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8" windowWidth="15480" windowHeight="8652"/>
  </bookViews>
  <sheets>
    <sheet name="Variables and Assumptions" sheetId="43" r:id="rId1"/>
    <sheet name="Snapshot-Consolidated" sheetId="41" r:id="rId2"/>
    <sheet name="Snapshot-Hardware " sheetId="11" r:id="rId3"/>
    <sheet name="Financials-Hardware" sheetId="6" r:id="rId4"/>
    <sheet name="Sale Revenue" sheetId="26" r:id="rId5"/>
    <sheet name="Contracts Signed" sheetId="13" r:id="rId6"/>
    <sheet name="Sales Quota Summary" sheetId="17" r:id="rId7"/>
    <sheet name="Sales Quota Detail" sheetId="18" r:id="rId8"/>
    <sheet name="Support &amp; Services" sheetId="27" r:id="rId9"/>
    <sheet name="Operating Exp" sheetId="3" r:id="rId10"/>
    <sheet name="Headcount" sheetId="2" r:id="rId11"/>
    <sheet name="Sales Headcount" sheetId="19" r:id="rId12"/>
    <sheet name="Capital Budget" sheetId="5" r:id="rId13"/>
    <sheet name="Snapshot-Software" sheetId="40" r:id="rId14"/>
    <sheet name="Financials-Software" sheetId="37" r:id="rId15"/>
    <sheet name="Operating Exp-Software" sheetId="39" r:id="rId16"/>
    <sheet name="Headcount-Software" sheetId="38" r:id="rId17"/>
    <sheet name="Software Bonus &amp; Commissions" sheetId="42" r:id="rId18"/>
    <sheet name="2011-Worksheet" sheetId="29" r:id="rId19"/>
    <sheet name="2012-Worksheet" sheetId="30" r:id="rId20"/>
    <sheet name="2013-Worksheet" sheetId="31" r:id="rId21"/>
    <sheet name="2011 FTE Details" sheetId="32" r:id="rId22"/>
    <sheet name="2012 FTE Details" sheetId="33" r:id="rId23"/>
    <sheet name="2013 FTE Details " sheetId="34" r:id="rId24"/>
    <sheet name="2011 &amp; 2012 Background" sheetId="35" r:id="rId25"/>
    <sheet name="2013 Background" sheetId="36" r:id="rId26"/>
  </sheets>
  <definedNames>
    <definedName name="_2010_Monthly_Growth_Rate" localSheetId="14">#REF!</definedName>
    <definedName name="_2010_Monthly_Growth_Rate" localSheetId="16">#REF!</definedName>
    <definedName name="_2010_Monthly_Growth_Rate" localSheetId="15">#REF!</definedName>
    <definedName name="_2010_Monthly_Growth_Rate" localSheetId="4">#REF!</definedName>
    <definedName name="_2010_Monthly_Growth_Rate" localSheetId="1">#REF!</definedName>
    <definedName name="_2010_Monthly_Growth_Rate" localSheetId="13">#REF!</definedName>
    <definedName name="_2010_Monthly_Growth_Rate">#REF!</definedName>
    <definedName name="_2011_Monthly_Growth_Rate" localSheetId="14">#REF!</definedName>
    <definedName name="_2011_Monthly_Growth_Rate" localSheetId="16">#REF!</definedName>
    <definedName name="_2011_Monthly_Growth_Rate" localSheetId="15">#REF!</definedName>
    <definedName name="_2011_Monthly_Growth_Rate" localSheetId="4">#REF!</definedName>
    <definedName name="_2011_Monthly_Growth_Rate" localSheetId="1">#REF!</definedName>
    <definedName name="_2011_Monthly_Growth_Rate" localSheetId="13">#REF!</definedName>
    <definedName name="_2011_Monthly_Growth_Rate">#REF!</definedName>
    <definedName name="_2nd_Year_Growth_Rate" localSheetId="14">#REF!</definedName>
    <definedName name="_2nd_Year_Growth_Rate" localSheetId="16">#REF!</definedName>
    <definedName name="_2nd_Year_Growth_Rate" localSheetId="15">#REF!</definedName>
    <definedName name="_2nd_Year_Growth_Rate" localSheetId="4">#REF!</definedName>
    <definedName name="_2nd_Year_Growth_Rate" localSheetId="1">#REF!</definedName>
    <definedName name="_2nd_Year_Growth_Rate" localSheetId="13">#REF!</definedName>
    <definedName name="_2nd_Year_Growth_Rate">#REF!</definedName>
    <definedName name="_3rd_Year_Growth_Rate" localSheetId="14">#REF!</definedName>
    <definedName name="_3rd_Year_Growth_Rate" localSheetId="16">#REF!</definedName>
    <definedName name="_3rd_Year_Growth_Rate" localSheetId="15">#REF!</definedName>
    <definedName name="_3rd_Year_Growth_Rate" localSheetId="4">#REF!</definedName>
    <definedName name="_3rd_Year_Growth_Rate" localSheetId="1">#REF!</definedName>
    <definedName name="_3rd_Year_Growth_Rate" localSheetId="13">#REF!</definedName>
    <definedName name="_3rd_Year_Growth_Rate">#REF!</definedName>
    <definedName name="COGS_percentage_2010" localSheetId="14">#REF!</definedName>
    <definedName name="COGS_percentage_2010" localSheetId="16">#REF!</definedName>
    <definedName name="COGS_percentage_2010" localSheetId="15">#REF!</definedName>
    <definedName name="COGS_percentage_2010" localSheetId="4">#REF!</definedName>
    <definedName name="COGS_percentage_2010" localSheetId="1">#REF!</definedName>
    <definedName name="COGS_percentage_2010" localSheetId="13">#REF!</definedName>
    <definedName name="COGS_percentage_2010">#REF!</definedName>
    <definedName name="COGS_percentage_2011" localSheetId="14">#REF!</definedName>
    <definedName name="COGS_percentage_2011" localSheetId="16">#REF!</definedName>
    <definedName name="COGS_percentage_2011" localSheetId="15">#REF!</definedName>
    <definedName name="COGS_percentage_2011" localSheetId="4">#REF!</definedName>
    <definedName name="COGS_percentage_2011" localSheetId="1">#REF!</definedName>
    <definedName name="COGS_percentage_2011" localSheetId="13">#REF!</definedName>
    <definedName name="COGS_percentage_2011">#REF!</definedName>
    <definedName name="_xlnm.Print_Area" localSheetId="3">'Financials-Hardware'!$A$1:$AN$159</definedName>
    <definedName name="_xlnm.Print_Area" localSheetId="4">'Sale Revenue'!$C$1:$AL$172</definedName>
    <definedName name="_xlnm.Print_Titles" localSheetId="21">'2011 FTE Details'!$1:$4</definedName>
    <definedName name="_xlnm.Print_Titles" localSheetId="22">'2012 FTE Details'!$1:$4</definedName>
    <definedName name="_xlnm.Print_Titles" localSheetId="23">'2013 FTE Details '!$1:$4</definedName>
    <definedName name="_xlnm.Print_Titles" localSheetId="5">'Contracts Signed'!$A:$A</definedName>
    <definedName name="_xlnm.Print_Titles" localSheetId="3">'Financials-Hardware'!$A:$A</definedName>
    <definedName name="_xlnm.Print_Titles" localSheetId="14">'Financials-Software'!$A:$A</definedName>
    <definedName name="_xlnm.Print_Titles" localSheetId="10">Headcount!$A:$F</definedName>
    <definedName name="_xlnm.Print_Titles" localSheetId="16">'Headcount-Software'!$A:$L</definedName>
    <definedName name="_xlnm.Print_Titles" localSheetId="9">'Operating Exp'!$A:$E</definedName>
    <definedName name="_xlnm.Print_Titles" localSheetId="15">'Operating Exp-Software'!$A:$E</definedName>
    <definedName name="_xlnm.Print_Titles" localSheetId="4">'Sale Revenue'!$A:$B</definedName>
    <definedName name="_xlnm.Print_Titles" localSheetId="8">'Support &amp; Services'!$A:$A,'Support &amp; Services'!$1:$1</definedName>
  </definedNames>
  <calcPr calcId="144525"/>
</workbook>
</file>

<file path=xl/calcChain.xml><?xml version="1.0" encoding="utf-8"?>
<calcChain xmlns="http://schemas.openxmlformats.org/spreadsheetml/2006/main">
  <c r="M22" i="42" l="1"/>
  <c r="M21" i="42"/>
  <c r="M17" i="42"/>
  <c r="AC20" i="38"/>
  <c r="AD20" i="38"/>
  <c r="AE20" i="38"/>
  <c r="AA15" i="38"/>
  <c r="AB15" i="38"/>
  <c r="AC15" i="38"/>
  <c r="AD15" i="38"/>
  <c r="AE15" i="38"/>
  <c r="AF15" i="38"/>
  <c r="AG15" i="38"/>
  <c r="AH15" i="38"/>
  <c r="AI15" i="38"/>
  <c r="AJ15" i="38"/>
  <c r="AK15" i="38"/>
  <c r="AL15" i="38"/>
  <c r="AA12" i="38"/>
  <c r="AB12" i="38"/>
  <c r="AC12" i="38"/>
  <c r="AD12" i="38"/>
  <c r="AE12" i="38"/>
  <c r="AF12" i="38"/>
  <c r="AG12" i="38"/>
  <c r="AH12" i="38"/>
  <c r="AI12" i="38"/>
  <c r="AJ12" i="38"/>
  <c r="AK12" i="38"/>
  <c r="AL12" i="38"/>
  <c r="AM12" i="38"/>
  <c r="AN12" i="38"/>
  <c r="AO12" i="38"/>
  <c r="AP12" i="38"/>
  <c r="AQ12" i="38"/>
  <c r="AR12" i="38"/>
  <c r="AS12" i="38"/>
  <c r="AT12" i="38"/>
  <c r="AU12" i="38"/>
  <c r="AV12" i="38"/>
  <c r="AW12" i="38"/>
  <c r="AX12" i="38"/>
  <c r="M6" i="42"/>
  <c r="Q16" i="29"/>
  <c r="F14" i="29"/>
  <c r="E14" i="29"/>
  <c r="AO47" i="39"/>
  <c r="AN47" i="39"/>
  <c r="AM47" i="39"/>
  <c r="AL47" i="39"/>
  <c r="AK47" i="39"/>
  <c r="AJ47" i="39"/>
  <c r="AI47" i="39"/>
  <c r="AH47" i="39"/>
  <c r="AG47" i="39"/>
  <c r="AF47" i="39"/>
  <c r="AE47" i="39"/>
  <c r="AD47" i="39"/>
  <c r="AC47" i="39"/>
  <c r="AB47" i="39"/>
  <c r="AA47" i="39"/>
  <c r="Z47" i="39"/>
  <c r="Y47" i="39"/>
  <c r="X47" i="39"/>
  <c r="W47" i="39"/>
  <c r="V47" i="39"/>
  <c r="U47" i="39"/>
  <c r="T47" i="39"/>
  <c r="S47" i="39"/>
  <c r="R47" i="39"/>
  <c r="Q47" i="39"/>
  <c r="P47" i="39"/>
  <c r="O47" i="39"/>
  <c r="N47" i="39"/>
  <c r="M47" i="39"/>
  <c r="L47" i="39"/>
  <c r="K47" i="39"/>
  <c r="J47" i="39"/>
  <c r="I47" i="39"/>
  <c r="H47" i="39"/>
  <c r="G47" i="39"/>
  <c r="F47" i="39"/>
  <c r="AN118" i="37"/>
  <c r="AN117" i="37"/>
  <c r="AN113" i="37"/>
  <c r="AN102" i="37"/>
  <c r="AN101" i="37"/>
  <c r="AN77" i="37"/>
  <c r="AN25" i="37"/>
  <c r="AA118" i="37"/>
  <c r="AA117" i="37"/>
  <c r="AA113" i="37"/>
  <c r="AA102" i="37"/>
  <c r="AA101" i="37"/>
  <c r="AA77" i="37"/>
  <c r="AA25" i="37"/>
  <c r="N121" i="37"/>
  <c r="N113" i="37"/>
  <c r="N102" i="37"/>
  <c r="N101" i="37"/>
  <c r="N77" i="37"/>
  <c r="N25" i="37"/>
  <c r="N18" i="37"/>
  <c r="C6" i="17" l="1"/>
  <c r="D6" i="17"/>
  <c r="AE44" i="3" l="1"/>
  <c r="AF44" i="3"/>
  <c r="AG44" i="3"/>
  <c r="AH44" i="3"/>
  <c r="AI44" i="3"/>
  <c r="AJ44" i="3"/>
  <c r="AK44" i="3"/>
  <c r="AL44" i="3"/>
  <c r="AM44" i="3"/>
  <c r="AN44" i="3"/>
  <c r="AO44" i="3"/>
  <c r="AD44" i="3"/>
  <c r="S44" i="3"/>
  <c r="T44" i="3"/>
  <c r="U44" i="3"/>
  <c r="V44" i="3"/>
  <c r="W44" i="3"/>
  <c r="X44" i="3"/>
  <c r="Y44" i="3"/>
  <c r="Z44" i="3"/>
  <c r="AA44" i="3"/>
  <c r="AB44" i="3"/>
  <c r="AC44" i="3"/>
  <c r="R44" i="3"/>
  <c r="G44" i="3"/>
  <c r="H44" i="3"/>
  <c r="I44" i="3"/>
  <c r="J44" i="3"/>
  <c r="K44" i="3"/>
  <c r="L44" i="3"/>
  <c r="M44" i="3"/>
  <c r="N44" i="3"/>
  <c r="O44" i="3"/>
  <c r="P44" i="3"/>
  <c r="Q44" i="3"/>
  <c r="F44" i="3"/>
  <c r="A42" i="27"/>
  <c r="A38" i="27"/>
  <c r="A35" i="27"/>
  <c r="A109" i="27"/>
  <c r="D172" i="26"/>
  <c r="C172" i="26"/>
  <c r="D170" i="26"/>
  <c r="C170" i="26"/>
  <c r="AD103" i="26"/>
  <c r="AE103" i="26"/>
  <c r="AF103" i="26"/>
  <c r="AG103" i="26"/>
  <c r="AH103" i="26"/>
  <c r="AI103" i="26"/>
  <c r="AJ103" i="26"/>
  <c r="AK103" i="26"/>
  <c r="AL103" i="26"/>
  <c r="AC103" i="26"/>
  <c r="AD92" i="26"/>
  <c r="AE92" i="26"/>
  <c r="AF92" i="26"/>
  <c r="AG92" i="26"/>
  <c r="AH92" i="26"/>
  <c r="AI92" i="26"/>
  <c r="AJ92" i="26"/>
  <c r="AK92" i="26"/>
  <c r="AL92" i="26"/>
  <c r="AC92" i="26"/>
  <c r="R92" i="26"/>
  <c r="S92" i="26"/>
  <c r="T92" i="26"/>
  <c r="U92" i="26"/>
  <c r="V92" i="26"/>
  <c r="W92" i="26"/>
  <c r="X92" i="26"/>
  <c r="Y92" i="26"/>
  <c r="Z92" i="26"/>
  <c r="AA92" i="26"/>
  <c r="AB92" i="26"/>
  <c r="Q92" i="26"/>
  <c r="AD85" i="26"/>
  <c r="AE85" i="26"/>
  <c r="AF85" i="26"/>
  <c r="AG85" i="26"/>
  <c r="AH85" i="26"/>
  <c r="AI85" i="26"/>
  <c r="AJ85" i="26"/>
  <c r="AK85" i="26"/>
  <c r="AL85" i="26"/>
  <c r="AC85" i="26"/>
  <c r="V85" i="26"/>
  <c r="W85" i="26"/>
  <c r="X85" i="26"/>
  <c r="Y85" i="26"/>
  <c r="Z85" i="26"/>
  <c r="AA85" i="26"/>
  <c r="AB85" i="26"/>
  <c r="R85" i="26"/>
  <c r="S85" i="26"/>
  <c r="T85" i="26"/>
  <c r="U85" i="26"/>
  <c r="Q85" i="26"/>
  <c r="F85" i="26"/>
  <c r="G85" i="26"/>
  <c r="H85" i="26"/>
  <c r="I85" i="26"/>
  <c r="J85" i="26"/>
  <c r="K85" i="26"/>
  <c r="L85" i="26"/>
  <c r="M85" i="26"/>
  <c r="N85" i="26"/>
  <c r="O85" i="26"/>
  <c r="P85" i="26"/>
  <c r="E85" i="26"/>
  <c r="AB83" i="26"/>
  <c r="AC83" i="26"/>
  <c r="AD83" i="26"/>
  <c r="AE83" i="26"/>
  <c r="AF83" i="26"/>
  <c r="AG83" i="26"/>
  <c r="AH83" i="26"/>
  <c r="AI83" i="26"/>
  <c r="AJ83" i="26"/>
  <c r="AK83" i="26"/>
  <c r="AL83" i="26"/>
  <c r="AA83" i="26"/>
  <c r="P83" i="26"/>
  <c r="Q83" i="26"/>
  <c r="R83" i="26"/>
  <c r="S83" i="26"/>
  <c r="T83" i="26"/>
  <c r="U83" i="26"/>
  <c r="V83" i="26"/>
  <c r="W83" i="26"/>
  <c r="X83" i="26"/>
  <c r="Y83" i="26"/>
  <c r="Z83" i="26"/>
  <c r="O83" i="26"/>
  <c r="D83" i="26"/>
  <c r="E83" i="26"/>
  <c r="F83" i="26"/>
  <c r="G83" i="26"/>
  <c r="H83" i="26"/>
  <c r="I83" i="26"/>
  <c r="J83" i="26"/>
  <c r="K83" i="26"/>
  <c r="L83" i="26"/>
  <c r="M83" i="26"/>
  <c r="N83" i="26"/>
  <c r="C83" i="26"/>
  <c r="AN121" i="6"/>
  <c r="AN120" i="6"/>
  <c r="AN116" i="6"/>
  <c r="AA121" i="6" l="1"/>
  <c r="AA120" i="6"/>
  <c r="AA116" i="6"/>
  <c r="N124" i="6"/>
  <c r="N121" i="6"/>
  <c r="N120" i="6"/>
  <c r="C69" i="37"/>
  <c r="E69" i="37"/>
  <c r="F69" i="37"/>
  <c r="H69" i="37"/>
  <c r="I69" i="37"/>
  <c r="K69" i="37"/>
  <c r="L69" i="37"/>
  <c r="O69" i="37"/>
  <c r="P69" i="37"/>
  <c r="R69" i="37"/>
  <c r="S69" i="37"/>
  <c r="U69" i="37"/>
  <c r="V69" i="37"/>
  <c r="X69" i="37"/>
  <c r="Y69" i="37"/>
  <c r="AB69" i="37"/>
  <c r="AC69" i="37"/>
  <c r="AE69" i="37"/>
  <c r="AF69" i="37"/>
  <c r="AH69" i="37"/>
  <c r="AI69" i="37"/>
  <c r="AK69" i="37"/>
  <c r="AL69" i="37"/>
  <c r="B69" i="37"/>
  <c r="AD26" i="42"/>
  <c r="AE26" i="42"/>
  <c r="AF26" i="42"/>
  <c r="AG26" i="42"/>
  <c r="AD27" i="42"/>
  <c r="AE27" i="42"/>
  <c r="AF27" i="42"/>
  <c r="AG27" i="42"/>
  <c r="AD28" i="42"/>
  <c r="AE28" i="42"/>
  <c r="AF28" i="42"/>
  <c r="AG28" i="42"/>
  <c r="AD29" i="42"/>
  <c r="AE29" i="42"/>
  <c r="AF29" i="42"/>
  <c r="AG29" i="42"/>
  <c r="AD30" i="42"/>
  <c r="AE30" i="42"/>
  <c r="AF30" i="42"/>
  <c r="AG30" i="42"/>
  <c r="AD31" i="42"/>
  <c r="AE31" i="42"/>
  <c r="AF31" i="42"/>
  <c r="AG31" i="42"/>
  <c r="AD32" i="42"/>
  <c r="AE32" i="42"/>
  <c r="AF32" i="42"/>
  <c r="AG32" i="42"/>
  <c r="AD33" i="42"/>
  <c r="AE33" i="42"/>
  <c r="AF33" i="42"/>
  <c r="AG33" i="42"/>
  <c r="AD34" i="42"/>
  <c r="AE34" i="42"/>
  <c r="AF34" i="42"/>
  <c r="AG34" i="42"/>
  <c r="AD35" i="42"/>
  <c r="AE35" i="42"/>
  <c r="AF35" i="42"/>
  <c r="AG35" i="42"/>
  <c r="AD36" i="42"/>
  <c r="AE36" i="42"/>
  <c r="AF36" i="42"/>
  <c r="AG36" i="42"/>
  <c r="AD37" i="42"/>
  <c r="AE37" i="42"/>
  <c r="AF37" i="42"/>
  <c r="AG37" i="42"/>
  <c r="AD38" i="42"/>
  <c r="AE38" i="42"/>
  <c r="AF38" i="42"/>
  <c r="AG38" i="42"/>
  <c r="AD39" i="42"/>
  <c r="AE39" i="42"/>
  <c r="AF39" i="42"/>
  <c r="AG39" i="42"/>
  <c r="AD40" i="42"/>
  <c r="AE40" i="42"/>
  <c r="AF40" i="42"/>
  <c r="AG40" i="42"/>
  <c r="AD41" i="42"/>
  <c r="AE41" i="42"/>
  <c r="AF41" i="42"/>
  <c r="AG41" i="42"/>
  <c r="AD42" i="42"/>
  <c r="AE42" i="42"/>
  <c r="AF42" i="42"/>
  <c r="AG42" i="42"/>
  <c r="AD43" i="42"/>
  <c r="AE43" i="42"/>
  <c r="AF43" i="42"/>
  <c r="AG43" i="42"/>
  <c r="AD44" i="42"/>
  <c r="AE44" i="42"/>
  <c r="AF44" i="42"/>
  <c r="AG44" i="42"/>
  <c r="AD45" i="42"/>
  <c r="AE45" i="42"/>
  <c r="AF45" i="42"/>
  <c r="AG45" i="42"/>
  <c r="AD46" i="42"/>
  <c r="AE46" i="42"/>
  <c r="AF46" i="42"/>
  <c r="AG46" i="42"/>
  <c r="AD47" i="42"/>
  <c r="AE47" i="42"/>
  <c r="AF47" i="42"/>
  <c r="AG47" i="42"/>
  <c r="AD48" i="42"/>
  <c r="AE48" i="42"/>
  <c r="AF48" i="42"/>
  <c r="AG48" i="42"/>
  <c r="AD49" i="42"/>
  <c r="AE49" i="42"/>
  <c r="AF49" i="42"/>
  <c r="AG49" i="42"/>
  <c r="AD50" i="42"/>
  <c r="AE50" i="42"/>
  <c r="AF50" i="42"/>
  <c r="AG50" i="42"/>
  <c r="AD51" i="42"/>
  <c r="AE51" i="42"/>
  <c r="AF51" i="42"/>
  <c r="AG51" i="42"/>
  <c r="AD52" i="42"/>
  <c r="AE52" i="42"/>
  <c r="AF52" i="42"/>
  <c r="AG52" i="42"/>
  <c r="Z16" i="42"/>
  <c r="AA16" i="42"/>
  <c r="AB16" i="42"/>
  <c r="AC16" i="42"/>
  <c r="Z17" i="42"/>
  <c r="AA17" i="42"/>
  <c r="AB17" i="42"/>
  <c r="AC17" i="42"/>
  <c r="Z18" i="42"/>
  <c r="AA18" i="42"/>
  <c r="AB18" i="42"/>
  <c r="AC18" i="42"/>
  <c r="Z19" i="42"/>
  <c r="AA19" i="42"/>
  <c r="AB19" i="42"/>
  <c r="AC19" i="42"/>
  <c r="Z20" i="42"/>
  <c r="AA20" i="42"/>
  <c r="AB20" i="42"/>
  <c r="AC20" i="42"/>
  <c r="Z21" i="42"/>
  <c r="AA21" i="42"/>
  <c r="AB21" i="42"/>
  <c r="AC21" i="42"/>
  <c r="Z22" i="42"/>
  <c r="AA22" i="42"/>
  <c r="AB22" i="42"/>
  <c r="AC22" i="42"/>
  <c r="Z23" i="42"/>
  <c r="AA23" i="42"/>
  <c r="AB23" i="42"/>
  <c r="AC23" i="42"/>
  <c r="Z24" i="42"/>
  <c r="AA24" i="42"/>
  <c r="AB24" i="42"/>
  <c r="AC24" i="42"/>
  <c r="Z25" i="42"/>
  <c r="AA25" i="42"/>
  <c r="AB25" i="42"/>
  <c r="AC25" i="42"/>
  <c r="Z26" i="42"/>
  <c r="AA26" i="42"/>
  <c r="AB26" i="42"/>
  <c r="AC26" i="42"/>
  <c r="Z27" i="42"/>
  <c r="AA27" i="42"/>
  <c r="AB27" i="42"/>
  <c r="AC27" i="42"/>
  <c r="Z28" i="42"/>
  <c r="AA28" i="42"/>
  <c r="AB28" i="42"/>
  <c r="AC28" i="42"/>
  <c r="Z29" i="42"/>
  <c r="AA29" i="42"/>
  <c r="AB29" i="42"/>
  <c r="AC29" i="42"/>
  <c r="Z30" i="42"/>
  <c r="AA30" i="42"/>
  <c r="AB30" i="42"/>
  <c r="AC30" i="42"/>
  <c r="Z31" i="42"/>
  <c r="AA31" i="42"/>
  <c r="AB31" i="42"/>
  <c r="AC31" i="42"/>
  <c r="Z32" i="42"/>
  <c r="AA32" i="42"/>
  <c r="AB32" i="42"/>
  <c r="AC32" i="42"/>
  <c r="Z33" i="42"/>
  <c r="AA33" i="42"/>
  <c r="AB33" i="42"/>
  <c r="AC33" i="42"/>
  <c r="Z34" i="42"/>
  <c r="AA34" i="42"/>
  <c r="AB34" i="42"/>
  <c r="AC34" i="42"/>
  <c r="Z35" i="42"/>
  <c r="AA35" i="42"/>
  <c r="AB35" i="42"/>
  <c r="AC35" i="42"/>
  <c r="Z36" i="42"/>
  <c r="AA36" i="42"/>
  <c r="AB36" i="42"/>
  <c r="AC36" i="42"/>
  <c r="Z37" i="42"/>
  <c r="AA37" i="42"/>
  <c r="AB37" i="42"/>
  <c r="AC37" i="42"/>
  <c r="Z38" i="42"/>
  <c r="AA38" i="42"/>
  <c r="AB38" i="42"/>
  <c r="AC38" i="42"/>
  <c r="Z39" i="42"/>
  <c r="AA39" i="42"/>
  <c r="AB39" i="42"/>
  <c r="AC39" i="42"/>
  <c r="Z40" i="42"/>
  <c r="AA40" i="42"/>
  <c r="AB40" i="42"/>
  <c r="AC40" i="42"/>
  <c r="Z41" i="42"/>
  <c r="AA41" i="42"/>
  <c r="AB41" i="42"/>
  <c r="AC41" i="42"/>
  <c r="Z42" i="42"/>
  <c r="AA42" i="42"/>
  <c r="AB42" i="42"/>
  <c r="AC42" i="42"/>
  <c r="Z43" i="42"/>
  <c r="AA43" i="42"/>
  <c r="AB43" i="42"/>
  <c r="AC43" i="42"/>
  <c r="Z44" i="42"/>
  <c r="AA44" i="42"/>
  <c r="AB44" i="42"/>
  <c r="AC44" i="42"/>
  <c r="Z45" i="42"/>
  <c r="AA45" i="42"/>
  <c r="AB45" i="42"/>
  <c r="AC45" i="42"/>
  <c r="Z46" i="42"/>
  <c r="AA46" i="42"/>
  <c r="AB46" i="42"/>
  <c r="AC46" i="42"/>
  <c r="Z47" i="42"/>
  <c r="AA47" i="42"/>
  <c r="AB47" i="42"/>
  <c r="AC47" i="42"/>
  <c r="Z48" i="42"/>
  <c r="AA48" i="42"/>
  <c r="AB48" i="42"/>
  <c r="AC48" i="42"/>
  <c r="Z49" i="42"/>
  <c r="AA49" i="42"/>
  <c r="AB49" i="42"/>
  <c r="AC49" i="42"/>
  <c r="Z50" i="42"/>
  <c r="AA50" i="42"/>
  <c r="AB50" i="42"/>
  <c r="AC50" i="42"/>
  <c r="Z51" i="42"/>
  <c r="AA51" i="42"/>
  <c r="AB51" i="42"/>
  <c r="AC51" i="42"/>
  <c r="Z52" i="42"/>
  <c r="AA52" i="42"/>
  <c r="AB52" i="42"/>
  <c r="AC52" i="42"/>
  <c r="U26" i="42"/>
  <c r="U27" i="42"/>
  <c r="U28" i="42"/>
  <c r="U29" i="42"/>
  <c r="U30" i="42"/>
  <c r="U31" i="42"/>
  <c r="U32" i="42"/>
  <c r="U33" i="42"/>
  <c r="U34" i="42"/>
  <c r="U35" i="42"/>
  <c r="U36" i="42"/>
  <c r="U37" i="42"/>
  <c r="U38" i="42"/>
  <c r="U39" i="42"/>
  <c r="U40" i="42"/>
  <c r="U41" i="42"/>
  <c r="U42" i="42"/>
  <c r="U43" i="42"/>
  <c r="U44" i="42"/>
  <c r="U45" i="42"/>
  <c r="U46" i="42"/>
  <c r="U47" i="42"/>
  <c r="U48" i="42"/>
  <c r="U49" i="42"/>
  <c r="U50" i="42"/>
  <c r="U51" i="42"/>
  <c r="U52" i="42"/>
  <c r="Q16" i="42"/>
  <c r="Q17" i="42"/>
  <c r="Q18" i="42"/>
  <c r="Q19" i="42"/>
  <c r="Q20" i="42"/>
  <c r="Q21" i="42"/>
  <c r="Q22" i="42"/>
  <c r="Q23" i="42"/>
  <c r="Q24" i="42"/>
  <c r="Q25" i="42"/>
  <c r="Q26" i="42"/>
  <c r="Q27" i="42"/>
  <c r="Q28" i="42"/>
  <c r="Q29" i="42"/>
  <c r="Q30" i="42"/>
  <c r="Q31" i="42"/>
  <c r="Q32" i="42"/>
  <c r="Q33" i="42"/>
  <c r="Q34" i="42"/>
  <c r="Q35" i="42"/>
  <c r="Q36" i="42"/>
  <c r="Q37" i="42"/>
  <c r="Q38" i="42"/>
  <c r="Q39" i="42"/>
  <c r="Q40" i="42"/>
  <c r="Q41" i="42"/>
  <c r="Q42" i="42"/>
  <c r="Q43" i="42"/>
  <c r="Q44" i="42"/>
  <c r="Q45" i="42"/>
  <c r="Q46" i="42"/>
  <c r="Q47" i="42"/>
  <c r="Q48" i="42"/>
  <c r="Q49" i="42"/>
  <c r="Q50" i="42"/>
  <c r="Q51" i="42"/>
  <c r="Q52" i="42"/>
  <c r="T26" i="42"/>
  <c r="T27" i="42"/>
  <c r="T28" i="42"/>
  <c r="T29" i="42"/>
  <c r="T30" i="42"/>
  <c r="T31" i="42"/>
  <c r="T32" i="42"/>
  <c r="T33" i="42"/>
  <c r="T34" i="42"/>
  <c r="T35" i="42"/>
  <c r="T36" i="42"/>
  <c r="T37" i="42"/>
  <c r="T38" i="42"/>
  <c r="T39" i="42"/>
  <c r="T40" i="42"/>
  <c r="T41" i="42"/>
  <c r="T42" i="42"/>
  <c r="T43" i="42"/>
  <c r="T44" i="42"/>
  <c r="T45" i="42"/>
  <c r="T46" i="42"/>
  <c r="T47" i="42"/>
  <c r="T48" i="42"/>
  <c r="T49" i="42"/>
  <c r="T50" i="42"/>
  <c r="T51" i="42"/>
  <c r="T52"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R26" i="42"/>
  <c r="R27" i="42"/>
  <c r="R28" i="42"/>
  <c r="R29" i="42"/>
  <c r="R30" i="42"/>
  <c r="R31" i="42"/>
  <c r="R32" i="42"/>
  <c r="R33" i="42"/>
  <c r="R34" i="42"/>
  <c r="R35" i="42"/>
  <c r="R36" i="42"/>
  <c r="R37" i="42"/>
  <c r="R38" i="42"/>
  <c r="R39" i="42"/>
  <c r="R40" i="42"/>
  <c r="R41" i="42"/>
  <c r="R42" i="42"/>
  <c r="R43" i="42"/>
  <c r="R44" i="42"/>
  <c r="R45" i="42"/>
  <c r="R46" i="42"/>
  <c r="R47" i="42"/>
  <c r="R48" i="42"/>
  <c r="R49" i="42"/>
  <c r="R50" i="42"/>
  <c r="R51" i="42"/>
  <c r="R52" i="42"/>
  <c r="N16" i="42"/>
  <c r="O16" i="42"/>
  <c r="P16" i="42"/>
  <c r="N17" i="42"/>
  <c r="O17" i="42"/>
  <c r="P17" i="42"/>
  <c r="N18" i="42"/>
  <c r="O18" i="42"/>
  <c r="P18" i="42"/>
  <c r="N19" i="42"/>
  <c r="O19" i="42"/>
  <c r="P19" i="42"/>
  <c r="N20" i="42"/>
  <c r="O20" i="42"/>
  <c r="P20" i="42"/>
  <c r="N21" i="42"/>
  <c r="O21" i="42"/>
  <c r="P21" i="42"/>
  <c r="N22" i="42"/>
  <c r="O22" i="42"/>
  <c r="P22" i="42"/>
  <c r="N23" i="42"/>
  <c r="O23" i="42"/>
  <c r="P23" i="42"/>
  <c r="N24" i="42"/>
  <c r="O24" i="42"/>
  <c r="P24" i="42"/>
  <c r="N25" i="42"/>
  <c r="O25" i="42"/>
  <c r="P25" i="42"/>
  <c r="N26" i="42"/>
  <c r="O26" i="42"/>
  <c r="P26" i="42"/>
  <c r="N27" i="42"/>
  <c r="O27" i="42"/>
  <c r="P27" i="42"/>
  <c r="N28" i="42"/>
  <c r="O28" i="42"/>
  <c r="P28" i="42"/>
  <c r="N29" i="42"/>
  <c r="O29" i="42"/>
  <c r="P29" i="42"/>
  <c r="N30" i="42"/>
  <c r="O30" i="42"/>
  <c r="P30" i="42"/>
  <c r="N31" i="42"/>
  <c r="O31" i="42"/>
  <c r="P31" i="42"/>
  <c r="N32" i="42"/>
  <c r="O32" i="42"/>
  <c r="P32" i="42"/>
  <c r="N33" i="42"/>
  <c r="O33" i="42"/>
  <c r="P33" i="42"/>
  <c r="N34" i="42"/>
  <c r="O34" i="42"/>
  <c r="P34" i="42"/>
  <c r="N35" i="42"/>
  <c r="O35" i="42"/>
  <c r="P35" i="42"/>
  <c r="N36" i="42"/>
  <c r="O36" i="42"/>
  <c r="P36" i="42"/>
  <c r="N37" i="42"/>
  <c r="O37" i="42"/>
  <c r="P37" i="42"/>
  <c r="N38" i="42"/>
  <c r="O38" i="42"/>
  <c r="P38" i="42"/>
  <c r="N39" i="42"/>
  <c r="O39" i="42"/>
  <c r="P39" i="42"/>
  <c r="N40" i="42"/>
  <c r="O40" i="42"/>
  <c r="P40" i="42"/>
  <c r="N41" i="42"/>
  <c r="O41" i="42"/>
  <c r="P41" i="42"/>
  <c r="N42" i="42"/>
  <c r="O42" i="42"/>
  <c r="P42" i="42"/>
  <c r="N43" i="42"/>
  <c r="O43" i="42"/>
  <c r="P43" i="42"/>
  <c r="N44" i="42"/>
  <c r="O44" i="42"/>
  <c r="P44" i="42"/>
  <c r="N45" i="42"/>
  <c r="O45" i="42"/>
  <c r="P45" i="42"/>
  <c r="N46" i="42"/>
  <c r="O46" i="42"/>
  <c r="P46" i="42"/>
  <c r="N47" i="42"/>
  <c r="O47" i="42"/>
  <c r="P47" i="42"/>
  <c r="N48" i="42"/>
  <c r="O48" i="42"/>
  <c r="P48" i="42"/>
  <c r="N49" i="42"/>
  <c r="O49" i="42"/>
  <c r="P49" i="42"/>
  <c r="N50" i="42"/>
  <c r="O50" i="42"/>
  <c r="P50" i="42"/>
  <c r="N51" i="42"/>
  <c r="O51" i="42"/>
  <c r="P51" i="42"/>
  <c r="N52" i="42"/>
  <c r="O52" i="42"/>
  <c r="P52" i="42"/>
  <c r="M27" i="42"/>
  <c r="M28" i="42"/>
  <c r="M29" i="42"/>
  <c r="Y29" i="42" s="1"/>
  <c r="M30" i="42"/>
  <c r="M31" i="42"/>
  <c r="Y31" i="42" s="1"/>
  <c r="M32" i="42"/>
  <c r="M33" i="42"/>
  <c r="W33" i="42" s="1"/>
  <c r="M34" i="42"/>
  <c r="M35" i="42"/>
  <c r="W35" i="42" s="1"/>
  <c r="M36" i="42"/>
  <c r="M37" i="42"/>
  <c r="W37" i="42" s="1"/>
  <c r="M38" i="42"/>
  <c r="M39" i="42"/>
  <c r="W39" i="42" s="1"/>
  <c r="M40" i="42"/>
  <c r="M41" i="42"/>
  <c r="W41" i="42" s="1"/>
  <c r="M42" i="42"/>
  <c r="M43" i="42"/>
  <c r="W43" i="42" s="1"/>
  <c r="M44" i="42"/>
  <c r="M45" i="42"/>
  <c r="W45" i="42" s="1"/>
  <c r="M46" i="42"/>
  <c r="M47" i="42"/>
  <c r="W47" i="42" s="1"/>
  <c r="M48" i="42"/>
  <c r="M49" i="42"/>
  <c r="W49" i="42" s="1"/>
  <c r="M50" i="42"/>
  <c r="M51" i="42"/>
  <c r="AI51" i="42" s="1"/>
  <c r="M52" i="42"/>
  <c r="AI52" i="42" s="1"/>
  <c r="M26" i="42"/>
  <c r="AI17" i="42"/>
  <c r="M18" i="42"/>
  <c r="M19" i="42"/>
  <c r="M20" i="42"/>
  <c r="AI20" i="42" s="1"/>
  <c r="AI21" i="42"/>
  <c r="AI22" i="42"/>
  <c r="M23" i="42"/>
  <c r="M24" i="42"/>
  <c r="M25" i="42"/>
  <c r="M16" i="42"/>
  <c r="L17" i="42"/>
  <c r="AE17" i="42" s="1"/>
  <c r="L18" i="42"/>
  <c r="T18" i="42" s="1"/>
  <c r="L19" i="42"/>
  <c r="L20" i="42"/>
  <c r="AE20" i="42" s="1"/>
  <c r="L21" i="42"/>
  <c r="AE21" i="42" s="1"/>
  <c r="L22" i="42"/>
  <c r="AE22" i="42" s="1"/>
  <c r="L23" i="42"/>
  <c r="L24" i="42"/>
  <c r="U24" i="42" s="1"/>
  <c r="L25" i="42"/>
  <c r="L4" i="42"/>
  <c r="T4" i="42" s="1"/>
  <c r="L5" i="42"/>
  <c r="AD6" i="42"/>
  <c r="L7" i="42"/>
  <c r="AE7" i="42" s="1"/>
  <c r="L8" i="42"/>
  <c r="AE8" i="42" s="1"/>
  <c r="L9" i="42"/>
  <c r="L10" i="42"/>
  <c r="U10" i="42" s="1"/>
  <c r="L11" i="42"/>
  <c r="L12" i="42"/>
  <c r="U12" i="42" s="1"/>
  <c r="L13" i="42"/>
  <c r="L14" i="42"/>
  <c r="U14" i="42" s="1"/>
  <c r="L15" i="42"/>
  <c r="L16" i="42"/>
  <c r="U16" i="42" s="1"/>
  <c r="K5" i="42"/>
  <c r="M5" i="42"/>
  <c r="Z6" i="42"/>
  <c r="AH6" i="42"/>
  <c r="K7" i="42"/>
  <c r="AA7" i="42" s="1"/>
  <c r="M7" i="42"/>
  <c r="AI7" i="42" s="1"/>
  <c r="K8" i="42"/>
  <c r="M8" i="42"/>
  <c r="AI8" i="42" s="1"/>
  <c r="K9" i="42"/>
  <c r="M9" i="42"/>
  <c r="K10" i="42"/>
  <c r="M10" i="42"/>
  <c r="K11" i="42"/>
  <c r="M11" i="42"/>
  <c r="K12" i="42"/>
  <c r="M12" i="42"/>
  <c r="K13" i="42"/>
  <c r="M13" i="42"/>
  <c r="K14" i="42"/>
  <c r="M14" i="42"/>
  <c r="K15" i="42"/>
  <c r="M15" i="42"/>
  <c r="M4" i="42"/>
  <c r="K4" i="42"/>
  <c r="N4" i="42" s="1"/>
  <c r="H40" i="42"/>
  <c r="B40" i="42"/>
  <c r="B32" i="42"/>
  <c r="B31" i="42"/>
  <c r="B30" i="42"/>
  <c r="B29" i="42"/>
  <c r="C40" i="38"/>
  <c r="I40" i="38"/>
  <c r="H40" i="38"/>
  <c r="C32" i="38"/>
  <c r="C31" i="38"/>
  <c r="C29" i="38"/>
  <c r="C30" i="38"/>
  <c r="AA11" i="38"/>
  <c r="AB11" i="38"/>
  <c r="AC11" i="38"/>
  <c r="AD11" i="38"/>
  <c r="AE11" i="38"/>
  <c r="AF11" i="38"/>
  <c r="AG11" i="38"/>
  <c r="AH11" i="38"/>
  <c r="AI11" i="38"/>
  <c r="AJ11" i="38"/>
  <c r="AK11" i="38"/>
  <c r="AL11" i="38"/>
  <c r="AM11" i="38"/>
  <c r="AN11" i="38"/>
  <c r="AO11" i="38"/>
  <c r="AP11" i="38"/>
  <c r="AQ11" i="38"/>
  <c r="AR11" i="38"/>
  <c r="AS11" i="38"/>
  <c r="AT11" i="38"/>
  <c r="AU11" i="38"/>
  <c r="AV11" i="38"/>
  <c r="AW11" i="38"/>
  <c r="AX11" i="38"/>
  <c r="AN15" i="38"/>
  <c r="AO15" i="38"/>
  <c r="AP15" i="38"/>
  <c r="AQ15" i="38"/>
  <c r="AR15" i="38"/>
  <c r="AS15" i="38"/>
  <c r="AT15" i="38"/>
  <c r="AU15" i="38"/>
  <c r="AV15" i="38"/>
  <c r="AW15" i="38"/>
  <c r="AX15" i="38"/>
  <c r="AM15" i="38"/>
  <c r="AE62" i="39"/>
  <c r="AC71" i="6" s="1"/>
  <c r="AF62" i="39"/>
  <c r="AD71" i="6" s="1"/>
  <c r="AG62" i="39"/>
  <c r="AE71" i="6" s="1"/>
  <c r="AH62" i="39"/>
  <c r="AF71" i="6" s="1"/>
  <c r="AI62" i="39"/>
  <c r="AG71" i="6" s="1"/>
  <c r="AJ62" i="39"/>
  <c r="AH71" i="6" s="1"/>
  <c r="AK62" i="39"/>
  <c r="AI71" i="6" s="1"/>
  <c r="AL62" i="39"/>
  <c r="AJ71" i="6" s="1"/>
  <c r="AM62" i="39"/>
  <c r="AK71" i="6" s="1"/>
  <c r="AN62" i="39"/>
  <c r="AL71" i="6" s="1"/>
  <c r="AO62" i="39"/>
  <c r="AM71" i="6" s="1"/>
  <c r="AD62" i="39"/>
  <c r="AB71" i="6" s="1"/>
  <c r="S62" i="39"/>
  <c r="P71" i="6" s="1"/>
  <c r="T62" i="39"/>
  <c r="Q71" i="6" s="1"/>
  <c r="U62" i="39"/>
  <c r="R71" i="6" s="1"/>
  <c r="V62" i="39"/>
  <c r="S71" i="6" s="1"/>
  <c r="W62" i="39"/>
  <c r="T71" i="6" s="1"/>
  <c r="X62" i="39"/>
  <c r="U71" i="6" s="1"/>
  <c r="Y62" i="39"/>
  <c r="V71" i="6" s="1"/>
  <c r="Z62" i="39"/>
  <c r="W71" i="6" s="1"/>
  <c r="AA62" i="39"/>
  <c r="X71" i="6" s="1"/>
  <c r="AB62" i="39"/>
  <c r="Y71" i="6" s="1"/>
  <c r="AC62" i="39"/>
  <c r="Z71" i="6" s="1"/>
  <c r="R62" i="39"/>
  <c r="O71" i="6" s="1"/>
  <c r="G62" i="39"/>
  <c r="C71" i="6" s="1"/>
  <c r="H62" i="39"/>
  <c r="D71" i="6" s="1"/>
  <c r="I62" i="39"/>
  <c r="E71" i="6" s="1"/>
  <c r="J62" i="39"/>
  <c r="F71" i="6" s="1"/>
  <c r="K62" i="39"/>
  <c r="G71" i="6" s="1"/>
  <c r="L62" i="39"/>
  <c r="H71" i="6" s="1"/>
  <c r="M62" i="39"/>
  <c r="I71" i="6" s="1"/>
  <c r="N62" i="39"/>
  <c r="J71" i="6" s="1"/>
  <c r="O62" i="39"/>
  <c r="K71" i="6" s="1"/>
  <c r="P62" i="39"/>
  <c r="L71" i="6" s="1"/>
  <c r="Q62" i="39"/>
  <c r="M71" i="6" s="1"/>
  <c r="F62" i="39"/>
  <c r="B71" i="6" s="1"/>
  <c r="C6" i="37"/>
  <c r="B6" i="37"/>
  <c r="A247" i="2"/>
  <c r="A248" i="2"/>
  <c r="A249" i="2"/>
  <c r="A197" i="2"/>
  <c r="A198" i="2"/>
  <c r="A199" i="2"/>
  <c r="A147" i="2"/>
  <c r="A148" i="2"/>
  <c r="I148" i="2"/>
  <c r="J148" i="2"/>
  <c r="K148" i="2"/>
  <c r="L148" i="2"/>
  <c r="M148" i="2"/>
  <c r="N148" i="2"/>
  <c r="O148" i="2"/>
  <c r="P148" i="2"/>
  <c r="Q148" i="2"/>
  <c r="R148" i="2"/>
  <c r="S148" i="2"/>
  <c r="T148" i="2"/>
  <c r="A149" i="2"/>
  <c r="I149" i="2"/>
  <c r="J149" i="2"/>
  <c r="K149" i="2"/>
  <c r="L149" i="2"/>
  <c r="M149" i="2"/>
  <c r="N149" i="2"/>
  <c r="O149" i="2"/>
  <c r="P149" i="2"/>
  <c r="Q149" i="2"/>
  <c r="R149" i="2"/>
  <c r="S149" i="2"/>
  <c r="T149" i="2"/>
  <c r="U149" i="2"/>
  <c r="V149" i="2"/>
  <c r="W149" i="2"/>
  <c r="X149" i="2"/>
  <c r="Y149" i="2"/>
  <c r="Z149" i="2"/>
  <c r="AA149" i="2"/>
  <c r="AB149" i="2"/>
  <c r="AC149" i="2"/>
  <c r="AD149" i="2"/>
  <c r="AE149" i="2"/>
  <c r="AF149" i="2"/>
  <c r="A97" i="2"/>
  <c r="A98" i="2"/>
  <c r="A99" i="2"/>
  <c r="AG48" i="2"/>
  <c r="AG149" i="2" s="1"/>
  <c r="AH48" i="2"/>
  <c r="AH149" i="2" s="1"/>
  <c r="AI48" i="2"/>
  <c r="AI149" i="2" s="1"/>
  <c r="AJ48" i="2"/>
  <c r="AJ149" i="2" s="1"/>
  <c r="AK48" i="2"/>
  <c r="AK149" i="2" s="1"/>
  <c r="AL48" i="2"/>
  <c r="AL149" i="2" s="1"/>
  <c r="AM48" i="2"/>
  <c r="AM149" i="2" s="1"/>
  <c r="AN48" i="2"/>
  <c r="AN149" i="2" s="1"/>
  <c r="AO48" i="2"/>
  <c r="AO149" i="2" s="1"/>
  <c r="AP48" i="2"/>
  <c r="AP149" i="2" s="1"/>
  <c r="AQ48" i="2"/>
  <c r="AQ149" i="2" s="1"/>
  <c r="AR48" i="2"/>
  <c r="AR149" i="2" s="1"/>
  <c r="U47" i="2"/>
  <c r="U148" i="2" s="1"/>
  <c r="V47" i="2"/>
  <c r="V148" i="2" s="1"/>
  <c r="W47" i="2"/>
  <c r="W148" i="2" s="1"/>
  <c r="X47" i="2"/>
  <c r="X148" i="2" s="1"/>
  <c r="Y47" i="2"/>
  <c r="Y148" i="2" s="1"/>
  <c r="Z47" i="2"/>
  <c r="Z148" i="2" s="1"/>
  <c r="AA47" i="2"/>
  <c r="AA148" i="2" s="1"/>
  <c r="AB47" i="2"/>
  <c r="AB148" i="2" s="1"/>
  <c r="AC47" i="2"/>
  <c r="AC148" i="2" s="1"/>
  <c r="AD47" i="2"/>
  <c r="AD148" i="2" s="1"/>
  <c r="AE47" i="2"/>
  <c r="AE148" i="2" s="1"/>
  <c r="AF47" i="2"/>
  <c r="AF148" i="2" s="1"/>
  <c r="AG47" i="2"/>
  <c r="AG148" i="2" s="1"/>
  <c r="AH47" i="2"/>
  <c r="AH148" i="2" s="1"/>
  <c r="AI47" i="2"/>
  <c r="AI148" i="2" s="1"/>
  <c r="AJ47" i="2"/>
  <c r="AJ148" i="2" s="1"/>
  <c r="AK47" i="2"/>
  <c r="AK148" i="2" s="1"/>
  <c r="AL47" i="2"/>
  <c r="AL148" i="2" s="1"/>
  <c r="AM47" i="2"/>
  <c r="AM148" i="2" s="1"/>
  <c r="AN47" i="2"/>
  <c r="AN148" i="2" s="1"/>
  <c r="AO47" i="2"/>
  <c r="AO148" i="2" s="1"/>
  <c r="AP47" i="2"/>
  <c r="AP148" i="2" s="1"/>
  <c r="AQ47" i="2"/>
  <c r="AQ148" i="2" s="1"/>
  <c r="AR47" i="2"/>
  <c r="AR148" i="2" s="1"/>
  <c r="J46" i="2"/>
  <c r="J147" i="2" s="1"/>
  <c r="K46" i="2"/>
  <c r="K147" i="2" s="1"/>
  <c r="L46" i="2"/>
  <c r="L147" i="2" s="1"/>
  <c r="M46" i="2"/>
  <c r="M147" i="2" s="1"/>
  <c r="N46" i="2"/>
  <c r="N147" i="2" s="1"/>
  <c r="O46" i="2"/>
  <c r="O147" i="2" s="1"/>
  <c r="P46" i="2"/>
  <c r="P147" i="2" s="1"/>
  <c r="Q46" i="2"/>
  <c r="Q147" i="2" s="1"/>
  <c r="R46" i="2"/>
  <c r="R147" i="2" s="1"/>
  <c r="S46" i="2"/>
  <c r="S147" i="2" s="1"/>
  <c r="T46" i="2"/>
  <c r="T147" i="2" s="1"/>
  <c r="U46" i="2"/>
  <c r="U147" i="2" s="1"/>
  <c r="V46" i="2"/>
  <c r="V147" i="2" s="1"/>
  <c r="W46" i="2"/>
  <c r="W147" i="2" s="1"/>
  <c r="X46" i="2"/>
  <c r="X147" i="2" s="1"/>
  <c r="Y46" i="2"/>
  <c r="Y147" i="2" s="1"/>
  <c r="Z46" i="2"/>
  <c r="Z147" i="2" s="1"/>
  <c r="AA46" i="2"/>
  <c r="AA147" i="2" s="1"/>
  <c r="AB46" i="2"/>
  <c r="AB147" i="2" s="1"/>
  <c r="AC46" i="2"/>
  <c r="AC147" i="2" s="1"/>
  <c r="AD46" i="2"/>
  <c r="AD147" i="2" s="1"/>
  <c r="AE46" i="2"/>
  <c r="AE147" i="2" s="1"/>
  <c r="AF46" i="2"/>
  <c r="AF147" i="2" s="1"/>
  <c r="AG46" i="2"/>
  <c r="AG147" i="2" s="1"/>
  <c r="AH46" i="2"/>
  <c r="AH147" i="2" s="1"/>
  <c r="AI46" i="2"/>
  <c r="AI147" i="2" s="1"/>
  <c r="AJ46" i="2"/>
  <c r="AJ147" i="2" s="1"/>
  <c r="AK46" i="2"/>
  <c r="AK147" i="2" s="1"/>
  <c r="AL46" i="2"/>
  <c r="AL147" i="2" s="1"/>
  <c r="AM46" i="2"/>
  <c r="AM147" i="2" s="1"/>
  <c r="AN46" i="2"/>
  <c r="AN147" i="2" s="1"/>
  <c r="AO46" i="2"/>
  <c r="AO147" i="2" s="1"/>
  <c r="AP46" i="2"/>
  <c r="AP147" i="2" s="1"/>
  <c r="AQ46" i="2"/>
  <c r="AQ147" i="2" s="1"/>
  <c r="AR46" i="2"/>
  <c r="AR147" i="2" s="1"/>
  <c r="I46" i="2"/>
  <c r="I147" i="2" s="1"/>
  <c r="B31" i="41"/>
  <c r="B30" i="41"/>
  <c r="B29" i="41"/>
  <c r="B32" i="41" s="1"/>
  <c r="B26" i="41"/>
  <c r="B25" i="41"/>
  <c r="B24" i="41"/>
  <c r="B23" i="41"/>
  <c r="B27" i="41" s="1"/>
  <c r="B19" i="41"/>
  <c r="B18" i="41"/>
  <c r="B17" i="41"/>
  <c r="B20" i="41" s="1"/>
  <c r="B13" i="41"/>
  <c r="B10" i="41"/>
  <c r="B9" i="41"/>
  <c r="B11" i="41" s="1"/>
  <c r="B14" i="41" s="1"/>
  <c r="AK4" i="42" l="1"/>
  <c r="AI4" i="42"/>
  <c r="AJ4" i="42"/>
  <c r="AH4" i="42"/>
  <c r="Z15" i="42"/>
  <c r="AB15" i="42"/>
  <c r="AA15" i="42"/>
  <c r="AC15" i="42"/>
  <c r="Z14" i="42"/>
  <c r="AB14" i="42"/>
  <c r="AA14" i="42"/>
  <c r="AC14" i="42"/>
  <c r="Z13" i="42"/>
  <c r="AB13" i="42"/>
  <c r="AA13" i="42"/>
  <c r="AC13" i="42"/>
  <c r="Z12" i="42"/>
  <c r="AB12" i="42"/>
  <c r="AA12" i="42"/>
  <c r="AC12" i="42"/>
  <c r="Z11" i="42"/>
  <c r="AB11" i="42"/>
  <c r="AA11" i="42"/>
  <c r="AC11" i="42"/>
  <c r="Z10" i="42"/>
  <c r="AB10" i="42"/>
  <c r="AA10" i="42"/>
  <c r="AC10" i="42"/>
  <c r="Z9" i="42"/>
  <c r="AB9" i="42"/>
  <c r="AA9" i="42"/>
  <c r="AC9" i="42"/>
  <c r="AA8" i="42"/>
  <c r="Z8" i="42"/>
  <c r="AB8" i="42"/>
  <c r="Z5" i="42"/>
  <c r="AB5" i="42"/>
  <c r="AA5" i="42"/>
  <c r="AC5" i="42"/>
  <c r="AD15" i="42"/>
  <c r="AF15" i="42"/>
  <c r="AE15" i="42"/>
  <c r="AG15" i="42"/>
  <c r="AD13" i="42"/>
  <c r="AF13" i="42"/>
  <c r="AE13" i="42"/>
  <c r="AG13" i="42"/>
  <c r="AD11" i="42"/>
  <c r="AF11" i="42"/>
  <c r="AE11" i="42"/>
  <c r="AG11" i="42"/>
  <c r="AD9" i="42"/>
  <c r="AF9" i="42"/>
  <c r="AE9" i="42"/>
  <c r="AG9" i="42"/>
  <c r="AD5" i="42"/>
  <c r="AF5" i="42"/>
  <c r="AE5" i="42"/>
  <c r="AG5" i="42"/>
  <c r="AD25" i="42"/>
  <c r="AF25" i="42"/>
  <c r="AE25" i="42"/>
  <c r="AG25" i="42"/>
  <c r="AD23" i="42"/>
  <c r="AF23" i="42"/>
  <c r="AE23" i="42"/>
  <c r="AG23" i="42"/>
  <c r="AD19" i="42"/>
  <c r="AF19" i="42"/>
  <c r="AE19" i="42"/>
  <c r="AG19" i="42"/>
  <c r="AH25" i="42"/>
  <c r="AJ25" i="42"/>
  <c r="AI25" i="42"/>
  <c r="AK25" i="42"/>
  <c r="V25" i="42"/>
  <c r="X25" i="42"/>
  <c r="W25" i="42"/>
  <c r="Y25" i="42"/>
  <c r="AH23" i="42"/>
  <c r="AJ23" i="42"/>
  <c r="AI23" i="42"/>
  <c r="AK23" i="42"/>
  <c r="V23" i="42"/>
  <c r="X23" i="42"/>
  <c r="W23" i="42"/>
  <c r="Y23" i="42"/>
  <c r="AH19" i="42"/>
  <c r="AJ19" i="42"/>
  <c r="AI19" i="42"/>
  <c r="AK19" i="42"/>
  <c r="V19" i="42"/>
  <c r="X19" i="42"/>
  <c r="W19" i="42"/>
  <c r="Y19" i="42"/>
  <c r="AH50" i="42"/>
  <c r="AJ50" i="42"/>
  <c r="AI50" i="42"/>
  <c r="AK50" i="42"/>
  <c r="AH48" i="42"/>
  <c r="AJ48" i="42"/>
  <c r="AI48" i="42"/>
  <c r="AK48" i="42"/>
  <c r="AH46" i="42"/>
  <c r="AJ46" i="42"/>
  <c r="AI46" i="42"/>
  <c r="AK46" i="42"/>
  <c r="AH44" i="42"/>
  <c r="AJ44" i="42"/>
  <c r="AI44" i="42"/>
  <c r="AK44" i="42"/>
  <c r="AH42" i="42"/>
  <c r="AJ42" i="42"/>
  <c r="AI42" i="42"/>
  <c r="AK42" i="42"/>
  <c r="AH40" i="42"/>
  <c r="AJ40" i="42"/>
  <c r="AI40" i="42"/>
  <c r="AK40" i="42"/>
  <c r="AH38" i="42"/>
  <c r="AJ38" i="42"/>
  <c r="AI38" i="42"/>
  <c r="AK38" i="42"/>
  <c r="AH36" i="42"/>
  <c r="AJ36" i="42"/>
  <c r="AI36" i="42"/>
  <c r="AK36" i="42"/>
  <c r="AH34" i="42"/>
  <c r="AJ34" i="42"/>
  <c r="AI34" i="42"/>
  <c r="AK34" i="42"/>
  <c r="AH32" i="42"/>
  <c r="AJ32" i="42"/>
  <c r="AI32" i="42"/>
  <c r="AK32" i="42"/>
  <c r="AI30" i="42"/>
  <c r="AK30" i="42"/>
  <c r="AH30" i="42"/>
  <c r="V30" i="42"/>
  <c r="X30" i="42"/>
  <c r="AJ30" i="42"/>
  <c r="AH28" i="42"/>
  <c r="AJ28" i="42"/>
  <c r="AI28" i="42"/>
  <c r="AK28" i="42"/>
  <c r="V28" i="42"/>
  <c r="X28" i="42"/>
  <c r="W28" i="42"/>
  <c r="Y28" i="42"/>
  <c r="N13" i="42"/>
  <c r="N11" i="42"/>
  <c r="N9" i="42"/>
  <c r="N5" i="42"/>
  <c r="O14" i="42"/>
  <c r="O12" i="42"/>
  <c r="O10" i="42"/>
  <c r="O5" i="42"/>
  <c r="P14" i="42"/>
  <c r="P12" i="42"/>
  <c r="P10" i="42"/>
  <c r="P8" i="42"/>
  <c r="O15" i="42"/>
  <c r="R4" i="42"/>
  <c r="R25" i="42"/>
  <c r="R23" i="42"/>
  <c r="R18" i="42"/>
  <c r="R15" i="42"/>
  <c r="R13" i="42"/>
  <c r="R11" i="42"/>
  <c r="R9" i="42"/>
  <c r="S4" i="42"/>
  <c r="S25" i="42"/>
  <c r="S23" i="42"/>
  <c r="S18" i="42"/>
  <c r="S15" i="42"/>
  <c r="S13" i="42"/>
  <c r="S11" i="42"/>
  <c r="S9" i="42"/>
  <c r="T25" i="42"/>
  <c r="T23" i="42"/>
  <c r="T15" i="42"/>
  <c r="T13" i="42"/>
  <c r="T11" i="42"/>
  <c r="T9" i="42"/>
  <c r="V4" i="42"/>
  <c r="X4" i="42"/>
  <c r="Q14" i="42"/>
  <c r="Q12" i="42"/>
  <c r="Q10" i="42"/>
  <c r="Q5" i="42"/>
  <c r="U19" i="42"/>
  <c r="U5" i="42"/>
  <c r="Y50" i="42"/>
  <c r="W50" i="42"/>
  <c r="Y49" i="42"/>
  <c r="Y48" i="42"/>
  <c r="W48" i="42"/>
  <c r="Y47" i="42"/>
  <c r="Y46" i="42"/>
  <c r="W46" i="42"/>
  <c r="Y45" i="42"/>
  <c r="Y44" i="42"/>
  <c r="W44" i="42"/>
  <c r="Y43" i="42"/>
  <c r="Y42" i="42"/>
  <c r="W42" i="42"/>
  <c r="Y41" i="42"/>
  <c r="Y40" i="42"/>
  <c r="W40" i="42"/>
  <c r="Y39" i="42"/>
  <c r="Y38" i="42"/>
  <c r="W38" i="42"/>
  <c r="Y37" i="42"/>
  <c r="Y36" i="42"/>
  <c r="W36" i="42"/>
  <c r="Y35" i="42"/>
  <c r="Y34" i="42"/>
  <c r="W34" i="42"/>
  <c r="Y33" i="42"/>
  <c r="Y32" i="42"/>
  <c r="W32" i="42"/>
  <c r="Y30" i="42"/>
  <c r="AC4" i="42"/>
  <c r="AA4" i="42"/>
  <c r="AB4" i="42"/>
  <c r="Z4" i="42"/>
  <c r="AH15" i="42"/>
  <c r="AJ15" i="42"/>
  <c r="AI15" i="42"/>
  <c r="AK15" i="42"/>
  <c r="V15" i="42"/>
  <c r="X15" i="42"/>
  <c r="W15" i="42"/>
  <c r="Y15" i="42"/>
  <c r="AH14" i="42"/>
  <c r="AJ14" i="42"/>
  <c r="AI14" i="42"/>
  <c r="AK14" i="42"/>
  <c r="V14" i="42"/>
  <c r="X14" i="42"/>
  <c r="W14" i="42"/>
  <c r="Y14" i="42"/>
  <c r="AH13" i="42"/>
  <c r="AJ13" i="42"/>
  <c r="AI13" i="42"/>
  <c r="AK13" i="42"/>
  <c r="V13" i="42"/>
  <c r="X13" i="42"/>
  <c r="W13" i="42"/>
  <c r="Y13" i="42"/>
  <c r="AH12" i="42"/>
  <c r="AJ12" i="42"/>
  <c r="AI12" i="42"/>
  <c r="AK12" i="42"/>
  <c r="V12" i="42"/>
  <c r="X12" i="42"/>
  <c r="W12" i="42"/>
  <c r="Y12" i="42"/>
  <c r="AH11" i="42"/>
  <c r="AJ11" i="42"/>
  <c r="AI11" i="42"/>
  <c r="AK11" i="42"/>
  <c r="V11" i="42"/>
  <c r="X11" i="42"/>
  <c r="W11" i="42"/>
  <c r="Y11" i="42"/>
  <c r="AH10" i="42"/>
  <c r="AJ10" i="42"/>
  <c r="AI10" i="42"/>
  <c r="AK10" i="42"/>
  <c r="V10" i="42"/>
  <c r="X10" i="42"/>
  <c r="W10" i="42"/>
  <c r="Y10" i="42"/>
  <c r="AH9" i="42"/>
  <c r="AJ9" i="42"/>
  <c r="AI9" i="42"/>
  <c r="AK9" i="42"/>
  <c r="V9" i="42"/>
  <c r="X9" i="42"/>
  <c r="W9" i="42"/>
  <c r="Y9" i="42"/>
  <c r="AH5" i="42"/>
  <c r="AJ5" i="42"/>
  <c r="AI5" i="42"/>
  <c r="AK5" i="42"/>
  <c r="V5" i="42"/>
  <c r="X5" i="42"/>
  <c r="W5" i="42"/>
  <c r="Y5" i="42"/>
  <c r="AD16" i="42"/>
  <c r="AF16" i="42"/>
  <c r="AE16" i="42"/>
  <c r="AG16" i="42"/>
  <c r="AD14" i="42"/>
  <c r="AF14" i="42"/>
  <c r="AE14" i="42"/>
  <c r="AG14" i="42"/>
  <c r="AD12" i="42"/>
  <c r="AF12" i="42"/>
  <c r="AE12" i="42"/>
  <c r="AG12" i="42"/>
  <c r="AD10" i="42"/>
  <c r="AF10" i="42"/>
  <c r="AE10" i="42"/>
  <c r="AG10" i="42"/>
  <c r="AG4" i="42"/>
  <c r="AE4" i="42"/>
  <c r="AF4" i="42"/>
  <c r="AD4" i="42"/>
  <c r="AD24" i="42"/>
  <c r="AF24" i="42"/>
  <c r="AE24" i="42"/>
  <c r="AG24" i="42"/>
  <c r="AD18" i="42"/>
  <c r="AF18" i="42"/>
  <c r="AE18" i="42"/>
  <c r="AG18" i="42"/>
  <c r="AH16" i="42"/>
  <c r="AJ16" i="42"/>
  <c r="AI16" i="42"/>
  <c r="AK16" i="42"/>
  <c r="V16" i="42"/>
  <c r="X16" i="42"/>
  <c r="W16" i="42"/>
  <c r="Y16" i="42"/>
  <c r="AH24" i="42"/>
  <c r="AJ24" i="42"/>
  <c r="AI24" i="42"/>
  <c r="AK24" i="42"/>
  <c r="V24" i="42"/>
  <c r="X24" i="42"/>
  <c r="W24" i="42"/>
  <c r="Y24" i="42"/>
  <c r="AH18" i="42"/>
  <c r="AJ18" i="42"/>
  <c r="AI18" i="42"/>
  <c r="AK18" i="42"/>
  <c r="V18" i="42"/>
  <c r="X18" i="42"/>
  <c r="W18" i="42"/>
  <c r="Y18" i="42"/>
  <c r="AH26" i="42"/>
  <c r="AJ26" i="42"/>
  <c r="AI26" i="42"/>
  <c r="AK26" i="42"/>
  <c r="V26" i="42"/>
  <c r="X26" i="42"/>
  <c r="W26" i="42"/>
  <c r="Y26" i="42"/>
  <c r="AH49" i="42"/>
  <c r="AJ49" i="42"/>
  <c r="AI49" i="42"/>
  <c r="AK49" i="42"/>
  <c r="AH47" i="42"/>
  <c r="AJ47" i="42"/>
  <c r="AI47" i="42"/>
  <c r="AK47" i="42"/>
  <c r="AH45" i="42"/>
  <c r="AJ45" i="42"/>
  <c r="AI45" i="42"/>
  <c r="AK45" i="42"/>
  <c r="AH43" i="42"/>
  <c r="AJ43" i="42"/>
  <c r="AI43" i="42"/>
  <c r="AK43" i="42"/>
  <c r="AH41" i="42"/>
  <c r="AJ41" i="42"/>
  <c r="AI41" i="42"/>
  <c r="AK41" i="42"/>
  <c r="AH39" i="42"/>
  <c r="AJ39" i="42"/>
  <c r="AI39" i="42"/>
  <c r="AK39" i="42"/>
  <c r="AH37" i="42"/>
  <c r="AJ37" i="42"/>
  <c r="AI37" i="42"/>
  <c r="AK37" i="42"/>
  <c r="AH35" i="42"/>
  <c r="AJ35" i="42"/>
  <c r="AI35" i="42"/>
  <c r="AK35" i="42"/>
  <c r="AH33" i="42"/>
  <c r="AJ33" i="42"/>
  <c r="AI33" i="42"/>
  <c r="AK33" i="42"/>
  <c r="AH31" i="42"/>
  <c r="AJ31" i="42"/>
  <c r="V31" i="42"/>
  <c r="X31" i="42"/>
  <c r="AI31" i="42"/>
  <c r="AK31" i="42"/>
  <c r="AH29" i="42"/>
  <c r="AJ29" i="42"/>
  <c r="AI29" i="42"/>
  <c r="AK29" i="42"/>
  <c r="V29" i="42"/>
  <c r="X29" i="42"/>
  <c r="AH27" i="42"/>
  <c r="AJ27" i="42"/>
  <c r="AI27" i="42"/>
  <c r="AK27" i="42"/>
  <c r="V27" i="42"/>
  <c r="X27" i="42"/>
  <c r="W27" i="42"/>
  <c r="Y27" i="42"/>
  <c r="N14" i="42"/>
  <c r="N12" i="42"/>
  <c r="N10" i="42"/>
  <c r="N8" i="42"/>
  <c r="O4" i="42"/>
  <c r="O13" i="42"/>
  <c r="O11" i="42"/>
  <c r="O9" i="42"/>
  <c r="P4" i="42"/>
  <c r="P13" i="42"/>
  <c r="P11" i="42"/>
  <c r="P9" i="42"/>
  <c r="P5" i="42"/>
  <c r="P15" i="42"/>
  <c r="N15" i="42"/>
  <c r="R24" i="42"/>
  <c r="R19" i="42"/>
  <c r="R16" i="42"/>
  <c r="R14" i="42"/>
  <c r="R12" i="42"/>
  <c r="R10" i="42"/>
  <c r="R5" i="42"/>
  <c r="S24" i="42"/>
  <c r="S19" i="42"/>
  <c r="S16" i="42"/>
  <c r="S14" i="42"/>
  <c r="S12" i="42"/>
  <c r="S10" i="42"/>
  <c r="S5" i="42"/>
  <c r="T24" i="42"/>
  <c r="T19" i="42"/>
  <c r="T16" i="42"/>
  <c r="T14" i="42"/>
  <c r="T12" i="42"/>
  <c r="T10" i="42"/>
  <c r="T5" i="42"/>
  <c r="W4" i="42"/>
  <c r="Q4" i="42"/>
  <c r="Q15" i="42"/>
  <c r="Q13" i="42"/>
  <c r="Q11" i="42"/>
  <c r="Q9" i="42"/>
  <c r="U4" i="42"/>
  <c r="U25" i="42"/>
  <c r="U23" i="42"/>
  <c r="U18" i="42"/>
  <c r="U15" i="42"/>
  <c r="U13" i="42"/>
  <c r="U11" i="42"/>
  <c r="U9" i="42"/>
  <c r="Y4" i="42"/>
  <c r="X50" i="42"/>
  <c r="V50" i="42"/>
  <c r="X49" i="42"/>
  <c r="V49" i="42"/>
  <c r="X48" i="42"/>
  <c r="V48" i="42"/>
  <c r="X47" i="42"/>
  <c r="V47" i="42"/>
  <c r="X46" i="42"/>
  <c r="V46" i="42"/>
  <c r="X45" i="42"/>
  <c r="V45" i="42"/>
  <c r="X44" i="42"/>
  <c r="V44" i="42"/>
  <c r="X43" i="42"/>
  <c r="V43" i="42"/>
  <c r="X42" i="42"/>
  <c r="V42" i="42"/>
  <c r="X41" i="42"/>
  <c r="V41" i="42"/>
  <c r="X40" i="42"/>
  <c r="V40" i="42"/>
  <c r="X39" i="42"/>
  <c r="V39" i="42"/>
  <c r="X38" i="42"/>
  <c r="V38" i="42"/>
  <c r="X37" i="42"/>
  <c r="V37" i="42"/>
  <c r="X36" i="42"/>
  <c r="V36" i="42"/>
  <c r="X35" i="42"/>
  <c r="V35" i="42"/>
  <c r="X34" i="42"/>
  <c r="V34" i="42"/>
  <c r="X33" i="42"/>
  <c r="V33" i="42"/>
  <c r="X32" i="42"/>
  <c r="V32" i="42"/>
  <c r="W31" i="42"/>
  <c r="W30" i="42"/>
  <c r="W29" i="42"/>
  <c r="AA71" i="6"/>
  <c r="AN71" i="6"/>
  <c r="X52" i="42"/>
  <c r="V52" i="42"/>
  <c r="AJ52" i="42"/>
  <c r="AH52" i="42"/>
  <c r="Y52" i="42"/>
  <c r="W52" i="42"/>
  <c r="AK52" i="42"/>
  <c r="X51" i="42"/>
  <c r="V51" i="42"/>
  <c r="AJ51" i="42"/>
  <c r="AH51" i="42"/>
  <c r="Y51" i="42"/>
  <c r="W51" i="42"/>
  <c r="AK51" i="42"/>
  <c r="R22" i="42"/>
  <c r="T22" i="42"/>
  <c r="U22" i="42"/>
  <c r="X22" i="42"/>
  <c r="V22" i="42"/>
  <c r="AJ22" i="42"/>
  <c r="AH22" i="42"/>
  <c r="AF22" i="42"/>
  <c r="AD22" i="42"/>
  <c r="S22" i="42"/>
  <c r="Y22" i="42"/>
  <c r="W22" i="42"/>
  <c r="AK22" i="42"/>
  <c r="AG22" i="42"/>
  <c r="U21" i="42"/>
  <c r="X21" i="42"/>
  <c r="V21" i="42"/>
  <c r="AJ21" i="42"/>
  <c r="AH21" i="42"/>
  <c r="AF21" i="42"/>
  <c r="AD21" i="42"/>
  <c r="R21" i="42"/>
  <c r="S21" i="42"/>
  <c r="T21" i="42"/>
  <c r="Y21" i="42"/>
  <c r="W21" i="42"/>
  <c r="AK21" i="42"/>
  <c r="AG21" i="42"/>
  <c r="R17" i="42"/>
  <c r="T17" i="42"/>
  <c r="U17" i="42"/>
  <c r="X17" i="42"/>
  <c r="V17" i="42"/>
  <c r="AJ17" i="42"/>
  <c r="AH17" i="42"/>
  <c r="AF17" i="42"/>
  <c r="AD17" i="42"/>
  <c r="S17" i="42"/>
  <c r="Y17" i="42"/>
  <c r="W17" i="42"/>
  <c r="AK17" i="42"/>
  <c r="AG17" i="42"/>
  <c r="R20" i="42"/>
  <c r="S20" i="42"/>
  <c r="T20" i="42"/>
  <c r="X20" i="42"/>
  <c r="V20" i="42"/>
  <c r="AJ20" i="42"/>
  <c r="AH20" i="42"/>
  <c r="AF20" i="42"/>
  <c r="AD20" i="42"/>
  <c r="U20" i="42"/>
  <c r="Y20" i="42"/>
  <c r="W20" i="42"/>
  <c r="AK20" i="42"/>
  <c r="AG20" i="42"/>
  <c r="S8" i="42"/>
  <c r="U8" i="42"/>
  <c r="V8" i="42"/>
  <c r="AF8" i="42"/>
  <c r="AD8" i="42"/>
  <c r="X8" i="42"/>
  <c r="AJ8" i="42"/>
  <c r="AH8" i="42"/>
  <c r="O8" i="42"/>
  <c r="R8" i="42"/>
  <c r="T8" i="42"/>
  <c r="Q8" i="42"/>
  <c r="Y8" i="42"/>
  <c r="W8" i="42"/>
  <c r="AK8" i="42"/>
  <c r="AC8" i="42"/>
  <c r="AG8" i="42"/>
  <c r="Q7" i="42"/>
  <c r="U7" i="42"/>
  <c r="X7" i="42"/>
  <c r="V7" i="42"/>
  <c r="AJ7" i="42"/>
  <c r="AH7" i="42"/>
  <c r="AB7" i="42"/>
  <c r="Z7" i="42"/>
  <c r="Z54" i="42" s="1"/>
  <c r="Z56" i="42" s="1"/>
  <c r="Z58" i="42" s="1"/>
  <c r="AF7" i="42"/>
  <c r="AD7" i="42"/>
  <c r="AD54" i="42" s="1"/>
  <c r="AD56" i="42" s="1"/>
  <c r="AD58" i="42" s="1"/>
  <c r="T64" i="39" s="1"/>
  <c r="N7" i="42"/>
  <c r="O7" i="42"/>
  <c r="P7" i="42"/>
  <c r="R7" i="42"/>
  <c r="S7" i="42"/>
  <c r="T7" i="42"/>
  <c r="Y7" i="42"/>
  <c r="W7" i="42"/>
  <c r="AK7" i="42"/>
  <c r="AC7" i="42"/>
  <c r="AG7" i="42"/>
  <c r="O6" i="42"/>
  <c r="O54" i="42" s="1"/>
  <c r="R6" i="42"/>
  <c r="T6" i="42"/>
  <c r="Q6" i="42"/>
  <c r="Q54" i="42" s="1"/>
  <c r="Y6" i="42"/>
  <c r="W6" i="42"/>
  <c r="AK6" i="42"/>
  <c r="AI6" i="42"/>
  <c r="AI54" i="42" s="1"/>
  <c r="AC6" i="42"/>
  <c r="AC54" i="42" s="1"/>
  <c r="AA6" i="42"/>
  <c r="AA54" i="42" s="1"/>
  <c r="AG6" i="42"/>
  <c r="AE6" i="42"/>
  <c r="AE54" i="42" s="1"/>
  <c r="N6" i="42"/>
  <c r="P6" i="42"/>
  <c r="P54" i="42" s="1"/>
  <c r="P56" i="42" s="1"/>
  <c r="P58" i="42" s="1"/>
  <c r="N63" i="39" s="1"/>
  <c r="J69" i="37" s="1"/>
  <c r="S6" i="42"/>
  <c r="U6" i="42"/>
  <c r="U54" i="42" s="1"/>
  <c r="X6" i="42"/>
  <c r="V6" i="42"/>
  <c r="AJ6" i="42"/>
  <c r="AB6" i="42"/>
  <c r="AB54" i="42" s="1"/>
  <c r="AB56" i="42" s="1"/>
  <c r="AB58" i="42" s="1"/>
  <c r="AF6" i="42"/>
  <c r="AF54" i="42" s="1"/>
  <c r="AF56" i="42" s="1"/>
  <c r="AF58" i="42" s="1"/>
  <c r="Z64" i="39" s="1"/>
  <c r="N71" i="6"/>
  <c r="AM68" i="37"/>
  <c r="AK68" i="37"/>
  <c r="AI68" i="37"/>
  <c r="AG68" i="37"/>
  <c r="AE68" i="37"/>
  <c r="AC68" i="37"/>
  <c r="Z68" i="37"/>
  <c r="X68" i="37"/>
  <c r="V68" i="37"/>
  <c r="T68" i="37"/>
  <c r="R68" i="37"/>
  <c r="P68" i="37"/>
  <c r="M68" i="37"/>
  <c r="K68" i="37"/>
  <c r="I68" i="37"/>
  <c r="G68" i="37"/>
  <c r="E68" i="37"/>
  <c r="C68" i="37"/>
  <c r="B68" i="37"/>
  <c r="AL68" i="37"/>
  <c r="AJ68" i="37"/>
  <c r="AH68" i="37"/>
  <c r="AF68" i="37"/>
  <c r="AD68" i="37"/>
  <c r="AB68" i="37"/>
  <c r="Y68" i="37"/>
  <c r="W68" i="37"/>
  <c r="U68" i="37"/>
  <c r="S68" i="37"/>
  <c r="Q68" i="37"/>
  <c r="O68" i="37"/>
  <c r="AA68" i="37" s="1"/>
  <c r="L68" i="37"/>
  <c r="J68" i="37"/>
  <c r="H68" i="37"/>
  <c r="F68" i="37"/>
  <c r="D68" i="37"/>
  <c r="T54" i="42" l="1"/>
  <c r="T56" i="42" s="1"/>
  <c r="T58" i="42" s="1"/>
  <c r="Z63" i="39" s="1"/>
  <c r="W69" i="37" s="1"/>
  <c r="V54" i="42"/>
  <c r="V56" i="42" s="1"/>
  <c r="V58" i="42" s="1"/>
  <c r="AF63" i="39" s="1"/>
  <c r="AJ54" i="42"/>
  <c r="AJ56" i="42" s="1"/>
  <c r="AJ58" i="42" s="1"/>
  <c r="AL64" i="39" s="1"/>
  <c r="X54" i="42"/>
  <c r="X56" i="42" s="1"/>
  <c r="X58" i="42" s="1"/>
  <c r="AL63" i="39" s="1"/>
  <c r="AH54" i="42"/>
  <c r="AH56" i="42" s="1"/>
  <c r="AH58" i="42" s="1"/>
  <c r="AF64" i="39" s="1"/>
  <c r="S54" i="42"/>
  <c r="N54" i="42"/>
  <c r="AG54" i="42"/>
  <c r="AK54" i="42"/>
  <c r="AK56" i="42" s="1"/>
  <c r="AK58" i="42" s="1"/>
  <c r="AO64" i="39" s="1"/>
  <c r="Y54" i="42"/>
  <c r="Y56" i="42" s="1"/>
  <c r="W54" i="42"/>
  <c r="W56" i="42" s="1"/>
  <c r="W58" i="42" s="1"/>
  <c r="AI63" i="39" s="1"/>
  <c r="R54" i="42"/>
  <c r="R56" i="42" s="1"/>
  <c r="R58" i="42" s="1"/>
  <c r="T63" i="39" s="1"/>
  <c r="Q69" i="37" s="1"/>
  <c r="S56" i="42"/>
  <c r="S58" i="42" s="1"/>
  <c r="W63" i="39" s="1"/>
  <c r="N56" i="42"/>
  <c r="N58" i="42" s="1"/>
  <c r="H63" i="39" s="1"/>
  <c r="D69" i="37" s="1"/>
  <c r="AG56" i="42"/>
  <c r="AC56" i="42"/>
  <c r="AC58" i="42" s="1"/>
  <c r="O56" i="42"/>
  <c r="O58" i="42" s="1"/>
  <c r="K63" i="39" s="1"/>
  <c r="G69" i="37" s="1"/>
  <c r="U56" i="42"/>
  <c r="U58" i="42" s="1"/>
  <c r="AC63" i="39" s="1"/>
  <c r="AE56" i="42"/>
  <c r="AE58" i="42" s="1"/>
  <c r="W64" i="39" s="1"/>
  <c r="AA56" i="42"/>
  <c r="AA58" i="42" s="1"/>
  <c r="AI56" i="42"/>
  <c r="AI58" i="42" s="1"/>
  <c r="AI64" i="39" s="1"/>
  <c r="Q56" i="42"/>
  <c r="Q58" i="42" s="1"/>
  <c r="Q63" i="39" s="1"/>
  <c r="M69" i="37" s="1"/>
  <c r="AN68" i="37"/>
  <c r="N68" i="37"/>
  <c r="B31" i="40"/>
  <c r="B30" i="40"/>
  <c r="B29" i="40"/>
  <c r="B32" i="40" s="1"/>
  <c r="B26" i="40"/>
  <c r="B25" i="40"/>
  <c r="B24" i="40"/>
  <c r="B23" i="40"/>
  <c r="B27" i="40" s="1"/>
  <c r="B19" i="40"/>
  <c r="B18" i="40"/>
  <c r="B17" i="40"/>
  <c r="B20" i="40" s="1"/>
  <c r="B13" i="40"/>
  <c r="B10" i="40"/>
  <c r="B9" i="40"/>
  <c r="C66" i="37"/>
  <c r="D66" i="37"/>
  <c r="E66" i="37"/>
  <c r="F66" i="37"/>
  <c r="G66" i="37"/>
  <c r="H66" i="37"/>
  <c r="I66" i="37"/>
  <c r="J66" i="37"/>
  <c r="K66" i="37"/>
  <c r="L66" i="37"/>
  <c r="M66" i="37"/>
  <c r="O66" i="37"/>
  <c r="P66" i="37"/>
  <c r="Q66" i="37"/>
  <c r="R66" i="37"/>
  <c r="S66" i="37"/>
  <c r="T66" i="37"/>
  <c r="U66" i="37"/>
  <c r="V66" i="37"/>
  <c r="W66" i="37"/>
  <c r="X66" i="37"/>
  <c r="Y66" i="37"/>
  <c r="Z66" i="37"/>
  <c r="AB66" i="37"/>
  <c r="AC66" i="37"/>
  <c r="AD66" i="37"/>
  <c r="AE66" i="37"/>
  <c r="AF66" i="37"/>
  <c r="AG66" i="37"/>
  <c r="AH66" i="37"/>
  <c r="AI66" i="37"/>
  <c r="AJ66" i="37"/>
  <c r="AK66" i="37"/>
  <c r="AL66" i="37"/>
  <c r="AM66" i="37"/>
  <c r="B66" i="37"/>
  <c r="B63" i="37"/>
  <c r="C65" i="34"/>
  <c r="AE36" i="39" s="1"/>
  <c r="D65" i="34"/>
  <c r="AF36" i="39" s="1"/>
  <c r="E65" i="34"/>
  <c r="AG36" i="39" s="1"/>
  <c r="F65" i="34"/>
  <c r="AH36" i="39" s="1"/>
  <c r="G65" i="34"/>
  <c r="AI36" i="39" s="1"/>
  <c r="H65" i="34"/>
  <c r="AJ36" i="39" s="1"/>
  <c r="I65" i="34"/>
  <c r="AK36" i="39" s="1"/>
  <c r="J65" i="34"/>
  <c r="AL36" i="39" s="1"/>
  <c r="K65" i="34"/>
  <c r="AM36" i="39" s="1"/>
  <c r="L65" i="34"/>
  <c r="AN36" i="39" s="1"/>
  <c r="M65" i="34"/>
  <c r="AO36" i="39" s="1"/>
  <c r="B65" i="34"/>
  <c r="N65" i="34" s="1"/>
  <c r="C57" i="33"/>
  <c r="S36" i="39" s="1"/>
  <c r="D57" i="33"/>
  <c r="T36" i="39" s="1"/>
  <c r="E57" i="33"/>
  <c r="U36" i="39" s="1"/>
  <c r="F57" i="33"/>
  <c r="V36" i="39" s="1"/>
  <c r="G57" i="33"/>
  <c r="W36" i="39" s="1"/>
  <c r="H57" i="33"/>
  <c r="X36" i="39" s="1"/>
  <c r="I57" i="33"/>
  <c r="Y36" i="39" s="1"/>
  <c r="J57" i="33"/>
  <c r="Z36" i="39" s="1"/>
  <c r="K57" i="33"/>
  <c r="AA36" i="39" s="1"/>
  <c r="L57" i="33"/>
  <c r="AB36" i="39" s="1"/>
  <c r="M57" i="33"/>
  <c r="AC36" i="39" s="1"/>
  <c r="B57" i="33"/>
  <c r="R36" i="39" s="1"/>
  <c r="AC18" i="37"/>
  <c r="AD18" i="37"/>
  <c r="AE18" i="37"/>
  <c r="AF18" i="37"/>
  <c r="AG18" i="37"/>
  <c r="AH18" i="37"/>
  <c r="AI18" i="37"/>
  <c r="AJ18" i="37"/>
  <c r="AK18" i="37"/>
  <c r="AL18" i="37"/>
  <c r="AM18" i="37"/>
  <c r="AB18" i="37"/>
  <c r="P18" i="37"/>
  <c r="Q18" i="37"/>
  <c r="R18" i="37"/>
  <c r="S18" i="37"/>
  <c r="T18" i="37"/>
  <c r="U18" i="37"/>
  <c r="V18" i="37"/>
  <c r="W18" i="37"/>
  <c r="X18" i="37"/>
  <c r="Y18" i="37"/>
  <c r="Z18" i="37"/>
  <c r="O18" i="37"/>
  <c r="AC17" i="37"/>
  <c r="AD17" i="37"/>
  <c r="AE17" i="37"/>
  <c r="AF17" i="37"/>
  <c r="AG17" i="37"/>
  <c r="AH17" i="37"/>
  <c r="AI17" i="37"/>
  <c r="AJ17" i="37"/>
  <c r="AK17" i="37"/>
  <c r="AL17" i="37"/>
  <c r="AM17" i="37"/>
  <c r="AB17" i="37"/>
  <c r="P17" i="37"/>
  <c r="Q17" i="37"/>
  <c r="R17" i="37"/>
  <c r="S17" i="37"/>
  <c r="T17" i="37"/>
  <c r="U17" i="37"/>
  <c r="V17" i="37"/>
  <c r="W17" i="37"/>
  <c r="X17" i="37"/>
  <c r="Y17" i="37"/>
  <c r="Z17" i="37"/>
  <c r="O17" i="37"/>
  <c r="C17" i="37"/>
  <c r="D17" i="37"/>
  <c r="E17" i="37"/>
  <c r="F17" i="37"/>
  <c r="G17" i="37"/>
  <c r="H17" i="37"/>
  <c r="I17" i="37"/>
  <c r="J17" i="37"/>
  <c r="K17" i="37"/>
  <c r="L17" i="37"/>
  <c r="M17" i="37"/>
  <c r="B17" i="37"/>
  <c r="AC16" i="37"/>
  <c r="AD16" i="37"/>
  <c r="AE16" i="37"/>
  <c r="AF16" i="37"/>
  <c r="AG16" i="37"/>
  <c r="AH16" i="37"/>
  <c r="AI16" i="37"/>
  <c r="AJ16" i="37"/>
  <c r="AK16" i="37"/>
  <c r="AL16" i="37"/>
  <c r="AM16" i="37"/>
  <c r="AB16" i="37"/>
  <c r="P16" i="37"/>
  <c r="Q16" i="37"/>
  <c r="R16" i="37"/>
  <c r="S16" i="37"/>
  <c r="T16" i="37"/>
  <c r="U16" i="37"/>
  <c r="V16" i="37"/>
  <c r="W16" i="37"/>
  <c r="X16" i="37"/>
  <c r="Y16" i="37"/>
  <c r="Z16" i="37"/>
  <c r="O16" i="37"/>
  <c r="C16" i="37"/>
  <c r="D16" i="37"/>
  <c r="E16" i="37"/>
  <c r="F16" i="37"/>
  <c r="G16" i="37"/>
  <c r="H16" i="37"/>
  <c r="I16" i="37"/>
  <c r="J16" i="37"/>
  <c r="K16" i="37"/>
  <c r="L16" i="37"/>
  <c r="M16" i="37"/>
  <c r="B16" i="37"/>
  <c r="AC15" i="37"/>
  <c r="AD15" i="37"/>
  <c r="AE15" i="37"/>
  <c r="AF15" i="37"/>
  <c r="AG15" i="37"/>
  <c r="AH15" i="37"/>
  <c r="AI15" i="37"/>
  <c r="AJ15" i="37"/>
  <c r="AK15" i="37"/>
  <c r="AL15" i="37"/>
  <c r="AM15" i="37"/>
  <c r="AB15" i="37"/>
  <c r="P15" i="37"/>
  <c r="Q15" i="37"/>
  <c r="R15" i="37"/>
  <c r="S15" i="37"/>
  <c r="T15" i="37"/>
  <c r="U15" i="37"/>
  <c r="V15" i="37"/>
  <c r="W15" i="37"/>
  <c r="X15" i="37"/>
  <c r="Y15" i="37"/>
  <c r="Z15" i="37"/>
  <c r="O15" i="37"/>
  <c r="C15" i="37"/>
  <c r="D15" i="37"/>
  <c r="E15" i="37"/>
  <c r="F15" i="37"/>
  <c r="G15" i="37"/>
  <c r="H15" i="37"/>
  <c r="I15" i="37"/>
  <c r="J15" i="37"/>
  <c r="K15" i="37"/>
  <c r="L15" i="37"/>
  <c r="M15" i="37"/>
  <c r="B15" i="37"/>
  <c r="AM10" i="37"/>
  <c r="AC10" i="37"/>
  <c r="AD10" i="37"/>
  <c r="AE10" i="37"/>
  <c r="AF10" i="37"/>
  <c r="AG10" i="37"/>
  <c r="AH10" i="37"/>
  <c r="AI10" i="37"/>
  <c r="AJ10" i="37"/>
  <c r="AK10" i="37"/>
  <c r="AL10" i="37"/>
  <c r="AB10" i="37"/>
  <c r="AB7" i="37"/>
  <c r="O10" i="37"/>
  <c r="P10" i="37"/>
  <c r="Q10" i="37"/>
  <c r="R10" i="37"/>
  <c r="S10" i="37"/>
  <c r="T10" i="37"/>
  <c r="U10" i="37"/>
  <c r="V10" i="37"/>
  <c r="W10" i="37"/>
  <c r="X10" i="37"/>
  <c r="Y10" i="37"/>
  <c r="Z10" i="37"/>
  <c r="P9" i="37"/>
  <c r="Q9" i="37"/>
  <c r="R9" i="37"/>
  <c r="S9" i="37"/>
  <c r="T9" i="37"/>
  <c r="U9" i="37"/>
  <c r="V9" i="37"/>
  <c r="W9" i="37"/>
  <c r="X9" i="37"/>
  <c r="Y9" i="37"/>
  <c r="Z9" i="37"/>
  <c r="O9" i="37"/>
  <c r="P8" i="37"/>
  <c r="Q8" i="37"/>
  <c r="R8" i="37"/>
  <c r="S8" i="37"/>
  <c r="T8" i="37"/>
  <c r="U8" i="37"/>
  <c r="V8" i="37"/>
  <c r="W8" i="37"/>
  <c r="X8" i="37"/>
  <c r="Y8" i="37"/>
  <c r="Z8" i="37"/>
  <c r="O8" i="37"/>
  <c r="P7" i="37"/>
  <c r="Q7" i="37"/>
  <c r="R7" i="37"/>
  <c r="S7" i="37"/>
  <c r="T7" i="37"/>
  <c r="U7" i="37"/>
  <c r="V7" i="37"/>
  <c r="W7" i="37"/>
  <c r="X7" i="37"/>
  <c r="Y7" i="37"/>
  <c r="Z7" i="37"/>
  <c r="O7" i="37"/>
  <c r="C10" i="37"/>
  <c r="D10" i="37"/>
  <c r="E10" i="37"/>
  <c r="F10" i="37"/>
  <c r="G10" i="37"/>
  <c r="H10" i="37"/>
  <c r="I10" i="37"/>
  <c r="J10" i="37"/>
  <c r="K10" i="37"/>
  <c r="L10" i="37"/>
  <c r="M10" i="37"/>
  <c r="B10" i="37"/>
  <c r="C9" i="37"/>
  <c r="D9" i="37"/>
  <c r="E9" i="37"/>
  <c r="F9" i="37"/>
  <c r="G9" i="37"/>
  <c r="H9" i="37"/>
  <c r="I9" i="37"/>
  <c r="J9" i="37"/>
  <c r="K9" i="37"/>
  <c r="L9" i="37"/>
  <c r="M9" i="37"/>
  <c r="B9" i="37"/>
  <c r="B8" i="37"/>
  <c r="C8" i="37"/>
  <c r="D8" i="37"/>
  <c r="E8" i="37"/>
  <c r="F8" i="37"/>
  <c r="G8" i="37"/>
  <c r="H8" i="37"/>
  <c r="I8" i="37"/>
  <c r="J8" i="37"/>
  <c r="K8" i="37"/>
  <c r="L8" i="37"/>
  <c r="M8" i="37"/>
  <c r="C7" i="37"/>
  <c r="D7" i="37"/>
  <c r="E7" i="37"/>
  <c r="F7" i="37"/>
  <c r="G7" i="37"/>
  <c r="H7" i="37"/>
  <c r="I7" i="37"/>
  <c r="J7" i="37"/>
  <c r="K7" i="37"/>
  <c r="L7" i="37"/>
  <c r="M7" i="37"/>
  <c r="B7" i="37"/>
  <c r="O105" i="38"/>
  <c r="O106" i="38"/>
  <c r="P106" i="38"/>
  <c r="O107" i="38"/>
  <c r="P107" i="38"/>
  <c r="Q107" i="38"/>
  <c r="O108" i="38"/>
  <c r="P108" i="38"/>
  <c r="Q108" i="38"/>
  <c r="O110" i="38"/>
  <c r="P110" i="38"/>
  <c r="Q110" i="38"/>
  <c r="R110" i="38"/>
  <c r="S110" i="38"/>
  <c r="T110" i="38"/>
  <c r="U110" i="38"/>
  <c r="O111" i="38"/>
  <c r="P111" i="38"/>
  <c r="Q111" i="38"/>
  <c r="R111" i="38"/>
  <c r="O112" i="38"/>
  <c r="P112" i="38"/>
  <c r="Q112" i="38"/>
  <c r="R112" i="38"/>
  <c r="O113" i="38"/>
  <c r="P113" i="38"/>
  <c r="Q113" i="38"/>
  <c r="R113" i="38"/>
  <c r="S113" i="38"/>
  <c r="T113" i="38"/>
  <c r="U113" i="38"/>
  <c r="O114" i="38"/>
  <c r="P114" i="38"/>
  <c r="Q114" i="38"/>
  <c r="R114" i="38"/>
  <c r="S114" i="38"/>
  <c r="T114" i="38"/>
  <c r="U114" i="38"/>
  <c r="V114" i="38"/>
  <c r="W114" i="38"/>
  <c r="X114" i="38"/>
  <c r="Y114" i="38"/>
  <c r="O115" i="38"/>
  <c r="P115" i="38"/>
  <c r="O116" i="38"/>
  <c r="P116" i="38"/>
  <c r="Q116" i="38"/>
  <c r="R116" i="38"/>
  <c r="S116" i="38"/>
  <c r="T116" i="38"/>
  <c r="U116" i="38"/>
  <c r="V116" i="38"/>
  <c r="W116" i="38"/>
  <c r="X116" i="38"/>
  <c r="Y116" i="38"/>
  <c r="Z116" i="38"/>
  <c r="AA116" i="38"/>
  <c r="O117" i="38"/>
  <c r="P117" i="38"/>
  <c r="Q117" i="38"/>
  <c r="R117" i="38"/>
  <c r="S117" i="38"/>
  <c r="T117" i="38"/>
  <c r="U117" i="38"/>
  <c r="V117" i="38"/>
  <c r="W117" i="38"/>
  <c r="X117" i="38"/>
  <c r="Y117" i="38"/>
  <c r="Z117" i="38"/>
  <c r="AA117" i="38"/>
  <c r="AB117" i="38"/>
  <c r="AC117" i="38"/>
  <c r="AD117" i="38"/>
  <c r="AE117" i="38"/>
  <c r="O118" i="38"/>
  <c r="P118" i="38"/>
  <c r="Q118" i="38"/>
  <c r="R118" i="38"/>
  <c r="S118" i="38"/>
  <c r="T118" i="38"/>
  <c r="U118" i="38"/>
  <c r="V118" i="38"/>
  <c r="W118" i="38"/>
  <c r="X118" i="38"/>
  <c r="Y118" i="38"/>
  <c r="Z118" i="38"/>
  <c r="O119" i="38"/>
  <c r="P119" i="38"/>
  <c r="Q119" i="38"/>
  <c r="R119" i="38"/>
  <c r="S119" i="38"/>
  <c r="T119" i="38"/>
  <c r="U119" i="38"/>
  <c r="V119" i="38"/>
  <c r="W119" i="38"/>
  <c r="X119" i="38"/>
  <c r="Y119" i="38"/>
  <c r="Z119" i="38"/>
  <c r="O120" i="38"/>
  <c r="P120" i="38"/>
  <c r="Q120" i="38"/>
  <c r="R120" i="38"/>
  <c r="S120" i="38"/>
  <c r="T120" i="38"/>
  <c r="U120" i="38"/>
  <c r="V120" i="38"/>
  <c r="W120" i="38"/>
  <c r="X120" i="38"/>
  <c r="Y120" i="38"/>
  <c r="Z120" i="38"/>
  <c r="AA120" i="38"/>
  <c r="AB120" i="38"/>
  <c r="AC120" i="38"/>
  <c r="AD120" i="38"/>
  <c r="AE120" i="38"/>
  <c r="O121" i="38"/>
  <c r="P121" i="38"/>
  <c r="Q121" i="38"/>
  <c r="R121" i="38"/>
  <c r="S121" i="38"/>
  <c r="T121" i="38"/>
  <c r="U121" i="38"/>
  <c r="V121" i="38"/>
  <c r="W121" i="38"/>
  <c r="X121" i="38"/>
  <c r="Y121" i="38"/>
  <c r="Z121" i="38"/>
  <c r="O122" i="38"/>
  <c r="P122" i="38"/>
  <c r="Q122" i="38"/>
  <c r="R122" i="38"/>
  <c r="S122" i="38"/>
  <c r="T122" i="38"/>
  <c r="U122" i="38"/>
  <c r="V122" i="38"/>
  <c r="W122" i="38"/>
  <c r="X122" i="38"/>
  <c r="Y122" i="38"/>
  <c r="Z122" i="38"/>
  <c r="AA122" i="38"/>
  <c r="AB122" i="38"/>
  <c r="AC122" i="38"/>
  <c r="O123" i="38"/>
  <c r="P123" i="38"/>
  <c r="Q123" i="38"/>
  <c r="R123" i="38"/>
  <c r="S123" i="38"/>
  <c r="T123" i="38"/>
  <c r="U123" i="38"/>
  <c r="V123" i="38"/>
  <c r="W123" i="38"/>
  <c r="X123" i="38"/>
  <c r="Y123" i="38"/>
  <c r="Z123" i="38"/>
  <c r="AA123" i="38"/>
  <c r="AB123" i="38"/>
  <c r="AC123" i="38"/>
  <c r="AD123" i="38"/>
  <c r="AE123" i="38"/>
  <c r="AF123" i="38"/>
  <c r="O124" i="38"/>
  <c r="P124" i="38"/>
  <c r="Q124" i="38"/>
  <c r="R124" i="38"/>
  <c r="S124" i="38"/>
  <c r="T124" i="38"/>
  <c r="U124" i="38"/>
  <c r="V124" i="38"/>
  <c r="W124" i="38"/>
  <c r="X124" i="38"/>
  <c r="Y124" i="38"/>
  <c r="Z124" i="38"/>
  <c r="AA124" i="38"/>
  <c r="O125" i="38"/>
  <c r="P125" i="38"/>
  <c r="Q125" i="38"/>
  <c r="R125" i="38"/>
  <c r="S125" i="38"/>
  <c r="T125" i="38"/>
  <c r="U125" i="38"/>
  <c r="V125" i="38"/>
  <c r="W125" i="38"/>
  <c r="X125" i="38"/>
  <c r="Y125" i="38"/>
  <c r="Z125" i="38"/>
  <c r="AA125" i="38"/>
  <c r="AB125" i="38"/>
  <c r="AC125" i="38"/>
  <c r="AD125" i="38"/>
  <c r="AE125" i="38"/>
  <c r="AF125" i="38"/>
  <c r="O126" i="38"/>
  <c r="P126" i="38"/>
  <c r="Q126" i="38"/>
  <c r="R126" i="38"/>
  <c r="S126" i="38"/>
  <c r="T126" i="38"/>
  <c r="U126" i="38"/>
  <c r="V126" i="38"/>
  <c r="W126" i="38"/>
  <c r="X126" i="38"/>
  <c r="Y126" i="38"/>
  <c r="Z126" i="38"/>
  <c r="O127" i="38"/>
  <c r="P127" i="38"/>
  <c r="Q127" i="38"/>
  <c r="R127" i="38"/>
  <c r="S127" i="38"/>
  <c r="T127" i="38"/>
  <c r="U127" i="38"/>
  <c r="V127" i="38"/>
  <c r="W127" i="38"/>
  <c r="X127" i="38"/>
  <c r="Y127" i="38"/>
  <c r="Z127" i="38"/>
  <c r="AM127" i="38"/>
  <c r="AN127" i="38"/>
  <c r="AO127" i="38"/>
  <c r="O128" i="38"/>
  <c r="P128" i="38"/>
  <c r="Q128" i="38"/>
  <c r="R128" i="38"/>
  <c r="S128" i="38"/>
  <c r="T128" i="38"/>
  <c r="U128" i="38"/>
  <c r="V128" i="38"/>
  <c r="W128" i="38"/>
  <c r="X128" i="38"/>
  <c r="Y128" i="38"/>
  <c r="Z128" i="38"/>
  <c r="AM128" i="38"/>
  <c r="AN128" i="38"/>
  <c r="AO128" i="38"/>
  <c r="O129" i="38"/>
  <c r="P129" i="38"/>
  <c r="Q129" i="38"/>
  <c r="R129" i="38"/>
  <c r="S129" i="38"/>
  <c r="T129" i="38"/>
  <c r="U129" i="38"/>
  <c r="V129" i="38"/>
  <c r="W129" i="38"/>
  <c r="X129" i="38"/>
  <c r="Y129" i="38"/>
  <c r="Z129" i="38"/>
  <c r="AM129" i="38"/>
  <c r="AN129" i="38"/>
  <c r="AO129" i="38"/>
  <c r="AP129" i="38"/>
  <c r="O130" i="38"/>
  <c r="P130" i="38"/>
  <c r="Q130" i="38"/>
  <c r="R130" i="38"/>
  <c r="S130" i="38"/>
  <c r="T130" i="38"/>
  <c r="U130" i="38"/>
  <c r="V130" i="38"/>
  <c r="W130" i="38"/>
  <c r="X130" i="38"/>
  <c r="Y130" i="38"/>
  <c r="Z130" i="38"/>
  <c r="AM130" i="38"/>
  <c r="AN130" i="38"/>
  <c r="AO130" i="38"/>
  <c r="AP130" i="38"/>
  <c r="O131" i="38"/>
  <c r="P131" i="38"/>
  <c r="Q131" i="38"/>
  <c r="R131" i="38"/>
  <c r="S131" i="38"/>
  <c r="T131" i="38"/>
  <c r="U131" i="38"/>
  <c r="V131" i="38"/>
  <c r="W131" i="38"/>
  <c r="X131" i="38"/>
  <c r="Y131" i="38"/>
  <c r="Z131" i="38"/>
  <c r="O132" i="38"/>
  <c r="P132" i="38"/>
  <c r="Q132" i="38"/>
  <c r="R132" i="38"/>
  <c r="S132" i="38"/>
  <c r="T132" i="38"/>
  <c r="U132" i="38"/>
  <c r="V132" i="38"/>
  <c r="W132" i="38"/>
  <c r="X132" i="38"/>
  <c r="Y132" i="38"/>
  <c r="Z132" i="38"/>
  <c r="AA132" i="38"/>
  <c r="AB132" i="38"/>
  <c r="AC132" i="38"/>
  <c r="AD132" i="38"/>
  <c r="AE132" i="38"/>
  <c r="AF132" i="38"/>
  <c r="O133" i="38"/>
  <c r="P133" i="38"/>
  <c r="Q133" i="38"/>
  <c r="R133" i="38"/>
  <c r="S133" i="38"/>
  <c r="T133" i="38"/>
  <c r="U133" i="38"/>
  <c r="V133" i="38"/>
  <c r="W133" i="38"/>
  <c r="X133" i="38"/>
  <c r="Y133" i="38"/>
  <c r="Z133" i="38"/>
  <c r="AA133" i="38"/>
  <c r="AB133" i="38"/>
  <c r="AC133" i="38"/>
  <c r="AD133" i="38"/>
  <c r="AE133" i="38"/>
  <c r="AF133" i="38"/>
  <c r="AG133" i="38"/>
  <c r="AH133" i="38"/>
  <c r="AI133" i="38"/>
  <c r="AJ133" i="38"/>
  <c r="O134" i="38"/>
  <c r="P134" i="38"/>
  <c r="Q134" i="38"/>
  <c r="R134" i="38"/>
  <c r="S134" i="38"/>
  <c r="T134" i="38"/>
  <c r="U134" i="38"/>
  <c r="V134" i="38"/>
  <c r="W134" i="38"/>
  <c r="X134" i="38"/>
  <c r="Y134" i="38"/>
  <c r="Z134" i="38"/>
  <c r="AA134" i="38"/>
  <c r="AB134" i="38"/>
  <c r="AC134" i="38"/>
  <c r="AD134" i="38"/>
  <c r="AE134" i="38"/>
  <c r="AF134" i="38"/>
  <c r="AG134" i="38"/>
  <c r="AH134" i="38"/>
  <c r="AI134" i="38"/>
  <c r="AJ134" i="38"/>
  <c r="AK134" i="38"/>
  <c r="O135" i="38"/>
  <c r="P135" i="38"/>
  <c r="Q135" i="38"/>
  <c r="R135" i="38"/>
  <c r="S135" i="38"/>
  <c r="T135" i="38"/>
  <c r="U135" i="38"/>
  <c r="V135" i="38"/>
  <c r="W135" i="38"/>
  <c r="X135" i="38"/>
  <c r="Y135" i="38"/>
  <c r="Z135" i="38"/>
  <c r="AA135" i="38"/>
  <c r="AB135" i="38"/>
  <c r="AC135" i="38"/>
  <c r="AD135" i="38"/>
  <c r="AE135" i="38"/>
  <c r="AF135" i="38"/>
  <c r="AG135" i="38"/>
  <c r="AH135" i="38"/>
  <c r="AI135" i="38"/>
  <c r="AJ135" i="38"/>
  <c r="AK135" i="38"/>
  <c r="AL135" i="38"/>
  <c r="O136" i="38"/>
  <c r="P136" i="38"/>
  <c r="Q136" i="38"/>
  <c r="R136" i="38"/>
  <c r="S136" i="38"/>
  <c r="T136" i="38"/>
  <c r="U136" i="38"/>
  <c r="V136" i="38"/>
  <c r="W136" i="38"/>
  <c r="X136" i="38"/>
  <c r="Y136" i="38"/>
  <c r="Z136" i="38"/>
  <c r="AA136" i="38"/>
  <c r="AB136" i="38"/>
  <c r="AC136" i="38"/>
  <c r="AD136" i="38"/>
  <c r="AE136" i="38"/>
  <c r="AF136" i="38"/>
  <c r="AG136" i="38"/>
  <c r="AH136" i="38"/>
  <c r="AI136" i="38"/>
  <c r="AJ136" i="38"/>
  <c r="AK136" i="38"/>
  <c r="AL136" i="38"/>
  <c r="AM136" i="38"/>
  <c r="O137" i="38"/>
  <c r="P137" i="38"/>
  <c r="Q137" i="38"/>
  <c r="R137" i="38"/>
  <c r="S137" i="38"/>
  <c r="T137" i="38"/>
  <c r="U137" i="38"/>
  <c r="V137" i="38"/>
  <c r="W137" i="38"/>
  <c r="X137" i="38"/>
  <c r="Y137" i="38"/>
  <c r="Z137" i="38"/>
  <c r="AA137" i="38"/>
  <c r="AB137" i="38"/>
  <c r="AC137" i="38"/>
  <c r="AD137" i="38"/>
  <c r="AE137" i="38"/>
  <c r="AF137" i="38"/>
  <c r="AG137" i="38"/>
  <c r="AH137" i="38"/>
  <c r="AI137" i="38"/>
  <c r="AJ137" i="38"/>
  <c r="AK137" i="38"/>
  <c r="AL137" i="38"/>
  <c r="AM137" i="38"/>
  <c r="O138" i="38"/>
  <c r="P138" i="38"/>
  <c r="Q138" i="38"/>
  <c r="R138" i="38"/>
  <c r="S138" i="38"/>
  <c r="T138" i="38"/>
  <c r="U138" i="38"/>
  <c r="V138" i="38"/>
  <c r="W138" i="38"/>
  <c r="X138" i="38"/>
  <c r="Y138" i="38"/>
  <c r="Z138" i="38"/>
  <c r="AA138" i="38"/>
  <c r="AB138" i="38"/>
  <c r="AC138" i="38"/>
  <c r="AD138" i="38"/>
  <c r="AE138" i="38"/>
  <c r="AF138" i="38"/>
  <c r="AG138" i="38"/>
  <c r="AH138" i="38"/>
  <c r="AI138" i="38"/>
  <c r="AJ138" i="38"/>
  <c r="AK138" i="38"/>
  <c r="AL138" i="38"/>
  <c r="AM138" i="38"/>
  <c r="AN138" i="38"/>
  <c r="O139" i="38"/>
  <c r="P139" i="38"/>
  <c r="Q139" i="38"/>
  <c r="R139" i="38"/>
  <c r="S139" i="38"/>
  <c r="T139" i="38"/>
  <c r="U139" i="38"/>
  <c r="V139" i="38"/>
  <c r="W139" i="38"/>
  <c r="X139" i="38"/>
  <c r="Y139" i="38"/>
  <c r="Z139" i="38"/>
  <c r="AA139" i="38"/>
  <c r="AB139" i="38"/>
  <c r="AC139" i="38"/>
  <c r="AD139" i="38"/>
  <c r="AE139" i="38"/>
  <c r="AF139" i="38"/>
  <c r="AG139" i="38"/>
  <c r="AH139" i="38"/>
  <c r="AI139" i="38"/>
  <c r="AJ139" i="38"/>
  <c r="AK139" i="38"/>
  <c r="AL139" i="38"/>
  <c r="AM139" i="38"/>
  <c r="AN139" i="38"/>
  <c r="O140" i="38"/>
  <c r="P140" i="38"/>
  <c r="Q140" i="38"/>
  <c r="R140" i="38"/>
  <c r="S140" i="38"/>
  <c r="T140" i="38"/>
  <c r="U140" i="38"/>
  <c r="V140" i="38"/>
  <c r="W140" i="38"/>
  <c r="X140" i="38"/>
  <c r="Y140" i="38"/>
  <c r="Z140" i="38"/>
  <c r="AA140" i="38"/>
  <c r="AB140" i="38"/>
  <c r="AC140" i="38"/>
  <c r="AD140" i="38"/>
  <c r="AE140" i="38"/>
  <c r="AF140" i="38"/>
  <c r="AG140" i="38"/>
  <c r="AH140" i="38"/>
  <c r="AI140" i="38"/>
  <c r="AJ140" i="38"/>
  <c r="AK140" i="38"/>
  <c r="AL140" i="38"/>
  <c r="O141" i="38"/>
  <c r="P141" i="38"/>
  <c r="Q141" i="38"/>
  <c r="R141" i="38"/>
  <c r="S141" i="38"/>
  <c r="T141" i="38"/>
  <c r="U141" i="38"/>
  <c r="V141" i="38"/>
  <c r="W141" i="38"/>
  <c r="X141" i="38"/>
  <c r="Y141" i="38"/>
  <c r="Z141" i="38"/>
  <c r="AA141" i="38"/>
  <c r="AB141" i="38"/>
  <c r="AC141" i="38"/>
  <c r="AD141" i="38"/>
  <c r="AE141" i="38"/>
  <c r="AF141" i="38"/>
  <c r="AG141" i="38"/>
  <c r="AH141" i="38"/>
  <c r="AI141" i="38"/>
  <c r="AJ141" i="38"/>
  <c r="AK141" i="38"/>
  <c r="AL141" i="38"/>
  <c r="O142" i="38"/>
  <c r="P142" i="38"/>
  <c r="Q142" i="38"/>
  <c r="R142" i="38"/>
  <c r="S142" i="38"/>
  <c r="T142" i="38"/>
  <c r="U142" i="38"/>
  <c r="V142" i="38"/>
  <c r="W142" i="38"/>
  <c r="X142" i="38"/>
  <c r="Y142" i="38"/>
  <c r="Z142" i="38"/>
  <c r="AA142" i="38"/>
  <c r="AB142" i="38"/>
  <c r="AC142" i="38"/>
  <c r="AD142" i="38"/>
  <c r="AE142" i="38"/>
  <c r="AF142" i="38"/>
  <c r="AG142" i="38"/>
  <c r="AH142" i="38"/>
  <c r="AI142" i="38"/>
  <c r="AJ142" i="38"/>
  <c r="AK142" i="38"/>
  <c r="AL142" i="38"/>
  <c r="O143" i="38"/>
  <c r="P143" i="38"/>
  <c r="Q143" i="38"/>
  <c r="R143" i="38"/>
  <c r="S143" i="38"/>
  <c r="T143" i="38"/>
  <c r="U143" i="38"/>
  <c r="V143" i="38"/>
  <c r="W143" i="38"/>
  <c r="X143" i="38"/>
  <c r="Y143" i="38"/>
  <c r="Z143" i="38"/>
  <c r="AA143" i="38"/>
  <c r="AB143" i="38"/>
  <c r="AC143" i="38"/>
  <c r="AD143" i="38"/>
  <c r="AE143" i="38"/>
  <c r="AF143" i="38"/>
  <c r="AG143" i="38"/>
  <c r="AH143" i="38"/>
  <c r="AI143" i="38"/>
  <c r="AJ143" i="38"/>
  <c r="AK143" i="38"/>
  <c r="AL143" i="38"/>
  <c r="AX37" i="38"/>
  <c r="AX137" i="38" s="1"/>
  <c r="AW37" i="38"/>
  <c r="AW137" i="38" s="1"/>
  <c r="AV37" i="38"/>
  <c r="AV137" i="38" s="1"/>
  <c r="AU37" i="38"/>
  <c r="AU137" i="38" s="1"/>
  <c r="AT37" i="38"/>
  <c r="AT137" i="38" s="1"/>
  <c r="AS37" i="38"/>
  <c r="AS137" i="38" s="1"/>
  <c r="AR37" i="38"/>
  <c r="AR137" i="38" s="1"/>
  <c r="AQ37" i="38"/>
  <c r="AQ137" i="38" s="1"/>
  <c r="AP37" i="38"/>
  <c r="AP137" i="38" s="1"/>
  <c r="AO37" i="38"/>
  <c r="AO137" i="38" s="1"/>
  <c r="AN37" i="38"/>
  <c r="AN137" i="38" s="1"/>
  <c r="AM42" i="38"/>
  <c r="AM142" i="38" s="1"/>
  <c r="AN42" i="38"/>
  <c r="AN142" i="38" s="1"/>
  <c r="AO42" i="38"/>
  <c r="AO142" i="38" s="1"/>
  <c r="AP42" i="38"/>
  <c r="AP142" i="38" s="1"/>
  <c r="AQ42" i="38"/>
  <c r="AQ142" i="38" s="1"/>
  <c r="AR42" i="38"/>
  <c r="AR142" i="38" s="1"/>
  <c r="AS42" i="38"/>
  <c r="AS142" i="38" s="1"/>
  <c r="AT42" i="38"/>
  <c r="AT142" i="38" s="1"/>
  <c r="AU42" i="38"/>
  <c r="AU142" i="38" s="1"/>
  <c r="AV42" i="38"/>
  <c r="AV142" i="38" s="1"/>
  <c r="AW42" i="38"/>
  <c r="AW142" i="38" s="1"/>
  <c r="AX42" i="38"/>
  <c r="AX142" i="38" s="1"/>
  <c r="AM43" i="38"/>
  <c r="AM143" i="38" s="1"/>
  <c r="AN43" i="38"/>
  <c r="AN143" i="38" s="1"/>
  <c r="AO43" i="38"/>
  <c r="AO143" i="38" s="1"/>
  <c r="AP43" i="38"/>
  <c r="AP143" i="38" s="1"/>
  <c r="AQ43" i="38"/>
  <c r="AQ143" i="38" s="1"/>
  <c r="AR43" i="38"/>
  <c r="AR143" i="38" s="1"/>
  <c r="AS43" i="38"/>
  <c r="AS143" i="38" s="1"/>
  <c r="AT43" i="38"/>
  <c r="AT143" i="38" s="1"/>
  <c r="AU43" i="38"/>
  <c r="AU143" i="38" s="1"/>
  <c r="AV43" i="38"/>
  <c r="AV143" i="38" s="1"/>
  <c r="AW43" i="38"/>
  <c r="AW143" i="38" s="1"/>
  <c r="AX43" i="38"/>
  <c r="AX143" i="38" s="1"/>
  <c r="AP44" i="38"/>
  <c r="AQ44" i="38"/>
  <c r="AR44" i="38"/>
  <c r="AS44" i="38"/>
  <c r="AT44" i="38"/>
  <c r="AU44" i="38"/>
  <c r="AV44" i="38"/>
  <c r="AW44" i="38"/>
  <c r="AX44" i="38"/>
  <c r="AP45" i="38"/>
  <c r="AQ45" i="38"/>
  <c r="AR45" i="38"/>
  <c r="AS45" i="38"/>
  <c r="AT45" i="38"/>
  <c r="AU45" i="38"/>
  <c r="AV45" i="38"/>
  <c r="AW45" i="38"/>
  <c r="AX45" i="38"/>
  <c r="AM46" i="38"/>
  <c r="AN46" i="38"/>
  <c r="AO46" i="38"/>
  <c r="AP46" i="38"/>
  <c r="AQ46" i="38"/>
  <c r="AR46" i="38"/>
  <c r="AS46" i="38"/>
  <c r="AT46" i="38"/>
  <c r="AU46" i="38"/>
  <c r="AV46" i="38"/>
  <c r="AW46" i="38"/>
  <c r="AX46" i="38"/>
  <c r="AM47" i="38"/>
  <c r="AN47" i="38"/>
  <c r="AO47" i="38"/>
  <c r="AP47" i="38"/>
  <c r="AQ47" i="38"/>
  <c r="AR47" i="38"/>
  <c r="AS47" i="38"/>
  <c r="AT47" i="38"/>
  <c r="AU47" i="38"/>
  <c r="AV47" i="38"/>
  <c r="AW47" i="38"/>
  <c r="AX47" i="38"/>
  <c r="AO48" i="38"/>
  <c r="AP48" i="38"/>
  <c r="AQ48" i="38"/>
  <c r="AR48" i="38"/>
  <c r="AS48" i="38"/>
  <c r="AT48" i="38"/>
  <c r="AU48" i="38"/>
  <c r="AV48" i="38"/>
  <c r="AW48" i="38"/>
  <c r="AX48" i="38"/>
  <c r="AO49" i="38"/>
  <c r="AP49" i="38"/>
  <c r="AQ49" i="38"/>
  <c r="AR49" i="38"/>
  <c r="AS49" i="38"/>
  <c r="AT49" i="38"/>
  <c r="AU49" i="38"/>
  <c r="AV49" i="38"/>
  <c r="AW49" i="38"/>
  <c r="AX49" i="38"/>
  <c r="AP50" i="38"/>
  <c r="AQ50" i="38"/>
  <c r="AR50" i="38"/>
  <c r="AS50" i="38"/>
  <c r="AT50" i="38"/>
  <c r="AU50" i="38"/>
  <c r="AV50" i="38"/>
  <c r="AW50" i="38"/>
  <c r="AX50" i="38"/>
  <c r="AP51" i="38"/>
  <c r="AQ51" i="38"/>
  <c r="AR51" i="38"/>
  <c r="AS51" i="38"/>
  <c r="AT51" i="38"/>
  <c r="AU51" i="38"/>
  <c r="AV51" i="38"/>
  <c r="AW51" i="38"/>
  <c r="AX51" i="38"/>
  <c r="AS52" i="38"/>
  <c r="AT52" i="38"/>
  <c r="AU52" i="38"/>
  <c r="AV52" i="38"/>
  <c r="AW52" i="38"/>
  <c r="AX52" i="38"/>
  <c r="P91" i="33"/>
  <c r="P90" i="33"/>
  <c r="P89" i="33"/>
  <c r="P83" i="33"/>
  <c r="P82" i="33"/>
  <c r="P81" i="33"/>
  <c r="P80" i="33"/>
  <c r="P79" i="33"/>
  <c r="P64" i="33"/>
  <c r="P65" i="33"/>
  <c r="P66" i="33"/>
  <c r="P67" i="33"/>
  <c r="P68" i="33"/>
  <c r="P69" i="33"/>
  <c r="P70" i="33"/>
  <c r="P71" i="33"/>
  <c r="P72" i="33"/>
  <c r="P73" i="33"/>
  <c r="P63" i="33"/>
  <c r="AC61" i="39"/>
  <c r="AB61" i="39"/>
  <c r="AA61" i="39"/>
  <c r="Z61" i="39"/>
  <c r="Y61" i="39"/>
  <c r="X61" i="39"/>
  <c r="W61" i="39"/>
  <c r="V61" i="39"/>
  <c r="U61" i="39"/>
  <c r="T61" i="39"/>
  <c r="S61" i="39"/>
  <c r="R61" i="39"/>
  <c r="Q61" i="39"/>
  <c r="P61" i="39"/>
  <c r="O61" i="39"/>
  <c r="N61" i="39"/>
  <c r="M61" i="39"/>
  <c r="L61" i="39"/>
  <c r="K61" i="39"/>
  <c r="J61" i="39"/>
  <c r="I61" i="39"/>
  <c r="H61" i="39"/>
  <c r="G61" i="39"/>
  <c r="F61" i="39"/>
  <c r="AO60" i="39"/>
  <c r="AN60" i="39"/>
  <c r="AM60" i="39"/>
  <c r="AL60" i="39"/>
  <c r="AK60" i="39"/>
  <c r="AJ60" i="39"/>
  <c r="AI60" i="39"/>
  <c r="AH60" i="39"/>
  <c r="AG60" i="39"/>
  <c r="AF60" i="39"/>
  <c r="AE60" i="39"/>
  <c r="AD60" i="39"/>
  <c r="AC60" i="39"/>
  <c r="AB60" i="39"/>
  <c r="AA60" i="39"/>
  <c r="Z60" i="39"/>
  <c r="Y60" i="39"/>
  <c r="X60" i="39"/>
  <c r="W60" i="39"/>
  <c r="V60" i="39"/>
  <c r="U60" i="39"/>
  <c r="T60" i="39"/>
  <c r="S60" i="39"/>
  <c r="R60" i="39"/>
  <c r="Q60" i="39"/>
  <c r="P60" i="39"/>
  <c r="O60" i="39"/>
  <c r="N60" i="39"/>
  <c r="M60" i="39"/>
  <c r="L60" i="39"/>
  <c r="K60" i="39"/>
  <c r="J60" i="39"/>
  <c r="I60" i="39"/>
  <c r="H60" i="39"/>
  <c r="G60" i="39"/>
  <c r="F60" i="39"/>
  <c r="AO57" i="39"/>
  <c r="AN57" i="39"/>
  <c r="AM57" i="39"/>
  <c r="AL57" i="39"/>
  <c r="AK57" i="39"/>
  <c r="AJ57" i="39"/>
  <c r="AI57" i="39"/>
  <c r="AH57" i="39"/>
  <c r="AG57" i="39"/>
  <c r="AF57" i="39"/>
  <c r="AE57" i="39"/>
  <c r="AD57" i="39"/>
  <c r="AC57" i="39"/>
  <c r="AB57" i="39"/>
  <c r="AA57" i="39"/>
  <c r="Z57" i="39"/>
  <c r="Y57" i="39"/>
  <c r="X57" i="39"/>
  <c r="W57" i="39"/>
  <c r="V57" i="39"/>
  <c r="U57" i="39"/>
  <c r="T57" i="39"/>
  <c r="S57" i="39"/>
  <c r="R57" i="39"/>
  <c r="Q57" i="39"/>
  <c r="P57" i="39"/>
  <c r="O57" i="39"/>
  <c r="N57" i="39"/>
  <c r="M57" i="39"/>
  <c r="L57" i="39"/>
  <c r="K57" i="39"/>
  <c r="J57" i="39"/>
  <c r="I57" i="39"/>
  <c r="H57" i="39"/>
  <c r="G57" i="39"/>
  <c r="F57" i="39"/>
  <c r="AO56" i="39"/>
  <c r="AO58" i="39" s="1"/>
  <c r="AM78" i="37" s="1"/>
  <c r="AN56" i="39"/>
  <c r="AN58" i="39" s="1"/>
  <c r="AL78" i="37" s="1"/>
  <c r="AM56" i="39"/>
  <c r="AM58" i="39" s="1"/>
  <c r="AK78" i="37" s="1"/>
  <c r="AL56" i="39"/>
  <c r="AL58" i="39" s="1"/>
  <c r="AJ78" i="37" s="1"/>
  <c r="AK56" i="39"/>
  <c r="AK58" i="39" s="1"/>
  <c r="AI78" i="37" s="1"/>
  <c r="AJ56" i="39"/>
  <c r="AJ58" i="39" s="1"/>
  <c r="AH78" i="37" s="1"/>
  <c r="AI56" i="39"/>
  <c r="AI58" i="39" s="1"/>
  <c r="AG78" i="37" s="1"/>
  <c r="AH56" i="39"/>
  <c r="AH58" i="39" s="1"/>
  <c r="AF78" i="37" s="1"/>
  <c r="AG56" i="39"/>
  <c r="AG58" i="39" s="1"/>
  <c r="AE78" i="37" s="1"/>
  <c r="AF56" i="39"/>
  <c r="AF58" i="39" s="1"/>
  <c r="AD78" i="37" s="1"/>
  <c r="AE56" i="39"/>
  <c r="AE58" i="39" s="1"/>
  <c r="AC78" i="37" s="1"/>
  <c r="AD56" i="39"/>
  <c r="AD58" i="39" s="1"/>
  <c r="AB78" i="37" s="1"/>
  <c r="AC56" i="39"/>
  <c r="AC58" i="39" s="1"/>
  <c r="Z78" i="37" s="1"/>
  <c r="AB56" i="39"/>
  <c r="AB58" i="39" s="1"/>
  <c r="Y78" i="37" s="1"/>
  <c r="AA56" i="39"/>
  <c r="AA58" i="39" s="1"/>
  <c r="X78" i="37" s="1"/>
  <c r="Z56" i="39"/>
  <c r="Z58" i="39" s="1"/>
  <c r="W78" i="37" s="1"/>
  <c r="Y56" i="39"/>
  <c r="Y58" i="39" s="1"/>
  <c r="V78" i="37" s="1"/>
  <c r="X56" i="39"/>
  <c r="X58" i="39" s="1"/>
  <c r="U78" i="37" s="1"/>
  <c r="W56" i="39"/>
  <c r="W58" i="39" s="1"/>
  <c r="T78" i="37" s="1"/>
  <c r="V56" i="39"/>
  <c r="V58" i="39" s="1"/>
  <c r="S78" i="37" s="1"/>
  <c r="U56" i="39"/>
  <c r="U58" i="39" s="1"/>
  <c r="R78" i="37" s="1"/>
  <c r="T56" i="39"/>
  <c r="T58" i="39" s="1"/>
  <c r="Q78" i="37" s="1"/>
  <c r="S56" i="39"/>
  <c r="S58" i="39" s="1"/>
  <c r="P78" i="37" s="1"/>
  <c r="R56" i="39"/>
  <c r="R58" i="39" s="1"/>
  <c r="O78" i="37" s="1"/>
  <c r="Q56" i="39"/>
  <c r="Q58" i="39" s="1"/>
  <c r="M78" i="37" s="1"/>
  <c r="P56" i="39"/>
  <c r="P58" i="39" s="1"/>
  <c r="L78" i="37" s="1"/>
  <c r="O56" i="39"/>
  <c r="O58" i="39" s="1"/>
  <c r="K78" i="37" s="1"/>
  <c r="N56" i="39"/>
  <c r="N58" i="39" s="1"/>
  <c r="J78" i="37" s="1"/>
  <c r="M56" i="39"/>
  <c r="M58" i="39" s="1"/>
  <c r="I78" i="37" s="1"/>
  <c r="L56" i="39"/>
  <c r="L58" i="39" s="1"/>
  <c r="H78" i="37" s="1"/>
  <c r="K56" i="39"/>
  <c r="K58" i="39" s="1"/>
  <c r="G78" i="37" s="1"/>
  <c r="J56" i="39"/>
  <c r="J58" i="39" s="1"/>
  <c r="F78" i="37" s="1"/>
  <c r="I56" i="39"/>
  <c r="I58" i="39" s="1"/>
  <c r="E78" i="37" s="1"/>
  <c r="H56" i="39"/>
  <c r="H58" i="39" s="1"/>
  <c r="D78" i="37" s="1"/>
  <c r="G56" i="39"/>
  <c r="G58" i="39" s="1"/>
  <c r="C78" i="37" s="1"/>
  <c r="F56" i="39"/>
  <c r="F58" i="39" s="1"/>
  <c r="B78" i="37" s="1"/>
  <c r="AO54" i="39"/>
  <c r="AM74" i="37" s="1"/>
  <c r="AN54" i="39"/>
  <c r="AL74" i="37" s="1"/>
  <c r="AM54" i="39"/>
  <c r="AK74" i="37" s="1"/>
  <c r="AL54" i="39"/>
  <c r="AJ74" i="37" s="1"/>
  <c r="AK54" i="39"/>
  <c r="AI74" i="37" s="1"/>
  <c r="AJ54" i="39"/>
  <c r="AH74" i="37" s="1"/>
  <c r="AI54" i="39"/>
  <c r="AG74" i="37" s="1"/>
  <c r="AH54" i="39"/>
  <c r="AF74" i="37" s="1"/>
  <c r="AG54" i="39"/>
  <c r="AE74" i="37" s="1"/>
  <c r="AF54" i="39"/>
  <c r="AD74" i="37" s="1"/>
  <c r="AE54" i="39"/>
  <c r="AC74" i="37" s="1"/>
  <c r="AD54" i="39"/>
  <c r="AB74" i="37" s="1"/>
  <c r="AC54" i="39"/>
  <c r="Z74" i="37" s="1"/>
  <c r="AB54" i="39"/>
  <c r="Y74" i="37" s="1"/>
  <c r="AA54" i="39"/>
  <c r="X74" i="37" s="1"/>
  <c r="Z54" i="39"/>
  <c r="W74" i="37" s="1"/>
  <c r="Y54" i="39"/>
  <c r="V74" i="37" s="1"/>
  <c r="X54" i="39"/>
  <c r="U74" i="37" s="1"/>
  <c r="W54" i="39"/>
  <c r="T74" i="37" s="1"/>
  <c r="V54" i="39"/>
  <c r="S74" i="37" s="1"/>
  <c r="U54" i="39"/>
  <c r="R74" i="37" s="1"/>
  <c r="T54" i="39"/>
  <c r="Q74" i="37" s="1"/>
  <c r="S54" i="39"/>
  <c r="P74" i="37" s="1"/>
  <c r="R54" i="39"/>
  <c r="O74" i="37" s="1"/>
  <c r="Q54" i="39"/>
  <c r="M74" i="37" s="1"/>
  <c r="P54" i="39"/>
  <c r="L74" i="37" s="1"/>
  <c r="O54" i="39"/>
  <c r="K74" i="37" s="1"/>
  <c r="N54" i="39"/>
  <c r="J74" i="37" s="1"/>
  <c r="M54" i="39"/>
  <c r="I74" i="37" s="1"/>
  <c r="L54" i="39"/>
  <c r="H74" i="37" s="1"/>
  <c r="K54" i="39"/>
  <c r="G74" i="37" s="1"/>
  <c r="J54" i="39"/>
  <c r="F74" i="37" s="1"/>
  <c r="I54" i="39"/>
  <c r="E74" i="37" s="1"/>
  <c r="H54" i="39"/>
  <c r="D74" i="37" s="1"/>
  <c r="G54" i="39"/>
  <c r="C74" i="37" s="1"/>
  <c r="F54" i="39"/>
  <c r="B74" i="37" s="1"/>
  <c r="AO43" i="39"/>
  <c r="AM61" i="37" s="1"/>
  <c r="AN43" i="39"/>
  <c r="AL61" i="37" s="1"/>
  <c r="AM43" i="39"/>
  <c r="AK61" i="37" s="1"/>
  <c r="AL43" i="39"/>
  <c r="AJ61" i="37" s="1"/>
  <c r="AK43" i="39"/>
  <c r="AI61" i="37" s="1"/>
  <c r="AJ43" i="39"/>
  <c r="AH61" i="37" s="1"/>
  <c r="AI43" i="39"/>
  <c r="AG61" i="37" s="1"/>
  <c r="AH43" i="39"/>
  <c r="AF61" i="37" s="1"/>
  <c r="AG43" i="39"/>
  <c r="AE61" i="37" s="1"/>
  <c r="AF43" i="39"/>
  <c r="AD61" i="37" s="1"/>
  <c r="AE43" i="39"/>
  <c r="AC61" i="37" s="1"/>
  <c r="AD43" i="39"/>
  <c r="AB61" i="37" s="1"/>
  <c r="AC43" i="39"/>
  <c r="Z61" i="37" s="1"/>
  <c r="AB43" i="39"/>
  <c r="Y61" i="37" s="1"/>
  <c r="AA43" i="39"/>
  <c r="X61" i="37" s="1"/>
  <c r="Z43" i="39"/>
  <c r="W61" i="37" s="1"/>
  <c r="Y43" i="39"/>
  <c r="V61" i="37" s="1"/>
  <c r="X43" i="39"/>
  <c r="U61" i="37" s="1"/>
  <c r="W43" i="39"/>
  <c r="T61" i="37" s="1"/>
  <c r="V43" i="39"/>
  <c r="S61" i="37" s="1"/>
  <c r="U43" i="39"/>
  <c r="R61" i="37" s="1"/>
  <c r="T43" i="39"/>
  <c r="Q61" i="37" s="1"/>
  <c r="S43" i="39"/>
  <c r="P61" i="37" s="1"/>
  <c r="R43" i="39"/>
  <c r="O61" i="37" s="1"/>
  <c r="Q43" i="39"/>
  <c r="M61" i="37" s="1"/>
  <c r="P43" i="39"/>
  <c r="L61" i="37" s="1"/>
  <c r="O43" i="39"/>
  <c r="K61" i="37" s="1"/>
  <c r="N43" i="39"/>
  <c r="J61" i="37" s="1"/>
  <c r="M43" i="39"/>
  <c r="I61" i="37" s="1"/>
  <c r="L43" i="39"/>
  <c r="H61" i="37" s="1"/>
  <c r="K43" i="39"/>
  <c r="G61" i="37" s="1"/>
  <c r="J43" i="39"/>
  <c r="F61" i="37" s="1"/>
  <c r="I43" i="39"/>
  <c r="E61" i="37" s="1"/>
  <c r="H43" i="39"/>
  <c r="D61" i="37" s="1"/>
  <c r="G43" i="39"/>
  <c r="C61" i="37" s="1"/>
  <c r="F43" i="39"/>
  <c r="B61" i="37" s="1"/>
  <c r="AO42" i="39"/>
  <c r="AM60" i="37" s="1"/>
  <c r="AN42" i="39"/>
  <c r="AL60" i="37" s="1"/>
  <c r="AM42" i="39"/>
  <c r="AK60" i="37" s="1"/>
  <c r="AL42" i="39"/>
  <c r="AJ60" i="37" s="1"/>
  <c r="AK42" i="39"/>
  <c r="AI60" i="37" s="1"/>
  <c r="AJ42" i="39"/>
  <c r="AH60" i="37" s="1"/>
  <c r="AI42" i="39"/>
  <c r="AG60" i="37" s="1"/>
  <c r="AH42" i="39"/>
  <c r="AF60" i="37" s="1"/>
  <c r="AG42" i="39"/>
  <c r="AE60" i="37" s="1"/>
  <c r="AF42" i="39"/>
  <c r="AD60" i="37" s="1"/>
  <c r="AE42" i="39"/>
  <c r="AC60" i="37" s="1"/>
  <c r="AD42" i="39"/>
  <c r="AB60" i="37" s="1"/>
  <c r="AC42" i="39"/>
  <c r="Z60" i="37" s="1"/>
  <c r="AB42" i="39"/>
  <c r="Y60" i="37" s="1"/>
  <c r="AA42" i="39"/>
  <c r="X60" i="37" s="1"/>
  <c r="Z42" i="39"/>
  <c r="W60" i="37" s="1"/>
  <c r="Y42" i="39"/>
  <c r="V60" i="37" s="1"/>
  <c r="X42" i="39"/>
  <c r="U60" i="37" s="1"/>
  <c r="W42" i="39"/>
  <c r="T60" i="37" s="1"/>
  <c r="V42" i="39"/>
  <c r="S60" i="37" s="1"/>
  <c r="U42" i="39"/>
  <c r="R60" i="37" s="1"/>
  <c r="T42" i="39"/>
  <c r="Q60" i="37" s="1"/>
  <c r="S42" i="39"/>
  <c r="P60" i="37" s="1"/>
  <c r="R42" i="39"/>
  <c r="O60" i="37" s="1"/>
  <c r="Q42" i="39"/>
  <c r="M60" i="37" s="1"/>
  <c r="P42" i="39"/>
  <c r="L60" i="37" s="1"/>
  <c r="O42" i="39"/>
  <c r="K60" i="37" s="1"/>
  <c r="N42" i="39"/>
  <c r="J60" i="37" s="1"/>
  <c r="M42" i="39"/>
  <c r="I60" i="37" s="1"/>
  <c r="L42" i="39"/>
  <c r="H60" i="37" s="1"/>
  <c r="K42" i="39"/>
  <c r="G60" i="37" s="1"/>
  <c r="J42" i="39"/>
  <c r="F60" i="37" s="1"/>
  <c r="I42" i="39"/>
  <c r="E60" i="37" s="1"/>
  <c r="H42" i="39"/>
  <c r="D60" i="37" s="1"/>
  <c r="G42" i="39"/>
  <c r="C60" i="37" s="1"/>
  <c r="F42" i="39"/>
  <c r="B60" i="37" s="1"/>
  <c r="AO41" i="39"/>
  <c r="AM59" i="37" s="1"/>
  <c r="AN41" i="39"/>
  <c r="AL59" i="37" s="1"/>
  <c r="AM41" i="39"/>
  <c r="AK59" i="37" s="1"/>
  <c r="AL41" i="39"/>
  <c r="AJ59" i="37" s="1"/>
  <c r="AK41" i="39"/>
  <c r="AI59" i="37" s="1"/>
  <c r="AJ41" i="39"/>
  <c r="AH59" i="37" s="1"/>
  <c r="AI41" i="39"/>
  <c r="AG59" i="37" s="1"/>
  <c r="AH41" i="39"/>
  <c r="AF59" i="37" s="1"/>
  <c r="AG41" i="39"/>
  <c r="AE59" i="37" s="1"/>
  <c r="AF41" i="39"/>
  <c r="AD59" i="37" s="1"/>
  <c r="AE41" i="39"/>
  <c r="AC59" i="37" s="1"/>
  <c r="AD41" i="39"/>
  <c r="AB59" i="37" s="1"/>
  <c r="AC41" i="39"/>
  <c r="Z59" i="37" s="1"/>
  <c r="AB41" i="39"/>
  <c r="Y59" i="37" s="1"/>
  <c r="AA41" i="39"/>
  <c r="X59" i="37" s="1"/>
  <c r="Z41" i="39"/>
  <c r="W59" i="37" s="1"/>
  <c r="Y41" i="39"/>
  <c r="V59" i="37" s="1"/>
  <c r="X41" i="39"/>
  <c r="U59" i="37" s="1"/>
  <c r="W41" i="39"/>
  <c r="T59" i="37" s="1"/>
  <c r="V41" i="39"/>
  <c r="S59" i="37" s="1"/>
  <c r="U41" i="39"/>
  <c r="R59" i="37" s="1"/>
  <c r="T41" i="39"/>
  <c r="Q59" i="37" s="1"/>
  <c r="S41" i="39"/>
  <c r="P59" i="37" s="1"/>
  <c r="R41" i="39"/>
  <c r="O59" i="37" s="1"/>
  <c r="Q41" i="39"/>
  <c r="M59" i="37" s="1"/>
  <c r="P41" i="39"/>
  <c r="L59" i="37" s="1"/>
  <c r="O41" i="39"/>
  <c r="K59" i="37" s="1"/>
  <c r="N41" i="39"/>
  <c r="J59" i="37" s="1"/>
  <c r="M41" i="39"/>
  <c r="I59" i="37" s="1"/>
  <c r="L41" i="39"/>
  <c r="H59" i="37" s="1"/>
  <c r="K41" i="39"/>
  <c r="G59" i="37" s="1"/>
  <c r="J41" i="39"/>
  <c r="F59" i="37" s="1"/>
  <c r="I41" i="39"/>
  <c r="E59" i="37" s="1"/>
  <c r="H41" i="39"/>
  <c r="D59" i="37" s="1"/>
  <c r="G41" i="39"/>
  <c r="C59" i="37" s="1"/>
  <c r="F41" i="39"/>
  <c r="B59" i="37" s="1"/>
  <c r="AO39" i="39"/>
  <c r="AM57" i="37" s="1"/>
  <c r="AN39" i="39"/>
  <c r="AL57" i="37" s="1"/>
  <c r="AM39" i="39"/>
  <c r="AK57" i="37" s="1"/>
  <c r="AL39" i="39"/>
  <c r="AJ57" i="37" s="1"/>
  <c r="AK39" i="39"/>
  <c r="AI57" i="37" s="1"/>
  <c r="AJ39" i="39"/>
  <c r="AH57" i="37" s="1"/>
  <c r="AI39" i="39"/>
  <c r="AG57" i="37" s="1"/>
  <c r="AH39" i="39"/>
  <c r="AF57" i="37" s="1"/>
  <c r="AG39" i="39"/>
  <c r="AE57" i="37" s="1"/>
  <c r="AF39" i="39"/>
  <c r="AD57" i="37" s="1"/>
  <c r="AE39" i="39"/>
  <c r="AC57" i="37" s="1"/>
  <c r="AD39" i="39"/>
  <c r="AB57" i="37" s="1"/>
  <c r="AC39" i="39"/>
  <c r="Z57" i="37" s="1"/>
  <c r="AB39" i="39"/>
  <c r="Y57" i="37" s="1"/>
  <c r="AA39" i="39"/>
  <c r="X57" i="37" s="1"/>
  <c r="Z39" i="39"/>
  <c r="W57" i="37" s="1"/>
  <c r="Y39" i="39"/>
  <c r="V57" i="37" s="1"/>
  <c r="X39" i="39"/>
  <c r="U57" i="37" s="1"/>
  <c r="W39" i="39"/>
  <c r="T57" i="37" s="1"/>
  <c r="V39" i="39"/>
  <c r="S57" i="37" s="1"/>
  <c r="U39" i="39"/>
  <c r="R57" i="37" s="1"/>
  <c r="T39" i="39"/>
  <c r="Q57" i="37" s="1"/>
  <c r="S39" i="39"/>
  <c r="P57" i="37" s="1"/>
  <c r="R39" i="39"/>
  <c r="O57" i="37" s="1"/>
  <c r="Q39" i="39"/>
  <c r="M57" i="37" s="1"/>
  <c r="P39" i="39"/>
  <c r="L57" i="37" s="1"/>
  <c r="O39" i="39"/>
  <c r="K57" i="37" s="1"/>
  <c r="N39" i="39"/>
  <c r="J57" i="37" s="1"/>
  <c r="M39" i="39"/>
  <c r="I57" i="37" s="1"/>
  <c r="L39" i="39"/>
  <c r="H57" i="37" s="1"/>
  <c r="K39" i="39"/>
  <c r="G57" i="37" s="1"/>
  <c r="J39" i="39"/>
  <c r="F57" i="37" s="1"/>
  <c r="I39" i="39"/>
  <c r="E57" i="37" s="1"/>
  <c r="H39" i="39"/>
  <c r="D57" i="37" s="1"/>
  <c r="G39" i="39"/>
  <c r="C57" i="37" s="1"/>
  <c r="F39" i="39"/>
  <c r="B57" i="37" s="1"/>
  <c r="AO34" i="39"/>
  <c r="AM55" i="37" s="1"/>
  <c r="AN34" i="39"/>
  <c r="AL55" i="37" s="1"/>
  <c r="AM34" i="39"/>
  <c r="AK55" i="37" s="1"/>
  <c r="AL34" i="39"/>
  <c r="AJ55" i="37" s="1"/>
  <c r="AK34" i="39"/>
  <c r="AI55" i="37" s="1"/>
  <c r="AJ34" i="39"/>
  <c r="AH55" i="37" s="1"/>
  <c r="AI34" i="39"/>
  <c r="AG55" i="37" s="1"/>
  <c r="AH34" i="39"/>
  <c r="AF55" i="37" s="1"/>
  <c r="AG34" i="39"/>
  <c r="AE55" i="37" s="1"/>
  <c r="AF34" i="39"/>
  <c r="AD55" i="37" s="1"/>
  <c r="AE34" i="39"/>
  <c r="AC55" i="37" s="1"/>
  <c r="AD34" i="39"/>
  <c r="AB55" i="37" s="1"/>
  <c r="AC34" i="39"/>
  <c r="Z55" i="37" s="1"/>
  <c r="AB34" i="39"/>
  <c r="Y55" i="37" s="1"/>
  <c r="AA34" i="39"/>
  <c r="X55" i="37" s="1"/>
  <c r="Z34" i="39"/>
  <c r="W55" i="37" s="1"/>
  <c r="Y34" i="39"/>
  <c r="V55" i="37" s="1"/>
  <c r="X34" i="39"/>
  <c r="U55" i="37" s="1"/>
  <c r="W34" i="39"/>
  <c r="T55" i="37" s="1"/>
  <c r="V34" i="39"/>
  <c r="S55" i="37" s="1"/>
  <c r="U34" i="39"/>
  <c r="R55" i="37" s="1"/>
  <c r="T34" i="39"/>
  <c r="Q55" i="37" s="1"/>
  <c r="S34" i="39"/>
  <c r="P55" i="37" s="1"/>
  <c r="R34" i="39"/>
  <c r="O55" i="37" s="1"/>
  <c r="Q34" i="39"/>
  <c r="M55" i="37" s="1"/>
  <c r="P34" i="39"/>
  <c r="L55" i="37" s="1"/>
  <c r="O34" i="39"/>
  <c r="K55" i="37" s="1"/>
  <c r="N34" i="39"/>
  <c r="J55" i="37" s="1"/>
  <c r="M34" i="39"/>
  <c r="I55" i="37" s="1"/>
  <c r="L34" i="39"/>
  <c r="H55" i="37" s="1"/>
  <c r="K34" i="39"/>
  <c r="G55" i="37" s="1"/>
  <c r="J34" i="39"/>
  <c r="F55" i="37" s="1"/>
  <c r="I34" i="39"/>
  <c r="E55" i="37" s="1"/>
  <c r="H34" i="39"/>
  <c r="D55" i="37" s="1"/>
  <c r="G34" i="39"/>
  <c r="C55" i="37" s="1"/>
  <c r="F34" i="39"/>
  <c r="B55" i="37" s="1"/>
  <c r="AO33" i="39"/>
  <c r="AM54" i="37" s="1"/>
  <c r="AN33" i="39"/>
  <c r="AL54" i="37" s="1"/>
  <c r="AM33" i="39"/>
  <c r="AK54" i="37" s="1"/>
  <c r="AL33" i="39"/>
  <c r="AJ54" i="37" s="1"/>
  <c r="AK33" i="39"/>
  <c r="AI54" i="37" s="1"/>
  <c r="AJ33" i="39"/>
  <c r="AH54" i="37" s="1"/>
  <c r="AI33" i="39"/>
  <c r="AG54" i="37" s="1"/>
  <c r="AH33" i="39"/>
  <c r="AF54" i="37" s="1"/>
  <c r="AG33" i="39"/>
  <c r="AE54" i="37" s="1"/>
  <c r="AF33" i="39"/>
  <c r="AD54" i="37" s="1"/>
  <c r="AE33" i="39"/>
  <c r="AC54" i="37" s="1"/>
  <c r="AD33" i="39"/>
  <c r="AB54" i="37" s="1"/>
  <c r="AC33" i="39"/>
  <c r="Z54" i="37" s="1"/>
  <c r="AB33" i="39"/>
  <c r="Y54" i="37" s="1"/>
  <c r="AA33" i="39"/>
  <c r="X54" i="37" s="1"/>
  <c r="Z33" i="39"/>
  <c r="W54" i="37" s="1"/>
  <c r="Y33" i="39"/>
  <c r="V54" i="37" s="1"/>
  <c r="X33" i="39"/>
  <c r="U54" i="37" s="1"/>
  <c r="W33" i="39"/>
  <c r="T54" i="37" s="1"/>
  <c r="V33" i="39"/>
  <c r="S54" i="37" s="1"/>
  <c r="U33" i="39"/>
  <c r="R54" i="37" s="1"/>
  <c r="T33" i="39"/>
  <c r="Q54" i="37" s="1"/>
  <c r="S33" i="39"/>
  <c r="P54" i="37" s="1"/>
  <c r="R33" i="39"/>
  <c r="O54" i="37" s="1"/>
  <c r="Q33" i="39"/>
  <c r="M54" i="37" s="1"/>
  <c r="P33" i="39"/>
  <c r="L54" i="37" s="1"/>
  <c r="O33" i="39"/>
  <c r="K54" i="37" s="1"/>
  <c r="N33" i="39"/>
  <c r="J54" i="37" s="1"/>
  <c r="M33" i="39"/>
  <c r="I54" i="37" s="1"/>
  <c r="L33" i="39"/>
  <c r="H54" i="37" s="1"/>
  <c r="K33" i="39"/>
  <c r="G54" i="37" s="1"/>
  <c r="J33" i="39"/>
  <c r="F54" i="37" s="1"/>
  <c r="I33" i="39"/>
  <c r="E54" i="37" s="1"/>
  <c r="H33" i="39"/>
  <c r="D54" i="37" s="1"/>
  <c r="G33" i="39"/>
  <c r="C54" i="37" s="1"/>
  <c r="F33" i="39"/>
  <c r="B54" i="37" s="1"/>
  <c r="AO32" i="39"/>
  <c r="AM53" i="37" s="1"/>
  <c r="AN32" i="39"/>
  <c r="AL53" i="37" s="1"/>
  <c r="AM32" i="39"/>
  <c r="AK53" i="37" s="1"/>
  <c r="AL32" i="39"/>
  <c r="AJ53" i="37" s="1"/>
  <c r="AK32" i="39"/>
  <c r="AI53" i="37" s="1"/>
  <c r="AJ32" i="39"/>
  <c r="AH53" i="37" s="1"/>
  <c r="AI32" i="39"/>
  <c r="AG53" i="37" s="1"/>
  <c r="AH32" i="39"/>
  <c r="AF53" i="37" s="1"/>
  <c r="AG32" i="39"/>
  <c r="AE53" i="37" s="1"/>
  <c r="AF32" i="39"/>
  <c r="AD53" i="37" s="1"/>
  <c r="AE32" i="39"/>
  <c r="AC53" i="37" s="1"/>
  <c r="AD32" i="39"/>
  <c r="AB53" i="37" s="1"/>
  <c r="AC32" i="39"/>
  <c r="Z53" i="37" s="1"/>
  <c r="AB32" i="39"/>
  <c r="Y53" i="37" s="1"/>
  <c r="AA32" i="39"/>
  <c r="X53" i="37" s="1"/>
  <c r="Z32" i="39"/>
  <c r="W53" i="37" s="1"/>
  <c r="Y32" i="39"/>
  <c r="V53" i="37" s="1"/>
  <c r="X32" i="39"/>
  <c r="U53" i="37" s="1"/>
  <c r="W32" i="39"/>
  <c r="T53" i="37" s="1"/>
  <c r="V32" i="39"/>
  <c r="S53" i="37" s="1"/>
  <c r="U32" i="39"/>
  <c r="R53" i="37" s="1"/>
  <c r="T32" i="39"/>
  <c r="Q53" i="37" s="1"/>
  <c r="S32" i="39"/>
  <c r="P53" i="37" s="1"/>
  <c r="R32" i="39"/>
  <c r="O53" i="37" s="1"/>
  <c r="Q32" i="39"/>
  <c r="M53" i="37" s="1"/>
  <c r="P32" i="39"/>
  <c r="L53" i="37" s="1"/>
  <c r="O32" i="39"/>
  <c r="K53" i="37" s="1"/>
  <c r="N32" i="39"/>
  <c r="J53" i="37" s="1"/>
  <c r="M32" i="39"/>
  <c r="I53" i="37" s="1"/>
  <c r="L32" i="39"/>
  <c r="H53" i="37" s="1"/>
  <c r="K32" i="39"/>
  <c r="G53" i="37" s="1"/>
  <c r="J32" i="39"/>
  <c r="F53" i="37" s="1"/>
  <c r="I32" i="39"/>
  <c r="E53" i="37" s="1"/>
  <c r="H32" i="39"/>
  <c r="D53" i="37" s="1"/>
  <c r="G32" i="39"/>
  <c r="C53" i="37" s="1"/>
  <c r="F32" i="39"/>
  <c r="B53" i="37" s="1"/>
  <c r="AO31" i="39"/>
  <c r="AM52" i="37" s="1"/>
  <c r="AN31" i="39"/>
  <c r="AL52" i="37" s="1"/>
  <c r="AM31" i="39"/>
  <c r="AK52" i="37" s="1"/>
  <c r="AL31" i="39"/>
  <c r="AJ52" i="37" s="1"/>
  <c r="AK31" i="39"/>
  <c r="AI52" i="37" s="1"/>
  <c r="AJ31" i="39"/>
  <c r="AH52" i="37" s="1"/>
  <c r="AI31" i="39"/>
  <c r="AG52" i="37" s="1"/>
  <c r="AH31" i="39"/>
  <c r="AF52" i="37" s="1"/>
  <c r="AG31" i="39"/>
  <c r="AE52" i="37" s="1"/>
  <c r="AF31" i="39"/>
  <c r="AD52" i="37" s="1"/>
  <c r="AE31" i="39"/>
  <c r="AC52" i="37" s="1"/>
  <c r="AD31" i="39"/>
  <c r="AB52" i="37" s="1"/>
  <c r="AC31" i="39"/>
  <c r="Z52" i="37" s="1"/>
  <c r="AB31" i="39"/>
  <c r="Y52" i="37" s="1"/>
  <c r="AA31" i="39"/>
  <c r="X52" i="37" s="1"/>
  <c r="Z31" i="39"/>
  <c r="W52" i="37" s="1"/>
  <c r="Y31" i="39"/>
  <c r="V52" i="37" s="1"/>
  <c r="X31" i="39"/>
  <c r="U52" i="37" s="1"/>
  <c r="W31" i="39"/>
  <c r="T52" i="37" s="1"/>
  <c r="V31" i="39"/>
  <c r="S52" i="37" s="1"/>
  <c r="U31" i="39"/>
  <c r="R52" i="37" s="1"/>
  <c r="T31" i="39"/>
  <c r="Q52" i="37" s="1"/>
  <c r="S31" i="39"/>
  <c r="P52" i="37" s="1"/>
  <c r="R31" i="39"/>
  <c r="O52" i="37" s="1"/>
  <c r="Q31" i="39"/>
  <c r="M52" i="37" s="1"/>
  <c r="P31" i="39"/>
  <c r="L52" i="37" s="1"/>
  <c r="O31" i="39"/>
  <c r="K52" i="37" s="1"/>
  <c r="N31" i="39"/>
  <c r="J52" i="37" s="1"/>
  <c r="M31" i="39"/>
  <c r="I52" i="37" s="1"/>
  <c r="L31" i="39"/>
  <c r="H52" i="37" s="1"/>
  <c r="K31" i="39"/>
  <c r="G52" i="37" s="1"/>
  <c r="J31" i="39"/>
  <c r="F52" i="37" s="1"/>
  <c r="I31" i="39"/>
  <c r="E52" i="37" s="1"/>
  <c r="H31" i="39"/>
  <c r="D52" i="37" s="1"/>
  <c r="G31" i="39"/>
  <c r="C52" i="37" s="1"/>
  <c r="F31" i="39"/>
  <c r="B52" i="37" s="1"/>
  <c r="AO29" i="39"/>
  <c r="AM50" i="37" s="1"/>
  <c r="AN29" i="39"/>
  <c r="AL50" i="37" s="1"/>
  <c r="AM29" i="39"/>
  <c r="AK50" i="37" s="1"/>
  <c r="AL29" i="39"/>
  <c r="AJ50" i="37" s="1"/>
  <c r="AK29" i="39"/>
  <c r="AI50" i="37" s="1"/>
  <c r="AJ29" i="39"/>
  <c r="AH50" i="37" s="1"/>
  <c r="AI29" i="39"/>
  <c r="AG50" i="37" s="1"/>
  <c r="AH29" i="39"/>
  <c r="AF50" i="37" s="1"/>
  <c r="AG29" i="39"/>
  <c r="AE50" i="37" s="1"/>
  <c r="AF29" i="39"/>
  <c r="AD50" i="37" s="1"/>
  <c r="AE29" i="39"/>
  <c r="AC50" i="37" s="1"/>
  <c r="AD29" i="39"/>
  <c r="AB50" i="37" s="1"/>
  <c r="AC29" i="39"/>
  <c r="Z50" i="37" s="1"/>
  <c r="AB29" i="39"/>
  <c r="Y50" i="37" s="1"/>
  <c r="AA29" i="39"/>
  <c r="X50" i="37" s="1"/>
  <c r="Z29" i="39"/>
  <c r="W50" i="37" s="1"/>
  <c r="Y29" i="39"/>
  <c r="V50" i="37" s="1"/>
  <c r="X29" i="39"/>
  <c r="U50" i="37" s="1"/>
  <c r="W29" i="39"/>
  <c r="T50" i="37" s="1"/>
  <c r="V29" i="39"/>
  <c r="S50" i="37" s="1"/>
  <c r="U29" i="39"/>
  <c r="R50" i="37" s="1"/>
  <c r="T29" i="39"/>
  <c r="Q50" i="37" s="1"/>
  <c r="S29" i="39"/>
  <c r="P50" i="37" s="1"/>
  <c r="R29" i="39"/>
  <c r="O50" i="37" s="1"/>
  <c r="Q29" i="39"/>
  <c r="M50" i="37" s="1"/>
  <c r="P29" i="39"/>
  <c r="L50" i="37" s="1"/>
  <c r="O29" i="39"/>
  <c r="K50" i="37" s="1"/>
  <c r="N29" i="39"/>
  <c r="J50" i="37" s="1"/>
  <c r="M29" i="39"/>
  <c r="I50" i="37" s="1"/>
  <c r="L29" i="39"/>
  <c r="H50" i="37" s="1"/>
  <c r="K29" i="39"/>
  <c r="G50" i="37" s="1"/>
  <c r="J29" i="39"/>
  <c r="F50" i="37" s="1"/>
  <c r="I29" i="39"/>
  <c r="E50" i="37" s="1"/>
  <c r="H29" i="39"/>
  <c r="D50" i="37" s="1"/>
  <c r="G29" i="39"/>
  <c r="C50" i="37" s="1"/>
  <c r="F29" i="39"/>
  <c r="B50" i="37" s="1"/>
  <c r="AO28" i="39"/>
  <c r="AM49" i="37" s="1"/>
  <c r="AN28" i="39"/>
  <c r="AL49" i="37" s="1"/>
  <c r="AM28" i="39"/>
  <c r="AK49" i="37" s="1"/>
  <c r="AL28" i="39"/>
  <c r="AJ49" i="37" s="1"/>
  <c r="AK28" i="39"/>
  <c r="AI49" i="37" s="1"/>
  <c r="AJ28" i="39"/>
  <c r="AH49" i="37" s="1"/>
  <c r="AI28" i="39"/>
  <c r="AG49" i="37" s="1"/>
  <c r="AH28" i="39"/>
  <c r="AF49" i="37" s="1"/>
  <c r="AG28" i="39"/>
  <c r="AE49" i="37" s="1"/>
  <c r="AF28" i="39"/>
  <c r="AD49" i="37" s="1"/>
  <c r="AE28" i="39"/>
  <c r="AC49" i="37" s="1"/>
  <c r="AD28" i="39"/>
  <c r="AB49" i="37" s="1"/>
  <c r="AC28" i="39"/>
  <c r="Z49" i="37" s="1"/>
  <c r="AB28" i="39"/>
  <c r="Y49" i="37" s="1"/>
  <c r="AA28" i="39"/>
  <c r="X49" i="37" s="1"/>
  <c r="Z28" i="39"/>
  <c r="W49" i="37" s="1"/>
  <c r="Y28" i="39"/>
  <c r="V49" i="37" s="1"/>
  <c r="X28" i="39"/>
  <c r="U49" i="37" s="1"/>
  <c r="W28" i="39"/>
  <c r="T49" i="37" s="1"/>
  <c r="V28" i="39"/>
  <c r="S49" i="37" s="1"/>
  <c r="U28" i="39"/>
  <c r="R49" i="37" s="1"/>
  <c r="T28" i="39"/>
  <c r="Q49" i="37" s="1"/>
  <c r="S28" i="39"/>
  <c r="P49" i="37" s="1"/>
  <c r="R28" i="39"/>
  <c r="O49" i="37" s="1"/>
  <c r="Q28" i="39"/>
  <c r="M49" i="37" s="1"/>
  <c r="P28" i="39"/>
  <c r="L49" i="37" s="1"/>
  <c r="O28" i="39"/>
  <c r="K49" i="37" s="1"/>
  <c r="N28" i="39"/>
  <c r="J49" i="37" s="1"/>
  <c r="M28" i="39"/>
  <c r="I49" i="37" s="1"/>
  <c r="L28" i="39"/>
  <c r="H49" i="37" s="1"/>
  <c r="K28" i="39"/>
  <c r="G49" i="37" s="1"/>
  <c r="J28" i="39"/>
  <c r="F49" i="37" s="1"/>
  <c r="I28" i="39"/>
  <c r="E49" i="37" s="1"/>
  <c r="H28" i="39"/>
  <c r="D49" i="37" s="1"/>
  <c r="G28" i="39"/>
  <c r="C49" i="37" s="1"/>
  <c r="F28" i="39"/>
  <c r="B49" i="37" s="1"/>
  <c r="AO26" i="39"/>
  <c r="AM47" i="37" s="1"/>
  <c r="AN26" i="39"/>
  <c r="AL47" i="37" s="1"/>
  <c r="AM26" i="39"/>
  <c r="AK47" i="37" s="1"/>
  <c r="AL26" i="39"/>
  <c r="AJ47" i="37" s="1"/>
  <c r="AK26" i="39"/>
  <c r="AI47" i="37" s="1"/>
  <c r="AJ26" i="39"/>
  <c r="AH47" i="37" s="1"/>
  <c r="AI26" i="39"/>
  <c r="AG47" i="37" s="1"/>
  <c r="AH26" i="39"/>
  <c r="AF47" i="37" s="1"/>
  <c r="AG26" i="39"/>
  <c r="AE47" i="37" s="1"/>
  <c r="AF26" i="39"/>
  <c r="AD47" i="37" s="1"/>
  <c r="AE26" i="39"/>
  <c r="AC47" i="37" s="1"/>
  <c r="AD26" i="39"/>
  <c r="AB47" i="37" s="1"/>
  <c r="AC26" i="39"/>
  <c r="Z47" i="37" s="1"/>
  <c r="AB26" i="39"/>
  <c r="Y47" i="37" s="1"/>
  <c r="AA26" i="39"/>
  <c r="X47" i="37" s="1"/>
  <c r="Z26" i="39"/>
  <c r="W47" i="37" s="1"/>
  <c r="Y26" i="39"/>
  <c r="V47" i="37" s="1"/>
  <c r="X26" i="39"/>
  <c r="U47" i="37" s="1"/>
  <c r="W26" i="39"/>
  <c r="T47" i="37" s="1"/>
  <c r="V26" i="39"/>
  <c r="S47" i="37" s="1"/>
  <c r="U26" i="39"/>
  <c r="R47" i="37" s="1"/>
  <c r="T26" i="39"/>
  <c r="Q47" i="37" s="1"/>
  <c r="S26" i="39"/>
  <c r="P47" i="37" s="1"/>
  <c r="R26" i="39"/>
  <c r="O47" i="37" s="1"/>
  <c r="Q26" i="39"/>
  <c r="M47" i="37" s="1"/>
  <c r="P26" i="39"/>
  <c r="L47" i="37" s="1"/>
  <c r="O26" i="39"/>
  <c r="K47" i="37" s="1"/>
  <c r="N26" i="39"/>
  <c r="J47" i="37" s="1"/>
  <c r="M26" i="39"/>
  <c r="I47" i="37" s="1"/>
  <c r="L26" i="39"/>
  <c r="H47" i="37" s="1"/>
  <c r="K26" i="39"/>
  <c r="G47" i="37" s="1"/>
  <c r="J26" i="39"/>
  <c r="F47" i="37" s="1"/>
  <c r="I26" i="39"/>
  <c r="E47" i="37" s="1"/>
  <c r="H26" i="39"/>
  <c r="D47" i="37" s="1"/>
  <c r="G26" i="39"/>
  <c r="C47" i="37" s="1"/>
  <c r="F26" i="39"/>
  <c r="B47" i="37" s="1"/>
  <c r="AO20" i="39"/>
  <c r="AM42" i="37" s="1"/>
  <c r="AN20" i="39"/>
  <c r="AL42" i="37" s="1"/>
  <c r="AM20" i="39"/>
  <c r="AK42" i="37" s="1"/>
  <c r="AL20" i="39"/>
  <c r="AJ42" i="37" s="1"/>
  <c r="AK20" i="39"/>
  <c r="AI42" i="37" s="1"/>
  <c r="AJ20" i="39"/>
  <c r="AH42" i="37" s="1"/>
  <c r="AI20" i="39"/>
  <c r="AG42" i="37" s="1"/>
  <c r="AH20" i="39"/>
  <c r="AF42" i="37" s="1"/>
  <c r="AG20" i="39"/>
  <c r="AE42" i="37" s="1"/>
  <c r="AF20" i="39"/>
  <c r="AD42" i="37" s="1"/>
  <c r="AE20" i="39"/>
  <c r="AC42" i="37" s="1"/>
  <c r="AD20" i="39"/>
  <c r="AB42" i="37" s="1"/>
  <c r="AC20" i="39"/>
  <c r="Z42" i="37" s="1"/>
  <c r="AB20" i="39"/>
  <c r="Y42" i="37" s="1"/>
  <c r="AA20" i="39"/>
  <c r="X42" i="37" s="1"/>
  <c r="Z20" i="39"/>
  <c r="W42" i="37" s="1"/>
  <c r="Y20" i="39"/>
  <c r="V42" i="37" s="1"/>
  <c r="X20" i="39"/>
  <c r="U42" i="37" s="1"/>
  <c r="W20" i="39"/>
  <c r="T42" i="37" s="1"/>
  <c r="V20" i="39"/>
  <c r="S42" i="37" s="1"/>
  <c r="U20" i="39"/>
  <c r="R42" i="37" s="1"/>
  <c r="T20" i="39"/>
  <c r="Q42" i="37" s="1"/>
  <c r="S20" i="39"/>
  <c r="P42" i="37" s="1"/>
  <c r="R20" i="39"/>
  <c r="O42" i="37" s="1"/>
  <c r="Q20" i="39"/>
  <c r="M42" i="37" s="1"/>
  <c r="P20" i="39"/>
  <c r="L42" i="37" s="1"/>
  <c r="O20" i="39"/>
  <c r="K42" i="37" s="1"/>
  <c r="N20" i="39"/>
  <c r="J42" i="37" s="1"/>
  <c r="M20" i="39"/>
  <c r="I42" i="37" s="1"/>
  <c r="L20" i="39"/>
  <c r="H42" i="37" s="1"/>
  <c r="K20" i="39"/>
  <c r="G42" i="37" s="1"/>
  <c r="J20" i="39"/>
  <c r="F42" i="37" s="1"/>
  <c r="I20" i="39"/>
  <c r="E42" i="37" s="1"/>
  <c r="H20" i="39"/>
  <c r="D42" i="37" s="1"/>
  <c r="G20" i="39"/>
  <c r="C42" i="37" s="1"/>
  <c r="F20" i="39"/>
  <c r="B42" i="37" s="1"/>
  <c r="AO19" i="39"/>
  <c r="AM41" i="37" s="1"/>
  <c r="AN19" i="39"/>
  <c r="AL41" i="37" s="1"/>
  <c r="AM19" i="39"/>
  <c r="AK41" i="37" s="1"/>
  <c r="AL19" i="39"/>
  <c r="AJ41" i="37" s="1"/>
  <c r="AK19" i="39"/>
  <c r="AI41" i="37" s="1"/>
  <c r="AJ19" i="39"/>
  <c r="AH41" i="37" s="1"/>
  <c r="AI19" i="39"/>
  <c r="AG41" i="37" s="1"/>
  <c r="AH19" i="39"/>
  <c r="AF41" i="37" s="1"/>
  <c r="AG19" i="39"/>
  <c r="AE41" i="37" s="1"/>
  <c r="AF19" i="39"/>
  <c r="AD41" i="37" s="1"/>
  <c r="AE19" i="39"/>
  <c r="AC41" i="37" s="1"/>
  <c r="AD19" i="39"/>
  <c r="AB41" i="37" s="1"/>
  <c r="AC19" i="39"/>
  <c r="Z41" i="37" s="1"/>
  <c r="AB19" i="39"/>
  <c r="Y41" i="37" s="1"/>
  <c r="AA19" i="39"/>
  <c r="X41" i="37" s="1"/>
  <c r="Z19" i="39"/>
  <c r="W41" i="37" s="1"/>
  <c r="Y19" i="39"/>
  <c r="V41" i="37" s="1"/>
  <c r="X19" i="39"/>
  <c r="U41" i="37" s="1"/>
  <c r="W19" i="39"/>
  <c r="T41" i="37" s="1"/>
  <c r="V19" i="39"/>
  <c r="S41" i="37" s="1"/>
  <c r="U19" i="39"/>
  <c r="R41" i="37" s="1"/>
  <c r="T19" i="39"/>
  <c r="Q41" i="37" s="1"/>
  <c r="S19" i="39"/>
  <c r="P41" i="37" s="1"/>
  <c r="R19" i="39"/>
  <c r="O41" i="37" s="1"/>
  <c r="Q19" i="39"/>
  <c r="M41" i="37" s="1"/>
  <c r="P19" i="39"/>
  <c r="L41" i="37" s="1"/>
  <c r="O19" i="39"/>
  <c r="K41" i="37" s="1"/>
  <c r="N19" i="39"/>
  <c r="J41" i="37" s="1"/>
  <c r="M19" i="39"/>
  <c r="I41" i="37" s="1"/>
  <c r="L19" i="39"/>
  <c r="H41" i="37" s="1"/>
  <c r="K19" i="39"/>
  <c r="G41" i="37" s="1"/>
  <c r="J19" i="39"/>
  <c r="F41" i="37" s="1"/>
  <c r="I19" i="39"/>
  <c r="E41" i="37" s="1"/>
  <c r="H19" i="39"/>
  <c r="D41" i="37" s="1"/>
  <c r="G19" i="39"/>
  <c r="C41" i="37" s="1"/>
  <c r="F19" i="39"/>
  <c r="B41" i="37" s="1"/>
  <c r="AO18" i="39"/>
  <c r="AM40" i="37" s="1"/>
  <c r="AN18" i="39"/>
  <c r="AL40" i="37" s="1"/>
  <c r="AM18" i="39"/>
  <c r="AK40" i="37" s="1"/>
  <c r="AL18" i="39"/>
  <c r="AJ40" i="37" s="1"/>
  <c r="AK18" i="39"/>
  <c r="AI40" i="37" s="1"/>
  <c r="AJ18" i="39"/>
  <c r="AH40" i="37" s="1"/>
  <c r="AI18" i="39"/>
  <c r="AG40" i="37" s="1"/>
  <c r="AH18" i="39"/>
  <c r="AF40" i="37" s="1"/>
  <c r="AG18" i="39"/>
  <c r="AE40" i="37" s="1"/>
  <c r="AF18" i="39"/>
  <c r="AD40" i="37" s="1"/>
  <c r="AE18" i="39"/>
  <c r="AC40" i="37" s="1"/>
  <c r="AD18" i="39"/>
  <c r="AB40" i="37" s="1"/>
  <c r="AC18" i="39"/>
  <c r="Z40" i="37" s="1"/>
  <c r="AB18" i="39"/>
  <c r="Y40" i="37" s="1"/>
  <c r="AA18" i="39"/>
  <c r="X40" i="37" s="1"/>
  <c r="Z18" i="39"/>
  <c r="W40" i="37" s="1"/>
  <c r="Y18" i="39"/>
  <c r="V40" i="37" s="1"/>
  <c r="X18" i="39"/>
  <c r="U40" i="37" s="1"/>
  <c r="W18" i="39"/>
  <c r="T40" i="37" s="1"/>
  <c r="V18" i="39"/>
  <c r="S40" i="37" s="1"/>
  <c r="U18" i="39"/>
  <c r="R40" i="37" s="1"/>
  <c r="T18" i="39"/>
  <c r="Q40" i="37" s="1"/>
  <c r="S18" i="39"/>
  <c r="P40" i="37" s="1"/>
  <c r="R18" i="39"/>
  <c r="O40" i="37" s="1"/>
  <c r="Q18" i="39"/>
  <c r="M40" i="37" s="1"/>
  <c r="P18" i="39"/>
  <c r="L40" i="37" s="1"/>
  <c r="O18" i="39"/>
  <c r="K40" i="37" s="1"/>
  <c r="N18" i="39"/>
  <c r="J40" i="37" s="1"/>
  <c r="M18" i="39"/>
  <c r="I40" i="37" s="1"/>
  <c r="L18" i="39"/>
  <c r="H40" i="37" s="1"/>
  <c r="K18" i="39"/>
  <c r="G40" i="37" s="1"/>
  <c r="J18" i="39"/>
  <c r="F40" i="37" s="1"/>
  <c r="I18" i="39"/>
  <c r="E40" i="37" s="1"/>
  <c r="H18" i="39"/>
  <c r="D40" i="37" s="1"/>
  <c r="G18" i="39"/>
  <c r="C40" i="37" s="1"/>
  <c r="F18" i="39"/>
  <c r="B40" i="37" s="1"/>
  <c r="AO17" i="39"/>
  <c r="AM39" i="37" s="1"/>
  <c r="AN17" i="39"/>
  <c r="AL39" i="37" s="1"/>
  <c r="AM17" i="39"/>
  <c r="AK39" i="37" s="1"/>
  <c r="AL17" i="39"/>
  <c r="AJ39" i="37" s="1"/>
  <c r="AK17" i="39"/>
  <c r="AI39" i="37" s="1"/>
  <c r="AJ17" i="39"/>
  <c r="AH39" i="37" s="1"/>
  <c r="AI17" i="39"/>
  <c r="AG39" i="37" s="1"/>
  <c r="AH17" i="39"/>
  <c r="AF39" i="37" s="1"/>
  <c r="AG17" i="39"/>
  <c r="AE39" i="37" s="1"/>
  <c r="AF17" i="39"/>
  <c r="AD39" i="37" s="1"/>
  <c r="AE17" i="39"/>
  <c r="AC39" i="37" s="1"/>
  <c r="AD17" i="39"/>
  <c r="AB39" i="37" s="1"/>
  <c r="AC17" i="39"/>
  <c r="Z39" i="37" s="1"/>
  <c r="AB17" i="39"/>
  <c r="Y39" i="37" s="1"/>
  <c r="AA17" i="39"/>
  <c r="X39" i="37" s="1"/>
  <c r="Z17" i="39"/>
  <c r="W39" i="37" s="1"/>
  <c r="Y17" i="39"/>
  <c r="V39" i="37" s="1"/>
  <c r="X17" i="39"/>
  <c r="U39" i="37" s="1"/>
  <c r="W17" i="39"/>
  <c r="T39" i="37" s="1"/>
  <c r="V17" i="39"/>
  <c r="S39" i="37" s="1"/>
  <c r="U17" i="39"/>
  <c r="R39" i="37" s="1"/>
  <c r="T17" i="39"/>
  <c r="Q39" i="37" s="1"/>
  <c r="S17" i="39"/>
  <c r="P39" i="37" s="1"/>
  <c r="R17" i="39"/>
  <c r="O39" i="37" s="1"/>
  <c r="Q17" i="39"/>
  <c r="M39" i="37" s="1"/>
  <c r="P17" i="39"/>
  <c r="L39" i="37" s="1"/>
  <c r="O17" i="39"/>
  <c r="K39" i="37" s="1"/>
  <c r="N17" i="39"/>
  <c r="J39" i="37" s="1"/>
  <c r="M17" i="39"/>
  <c r="I39" i="37" s="1"/>
  <c r="L17" i="39"/>
  <c r="H39" i="37" s="1"/>
  <c r="K17" i="39"/>
  <c r="G39" i="37" s="1"/>
  <c r="J17" i="39"/>
  <c r="F39" i="37" s="1"/>
  <c r="I17" i="39"/>
  <c r="E39" i="37" s="1"/>
  <c r="H17" i="39"/>
  <c r="D39" i="37" s="1"/>
  <c r="G17" i="39"/>
  <c r="C39" i="37" s="1"/>
  <c r="F17" i="39"/>
  <c r="B39" i="37" s="1"/>
  <c r="AO16" i="39"/>
  <c r="AM38" i="37" s="1"/>
  <c r="AN16" i="39"/>
  <c r="AL38" i="37" s="1"/>
  <c r="AM16" i="39"/>
  <c r="AK38" i="37" s="1"/>
  <c r="AL16" i="39"/>
  <c r="AJ38" i="37" s="1"/>
  <c r="AK16" i="39"/>
  <c r="AI38" i="37" s="1"/>
  <c r="AJ16" i="39"/>
  <c r="AH38" i="37" s="1"/>
  <c r="AI16" i="39"/>
  <c r="AG38" i="37" s="1"/>
  <c r="AH16" i="39"/>
  <c r="AF38" i="37" s="1"/>
  <c r="AG16" i="39"/>
  <c r="AE38" i="37" s="1"/>
  <c r="AF16" i="39"/>
  <c r="AD38" i="37" s="1"/>
  <c r="AE16" i="39"/>
  <c r="AC38" i="37" s="1"/>
  <c r="AD16" i="39"/>
  <c r="AB38" i="37" s="1"/>
  <c r="AC16" i="39"/>
  <c r="Z38" i="37" s="1"/>
  <c r="AB16" i="39"/>
  <c r="Y38" i="37" s="1"/>
  <c r="AA16" i="39"/>
  <c r="X38" i="37" s="1"/>
  <c r="Z16" i="39"/>
  <c r="W38" i="37" s="1"/>
  <c r="Y16" i="39"/>
  <c r="V38" i="37" s="1"/>
  <c r="X16" i="39"/>
  <c r="U38" i="37" s="1"/>
  <c r="W16" i="39"/>
  <c r="T38" i="37" s="1"/>
  <c r="V16" i="39"/>
  <c r="S38" i="37" s="1"/>
  <c r="U16" i="39"/>
  <c r="R38" i="37" s="1"/>
  <c r="T16" i="39"/>
  <c r="Q38" i="37" s="1"/>
  <c r="S16" i="39"/>
  <c r="P38" i="37" s="1"/>
  <c r="R16" i="39"/>
  <c r="O38" i="37" s="1"/>
  <c r="Q16" i="39"/>
  <c r="M38" i="37" s="1"/>
  <c r="P16" i="39"/>
  <c r="L38" i="37" s="1"/>
  <c r="O16" i="39"/>
  <c r="K38" i="37" s="1"/>
  <c r="N16" i="39"/>
  <c r="J38" i="37" s="1"/>
  <c r="M16" i="39"/>
  <c r="I38" i="37" s="1"/>
  <c r="L16" i="39"/>
  <c r="H38" i="37" s="1"/>
  <c r="K16" i="39"/>
  <c r="G38" i="37" s="1"/>
  <c r="J16" i="39"/>
  <c r="F38" i="37" s="1"/>
  <c r="I16" i="39"/>
  <c r="E38" i="37" s="1"/>
  <c r="H16" i="39"/>
  <c r="D38" i="37" s="1"/>
  <c r="G16" i="39"/>
  <c r="C38" i="37" s="1"/>
  <c r="F16" i="39"/>
  <c r="B38" i="37" s="1"/>
  <c r="AO10" i="39"/>
  <c r="AM28" i="37" s="1"/>
  <c r="AN10" i="39"/>
  <c r="AL28" i="37" s="1"/>
  <c r="AM10" i="39"/>
  <c r="AK28" i="37" s="1"/>
  <c r="AL10" i="39"/>
  <c r="AJ28" i="37" s="1"/>
  <c r="AK10" i="39"/>
  <c r="AI28" i="37" s="1"/>
  <c r="AJ10" i="39"/>
  <c r="AH28" i="37" s="1"/>
  <c r="AI10" i="39"/>
  <c r="AG28" i="37" s="1"/>
  <c r="AH10" i="39"/>
  <c r="AF28" i="37" s="1"/>
  <c r="AG10" i="39"/>
  <c r="AE28" i="37" s="1"/>
  <c r="AF10" i="39"/>
  <c r="AD28" i="37" s="1"/>
  <c r="AE10" i="39"/>
  <c r="AC28" i="37" s="1"/>
  <c r="AD10" i="39"/>
  <c r="AB28" i="37" s="1"/>
  <c r="AC10" i="39"/>
  <c r="Z28" i="37" s="1"/>
  <c r="AB10" i="39"/>
  <c r="Y28" i="37" s="1"/>
  <c r="AA10" i="39"/>
  <c r="X28" i="37" s="1"/>
  <c r="Z10" i="39"/>
  <c r="W28" i="37" s="1"/>
  <c r="Y10" i="39"/>
  <c r="V28" i="37" s="1"/>
  <c r="X10" i="39"/>
  <c r="U28" i="37" s="1"/>
  <c r="W10" i="39"/>
  <c r="T28" i="37" s="1"/>
  <c r="V10" i="39"/>
  <c r="S28" i="37" s="1"/>
  <c r="U10" i="39"/>
  <c r="R28" i="37" s="1"/>
  <c r="T10" i="39"/>
  <c r="Q28" i="37" s="1"/>
  <c r="S10" i="39"/>
  <c r="P28" i="37" s="1"/>
  <c r="R10" i="39"/>
  <c r="O28" i="37" s="1"/>
  <c r="Q10" i="39"/>
  <c r="M28" i="37" s="1"/>
  <c r="P10" i="39"/>
  <c r="L28" i="37" s="1"/>
  <c r="O10" i="39"/>
  <c r="K28" i="37" s="1"/>
  <c r="N10" i="39"/>
  <c r="J28" i="37" s="1"/>
  <c r="M10" i="39"/>
  <c r="I28" i="37" s="1"/>
  <c r="L10" i="39"/>
  <c r="H28" i="37" s="1"/>
  <c r="K10" i="39"/>
  <c r="G28" i="37" s="1"/>
  <c r="J10" i="39"/>
  <c r="F28" i="37" s="1"/>
  <c r="I10" i="39"/>
  <c r="E28" i="37" s="1"/>
  <c r="H10" i="39"/>
  <c r="D28" i="37" s="1"/>
  <c r="G10" i="39"/>
  <c r="C28" i="37" s="1"/>
  <c r="F10" i="39"/>
  <c r="B28" i="37" s="1"/>
  <c r="AO8" i="39"/>
  <c r="AM26" i="37" s="1"/>
  <c r="AN8" i="39"/>
  <c r="AL26" i="37" s="1"/>
  <c r="AM8" i="39"/>
  <c r="AK26" i="37" s="1"/>
  <c r="AL8" i="39"/>
  <c r="AJ26" i="37" s="1"/>
  <c r="AK8" i="39"/>
  <c r="AI26" i="37" s="1"/>
  <c r="AJ8" i="39"/>
  <c r="AH26" i="37" s="1"/>
  <c r="AI8" i="39"/>
  <c r="AG26" i="37" s="1"/>
  <c r="AH8" i="39"/>
  <c r="AF26" i="37" s="1"/>
  <c r="AG8" i="39"/>
  <c r="AE26" i="37" s="1"/>
  <c r="AF8" i="39"/>
  <c r="AD26" i="37" s="1"/>
  <c r="AE8" i="39"/>
  <c r="AC26" i="37" s="1"/>
  <c r="AD8" i="39"/>
  <c r="AB26" i="37" s="1"/>
  <c r="AC8" i="39"/>
  <c r="Z26" i="37" s="1"/>
  <c r="AB8" i="39"/>
  <c r="Y26" i="37" s="1"/>
  <c r="AA8" i="39"/>
  <c r="X26" i="37" s="1"/>
  <c r="Z8" i="39"/>
  <c r="W26" i="37" s="1"/>
  <c r="Y8" i="39"/>
  <c r="V26" i="37" s="1"/>
  <c r="X8" i="39"/>
  <c r="U26" i="37" s="1"/>
  <c r="W8" i="39"/>
  <c r="T26" i="37" s="1"/>
  <c r="V8" i="39"/>
  <c r="S26" i="37" s="1"/>
  <c r="U8" i="39"/>
  <c r="R26" i="37" s="1"/>
  <c r="T8" i="39"/>
  <c r="Q26" i="37" s="1"/>
  <c r="S8" i="39"/>
  <c r="P26" i="37" s="1"/>
  <c r="R8" i="39"/>
  <c r="O26" i="37" s="1"/>
  <c r="Q8" i="39"/>
  <c r="M26" i="37" s="1"/>
  <c r="P8" i="39"/>
  <c r="L26" i="37" s="1"/>
  <c r="O8" i="39"/>
  <c r="K26" i="37" s="1"/>
  <c r="N8" i="39"/>
  <c r="J26" i="37" s="1"/>
  <c r="M8" i="39"/>
  <c r="I26" i="37" s="1"/>
  <c r="L8" i="39"/>
  <c r="H26" i="37" s="1"/>
  <c r="K8" i="39"/>
  <c r="G26" i="37" s="1"/>
  <c r="J8" i="39"/>
  <c r="F26" i="37" s="1"/>
  <c r="I8" i="39"/>
  <c r="E26" i="37" s="1"/>
  <c r="H8" i="39"/>
  <c r="D26" i="37" s="1"/>
  <c r="G8" i="39"/>
  <c r="C26" i="37" s="1"/>
  <c r="F8" i="39"/>
  <c r="B26" i="37" s="1"/>
  <c r="C56" i="32"/>
  <c r="G36" i="39" s="1"/>
  <c r="D56" i="32"/>
  <c r="H36" i="39" s="1"/>
  <c r="E56" i="32"/>
  <c r="I36" i="39" s="1"/>
  <c r="F56" i="32"/>
  <c r="J36" i="39" s="1"/>
  <c r="G56" i="32"/>
  <c r="K36" i="39" s="1"/>
  <c r="H56" i="32"/>
  <c r="L36" i="39" s="1"/>
  <c r="I56" i="32"/>
  <c r="M36" i="39" s="1"/>
  <c r="J56" i="32"/>
  <c r="N36" i="39" s="1"/>
  <c r="K56" i="32"/>
  <c r="O36" i="39" s="1"/>
  <c r="L56" i="32"/>
  <c r="P36" i="39" s="1"/>
  <c r="M56" i="32"/>
  <c r="Q36" i="39" s="1"/>
  <c r="B56" i="32"/>
  <c r="F36" i="39" s="1"/>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M193"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M148"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M103"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M58" i="38"/>
  <c r="AX41" i="38"/>
  <c r="AX141" i="38" s="1"/>
  <c r="AW41" i="38"/>
  <c r="AW141" i="38" s="1"/>
  <c r="AV41" i="38"/>
  <c r="AV141" i="38" s="1"/>
  <c r="AU41" i="38"/>
  <c r="AU141" i="38" s="1"/>
  <c r="AT41" i="38"/>
  <c r="AT141" i="38" s="1"/>
  <c r="AS41" i="38"/>
  <c r="AS141" i="38" s="1"/>
  <c r="AR41" i="38"/>
  <c r="AR141" i="38" s="1"/>
  <c r="AQ41" i="38"/>
  <c r="AQ141" i="38" s="1"/>
  <c r="AP41" i="38"/>
  <c r="AP141" i="38" s="1"/>
  <c r="AO41" i="38"/>
  <c r="AO141" i="38" s="1"/>
  <c r="AN41" i="38"/>
  <c r="AN141" i="38" s="1"/>
  <c r="AM41" i="38"/>
  <c r="AM141" i="38" s="1"/>
  <c r="AX40" i="38"/>
  <c r="AX140" i="38" s="1"/>
  <c r="AW40" i="38"/>
  <c r="AW140" i="38" s="1"/>
  <c r="AV40" i="38"/>
  <c r="AV140" i="38" s="1"/>
  <c r="AU40" i="38"/>
  <c r="AU140" i="38" s="1"/>
  <c r="AT40" i="38"/>
  <c r="AT140" i="38" s="1"/>
  <c r="AS40" i="38"/>
  <c r="AS140" i="38" s="1"/>
  <c r="AR40" i="38"/>
  <c r="AR140" i="38" s="1"/>
  <c r="AQ40" i="38"/>
  <c r="AQ140" i="38" s="1"/>
  <c r="AP40" i="38"/>
  <c r="AP140" i="38" s="1"/>
  <c r="AO40" i="38"/>
  <c r="AO140" i="38" s="1"/>
  <c r="AN40" i="38"/>
  <c r="AN140" i="38" s="1"/>
  <c r="AM40" i="38"/>
  <c r="AM140" i="38" s="1"/>
  <c r="AX39" i="38"/>
  <c r="AX139" i="38" s="1"/>
  <c r="AW39" i="38"/>
  <c r="AW139" i="38" s="1"/>
  <c r="AV39" i="38"/>
  <c r="AV139" i="38" s="1"/>
  <c r="AU39" i="38"/>
  <c r="AU139" i="38" s="1"/>
  <c r="AT39" i="38"/>
  <c r="AT139" i="38" s="1"/>
  <c r="AS39" i="38"/>
  <c r="AS139" i="38" s="1"/>
  <c r="AR39" i="38"/>
  <c r="AR139" i="38" s="1"/>
  <c r="AQ39" i="38"/>
  <c r="AQ139" i="38" s="1"/>
  <c r="AP39" i="38"/>
  <c r="AP139" i="38" s="1"/>
  <c r="AO39" i="38"/>
  <c r="AO139" i="38" s="1"/>
  <c r="AX38" i="38"/>
  <c r="AX138" i="38" s="1"/>
  <c r="AW38" i="38"/>
  <c r="AW138" i="38" s="1"/>
  <c r="AV38" i="38"/>
  <c r="AV138" i="38" s="1"/>
  <c r="AU38" i="38"/>
  <c r="AU138" i="38" s="1"/>
  <c r="AT38" i="38"/>
  <c r="AT138" i="38" s="1"/>
  <c r="AS38" i="38"/>
  <c r="AS138" i="38" s="1"/>
  <c r="AR38" i="38"/>
  <c r="AR138" i="38" s="1"/>
  <c r="AQ38" i="38"/>
  <c r="AQ138" i="38" s="1"/>
  <c r="AP38" i="38"/>
  <c r="AP138" i="38" s="1"/>
  <c r="AO38" i="38"/>
  <c r="AO138" i="38" s="1"/>
  <c r="AX36" i="38"/>
  <c r="AX136" i="38" s="1"/>
  <c r="AW36" i="38"/>
  <c r="AW136" i="38" s="1"/>
  <c r="AV36" i="38"/>
  <c r="AV136" i="38" s="1"/>
  <c r="AU36" i="38"/>
  <c r="AU136" i="38" s="1"/>
  <c r="AT36" i="38"/>
  <c r="AT136" i="38" s="1"/>
  <c r="AS36" i="38"/>
  <c r="AS136" i="38" s="1"/>
  <c r="AR36" i="38"/>
  <c r="AR136" i="38" s="1"/>
  <c r="AQ36" i="38"/>
  <c r="AQ136" i="38" s="1"/>
  <c r="AP36" i="38"/>
  <c r="AP136" i="38" s="1"/>
  <c r="AO36" i="38"/>
  <c r="AO136" i="38" s="1"/>
  <c r="AN36" i="38"/>
  <c r="AN136" i="38" s="1"/>
  <c r="AX35" i="38"/>
  <c r="AX135" i="38" s="1"/>
  <c r="AW35" i="38"/>
  <c r="AW135" i="38" s="1"/>
  <c r="AV35" i="38"/>
  <c r="AV135" i="38" s="1"/>
  <c r="AU35" i="38"/>
  <c r="AU135" i="38" s="1"/>
  <c r="AT35" i="38"/>
  <c r="AT135" i="38" s="1"/>
  <c r="AS35" i="38"/>
  <c r="AS135" i="38" s="1"/>
  <c r="AR35" i="38"/>
  <c r="AR135" i="38" s="1"/>
  <c r="AQ35" i="38"/>
  <c r="AQ135" i="38" s="1"/>
  <c r="AP35" i="38"/>
  <c r="AP135" i="38" s="1"/>
  <c r="AO35" i="38"/>
  <c r="AO135" i="38" s="1"/>
  <c r="AN35" i="38"/>
  <c r="AN135" i="38" s="1"/>
  <c r="AM35" i="38"/>
  <c r="AM135" i="38" s="1"/>
  <c r="AX34" i="38"/>
  <c r="AX134" i="38" s="1"/>
  <c r="AW34" i="38"/>
  <c r="AW134" i="38" s="1"/>
  <c r="AV34" i="38"/>
  <c r="AV134" i="38" s="1"/>
  <c r="AU34" i="38"/>
  <c r="AU134" i="38" s="1"/>
  <c r="AT34" i="38"/>
  <c r="AT134" i="38" s="1"/>
  <c r="AS34" i="38"/>
  <c r="AS134" i="38" s="1"/>
  <c r="AR34" i="38"/>
  <c r="AR134" i="38" s="1"/>
  <c r="AQ34" i="38"/>
  <c r="AQ134" i="38" s="1"/>
  <c r="AP34" i="38"/>
  <c r="AP134" i="38" s="1"/>
  <c r="AO34" i="38"/>
  <c r="AO134" i="38" s="1"/>
  <c r="AN34" i="38"/>
  <c r="AN134" i="38" s="1"/>
  <c r="AM34" i="38"/>
  <c r="AM134" i="38" s="1"/>
  <c r="AL134" i="38"/>
  <c r="AX33" i="38"/>
  <c r="AX133" i="38" s="1"/>
  <c r="AW33" i="38"/>
  <c r="AW133" i="38" s="1"/>
  <c r="AV33" i="38"/>
  <c r="AV133" i="38" s="1"/>
  <c r="AU33" i="38"/>
  <c r="AU133" i="38" s="1"/>
  <c r="AT33" i="38"/>
  <c r="AT133" i="38" s="1"/>
  <c r="AS33" i="38"/>
  <c r="AS133" i="38" s="1"/>
  <c r="AR33" i="38"/>
  <c r="AR133" i="38" s="1"/>
  <c r="AQ33" i="38"/>
  <c r="AQ133" i="38" s="1"/>
  <c r="AP33" i="38"/>
  <c r="AP133" i="38" s="1"/>
  <c r="AO33" i="38"/>
  <c r="AO133" i="38" s="1"/>
  <c r="AN33" i="38"/>
  <c r="AN133" i="38" s="1"/>
  <c r="AM33" i="38"/>
  <c r="AM133" i="38" s="1"/>
  <c r="AL133" i="38"/>
  <c r="AK133" i="38"/>
  <c r="AX32" i="38"/>
  <c r="AX132" i="38" s="1"/>
  <c r="AW32" i="38"/>
  <c r="AW132" i="38" s="1"/>
  <c r="AV32" i="38"/>
  <c r="AV132" i="38" s="1"/>
  <c r="AU32" i="38"/>
  <c r="AU132" i="38" s="1"/>
  <c r="AT32" i="38"/>
  <c r="AT132" i="38" s="1"/>
  <c r="AS32" i="38"/>
  <c r="AS132" i="38" s="1"/>
  <c r="AR32" i="38"/>
  <c r="AR132" i="38" s="1"/>
  <c r="AQ32" i="38"/>
  <c r="AQ132" i="38" s="1"/>
  <c r="AP32" i="38"/>
  <c r="AP132" i="38" s="1"/>
  <c r="AO32" i="38"/>
  <c r="AO132" i="38" s="1"/>
  <c r="AN32" i="38"/>
  <c r="AN132" i="38" s="1"/>
  <c r="AM32" i="38"/>
  <c r="AM132" i="38" s="1"/>
  <c r="AL132" i="38"/>
  <c r="AK132" i="38"/>
  <c r="AJ132" i="38"/>
  <c r="AI132" i="38"/>
  <c r="AH132" i="38"/>
  <c r="AG132" i="38"/>
  <c r="AX31" i="38"/>
  <c r="AX131" i="38" s="1"/>
  <c r="AW31" i="38"/>
  <c r="AW131" i="38" s="1"/>
  <c r="AV31" i="38"/>
  <c r="AV131" i="38" s="1"/>
  <c r="AU31" i="38"/>
  <c r="AU131" i="38" s="1"/>
  <c r="AT31" i="38"/>
  <c r="AT131" i="38" s="1"/>
  <c r="AS31" i="38"/>
  <c r="AS131" i="38" s="1"/>
  <c r="AR31" i="38"/>
  <c r="AR131" i="38" s="1"/>
  <c r="AQ31" i="38"/>
  <c r="AQ131" i="38" s="1"/>
  <c r="AP31" i="38"/>
  <c r="AP131" i="38" s="1"/>
  <c r="AO31" i="38"/>
  <c r="AO131" i="38" s="1"/>
  <c r="AN31" i="38"/>
  <c r="AN131" i="38" s="1"/>
  <c r="AM31" i="38"/>
  <c r="AM131" i="38" s="1"/>
  <c r="AL131" i="38"/>
  <c r="AK131" i="38"/>
  <c r="AJ131" i="38"/>
  <c r="AI131" i="38"/>
  <c r="AH131" i="38"/>
  <c r="AG131" i="38"/>
  <c r="AF131" i="38"/>
  <c r="AE131" i="38"/>
  <c r="AD131" i="38"/>
  <c r="AC131" i="38"/>
  <c r="AB131" i="38"/>
  <c r="AA131" i="38"/>
  <c r="AX30" i="38"/>
  <c r="AX130" i="38" s="1"/>
  <c r="AW30" i="38"/>
  <c r="AW130" i="38" s="1"/>
  <c r="AV30" i="38"/>
  <c r="AV130" i="38" s="1"/>
  <c r="AU30" i="38"/>
  <c r="AU130" i="38" s="1"/>
  <c r="AT30" i="38"/>
  <c r="AT130" i="38" s="1"/>
  <c r="AS30" i="38"/>
  <c r="AS130" i="38" s="1"/>
  <c r="AR30" i="38"/>
  <c r="AR130" i="38" s="1"/>
  <c r="AQ30" i="38"/>
  <c r="AQ130" i="38" s="1"/>
  <c r="AL130" i="38"/>
  <c r="AK130" i="38"/>
  <c r="AJ130" i="38"/>
  <c r="AI130" i="38"/>
  <c r="AH130" i="38"/>
  <c r="AG130" i="38"/>
  <c r="AF130" i="38"/>
  <c r="AE130" i="38"/>
  <c r="AD130" i="38"/>
  <c r="AC130" i="38"/>
  <c r="AB130" i="38"/>
  <c r="AA130" i="38"/>
  <c r="AX29" i="38"/>
  <c r="AX129" i="38" s="1"/>
  <c r="AW29" i="38"/>
  <c r="AW129" i="38" s="1"/>
  <c r="AV29" i="38"/>
  <c r="AV129" i="38" s="1"/>
  <c r="AU29" i="38"/>
  <c r="AU129" i="38" s="1"/>
  <c r="AT29" i="38"/>
  <c r="AT129" i="38" s="1"/>
  <c r="AS29" i="38"/>
  <c r="AS129" i="38" s="1"/>
  <c r="AR29" i="38"/>
  <c r="AR129" i="38" s="1"/>
  <c r="AQ29" i="38"/>
  <c r="AQ129" i="38" s="1"/>
  <c r="AL129" i="38"/>
  <c r="AK129" i="38"/>
  <c r="AJ129" i="38"/>
  <c r="AI129" i="38"/>
  <c r="AH129" i="38"/>
  <c r="AG129" i="38"/>
  <c r="AF129" i="38"/>
  <c r="AE129" i="38"/>
  <c r="AD129" i="38"/>
  <c r="AC129" i="38"/>
  <c r="AB129" i="38"/>
  <c r="AA129" i="38"/>
  <c r="AX28" i="38"/>
  <c r="AX128" i="38" s="1"/>
  <c r="AW28" i="38"/>
  <c r="AW128" i="38" s="1"/>
  <c r="AV28" i="38"/>
  <c r="AV128" i="38" s="1"/>
  <c r="AU28" i="38"/>
  <c r="AU128" i="38" s="1"/>
  <c r="AT28" i="38"/>
  <c r="AT128" i="38" s="1"/>
  <c r="AS28" i="38"/>
  <c r="AS128" i="38" s="1"/>
  <c r="AR28" i="38"/>
  <c r="AR128" i="38" s="1"/>
  <c r="AQ28" i="38"/>
  <c r="AQ128" i="38" s="1"/>
  <c r="AP28" i="38"/>
  <c r="AP128" i="38" s="1"/>
  <c r="AL128" i="38"/>
  <c r="AK128" i="38"/>
  <c r="AJ128" i="38"/>
  <c r="AI128" i="38"/>
  <c r="AH128" i="38"/>
  <c r="AG128" i="38"/>
  <c r="AF128" i="38"/>
  <c r="AE128" i="38"/>
  <c r="AD128" i="38"/>
  <c r="AC128" i="38"/>
  <c r="AB128" i="38"/>
  <c r="AA128" i="38"/>
  <c r="AX27" i="38"/>
  <c r="AX127" i="38" s="1"/>
  <c r="AW27" i="38"/>
  <c r="AW127" i="38" s="1"/>
  <c r="AV27" i="38"/>
  <c r="AV127" i="38" s="1"/>
  <c r="AU27" i="38"/>
  <c r="AU127" i="38" s="1"/>
  <c r="AT27" i="38"/>
  <c r="AT127" i="38" s="1"/>
  <c r="AS27" i="38"/>
  <c r="AS127" i="38" s="1"/>
  <c r="AR27" i="38"/>
  <c r="AR127" i="38" s="1"/>
  <c r="AQ27" i="38"/>
  <c r="AQ127" i="38" s="1"/>
  <c r="AP27" i="38"/>
  <c r="AP127" i="38" s="1"/>
  <c r="AL127" i="38"/>
  <c r="AK127" i="38"/>
  <c r="AJ127" i="38"/>
  <c r="AI127" i="38"/>
  <c r="AH127" i="38"/>
  <c r="AG127" i="38"/>
  <c r="AF127" i="38"/>
  <c r="AE127" i="38"/>
  <c r="AD127" i="38"/>
  <c r="AC127" i="38"/>
  <c r="AB127" i="38"/>
  <c r="AA127" i="38"/>
  <c r="AX26" i="38"/>
  <c r="AX126" i="38" s="1"/>
  <c r="AW26" i="38"/>
  <c r="AW126" i="38" s="1"/>
  <c r="AV26" i="38"/>
  <c r="AV126" i="38" s="1"/>
  <c r="AU26" i="38"/>
  <c r="AU126" i="38" s="1"/>
  <c r="AT26" i="38"/>
  <c r="AT126" i="38" s="1"/>
  <c r="AS26" i="38"/>
  <c r="AS126" i="38" s="1"/>
  <c r="AR26" i="38"/>
  <c r="AR126" i="38" s="1"/>
  <c r="AQ26" i="38"/>
  <c r="AQ126" i="38" s="1"/>
  <c r="AP26" i="38"/>
  <c r="AP126" i="38" s="1"/>
  <c r="AO26" i="38"/>
  <c r="AO126" i="38" s="1"/>
  <c r="AN26" i="38"/>
  <c r="AN126" i="38" s="1"/>
  <c r="AM26" i="38"/>
  <c r="AM126" i="38" s="1"/>
  <c r="AL126" i="38"/>
  <c r="AK126" i="38"/>
  <c r="AJ126" i="38"/>
  <c r="AI126" i="38"/>
  <c r="AH126" i="38"/>
  <c r="AG126" i="38"/>
  <c r="AF126" i="38"/>
  <c r="AE126" i="38"/>
  <c r="AD126" i="38"/>
  <c r="AC126" i="38"/>
  <c r="AB126" i="38"/>
  <c r="AA126" i="38"/>
  <c r="AX25" i="38"/>
  <c r="AX125" i="38" s="1"/>
  <c r="AW25" i="38"/>
  <c r="AW125" i="38" s="1"/>
  <c r="AV25" i="38"/>
  <c r="AV125" i="38" s="1"/>
  <c r="AU25" i="38"/>
  <c r="AU125" i="38" s="1"/>
  <c r="AT25" i="38"/>
  <c r="AT125" i="38" s="1"/>
  <c r="AS25" i="38"/>
  <c r="AS125" i="38" s="1"/>
  <c r="AR25" i="38"/>
  <c r="AR125" i="38" s="1"/>
  <c r="AQ25" i="38"/>
  <c r="AQ125" i="38" s="1"/>
  <c r="AP25" i="38"/>
  <c r="AP125" i="38" s="1"/>
  <c r="AO25" i="38"/>
  <c r="AO125" i="38" s="1"/>
  <c r="AN25" i="38"/>
  <c r="AN125" i="38" s="1"/>
  <c r="AM25" i="38"/>
  <c r="AM125" i="38" s="1"/>
  <c r="AL125" i="38"/>
  <c r="AK125" i="38"/>
  <c r="AJ125" i="38"/>
  <c r="AI125" i="38"/>
  <c r="AH125" i="38"/>
  <c r="AG125" i="38"/>
  <c r="AX24" i="38"/>
  <c r="AX124" i="38" s="1"/>
  <c r="AW24" i="38"/>
  <c r="AW124" i="38" s="1"/>
  <c r="AV24" i="38"/>
  <c r="AV124" i="38" s="1"/>
  <c r="AU24" i="38"/>
  <c r="AU124" i="38" s="1"/>
  <c r="AT24" i="38"/>
  <c r="AT124" i="38" s="1"/>
  <c r="AS24" i="38"/>
  <c r="AS124" i="38" s="1"/>
  <c r="AR24" i="38"/>
  <c r="AR124" i="38" s="1"/>
  <c r="AQ24" i="38"/>
  <c r="AQ124" i="38" s="1"/>
  <c r="AP24" i="38"/>
  <c r="AP124" i="38" s="1"/>
  <c r="AO24" i="38"/>
  <c r="AO124" i="38" s="1"/>
  <c r="AN24" i="38"/>
  <c r="AN124" i="38" s="1"/>
  <c r="AM24" i="38"/>
  <c r="AM124" i="38" s="1"/>
  <c r="AL24" i="38"/>
  <c r="AL124" i="38" s="1"/>
  <c r="AK24" i="38"/>
  <c r="AK124" i="38" s="1"/>
  <c r="AJ24" i="38"/>
  <c r="AJ124" i="38" s="1"/>
  <c r="AI24" i="38"/>
  <c r="AI124" i="38" s="1"/>
  <c r="AH24" i="38"/>
  <c r="AH124" i="38" s="1"/>
  <c r="AG24" i="38"/>
  <c r="AG124" i="38" s="1"/>
  <c r="AF24" i="38"/>
  <c r="AF124" i="38" s="1"/>
  <c r="AE24" i="38"/>
  <c r="AE124" i="38" s="1"/>
  <c r="AD24" i="38"/>
  <c r="AD124" i="38" s="1"/>
  <c r="AC24" i="38"/>
  <c r="AC124" i="38" s="1"/>
  <c r="AB24" i="38"/>
  <c r="AB124" i="38" s="1"/>
  <c r="AX23" i="38"/>
  <c r="AX123" i="38" s="1"/>
  <c r="AW23" i="38"/>
  <c r="AW123" i="38" s="1"/>
  <c r="AV23" i="38"/>
  <c r="AV123" i="38" s="1"/>
  <c r="AU23" i="38"/>
  <c r="AU123" i="38" s="1"/>
  <c r="AT23" i="38"/>
  <c r="AT123" i="38" s="1"/>
  <c r="AS23" i="38"/>
  <c r="AS123" i="38" s="1"/>
  <c r="AR23" i="38"/>
  <c r="AR123" i="38" s="1"/>
  <c r="AQ23" i="38"/>
  <c r="AQ123" i="38" s="1"/>
  <c r="AP23" i="38"/>
  <c r="AP123" i="38" s="1"/>
  <c r="AO23" i="38"/>
  <c r="AO123" i="38" s="1"/>
  <c r="AN23" i="38"/>
  <c r="AN123" i="38" s="1"/>
  <c r="AM23" i="38"/>
  <c r="AM123" i="38" s="1"/>
  <c r="AL23" i="38"/>
  <c r="AL123" i="38" s="1"/>
  <c r="AK23" i="38"/>
  <c r="AK123" i="38" s="1"/>
  <c r="AJ23" i="38"/>
  <c r="AJ123" i="38" s="1"/>
  <c r="AI23" i="38"/>
  <c r="AI123" i="38" s="1"/>
  <c r="AH23" i="38"/>
  <c r="AH123" i="38" s="1"/>
  <c r="AG23" i="38"/>
  <c r="AG123" i="38" s="1"/>
  <c r="AX22" i="38"/>
  <c r="AX122" i="38" s="1"/>
  <c r="AW22" i="38"/>
  <c r="AW122" i="38" s="1"/>
  <c r="AV22" i="38"/>
  <c r="AV122" i="38" s="1"/>
  <c r="AU22" i="38"/>
  <c r="AU122" i="38" s="1"/>
  <c r="AT22" i="38"/>
  <c r="AT122" i="38" s="1"/>
  <c r="AS22" i="38"/>
  <c r="AS122" i="38" s="1"/>
  <c r="AR22" i="38"/>
  <c r="AR122" i="38" s="1"/>
  <c r="AQ22" i="38"/>
  <c r="AQ122" i="38" s="1"/>
  <c r="AP22" i="38"/>
  <c r="AP122" i="38" s="1"/>
  <c r="AO22" i="38"/>
  <c r="AO122" i="38" s="1"/>
  <c r="AN22" i="38"/>
  <c r="AN122" i="38" s="1"/>
  <c r="AM22" i="38"/>
  <c r="AM122" i="38" s="1"/>
  <c r="AL122" i="38"/>
  <c r="AK122" i="38"/>
  <c r="AJ122" i="38"/>
  <c r="AI122" i="38"/>
  <c r="AH122" i="38"/>
  <c r="AG122" i="38"/>
  <c r="AF122" i="38"/>
  <c r="AE122" i="38"/>
  <c r="AD122" i="38"/>
  <c r="AX21" i="38"/>
  <c r="AX121" i="38" s="1"/>
  <c r="AW21" i="38"/>
  <c r="AW121" i="38" s="1"/>
  <c r="AV21" i="38"/>
  <c r="AV121" i="38" s="1"/>
  <c r="AU21" i="38"/>
  <c r="AU121" i="38" s="1"/>
  <c r="AT21" i="38"/>
  <c r="AT121" i="38" s="1"/>
  <c r="AS21" i="38"/>
  <c r="AS121" i="38" s="1"/>
  <c r="AR21" i="38"/>
  <c r="AR121" i="38" s="1"/>
  <c r="AQ21" i="38"/>
  <c r="AQ121" i="38" s="1"/>
  <c r="AP21" i="38"/>
  <c r="AP121" i="38" s="1"/>
  <c r="AO21" i="38"/>
  <c r="AO121" i="38" s="1"/>
  <c r="AN21" i="38"/>
  <c r="AN121" i="38" s="1"/>
  <c r="AM21" i="38"/>
  <c r="AM121" i="38" s="1"/>
  <c r="AL121" i="38"/>
  <c r="AK121" i="38"/>
  <c r="AJ121" i="38"/>
  <c r="AI121" i="38"/>
  <c r="AH121" i="38"/>
  <c r="AG121" i="38"/>
  <c r="AF121" i="38"/>
  <c r="AE121" i="38"/>
  <c r="AD121" i="38"/>
  <c r="AC121" i="38"/>
  <c r="AB121" i="38"/>
  <c r="AA121" i="38"/>
  <c r="AX20" i="38"/>
  <c r="AX120" i="38" s="1"/>
  <c r="AW20" i="38"/>
  <c r="AW120" i="38" s="1"/>
  <c r="AV20" i="38"/>
  <c r="AV120" i="38" s="1"/>
  <c r="AU20" i="38"/>
  <c r="AU120" i="38" s="1"/>
  <c r="AT20" i="38"/>
  <c r="AT120" i="38" s="1"/>
  <c r="AS20" i="38"/>
  <c r="AS120" i="38" s="1"/>
  <c r="AR20" i="38"/>
  <c r="AR120" i="38" s="1"/>
  <c r="AQ20" i="38"/>
  <c r="AQ120" i="38" s="1"/>
  <c r="AP20" i="38"/>
  <c r="AP120" i="38" s="1"/>
  <c r="AO20" i="38"/>
  <c r="AO120" i="38" s="1"/>
  <c r="AN20" i="38"/>
  <c r="AN120" i="38" s="1"/>
  <c r="AM20" i="38"/>
  <c r="AM120" i="38" s="1"/>
  <c r="AL20" i="38"/>
  <c r="AL120" i="38" s="1"/>
  <c r="AK20" i="38"/>
  <c r="AK120" i="38" s="1"/>
  <c r="AJ20" i="38"/>
  <c r="AJ120" i="38" s="1"/>
  <c r="AI20" i="38"/>
  <c r="AI120" i="38" s="1"/>
  <c r="AH20" i="38"/>
  <c r="AH120" i="38" s="1"/>
  <c r="AG20" i="38"/>
  <c r="AG120" i="38" s="1"/>
  <c r="AF20" i="38"/>
  <c r="AF120" i="38" s="1"/>
  <c r="AX19" i="38"/>
  <c r="AX119" i="38" s="1"/>
  <c r="AW19" i="38"/>
  <c r="AW119" i="38" s="1"/>
  <c r="AV19" i="38"/>
  <c r="AV119" i="38" s="1"/>
  <c r="AU19" i="38"/>
  <c r="AU119" i="38" s="1"/>
  <c r="AT19" i="38"/>
  <c r="AT119" i="38" s="1"/>
  <c r="AS19" i="38"/>
  <c r="AS119" i="38" s="1"/>
  <c r="AR19" i="38"/>
  <c r="AR119" i="38" s="1"/>
  <c r="AQ19" i="38"/>
  <c r="AQ119" i="38" s="1"/>
  <c r="AP19" i="38"/>
  <c r="AP119" i="38" s="1"/>
  <c r="AO19" i="38"/>
  <c r="AO119" i="38" s="1"/>
  <c r="AN19" i="38"/>
  <c r="AN119" i="38" s="1"/>
  <c r="AM19" i="38"/>
  <c r="AM119" i="38" s="1"/>
  <c r="AL19" i="38"/>
  <c r="AL119" i="38" s="1"/>
  <c r="AK19" i="38"/>
  <c r="AK119" i="38" s="1"/>
  <c r="AJ19" i="38"/>
  <c r="AJ119" i="38" s="1"/>
  <c r="AI19" i="38"/>
  <c r="AI119" i="38" s="1"/>
  <c r="AH19" i="38"/>
  <c r="AH119" i="38" s="1"/>
  <c r="AG19" i="38"/>
  <c r="AG119" i="38" s="1"/>
  <c r="AF19" i="38"/>
  <c r="AF119" i="38" s="1"/>
  <c r="AE19" i="38"/>
  <c r="AE119" i="38" s="1"/>
  <c r="AD19" i="38"/>
  <c r="AD119" i="38" s="1"/>
  <c r="AC19" i="38"/>
  <c r="AC119" i="38" s="1"/>
  <c r="AB19" i="38"/>
  <c r="AB119" i="38" s="1"/>
  <c r="AA19" i="38"/>
  <c r="AA119" i="38" s="1"/>
  <c r="AX18" i="38"/>
  <c r="AX118" i="38" s="1"/>
  <c r="AW18" i="38"/>
  <c r="AW118" i="38" s="1"/>
  <c r="AV18" i="38"/>
  <c r="AV118" i="38" s="1"/>
  <c r="AU18" i="38"/>
  <c r="AU118" i="38" s="1"/>
  <c r="AT18" i="38"/>
  <c r="AT118" i="38" s="1"/>
  <c r="AS18" i="38"/>
  <c r="AS118" i="38" s="1"/>
  <c r="AR18" i="38"/>
  <c r="AR118" i="38" s="1"/>
  <c r="AQ18" i="38"/>
  <c r="AQ118" i="38" s="1"/>
  <c r="AP18" i="38"/>
  <c r="AP118" i="38" s="1"/>
  <c r="AO18" i="38"/>
  <c r="AO118" i="38" s="1"/>
  <c r="AN18" i="38"/>
  <c r="AN118" i="38" s="1"/>
  <c r="AM18" i="38"/>
  <c r="AM118" i="38" s="1"/>
  <c r="AL18" i="38"/>
  <c r="AL118" i="38" s="1"/>
  <c r="AK18" i="38"/>
  <c r="AK118" i="38" s="1"/>
  <c r="AJ18" i="38"/>
  <c r="AJ118" i="38" s="1"/>
  <c r="AI18" i="38"/>
  <c r="AI118" i="38" s="1"/>
  <c r="AH18" i="38"/>
  <c r="AH118" i="38" s="1"/>
  <c r="AG18" i="38"/>
  <c r="AG118" i="38" s="1"/>
  <c r="AF18" i="38"/>
  <c r="AF118" i="38" s="1"/>
  <c r="AE18" i="38"/>
  <c r="AE118" i="38" s="1"/>
  <c r="AD18" i="38"/>
  <c r="AD118" i="38" s="1"/>
  <c r="AC18" i="38"/>
  <c r="AC118" i="38" s="1"/>
  <c r="AB18" i="38"/>
  <c r="AB118" i="38" s="1"/>
  <c r="AA18" i="38"/>
  <c r="AA118" i="38" s="1"/>
  <c r="AX17" i="38"/>
  <c r="AX117" i="38" s="1"/>
  <c r="AW17" i="38"/>
  <c r="AW117" i="38" s="1"/>
  <c r="AV17" i="38"/>
  <c r="AV117" i="38" s="1"/>
  <c r="AU17" i="38"/>
  <c r="AU117" i="38" s="1"/>
  <c r="AT17" i="38"/>
  <c r="AT117" i="38" s="1"/>
  <c r="AS17" i="38"/>
  <c r="AS117" i="38" s="1"/>
  <c r="AR17" i="38"/>
  <c r="AR117" i="38" s="1"/>
  <c r="AQ17" i="38"/>
  <c r="AQ117" i="38" s="1"/>
  <c r="AP17" i="38"/>
  <c r="AP117" i="38" s="1"/>
  <c r="AO17" i="38"/>
  <c r="AO117" i="38" s="1"/>
  <c r="AN17" i="38"/>
  <c r="AN117" i="38" s="1"/>
  <c r="AM17" i="38"/>
  <c r="AM117" i="38" s="1"/>
  <c r="AL117" i="38"/>
  <c r="AK117" i="38"/>
  <c r="AJ117" i="38"/>
  <c r="AI117" i="38"/>
  <c r="AH117" i="38"/>
  <c r="AG117" i="38"/>
  <c r="AF117" i="38"/>
  <c r="AX16" i="38"/>
  <c r="AX116" i="38" s="1"/>
  <c r="AW16" i="38"/>
  <c r="AW116" i="38" s="1"/>
  <c r="AV16" i="38"/>
  <c r="AV116" i="38" s="1"/>
  <c r="AU16" i="38"/>
  <c r="AU116" i="38" s="1"/>
  <c r="AT16" i="38"/>
  <c r="AT116" i="38" s="1"/>
  <c r="AS16" i="38"/>
  <c r="AS116" i="38" s="1"/>
  <c r="AR16" i="38"/>
  <c r="AR116" i="38" s="1"/>
  <c r="AQ16" i="38"/>
  <c r="AQ116" i="38" s="1"/>
  <c r="AP16" i="38"/>
  <c r="AP116" i="38" s="1"/>
  <c r="AO16" i="38"/>
  <c r="AO116" i="38" s="1"/>
  <c r="AN16" i="38"/>
  <c r="AN116" i="38" s="1"/>
  <c r="AM16" i="38"/>
  <c r="AM116" i="38" s="1"/>
  <c r="AL16" i="38"/>
  <c r="AL116" i="38" s="1"/>
  <c r="AK16" i="38"/>
  <c r="AK116" i="38" s="1"/>
  <c r="AJ16" i="38"/>
  <c r="AJ116" i="38" s="1"/>
  <c r="AI16" i="38"/>
  <c r="AI116" i="38" s="1"/>
  <c r="AH16" i="38"/>
  <c r="AH116" i="38" s="1"/>
  <c r="AG16" i="38"/>
  <c r="AG116" i="38" s="1"/>
  <c r="AF16" i="38"/>
  <c r="AF116" i="38" s="1"/>
  <c r="AE16" i="38"/>
  <c r="AE116" i="38" s="1"/>
  <c r="AD16" i="38"/>
  <c r="AD116" i="38" s="1"/>
  <c r="AC16" i="38"/>
  <c r="AC116" i="38" s="1"/>
  <c r="AB16" i="38"/>
  <c r="AB116" i="38" s="1"/>
  <c r="AX115" i="38"/>
  <c r="AW115" i="38"/>
  <c r="AV115" i="38"/>
  <c r="AU115" i="38"/>
  <c r="AT115" i="38"/>
  <c r="AS115" i="38"/>
  <c r="AR115" i="38"/>
  <c r="AQ115" i="38"/>
  <c r="AP115" i="38"/>
  <c r="AO115" i="38"/>
  <c r="AN115" i="38"/>
  <c r="AM115" i="38"/>
  <c r="AL115" i="38"/>
  <c r="AK115" i="38"/>
  <c r="AJ115" i="38"/>
  <c r="AI115" i="38"/>
  <c r="AH115" i="38"/>
  <c r="AG115" i="38"/>
  <c r="AF115" i="38"/>
  <c r="AE115" i="38"/>
  <c r="AD115" i="38"/>
  <c r="AC115" i="38"/>
  <c r="AB115" i="38"/>
  <c r="AA115" i="38"/>
  <c r="Z15" i="38"/>
  <c r="Z115" i="38" s="1"/>
  <c r="Y15" i="38"/>
  <c r="Y115" i="38" s="1"/>
  <c r="X15" i="38"/>
  <c r="X115" i="38" s="1"/>
  <c r="W15" i="38"/>
  <c r="W115" i="38" s="1"/>
  <c r="V15" i="38"/>
  <c r="V115" i="38" s="1"/>
  <c r="U15" i="38"/>
  <c r="U115" i="38" s="1"/>
  <c r="T15" i="38"/>
  <c r="T115" i="38" s="1"/>
  <c r="S15" i="38"/>
  <c r="S115" i="38" s="1"/>
  <c r="R15" i="38"/>
  <c r="R115" i="38" s="1"/>
  <c r="Q15" i="38"/>
  <c r="Q115" i="38" s="1"/>
  <c r="AX14" i="38"/>
  <c r="AX114" i="38" s="1"/>
  <c r="AW14" i="38"/>
  <c r="AW114" i="38" s="1"/>
  <c r="AV14" i="38"/>
  <c r="AV114" i="38" s="1"/>
  <c r="AU14" i="38"/>
  <c r="AU114" i="38" s="1"/>
  <c r="AT14" i="38"/>
  <c r="AT114" i="38" s="1"/>
  <c r="AS14" i="38"/>
  <c r="AS114" i="38" s="1"/>
  <c r="AR14" i="38"/>
  <c r="AR114" i="38" s="1"/>
  <c r="AQ14" i="38"/>
  <c r="AQ114" i="38" s="1"/>
  <c r="AP14" i="38"/>
  <c r="AP114" i="38" s="1"/>
  <c r="AO14" i="38"/>
  <c r="AO114" i="38" s="1"/>
  <c r="AN14" i="38"/>
  <c r="AN114" i="38" s="1"/>
  <c r="AM14" i="38"/>
  <c r="AM114" i="38" s="1"/>
  <c r="AL14" i="38"/>
  <c r="AL114" i="38" s="1"/>
  <c r="AK14" i="38"/>
  <c r="AK114" i="38" s="1"/>
  <c r="AJ14" i="38"/>
  <c r="AJ114" i="38" s="1"/>
  <c r="AI14" i="38"/>
  <c r="AI114" i="38" s="1"/>
  <c r="AH14" i="38"/>
  <c r="AH114" i="38" s="1"/>
  <c r="AG14" i="38"/>
  <c r="AG114" i="38" s="1"/>
  <c r="AF14" i="38"/>
  <c r="AF114" i="38" s="1"/>
  <c r="AE14" i="38"/>
  <c r="AE114" i="38" s="1"/>
  <c r="AD14" i="38"/>
  <c r="AD114" i="38" s="1"/>
  <c r="AC14" i="38"/>
  <c r="AC114" i="38" s="1"/>
  <c r="AB14" i="38"/>
  <c r="AB114" i="38" s="1"/>
  <c r="AA14" i="38"/>
  <c r="AA114" i="38" s="1"/>
  <c r="Z14" i="38"/>
  <c r="Z114" i="38" s="1"/>
  <c r="AX13" i="38"/>
  <c r="AX113" i="38" s="1"/>
  <c r="AW13" i="38"/>
  <c r="AW113" i="38" s="1"/>
  <c r="AV13" i="38"/>
  <c r="AV113" i="38" s="1"/>
  <c r="AU13" i="38"/>
  <c r="AU113" i="38" s="1"/>
  <c r="AT13" i="38"/>
  <c r="AT113" i="38" s="1"/>
  <c r="AS13" i="38"/>
  <c r="AS113" i="38" s="1"/>
  <c r="AR13" i="38"/>
  <c r="AR113" i="38" s="1"/>
  <c r="AQ13" i="38"/>
  <c r="AQ113" i="38" s="1"/>
  <c r="AP13" i="38"/>
  <c r="AP113" i="38" s="1"/>
  <c r="AO13" i="38"/>
  <c r="AO113" i="38" s="1"/>
  <c r="AN13" i="38"/>
  <c r="AN113" i="38" s="1"/>
  <c r="AM13" i="38"/>
  <c r="AM113" i="38" s="1"/>
  <c r="AL13" i="38"/>
  <c r="AL113" i="38" s="1"/>
  <c r="AK13" i="38"/>
  <c r="AK113" i="38" s="1"/>
  <c r="AJ13" i="38"/>
  <c r="AJ113" i="38" s="1"/>
  <c r="AI13" i="38"/>
  <c r="AI113" i="38" s="1"/>
  <c r="AH13" i="38"/>
  <c r="AH113" i="38" s="1"/>
  <c r="AG13" i="38"/>
  <c r="AG113" i="38" s="1"/>
  <c r="AF13" i="38"/>
  <c r="AF113" i="38" s="1"/>
  <c r="AE13" i="38"/>
  <c r="AE113" i="38" s="1"/>
  <c r="AD13" i="38"/>
  <c r="AD113" i="38" s="1"/>
  <c r="AC13" i="38"/>
  <c r="AC113" i="38" s="1"/>
  <c r="AB13" i="38"/>
  <c r="AB113" i="38" s="1"/>
  <c r="AA13" i="38"/>
  <c r="AA113" i="38" s="1"/>
  <c r="Z13" i="38"/>
  <c r="Z113" i="38" s="1"/>
  <c r="Y13" i="38"/>
  <c r="Y113" i="38" s="1"/>
  <c r="X13" i="38"/>
  <c r="X113" i="38" s="1"/>
  <c r="W13" i="38"/>
  <c r="W113" i="38" s="1"/>
  <c r="V13" i="38"/>
  <c r="V113" i="38" s="1"/>
  <c r="AX112" i="38"/>
  <c r="AW112" i="38"/>
  <c r="AV112" i="38"/>
  <c r="AU112" i="38"/>
  <c r="AT112" i="38"/>
  <c r="AS112" i="38"/>
  <c r="AR112" i="38"/>
  <c r="AQ112" i="38"/>
  <c r="AP112" i="38"/>
  <c r="AO112" i="38"/>
  <c r="AN112" i="38"/>
  <c r="AM112" i="38"/>
  <c r="AL112" i="38"/>
  <c r="AK112" i="38"/>
  <c r="AJ112" i="38"/>
  <c r="AI112" i="38"/>
  <c r="AH112" i="38"/>
  <c r="AG112" i="38"/>
  <c r="AF112" i="38"/>
  <c r="AE112" i="38"/>
  <c r="AD112" i="38"/>
  <c r="AC112" i="38"/>
  <c r="AB112" i="38"/>
  <c r="AA112" i="38"/>
  <c r="Z12" i="38"/>
  <c r="Z112" i="38" s="1"/>
  <c r="Y12" i="38"/>
  <c r="Y112" i="38" s="1"/>
  <c r="X12" i="38"/>
  <c r="X112" i="38" s="1"/>
  <c r="W12" i="38"/>
  <c r="W112" i="38" s="1"/>
  <c r="V12" i="38"/>
  <c r="V112" i="38" s="1"/>
  <c r="U12" i="38"/>
  <c r="U112" i="38" s="1"/>
  <c r="T12" i="38"/>
  <c r="T112" i="38" s="1"/>
  <c r="S12" i="38"/>
  <c r="S112" i="38" s="1"/>
  <c r="AX111" i="38"/>
  <c r="AW111" i="38"/>
  <c r="AV111" i="38"/>
  <c r="AU111" i="38"/>
  <c r="AT111" i="38"/>
  <c r="AS111" i="38"/>
  <c r="AR111" i="38"/>
  <c r="AQ111" i="38"/>
  <c r="AP111" i="38"/>
  <c r="AO111" i="38"/>
  <c r="AN111" i="38"/>
  <c r="AM111" i="38"/>
  <c r="AL111" i="38"/>
  <c r="AK111" i="38"/>
  <c r="AJ111" i="38"/>
  <c r="AI111" i="38"/>
  <c r="AH111" i="38"/>
  <c r="AG111" i="38"/>
  <c r="AF111" i="38"/>
  <c r="AE111" i="38"/>
  <c r="AD111" i="38"/>
  <c r="AC111" i="38"/>
  <c r="AB111" i="38"/>
  <c r="AA111" i="38"/>
  <c r="Z11" i="38"/>
  <c r="Z111" i="38" s="1"/>
  <c r="Y11" i="38"/>
  <c r="Y111" i="38" s="1"/>
  <c r="X11" i="38"/>
  <c r="X111" i="38" s="1"/>
  <c r="W11" i="38"/>
  <c r="W111" i="38" s="1"/>
  <c r="V11" i="38"/>
  <c r="V111" i="38" s="1"/>
  <c r="U11" i="38"/>
  <c r="U111" i="38" s="1"/>
  <c r="T11" i="38"/>
  <c r="T111" i="38" s="1"/>
  <c r="S11" i="38"/>
  <c r="S111" i="38" s="1"/>
  <c r="AX10" i="38"/>
  <c r="AX110" i="38" s="1"/>
  <c r="AW10" i="38"/>
  <c r="AW110" i="38" s="1"/>
  <c r="AV10" i="38"/>
  <c r="AV110" i="38" s="1"/>
  <c r="AU10" i="38"/>
  <c r="AU110" i="38" s="1"/>
  <c r="AT10" i="38"/>
  <c r="AT110" i="38" s="1"/>
  <c r="AS10" i="38"/>
  <c r="AS110" i="38" s="1"/>
  <c r="AR10" i="38"/>
  <c r="AR110" i="38" s="1"/>
  <c r="AQ10" i="38"/>
  <c r="AQ110" i="38" s="1"/>
  <c r="AP10" i="38"/>
  <c r="AP110" i="38" s="1"/>
  <c r="AO10" i="38"/>
  <c r="AO110" i="38" s="1"/>
  <c r="AN10" i="38"/>
  <c r="AN110" i="38" s="1"/>
  <c r="AM10" i="38"/>
  <c r="AM110" i="38" s="1"/>
  <c r="AL10" i="38"/>
  <c r="AL110" i="38" s="1"/>
  <c r="AK10" i="38"/>
  <c r="AK110" i="38" s="1"/>
  <c r="AJ10" i="38"/>
  <c r="AJ110" i="38" s="1"/>
  <c r="AI10" i="38"/>
  <c r="AI110" i="38" s="1"/>
  <c r="AH10" i="38"/>
  <c r="AH110" i="38" s="1"/>
  <c r="AG10" i="38"/>
  <c r="AG110" i="38" s="1"/>
  <c r="AF10" i="38"/>
  <c r="AF110" i="38" s="1"/>
  <c r="AE10" i="38"/>
  <c r="AE110" i="38" s="1"/>
  <c r="AD10" i="38"/>
  <c r="AD110" i="38" s="1"/>
  <c r="AC10" i="38"/>
  <c r="AC110" i="38" s="1"/>
  <c r="AB10" i="38"/>
  <c r="AB110" i="38" s="1"/>
  <c r="AA10" i="38"/>
  <c r="AA110" i="38" s="1"/>
  <c r="Z10" i="38"/>
  <c r="Z110" i="38" s="1"/>
  <c r="Y10" i="38"/>
  <c r="Y110" i="38" s="1"/>
  <c r="X10" i="38"/>
  <c r="X110" i="38" s="1"/>
  <c r="W10" i="38"/>
  <c r="W110" i="38" s="1"/>
  <c r="V10" i="38"/>
  <c r="V110" i="38" s="1"/>
  <c r="AX9" i="38"/>
  <c r="AX109" i="38" s="1"/>
  <c r="AW9" i="38"/>
  <c r="AW109" i="38" s="1"/>
  <c r="AV9" i="38"/>
  <c r="AV109" i="38" s="1"/>
  <c r="AU9" i="38"/>
  <c r="AU109" i="38" s="1"/>
  <c r="AT9" i="38"/>
  <c r="AT109" i="38" s="1"/>
  <c r="AS9" i="38"/>
  <c r="AS109" i="38" s="1"/>
  <c r="AR9" i="38"/>
  <c r="AR109" i="38" s="1"/>
  <c r="AQ9" i="38"/>
  <c r="AQ109" i="38" s="1"/>
  <c r="AP9" i="38"/>
  <c r="AP109" i="38" s="1"/>
  <c r="AO9" i="38"/>
  <c r="AO109" i="38" s="1"/>
  <c r="AN9" i="38"/>
  <c r="AN109" i="38" s="1"/>
  <c r="AM9" i="38"/>
  <c r="AM109" i="38" s="1"/>
  <c r="AL9" i="38"/>
  <c r="AL109" i="38" s="1"/>
  <c r="AK9" i="38"/>
  <c r="AK109" i="38" s="1"/>
  <c r="AJ9" i="38"/>
  <c r="AJ109" i="38" s="1"/>
  <c r="AI9" i="38"/>
  <c r="AI109" i="38" s="1"/>
  <c r="AH9" i="38"/>
  <c r="AH109" i="38" s="1"/>
  <c r="AG9" i="38"/>
  <c r="AG109" i="38" s="1"/>
  <c r="AF9" i="38"/>
  <c r="AF109" i="38" s="1"/>
  <c r="AE9" i="38"/>
  <c r="AE109" i="38" s="1"/>
  <c r="AD9" i="38"/>
  <c r="AD109" i="38" s="1"/>
  <c r="AC9" i="38"/>
  <c r="AC109" i="38" s="1"/>
  <c r="AB9" i="38"/>
  <c r="AB109" i="38" s="1"/>
  <c r="AA9" i="38"/>
  <c r="AA109" i="38" s="1"/>
  <c r="Z9" i="38"/>
  <c r="Z109" i="38" s="1"/>
  <c r="Y9" i="38"/>
  <c r="Y109" i="38" s="1"/>
  <c r="X9" i="38"/>
  <c r="X109" i="38" s="1"/>
  <c r="W9" i="38"/>
  <c r="W109" i="38" s="1"/>
  <c r="V9" i="38"/>
  <c r="V109" i="38" s="1"/>
  <c r="U9" i="38"/>
  <c r="U109" i="38" s="1"/>
  <c r="T9" i="38"/>
  <c r="T109" i="38" s="1"/>
  <c r="S9" i="38"/>
  <c r="S109" i="38" s="1"/>
  <c r="R9" i="38"/>
  <c r="R109" i="38" s="1"/>
  <c r="Q9" i="38"/>
  <c r="Q109" i="38" s="1"/>
  <c r="P9" i="38"/>
  <c r="P109" i="38" s="1"/>
  <c r="O9" i="38"/>
  <c r="O109" i="38" s="1"/>
  <c r="AX8" i="38"/>
  <c r="AX108" i="38" s="1"/>
  <c r="AW8" i="38"/>
  <c r="AW108" i="38" s="1"/>
  <c r="AV8" i="38"/>
  <c r="AV108" i="38" s="1"/>
  <c r="AU8" i="38"/>
  <c r="AU108" i="38" s="1"/>
  <c r="AT8" i="38"/>
  <c r="AT108" i="38" s="1"/>
  <c r="AS8" i="38"/>
  <c r="AS108" i="38" s="1"/>
  <c r="AR8" i="38"/>
  <c r="AR108" i="38" s="1"/>
  <c r="AQ8" i="38"/>
  <c r="AQ108" i="38" s="1"/>
  <c r="AP8" i="38"/>
  <c r="AP108" i="38" s="1"/>
  <c r="AO8" i="38"/>
  <c r="AO108" i="38" s="1"/>
  <c r="AN8" i="38"/>
  <c r="AN108" i="38" s="1"/>
  <c r="AM8" i="38"/>
  <c r="AM108" i="38" s="1"/>
  <c r="AL8" i="38"/>
  <c r="AL108" i="38" s="1"/>
  <c r="AK8" i="38"/>
  <c r="AK108" i="38" s="1"/>
  <c r="AJ8" i="38"/>
  <c r="AJ108" i="38" s="1"/>
  <c r="AI8" i="38"/>
  <c r="AI108" i="38" s="1"/>
  <c r="AH8" i="38"/>
  <c r="AH108" i="38" s="1"/>
  <c r="AG8" i="38"/>
  <c r="AG108" i="38" s="1"/>
  <c r="AF8" i="38"/>
  <c r="AF108" i="38" s="1"/>
  <c r="AE8" i="38"/>
  <c r="AE108" i="38" s="1"/>
  <c r="AD8" i="38"/>
  <c r="AD108" i="38" s="1"/>
  <c r="AC8" i="38"/>
  <c r="AC108" i="38" s="1"/>
  <c r="AB8" i="38"/>
  <c r="AB108" i="38" s="1"/>
  <c r="AA8" i="38"/>
  <c r="AA108" i="38" s="1"/>
  <c r="Z8" i="38"/>
  <c r="Z108" i="38" s="1"/>
  <c r="Y8" i="38"/>
  <c r="Y108" i="38" s="1"/>
  <c r="X8" i="38"/>
  <c r="X108" i="38" s="1"/>
  <c r="W108" i="38"/>
  <c r="V108" i="38"/>
  <c r="U108" i="38"/>
  <c r="T108" i="38"/>
  <c r="S108" i="38"/>
  <c r="R108" i="38"/>
  <c r="AX7" i="38"/>
  <c r="AX107" i="38" s="1"/>
  <c r="AW7" i="38"/>
  <c r="AW107" i="38" s="1"/>
  <c r="AV7" i="38"/>
  <c r="AV107" i="38" s="1"/>
  <c r="AU7" i="38"/>
  <c r="AU107" i="38" s="1"/>
  <c r="AT7" i="38"/>
  <c r="AT107" i="38" s="1"/>
  <c r="AS7" i="38"/>
  <c r="AS107" i="38" s="1"/>
  <c r="AR7" i="38"/>
  <c r="AR107" i="38" s="1"/>
  <c r="AQ7" i="38"/>
  <c r="AQ107" i="38" s="1"/>
  <c r="AP7" i="38"/>
  <c r="AP107" i="38" s="1"/>
  <c r="AO7" i="38"/>
  <c r="AO107" i="38" s="1"/>
  <c r="AN7" i="38"/>
  <c r="AN107" i="38" s="1"/>
  <c r="AM7" i="38"/>
  <c r="AM107" i="38" s="1"/>
  <c r="AL7" i="38"/>
  <c r="AL107" i="38" s="1"/>
  <c r="AK7" i="38"/>
  <c r="AK107" i="38" s="1"/>
  <c r="AJ7" i="38"/>
  <c r="AJ107" i="38" s="1"/>
  <c r="AI7" i="38"/>
  <c r="AI107" i="38" s="1"/>
  <c r="AH7" i="38"/>
  <c r="AH107" i="38" s="1"/>
  <c r="AG7" i="38"/>
  <c r="AG107" i="38" s="1"/>
  <c r="AF7" i="38"/>
  <c r="AF107" i="38" s="1"/>
  <c r="AE7" i="38"/>
  <c r="AE107" i="38" s="1"/>
  <c r="AD7" i="38"/>
  <c r="AD107" i="38" s="1"/>
  <c r="AC7" i="38"/>
  <c r="AC107" i="38" s="1"/>
  <c r="AB7" i="38"/>
  <c r="AB107" i="38" s="1"/>
  <c r="AA7" i="38"/>
  <c r="AA107" i="38" s="1"/>
  <c r="Z7" i="38"/>
  <c r="Z107" i="38" s="1"/>
  <c r="Y7" i="38"/>
  <c r="Y107" i="38" s="1"/>
  <c r="X7" i="38"/>
  <c r="X107" i="38" s="1"/>
  <c r="W7" i="38"/>
  <c r="W107" i="38" s="1"/>
  <c r="V7" i="38"/>
  <c r="V107" i="38" s="1"/>
  <c r="U7" i="38"/>
  <c r="U107" i="38" s="1"/>
  <c r="T7" i="38"/>
  <c r="T107" i="38" s="1"/>
  <c r="S7" i="38"/>
  <c r="S107" i="38" s="1"/>
  <c r="R107" i="38"/>
  <c r="AX6" i="38"/>
  <c r="AX106" i="38" s="1"/>
  <c r="AW6" i="38"/>
  <c r="AW106" i="38" s="1"/>
  <c r="AV6" i="38"/>
  <c r="AV106" i="38" s="1"/>
  <c r="AU6" i="38"/>
  <c r="AU106" i="38" s="1"/>
  <c r="AT6" i="38"/>
  <c r="AT106" i="38" s="1"/>
  <c r="AS6" i="38"/>
  <c r="AS106" i="38" s="1"/>
  <c r="AR6" i="38"/>
  <c r="AR106" i="38" s="1"/>
  <c r="AQ6" i="38"/>
  <c r="AQ106" i="38" s="1"/>
  <c r="AP6" i="38"/>
  <c r="AP106" i="38" s="1"/>
  <c r="AO6" i="38"/>
  <c r="AO106" i="38" s="1"/>
  <c r="AN6" i="38"/>
  <c r="AN106" i="38" s="1"/>
  <c r="AM6" i="38"/>
  <c r="AM106" i="38" s="1"/>
  <c r="AL106" i="38"/>
  <c r="AK106" i="38"/>
  <c r="AJ106" i="38"/>
  <c r="AI106" i="38"/>
  <c r="AH106" i="38"/>
  <c r="AG106" i="38"/>
  <c r="AF106" i="38"/>
  <c r="AE106" i="38"/>
  <c r="AD106" i="38"/>
  <c r="AC106" i="38"/>
  <c r="AB106" i="38"/>
  <c r="AA106" i="38"/>
  <c r="Z106" i="38"/>
  <c r="Y106" i="38"/>
  <c r="X106" i="38"/>
  <c r="W106" i="38"/>
  <c r="V106" i="38"/>
  <c r="U106" i="38"/>
  <c r="T106" i="38"/>
  <c r="S106" i="38"/>
  <c r="R106" i="38"/>
  <c r="Q106" i="38"/>
  <c r="AX5" i="38"/>
  <c r="AX105" i="38" s="1"/>
  <c r="AW5" i="38"/>
  <c r="AW105" i="38" s="1"/>
  <c r="AV5" i="38"/>
  <c r="AV105" i="38" s="1"/>
  <c r="AU5" i="38"/>
  <c r="AU105" i="38" s="1"/>
  <c r="AT5" i="38"/>
  <c r="AT105" i="38" s="1"/>
  <c r="AS5" i="38"/>
  <c r="AS105" i="38" s="1"/>
  <c r="AR5" i="38"/>
  <c r="AR105" i="38" s="1"/>
  <c r="AQ5" i="38"/>
  <c r="AQ105" i="38" s="1"/>
  <c r="AP5" i="38"/>
  <c r="AP105" i="38" s="1"/>
  <c r="AO5" i="38"/>
  <c r="AO105" i="38" s="1"/>
  <c r="AN5" i="38"/>
  <c r="AN105" i="38" s="1"/>
  <c r="AM5" i="38"/>
  <c r="AM105" i="38" s="1"/>
  <c r="AL5" i="38"/>
  <c r="AL105" i="38" s="1"/>
  <c r="AK5" i="38"/>
  <c r="AK105" i="38" s="1"/>
  <c r="AJ5" i="38"/>
  <c r="AJ105" i="38" s="1"/>
  <c r="AI5" i="38"/>
  <c r="AI105" i="38" s="1"/>
  <c r="AH5" i="38"/>
  <c r="AH105" i="38" s="1"/>
  <c r="AG5" i="38"/>
  <c r="AG105" i="38" s="1"/>
  <c r="AF5" i="38"/>
  <c r="AF105" i="38" s="1"/>
  <c r="AE5" i="38"/>
  <c r="AE105" i="38" s="1"/>
  <c r="AD5" i="38"/>
  <c r="AD105" i="38" s="1"/>
  <c r="AC5" i="38"/>
  <c r="AC105" i="38" s="1"/>
  <c r="AB5" i="38"/>
  <c r="AB105" i="38" s="1"/>
  <c r="AA5" i="38"/>
  <c r="AA105" i="38" s="1"/>
  <c r="Z5" i="38"/>
  <c r="Z105" i="38" s="1"/>
  <c r="Y5" i="38"/>
  <c r="Y105" i="38" s="1"/>
  <c r="X5" i="38"/>
  <c r="X105" i="38" s="1"/>
  <c r="W5" i="38"/>
  <c r="W105" i="38" s="1"/>
  <c r="V5" i="38"/>
  <c r="V105" i="38" s="1"/>
  <c r="U5" i="38"/>
  <c r="U105" i="38" s="1"/>
  <c r="T5" i="38"/>
  <c r="T105" i="38" s="1"/>
  <c r="S5" i="38"/>
  <c r="S105" i="38" s="1"/>
  <c r="R5" i="38"/>
  <c r="R105" i="38" s="1"/>
  <c r="Q5" i="38"/>
  <c r="Q105" i="38" s="1"/>
  <c r="P5" i="38"/>
  <c r="P105" i="38" s="1"/>
  <c r="AX4" i="38"/>
  <c r="AX104" i="38" s="1"/>
  <c r="AW4" i="38"/>
  <c r="AW104" i="38" s="1"/>
  <c r="AV4" i="38"/>
  <c r="AV104" i="38" s="1"/>
  <c r="AU4" i="38"/>
  <c r="AU104" i="38" s="1"/>
  <c r="AT4" i="38"/>
  <c r="AT104" i="38" s="1"/>
  <c r="AS4" i="38"/>
  <c r="AS104" i="38" s="1"/>
  <c r="AR4" i="38"/>
  <c r="AR104" i="38" s="1"/>
  <c r="AQ4" i="38"/>
  <c r="AQ104" i="38" s="1"/>
  <c r="AP4" i="38"/>
  <c r="AP104" i="38" s="1"/>
  <c r="AO4" i="38"/>
  <c r="AO104" i="38" s="1"/>
  <c r="AN4" i="38"/>
  <c r="AN104" i="38" s="1"/>
  <c r="AM4" i="38"/>
  <c r="AM104" i="38" s="1"/>
  <c r="AL4" i="38"/>
  <c r="AL104" i="38" s="1"/>
  <c r="AK4" i="38"/>
  <c r="AK104" i="38" s="1"/>
  <c r="AJ4" i="38"/>
  <c r="AJ104" i="38" s="1"/>
  <c r="AI4" i="38"/>
  <c r="AI104" i="38" s="1"/>
  <c r="AH4" i="38"/>
  <c r="AH104" i="38" s="1"/>
  <c r="AG4" i="38"/>
  <c r="AG104" i="38" s="1"/>
  <c r="AF4" i="38"/>
  <c r="AF104" i="38" s="1"/>
  <c r="AE4" i="38"/>
  <c r="AE104" i="38" s="1"/>
  <c r="AD4" i="38"/>
  <c r="AD104" i="38" s="1"/>
  <c r="AC4" i="38"/>
  <c r="AC104" i="38" s="1"/>
  <c r="AB4" i="38"/>
  <c r="AB104" i="38" s="1"/>
  <c r="AA4" i="38"/>
  <c r="AA104" i="38" s="1"/>
  <c r="Z4" i="38"/>
  <c r="Z104" i="38" s="1"/>
  <c r="Y4" i="38"/>
  <c r="Y104" i="38" s="1"/>
  <c r="X4" i="38"/>
  <c r="X104" i="38" s="1"/>
  <c r="W4" i="38"/>
  <c r="W104" i="38" s="1"/>
  <c r="V4" i="38"/>
  <c r="V104" i="38" s="1"/>
  <c r="U4" i="38"/>
  <c r="U104" i="38" s="1"/>
  <c r="T4" i="38"/>
  <c r="T104" i="38" s="1"/>
  <c r="S4" i="38"/>
  <c r="S104" i="38" s="1"/>
  <c r="R4" i="38"/>
  <c r="R104" i="38" s="1"/>
  <c r="Q4" i="38"/>
  <c r="Q104" i="38" s="1"/>
  <c r="P4" i="38"/>
  <c r="P104" i="38" s="1"/>
  <c r="P145" i="38" s="1"/>
  <c r="C30" i="37" s="1"/>
  <c r="O4" i="38"/>
  <c r="O104" i="38" s="1"/>
  <c r="AH1" i="38"/>
  <c r="V124" i="37" s="1"/>
  <c r="B150" i="37"/>
  <c r="C149" i="37"/>
  <c r="D149" i="37" s="1"/>
  <c r="D138" i="37"/>
  <c r="E138" i="37" s="1"/>
  <c r="C133" i="37"/>
  <c r="C131" i="37"/>
  <c r="AM128" i="37"/>
  <c r="AL128" i="37"/>
  <c r="AK128" i="37"/>
  <c r="AJ128" i="37"/>
  <c r="AI128" i="37"/>
  <c r="AH128" i="37"/>
  <c r="AG128" i="37"/>
  <c r="AF128" i="37"/>
  <c r="AE128" i="37"/>
  <c r="AD128" i="37"/>
  <c r="AC128" i="37"/>
  <c r="AB128" i="37"/>
  <c r="Z128" i="37"/>
  <c r="Y128" i="37"/>
  <c r="X128" i="37"/>
  <c r="W128" i="37"/>
  <c r="V128" i="37"/>
  <c r="U128" i="37"/>
  <c r="T128" i="37"/>
  <c r="S128" i="37"/>
  <c r="R128" i="37"/>
  <c r="Q128" i="37"/>
  <c r="P128" i="37"/>
  <c r="O128" i="37"/>
  <c r="M128" i="37"/>
  <c r="L128" i="37"/>
  <c r="K128" i="37"/>
  <c r="J128" i="37"/>
  <c r="I128" i="37"/>
  <c r="H128" i="37"/>
  <c r="G128" i="37"/>
  <c r="F128" i="37"/>
  <c r="E128" i="37"/>
  <c r="D128" i="37"/>
  <c r="C128" i="37"/>
  <c r="B128" i="37"/>
  <c r="AM119" i="37"/>
  <c r="AL119" i="37"/>
  <c r="AK119" i="37"/>
  <c r="AJ119" i="37"/>
  <c r="AI119" i="37"/>
  <c r="AH119" i="37"/>
  <c r="AG119" i="37"/>
  <c r="AF119" i="37"/>
  <c r="AE119" i="37"/>
  <c r="AD119" i="37"/>
  <c r="AC119" i="37"/>
  <c r="AB119" i="37"/>
  <c r="Z119" i="37"/>
  <c r="Y119" i="37"/>
  <c r="X119" i="37"/>
  <c r="W119" i="37"/>
  <c r="V119" i="37"/>
  <c r="U119" i="37"/>
  <c r="T119" i="37"/>
  <c r="S119" i="37"/>
  <c r="R119" i="37"/>
  <c r="Q119" i="37"/>
  <c r="P119" i="37"/>
  <c r="O119" i="37"/>
  <c r="M119" i="37"/>
  <c r="L119" i="37"/>
  <c r="K119" i="37"/>
  <c r="J119" i="37"/>
  <c r="I119" i="37"/>
  <c r="H119" i="37"/>
  <c r="G119" i="37"/>
  <c r="F119" i="37"/>
  <c r="E119" i="37"/>
  <c r="D119" i="37"/>
  <c r="C119" i="37"/>
  <c r="B119" i="37"/>
  <c r="AM114" i="37"/>
  <c r="AL114" i="37"/>
  <c r="AK114" i="37"/>
  <c r="AJ114" i="37"/>
  <c r="AI114" i="37"/>
  <c r="AH114" i="37"/>
  <c r="AG114" i="37"/>
  <c r="AF114" i="37"/>
  <c r="AE114" i="37"/>
  <c r="AD114" i="37"/>
  <c r="AC114" i="37"/>
  <c r="AB114" i="37"/>
  <c r="Z114" i="37"/>
  <c r="Y114" i="37"/>
  <c r="X114" i="37"/>
  <c r="W114" i="37"/>
  <c r="V114" i="37"/>
  <c r="U114" i="37"/>
  <c r="T114" i="37"/>
  <c r="S114" i="37"/>
  <c r="R114" i="37"/>
  <c r="Q114" i="37"/>
  <c r="P114" i="37"/>
  <c r="O114" i="37"/>
  <c r="M114" i="37"/>
  <c r="L114" i="37"/>
  <c r="K114" i="37"/>
  <c r="J114" i="37"/>
  <c r="I114" i="37"/>
  <c r="H114" i="37"/>
  <c r="F114" i="37"/>
  <c r="E114" i="37"/>
  <c r="D114" i="37"/>
  <c r="C114" i="37"/>
  <c r="B114" i="37"/>
  <c r="G114" i="37"/>
  <c r="F96" i="37"/>
  <c r="F97" i="37" s="1"/>
  <c r="E96" i="37"/>
  <c r="E97" i="37" s="1"/>
  <c r="D96" i="37"/>
  <c r="D97" i="37" s="1"/>
  <c r="C96" i="37"/>
  <c r="C97" i="37" s="1"/>
  <c r="B96" i="37"/>
  <c r="Z91" i="37"/>
  <c r="Y91" i="37"/>
  <c r="X91" i="37"/>
  <c r="W91" i="37"/>
  <c r="V91" i="37"/>
  <c r="U91" i="37"/>
  <c r="T91" i="37"/>
  <c r="S91" i="37"/>
  <c r="R91" i="37"/>
  <c r="Q91" i="37"/>
  <c r="P91" i="37"/>
  <c r="O91" i="37"/>
  <c r="M91" i="37"/>
  <c r="L91" i="37"/>
  <c r="K91" i="37"/>
  <c r="J91" i="37"/>
  <c r="I91" i="37"/>
  <c r="H91" i="37"/>
  <c r="G91" i="37"/>
  <c r="F91" i="37"/>
  <c r="E91" i="37"/>
  <c r="D91" i="37"/>
  <c r="C91" i="37"/>
  <c r="B91" i="37"/>
  <c r="B86" i="37"/>
  <c r="AM80" i="37"/>
  <c r="AL80" i="37"/>
  <c r="AK80" i="37"/>
  <c r="AJ80" i="37"/>
  <c r="AI80" i="37"/>
  <c r="AH80" i="37"/>
  <c r="AG80" i="37"/>
  <c r="AF80" i="37"/>
  <c r="AE80" i="37"/>
  <c r="AD80" i="37"/>
  <c r="AC80" i="37"/>
  <c r="AB80" i="37"/>
  <c r="AM71" i="37"/>
  <c r="AL71" i="37"/>
  <c r="AK71" i="37"/>
  <c r="AJ71" i="37"/>
  <c r="AI71" i="37"/>
  <c r="AH71" i="37"/>
  <c r="AG71" i="37"/>
  <c r="AF71" i="37"/>
  <c r="AE71" i="37"/>
  <c r="AD71" i="37"/>
  <c r="AC71" i="37"/>
  <c r="AB71" i="37"/>
  <c r="Z71" i="37"/>
  <c r="Y71" i="37"/>
  <c r="X71" i="37"/>
  <c r="W71" i="37"/>
  <c r="V71" i="37"/>
  <c r="U71" i="37"/>
  <c r="T71" i="37"/>
  <c r="S71" i="37"/>
  <c r="R71" i="37"/>
  <c r="Q71" i="37"/>
  <c r="P71" i="37"/>
  <c r="O71" i="37"/>
  <c r="M71" i="37"/>
  <c r="L71" i="37"/>
  <c r="K71" i="37"/>
  <c r="J71" i="37"/>
  <c r="I71" i="37"/>
  <c r="H71" i="37"/>
  <c r="G71" i="37"/>
  <c r="F71" i="37"/>
  <c r="E71" i="37"/>
  <c r="D71" i="37"/>
  <c r="C71" i="37"/>
  <c r="B71" i="37"/>
  <c r="AK62" i="37"/>
  <c r="AG62" i="37"/>
  <c r="AC62" i="37"/>
  <c r="X62" i="37"/>
  <c r="T62" i="37"/>
  <c r="P62" i="37"/>
  <c r="K62" i="37"/>
  <c r="G62" i="37"/>
  <c r="C62" i="37"/>
  <c r="AK43" i="37"/>
  <c r="AK103" i="37" s="1"/>
  <c r="AG43" i="37"/>
  <c r="AG103" i="37" s="1"/>
  <c r="AC43" i="37"/>
  <c r="AC103" i="37" s="1"/>
  <c r="X43" i="37"/>
  <c r="X103" i="37" s="1"/>
  <c r="T43" i="37"/>
  <c r="T103" i="37" s="1"/>
  <c r="P43" i="37"/>
  <c r="P103" i="37" s="1"/>
  <c r="K43" i="37"/>
  <c r="K103" i="37" s="1"/>
  <c r="G43" i="37"/>
  <c r="G103" i="37" s="1"/>
  <c r="C43" i="37"/>
  <c r="C103" i="37" s="1"/>
  <c r="AM96" i="37"/>
  <c r="AM97" i="37" s="1"/>
  <c r="AL96" i="37"/>
  <c r="AL97" i="37" s="1"/>
  <c r="AK96" i="37"/>
  <c r="AK97" i="37" s="1"/>
  <c r="AJ96" i="37"/>
  <c r="AJ97" i="37" s="1"/>
  <c r="AI96" i="37"/>
  <c r="AI97" i="37" s="1"/>
  <c r="AH96" i="37"/>
  <c r="AH97" i="37" s="1"/>
  <c r="AG96" i="37"/>
  <c r="AG97" i="37" s="1"/>
  <c r="AF96" i="37"/>
  <c r="AF97" i="37" s="1"/>
  <c r="AE96" i="37"/>
  <c r="AE97" i="37" s="1"/>
  <c r="AD96" i="37"/>
  <c r="AD97" i="37" s="1"/>
  <c r="AC96" i="37"/>
  <c r="AC97" i="37" s="1"/>
  <c r="AB96" i="37"/>
  <c r="Z96" i="37"/>
  <c r="Z97" i="37" s="1"/>
  <c r="Y96" i="37"/>
  <c r="Y97" i="37" s="1"/>
  <c r="X96" i="37"/>
  <c r="X97" i="37" s="1"/>
  <c r="W96" i="37"/>
  <c r="W97" i="37" s="1"/>
  <c r="V96" i="37"/>
  <c r="V97" i="37" s="1"/>
  <c r="U96" i="37"/>
  <c r="U97" i="37" s="1"/>
  <c r="T96" i="37"/>
  <c r="T97" i="37" s="1"/>
  <c r="S96" i="37"/>
  <c r="S97" i="37" s="1"/>
  <c r="R96" i="37"/>
  <c r="R97" i="37" s="1"/>
  <c r="Q96" i="37"/>
  <c r="Q97" i="37" s="1"/>
  <c r="P96" i="37"/>
  <c r="P97" i="37" s="1"/>
  <c r="O96" i="37"/>
  <c r="M96" i="37"/>
  <c r="M97" i="37" s="1"/>
  <c r="L96" i="37"/>
  <c r="L97" i="37" s="1"/>
  <c r="K96" i="37"/>
  <c r="K97" i="37" s="1"/>
  <c r="J96" i="37"/>
  <c r="J97" i="37" s="1"/>
  <c r="I96" i="37"/>
  <c r="I97" i="37" s="1"/>
  <c r="H96" i="37"/>
  <c r="H97" i="37" s="1"/>
  <c r="G96" i="37"/>
  <c r="G97" i="37" s="1"/>
  <c r="C21" i="37"/>
  <c r="B21" i="37"/>
  <c r="B12" i="37"/>
  <c r="N8" i="36"/>
  <c r="M6" i="36"/>
  <c r="L6" i="36"/>
  <c r="K6" i="36"/>
  <c r="J6" i="36"/>
  <c r="I6" i="36"/>
  <c r="G6" i="36"/>
  <c r="F6" i="36"/>
  <c r="E6" i="36"/>
  <c r="D6" i="36"/>
  <c r="C6" i="36"/>
  <c r="B6" i="36"/>
  <c r="H4" i="36"/>
  <c r="H6" i="36" s="1"/>
  <c r="N2" i="36"/>
  <c r="M128" i="34"/>
  <c r="P54" i="31" s="1"/>
  <c r="L128" i="34"/>
  <c r="O54" i="31" s="1"/>
  <c r="K128" i="34"/>
  <c r="N54" i="31" s="1"/>
  <c r="J128" i="34"/>
  <c r="M54" i="31" s="1"/>
  <c r="I128" i="34"/>
  <c r="L54" i="31" s="1"/>
  <c r="H128" i="34"/>
  <c r="K54" i="31" s="1"/>
  <c r="G128" i="34"/>
  <c r="J54" i="31" s="1"/>
  <c r="F128" i="34"/>
  <c r="I54" i="31" s="1"/>
  <c r="E128" i="34"/>
  <c r="H54" i="31" s="1"/>
  <c r="D128" i="34"/>
  <c r="G54" i="31" s="1"/>
  <c r="C128" i="34"/>
  <c r="F54" i="31" s="1"/>
  <c r="B128" i="34"/>
  <c r="E54" i="31" s="1"/>
  <c r="N126" i="34"/>
  <c r="N125" i="34"/>
  <c r="N124" i="34"/>
  <c r="N123" i="34"/>
  <c r="N122" i="34"/>
  <c r="M118" i="34"/>
  <c r="L118" i="34"/>
  <c r="K118" i="34"/>
  <c r="J118" i="34"/>
  <c r="I118" i="34"/>
  <c r="H118" i="34"/>
  <c r="G118" i="34"/>
  <c r="F118" i="34"/>
  <c r="E118" i="34"/>
  <c r="D118" i="34"/>
  <c r="C118" i="34"/>
  <c r="B118" i="34"/>
  <c r="N116" i="34"/>
  <c r="N115" i="34"/>
  <c r="N114" i="34"/>
  <c r="N113" i="34"/>
  <c r="N112" i="34"/>
  <c r="N111" i="34"/>
  <c r="N110" i="34"/>
  <c r="N109" i="34"/>
  <c r="N108" i="34"/>
  <c r="N107" i="34"/>
  <c r="N106" i="34"/>
  <c r="N105" i="34"/>
  <c r="N104" i="34"/>
  <c r="N103" i="34"/>
  <c r="O117" i="34" s="1"/>
  <c r="M99" i="34"/>
  <c r="L99" i="34"/>
  <c r="K99" i="34"/>
  <c r="J99" i="34"/>
  <c r="I99" i="34"/>
  <c r="H99" i="34"/>
  <c r="G99" i="34"/>
  <c r="F99" i="34"/>
  <c r="E99" i="34"/>
  <c r="D99" i="34"/>
  <c r="C99" i="34"/>
  <c r="B99" i="34"/>
  <c r="N97" i="34"/>
  <c r="N96" i="34"/>
  <c r="N95" i="34"/>
  <c r="N94" i="34"/>
  <c r="N93" i="34"/>
  <c r="N92" i="34"/>
  <c r="N91" i="34"/>
  <c r="N90" i="34"/>
  <c r="N89" i="34"/>
  <c r="N88" i="34"/>
  <c r="N87" i="34"/>
  <c r="N86" i="34"/>
  <c r="N85" i="34"/>
  <c r="N84" i="34"/>
  <c r="N83" i="34"/>
  <c r="N82" i="34"/>
  <c r="N81" i="34"/>
  <c r="N80" i="34"/>
  <c r="N79" i="34"/>
  <c r="N78" i="34"/>
  <c r="N77" i="34"/>
  <c r="N76" i="34"/>
  <c r="N75" i="34"/>
  <c r="N74" i="34"/>
  <c r="N73" i="34"/>
  <c r="N72" i="34"/>
  <c r="N71" i="34"/>
  <c r="M67" i="34"/>
  <c r="L67" i="34"/>
  <c r="K67" i="34"/>
  <c r="J67" i="34"/>
  <c r="I67" i="34"/>
  <c r="H67" i="34"/>
  <c r="G67" i="34"/>
  <c r="F67" i="34"/>
  <c r="E67" i="34"/>
  <c r="D67" i="34"/>
  <c r="C67" i="34"/>
  <c r="B67" i="34"/>
  <c r="N64" i="34"/>
  <c r="N63" i="34"/>
  <c r="N62" i="34"/>
  <c r="N61" i="34"/>
  <c r="N60" i="34"/>
  <c r="N59" i="34"/>
  <c r="N57" i="34"/>
  <c r="N56" i="34"/>
  <c r="N55" i="34"/>
  <c r="N54" i="34"/>
  <c r="N52" i="34"/>
  <c r="N51" i="34"/>
  <c r="N49" i="34"/>
  <c r="N48" i="34"/>
  <c r="N47" i="34"/>
  <c r="N46" i="34"/>
  <c r="N43" i="34"/>
  <c r="N42" i="34"/>
  <c r="N41" i="34"/>
  <c r="N40" i="34"/>
  <c r="N39" i="34"/>
  <c r="N36" i="34"/>
  <c r="N35" i="34"/>
  <c r="N34" i="34"/>
  <c r="N33" i="34"/>
  <c r="N32" i="34"/>
  <c r="N31" i="34"/>
  <c r="N30" i="34"/>
  <c r="N29" i="34"/>
  <c r="N28" i="34"/>
  <c r="N27" i="34"/>
  <c r="N26" i="34"/>
  <c r="N25" i="34"/>
  <c r="N24" i="34"/>
  <c r="N22" i="34"/>
  <c r="N21" i="34"/>
  <c r="N20" i="34"/>
  <c r="N18" i="34"/>
  <c r="N16" i="34"/>
  <c r="N15" i="34"/>
  <c r="N14" i="34"/>
  <c r="N13" i="34"/>
  <c r="N11" i="34"/>
  <c r="N10" i="34"/>
  <c r="N8" i="34"/>
  <c r="N7" i="34"/>
  <c r="N6" i="34"/>
  <c r="N67" i="34" s="1"/>
  <c r="M93" i="33"/>
  <c r="L93" i="33"/>
  <c r="K93" i="33"/>
  <c r="J93" i="33"/>
  <c r="I93" i="33"/>
  <c r="H93" i="33"/>
  <c r="G93" i="33"/>
  <c r="F93" i="33"/>
  <c r="E93" i="33"/>
  <c r="D93" i="33"/>
  <c r="C93" i="33"/>
  <c r="B93" i="33"/>
  <c r="N91" i="33"/>
  <c r="N90" i="33"/>
  <c r="N89" i="33"/>
  <c r="M85" i="33"/>
  <c r="L85" i="33"/>
  <c r="K85" i="33"/>
  <c r="J85" i="33"/>
  <c r="I85" i="33"/>
  <c r="H85" i="33"/>
  <c r="G85" i="33"/>
  <c r="F85" i="33"/>
  <c r="E85" i="33"/>
  <c r="D85" i="33"/>
  <c r="C85" i="33"/>
  <c r="B85" i="33"/>
  <c r="N83" i="33"/>
  <c r="N82" i="33"/>
  <c r="N81" i="33"/>
  <c r="N80" i="33"/>
  <c r="N79" i="33"/>
  <c r="M75" i="33"/>
  <c r="L75" i="33"/>
  <c r="K75" i="33"/>
  <c r="J75" i="33"/>
  <c r="I75" i="33"/>
  <c r="H75" i="33"/>
  <c r="G75" i="33"/>
  <c r="F75" i="33"/>
  <c r="E75" i="33"/>
  <c r="D75" i="33"/>
  <c r="C75" i="33"/>
  <c r="B75" i="33"/>
  <c r="N73" i="33"/>
  <c r="N72" i="33"/>
  <c r="N71" i="33"/>
  <c r="N70" i="33"/>
  <c r="N69" i="33"/>
  <c r="N68" i="33"/>
  <c r="N67" i="33"/>
  <c r="N66" i="33"/>
  <c r="N65" i="33"/>
  <c r="N64" i="33"/>
  <c r="N63" i="33"/>
  <c r="M59" i="33"/>
  <c r="L59" i="33"/>
  <c r="K59" i="33"/>
  <c r="J59" i="33"/>
  <c r="I59" i="33"/>
  <c r="H59" i="33"/>
  <c r="G59" i="33"/>
  <c r="F59" i="33"/>
  <c r="E59" i="33"/>
  <c r="D59" i="33"/>
  <c r="C59" i="33"/>
  <c r="B59" i="33"/>
  <c r="N56" i="33"/>
  <c r="N55" i="33"/>
  <c r="N54" i="33"/>
  <c r="N52" i="33"/>
  <c r="N51" i="33"/>
  <c r="N49" i="33"/>
  <c r="N48" i="33"/>
  <c r="N47" i="33"/>
  <c r="N46" i="33"/>
  <c r="N43" i="33"/>
  <c r="N42" i="33"/>
  <c r="N41" i="33"/>
  <c r="N40" i="33"/>
  <c r="N39" i="33"/>
  <c r="N36" i="33"/>
  <c r="N35" i="33"/>
  <c r="N34" i="33"/>
  <c r="N33" i="33"/>
  <c r="N32" i="33"/>
  <c r="N31" i="33"/>
  <c r="N30" i="33"/>
  <c r="N29" i="33"/>
  <c r="N28" i="33"/>
  <c r="N27" i="33"/>
  <c r="N26" i="33"/>
  <c r="N25" i="33"/>
  <c r="N24" i="33"/>
  <c r="N22" i="33"/>
  <c r="N21" i="33"/>
  <c r="N20" i="33"/>
  <c r="N18" i="33"/>
  <c r="N16" i="33"/>
  <c r="N15" i="33"/>
  <c r="N14" i="33"/>
  <c r="N13" i="33"/>
  <c r="N11" i="33"/>
  <c r="N10" i="33"/>
  <c r="N8" i="33"/>
  <c r="N7" i="33"/>
  <c r="N6" i="33"/>
  <c r="M82" i="32"/>
  <c r="L82" i="32"/>
  <c r="K82" i="32"/>
  <c r="J82" i="32"/>
  <c r="I82" i="32"/>
  <c r="H82" i="32"/>
  <c r="G82" i="32"/>
  <c r="F82" i="32"/>
  <c r="E82" i="32"/>
  <c r="D82" i="32"/>
  <c r="C82" i="32"/>
  <c r="B82" i="32"/>
  <c r="O81" i="32"/>
  <c r="N80" i="32"/>
  <c r="N82" i="32" s="1"/>
  <c r="M76" i="32"/>
  <c r="L76" i="32"/>
  <c r="K76" i="32"/>
  <c r="J76" i="32"/>
  <c r="I76" i="32"/>
  <c r="H76" i="32"/>
  <c r="G76" i="32"/>
  <c r="F76" i="32"/>
  <c r="E76" i="32"/>
  <c r="D76" i="32"/>
  <c r="C76" i="32"/>
  <c r="B76" i="32"/>
  <c r="N74" i="32"/>
  <c r="N73" i="32"/>
  <c r="N72" i="32"/>
  <c r="N76" i="32" s="1"/>
  <c r="M68" i="32"/>
  <c r="L68" i="32"/>
  <c r="K68" i="32"/>
  <c r="J68" i="32"/>
  <c r="I68" i="32"/>
  <c r="H68" i="32"/>
  <c r="G68" i="32"/>
  <c r="F68" i="32"/>
  <c r="E68" i="32"/>
  <c r="D68" i="32"/>
  <c r="C68" i="32"/>
  <c r="B68" i="32"/>
  <c r="N66" i="32"/>
  <c r="N65" i="32"/>
  <c r="N64" i="32"/>
  <c r="N63" i="32"/>
  <c r="N62" i="32"/>
  <c r="M58" i="32"/>
  <c r="L58" i="32"/>
  <c r="K58" i="32"/>
  <c r="J58" i="32"/>
  <c r="I58" i="32"/>
  <c r="H58" i="32"/>
  <c r="G58" i="32"/>
  <c r="F58" i="32"/>
  <c r="E58" i="32"/>
  <c r="D58" i="32"/>
  <c r="C58" i="32"/>
  <c r="B58" i="32"/>
  <c r="N54" i="32"/>
  <c r="N53" i="32"/>
  <c r="N52" i="32"/>
  <c r="N50" i="32"/>
  <c r="N49" i="32"/>
  <c r="N47" i="32"/>
  <c r="N46" i="32"/>
  <c r="N45" i="32"/>
  <c r="N44" i="32"/>
  <c r="N41" i="32"/>
  <c r="N40" i="32"/>
  <c r="N39" i="32"/>
  <c r="N38" i="32"/>
  <c r="N37" i="32"/>
  <c r="N34" i="32"/>
  <c r="N33" i="32"/>
  <c r="N32" i="32"/>
  <c r="N31" i="32"/>
  <c r="N30" i="32"/>
  <c r="N29" i="32"/>
  <c r="N28" i="32"/>
  <c r="N27" i="32"/>
  <c r="N26" i="32"/>
  <c r="N25" i="32"/>
  <c r="N24" i="32"/>
  <c r="N23" i="32"/>
  <c r="N22" i="32"/>
  <c r="N20" i="32"/>
  <c r="N19" i="32"/>
  <c r="N17" i="32"/>
  <c r="N15" i="32"/>
  <c r="N14" i="32"/>
  <c r="N13" i="32"/>
  <c r="N11" i="32"/>
  <c r="N10" i="32"/>
  <c r="O55" i="32" s="1"/>
  <c r="N8" i="32"/>
  <c r="N7" i="32"/>
  <c r="N6" i="32"/>
  <c r="P81" i="31"/>
  <c r="O81" i="31"/>
  <c r="N81" i="31"/>
  <c r="M81" i="31"/>
  <c r="L81" i="31"/>
  <c r="K81" i="31"/>
  <c r="J81" i="31"/>
  <c r="I81" i="31"/>
  <c r="H81" i="31"/>
  <c r="G81" i="31"/>
  <c r="F81" i="31"/>
  <c r="E81" i="31"/>
  <c r="D81" i="31"/>
  <c r="C81" i="31"/>
  <c r="Q80" i="31"/>
  <c r="Q79" i="31"/>
  <c r="Q78" i="31"/>
  <c r="Q77" i="31"/>
  <c r="Q76" i="31"/>
  <c r="Q81" i="31" s="1"/>
  <c r="Q73" i="31"/>
  <c r="P67" i="31"/>
  <c r="O67" i="31"/>
  <c r="N67" i="31"/>
  <c r="M67" i="31"/>
  <c r="L67" i="31"/>
  <c r="K67" i="31"/>
  <c r="J67" i="31"/>
  <c r="I67" i="31"/>
  <c r="H67" i="31"/>
  <c r="G67" i="31"/>
  <c r="F67" i="31"/>
  <c r="E67" i="31"/>
  <c r="D67" i="31"/>
  <c r="C67" i="31"/>
  <c r="Q66" i="31"/>
  <c r="Q65" i="31"/>
  <c r="Q64" i="31"/>
  <c r="Q63" i="31"/>
  <c r="Q62" i="31"/>
  <c r="Q61" i="31"/>
  <c r="Q60" i="31"/>
  <c r="Q59" i="31"/>
  <c r="Q58" i="31"/>
  <c r="Q57" i="31"/>
  <c r="Q56" i="31"/>
  <c r="Q55" i="31"/>
  <c r="Q54" i="31"/>
  <c r="Q67" i="31" s="1"/>
  <c r="P50" i="31"/>
  <c r="P51" i="31" s="1"/>
  <c r="AO37" i="39" s="1"/>
  <c r="O50" i="31"/>
  <c r="O51" i="31" s="1"/>
  <c r="AN37" i="39" s="1"/>
  <c r="N50" i="31"/>
  <c r="N51" i="31" s="1"/>
  <c r="AM37" i="39" s="1"/>
  <c r="M50" i="31"/>
  <c r="M51" i="31" s="1"/>
  <c r="AL37" i="39" s="1"/>
  <c r="L50" i="31"/>
  <c r="L51" i="31" s="1"/>
  <c r="AK37" i="39" s="1"/>
  <c r="K50" i="31"/>
  <c r="K51" i="31" s="1"/>
  <c r="AJ37" i="39" s="1"/>
  <c r="J50" i="31"/>
  <c r="J51" i="31" s="1"/>
  <c r="AI37" i="39" s="1"/>
  <c r="I50" i="31"/>
  <c r="I51" i="31" s="1"/>
  <c r="AH37" i="39" s="1"/>
  <c r="H50" i="31"/>
  <c r="H51" i="31" s="1"/>
  <c r="AG37" i="39" s="1"/>
  <c r="G50" i="31"/>
  <c r="G51" i="31" s="1"/>
  <c r="AF37" i="39" s="1"/>
  <c r="F50" i="31"/>
  <c r="F51" i="31" s="1"/>
  <c r="AE37" i="39" s="1"/>
  <c r="E50" i="31"/>
  <c r="E51" i="31" s="1"/>
  <c r="AD37" i="39" s="1"/>
  <c r="D50" i="31"/>
  <c r="C50" i="31"/>
  <c r="Q49" i="31"/>
  <c r="Q48" i="31"/>
  <c r="Q47" i="31"/>
  <c r="Q46" i="31"/>
  <c r="Q45" i="31"/>
  <c r="Q44" i="31"/>
  <c r="Q50" i="31" s="1"/>
  <c r="Q51" i="31" s="1"/>
  <c r="P39" i="31"/>
  <c r="O39" i="31"/>
  <c r="O40" i="31" s="1"/>
  <c r="AN50" i="39" s="1"/>
  <c r="N39" i="31"/>
  <c r="M39" i="31"/>
  <c r="M40" i="31" s="1"/>
  <c r="AL50" i="39" s="1"/>
  <c r="L39" i="31"/>
  <c r="K39" i="31"/>
  <c r="K40" i="31" s="1"/>
  <c r="AJ50" i="39" s="1"/>
  <c r="J39" i="31"/>
  <c r="I39" i="31"/>
  <c r="I40" i="31" s="1"/>
  <c r="AH50" i="39" s="1"/>
  <c r="H39" i="31"/>
  <c r="G39" i="31"/>
  <c r="G40" i="31" s="1"/>
  <c r="AF50" i="39" s="1"/>
  <c r="F39" i="31"/>
  <c r="E39" i="31"/>
  <c r="E40" i="31" s="1"/>
  <c r="AD50" i="39" s="1"/>
  <c r="D39" i="31"/>
  <c r="C39" i="31"/>
  <c r="C69" i="31" s="1"/>
  <c r="Q38" i="31"/>
  <c r="Q37" i="31"/>
  <c r="Q36" i="31"/>
  <c r="Q35" i="31"/>
  <c r="Q34" i="31"/>
  <c r="Q33" i="31"/>
  <c r="Q32" i="31"/>
  <c r="P26" i="31"/>
  <c r="O26" i="31"/>
  <c r="N26" i="31"/>
  <c r="M26" i="31"/>
  <c r="L26" i="31"/>
  <c r="K26" i="31"/>
  <c r="J26" i="31"/>
  <c r="I26" i="31"/>
  <c r="H26" i="31"/>
  <c r="G26" i="31"/>
  <c r="F26" i="31"/>
  <c r="E26" i="31"/>
  <c r="D26" i="31"/>
  <c r="C26" i="31"/>
  <c r="Q25" i="31"/>
  <c r="Q24" i="31"/>
  <c r="Q23" i="31"/>
  <c r="Q22" i="31"/>
  <c r="Q21" i="31"/>
  <c r="Q26" i="31" s="1"/>
  <c r="D18" i="31"/>
  <c r="C18" i="31"/>
  <c r="C28" i="31" s="1"/>
  <c r="C71" i="31" s="1"/>
  <c r="C83" i="31" s="1"/>
  <c r="Q17" i="31"/>
  <c r="E14" i="31"/>
  <c r="F14" i="31" s="1"/>
  <c r="G14" i="31" s="1"/>
  <c r="H14" i="31" s="1"/>
  <c r="I14" i="31" s="1"/>
  <c r="J14" i="31" s="1"/>
  <c r="K14" i="31" s="1"/>
  <c r="L14" i="31" s="1"/>
  <c r="M14" i="31" s="1"/>
  <c r="N14" i="31" s="1"/>
  <c r="O14" i="31" s="1"/>
  <c r="P14" i="31" s="1"/>
  <c r="AM8" i="37" s="1"/>
  <c r="F13" i="31"/>
  <c r="AC7" i="37" s="1"/>
  <c r="P11" i="31"/>
  <c r="O11" i="31"/>
  <c r="N11" i="31"/>
  <c r="M11" i="31"/>
  <c r="L11" i="31"/>
  <c r="K11" i="31"/>
  <c r="J11" i="31"/>
  <c r="I11" i="31"/>
  <c r="H11" i="31"/>
  <c r="G11" i="31"/>
  <c r="F11" i="31"/>
  <c r="E11" i="31"/>
  <c r="E16" i="31" s="1"/>
  <c r="AB9" i="37" s="1"/>
  <c r="P80" i="30"/>
  <c r="O80" i="30"/>
  <c r="N80" i="30"/>
  <c r="M80" i="30"/>
  <c r="L80" i="30"/>
  <c r="K80" i="30"/>
  <c r="J80" i="30"/>
  <c r="I80" i="30"/>
  <c r="H80" i="30"/>
  <c r="G80" i="30"/>
  <c r="F80" i="30"/>
  <c r="E80" i="30"/>
  <c r="D80" i="30"/>
  <c r="C80" i="30"/>
  <c r="Q79" i="30"/>
  <c r="Q78" i="30"/>
  <c r="Q77" i="30"/>
  <c r="Q76" i="30"/>
  <c r="Q75" i="30"/>
  <c r="Q80" i="30" s="1"/>
  <c r="Q72" i="30"/>
  <c r="P66" i="30"/>
  <c r="O66" i="30"/>
  <c r="N66" i="30"/>
  <c r="M66" i="30"/>
  <c r="L66" i="30"/>
  <c r="K66" i="30"/>
  <c r="J66" i="30"/>
  <c r="I66" i="30"/>
  <c r="H66" i="30"/>
  <c r="G66" i="30"/>
  <c r="F66" i="30"/>
  <c r="E66" i="30"/>
  <c r="D66" i="30"/>
  <c r="C66" i="30"/>
  <c r="Q65" i="30"/>
  <c r="Q64" i="30"/>
  <c r="Q63" i="30"/>
  <c r="Q62" i="30"/>
  <c r="Q61" i="30"/>
  <c r="Q60" i="30"/>
  <c r="Q59" i="30"/>
  <c r="Q58" i="30"/>
  <c r="Q57" i="30"/>
  <c r="Q56" i="30"/>
  <c r="Q55" i="30"/>
  <c r="Q54" i="30"/>
  <c r="Q53" i="30"/>
  <c r="Q66" i="30" s="1"/>
  <c r="P49" i="30"/>
  <c r="P50" i="30" s="1"/>
  <c r="AC37" i="39" s="1"/>
  <c r="O49" i="30"/>
  <c r="O50" i="30" s="1"/>
  <c r="AB37" i="39" s="1"/>
  <c r="N49" i="30"/>
  <c r="N50" i="30" s="1"/>
  <c r="AA37" i="39" s="1"/>
  <c r="M49" i="30"/>
  <c r="M50" i="30" s="1"/>
  <c r="Z37" i="39" s="1"/>
  <c r="L49" i="30"/>
  <c r="L50" i="30" s="1"/>
  <c r="Y37" i="39" s="1"/>
  <c r="K49" i="30"/>
  <c r="K50" i="30" s="1"/>
  <c r="X37" i="39" s="1"/>
  <c r="J49" i="30"/>
  <c r="J50" i="30" s="1"/>
  <c r="W37" i="39" s="1"/>
  <c r="I49" i="30"/>
  <c r="I50" i="30" s="1"/>
  <c r="V37" i="39" s="1"/>
  <c r="H49" i="30"/>
  <c r="H50" i="30" s="1"/>
  <c r="U37" i="39" s="1"/>
  <c r="G49" i="30"/>
  <c r="G50" i="30" s="1"/>
  <c r="T37" i="39" s="1"/>
  <c r="F49" i="30"/>
  <c r="F50" i="30" s="1"/>
  <c r="S37" i="39" s="1"/>
  <c r="E49" i="30"/>
  <c r="E50" i="30" s="1"/>
  <c r="R37" i="39" s="1"/>
  <c r="D49" i="30"/>
  <c r="C49" i="30"/>
  <c r="Q48" i="30"/>
  <c r="Q47" i="30"/>
  <c r="Q46" i="30"/>
  <c r="Q45" i="30"/>
  <c r="Q44" i="30"/>
  <c r="Q43" i="30"/>
  <c r="P38" i="30"/>
  <c r="O38" i="30"/>
  <c r="N38" i="30"/>
  <c r="M38" i="30"/>
  <c r="L38" i="30"/>
  <c r="K38" i="30"/>
  <c r="J38" i="30"/>
  <c r="I38" i="30"/>
  <c r="H38" i="30"/>
  <c r="G38" i="30"/>
  <c r="F38" i="30"/>
  <c r="E38" i="30"/>
  <c r="D38" i="30"/>
  <c r="C38" i="30"/>
  <c r="C68" i="30" s="1"/>
  <c r="Q37" i="30"/>
  <c r="Q36" i="30"/>
  <c r="Q35" i="30"/>
  <c r="Q34" i="30"/>
  <c r="Q33" i="30"/>
  <c r="Q32" i="30"/>
  <c r="Q31" i="30"/>
  <c r="P25" i="30"/>
  <c r="O25" i="30"/>
  <c r="N25" i="30"/>
  <c r="M25" i="30"/>
  <c r="L25" i="30"/>
  <c r="K25" i="30"/>
  <c r="J25" i="30"/>
  <c r="I25" i="30"/>
  <c r="H25" i="30"/>
  <c r="G25" i="30"/>
  <c r="F25" i="30"/>
  <c r="E25" i="30"/>
  <c r="D25" i="30"/>
  <c r="C25" i="30"/>
  <c r="Q24" i="30"/>
  <c r="Q23" i="30"/>
  <c r="Q22" i="30"/>
  <c r="Q21" i="30"/>
  <c r="Q20" i="30"/>
  <c r="D17" i="30"/>
  <c r="C17" i="30"/>
  <c r="Q16" i="30"/>
  <c r="Q15" i="30"/>
  <c r="Q13" i="30"/>
  <c r="Q12" i="30"/>
  <c r="P79" i="29"/>
  <c r="O79" i="29"/>
  <c r="N79" i="29"/>
  <c r="M79" i="29"/>
  <c r="L79" i="29"/>
  <c r="K79" i="29"/>
  <c r="J79" i="29"/>
  <c r="I79" i="29"/>
  <c r="H79" i="29"/>
  <c r="G79" i="29"/>
  <c r="F79" i="29"/>
  <c r="E79" i="29"/>
  <c r="D79" i="29"/>
  <c r="C79" i="29"/>
  <c r="Q78" i="29"/>
  <c r="Q77" i="29"/>
  <c r="Q76" i="29"/>
  <c r="Q75" i="29"/>
  <c r="Q74" i="29"/>
  <c r="Q71" i="29"/>
  <c r="P65" i="29"/>
  <c r="O65" i="29"/>
  <c r="N65" i="29"/>
  <c r="M65" i="29"/>
  <c r="L65" i="29"/>
  <c r="K65" i="29"/>
  <c r="J65" i="29"/>
  <c r="I65" i="29"/>
  <c r="H65" i="29"/>
  <c r="G65" i="29"/>
  <c r="F65" i="29"/>
  <c r="E65" i="29"/>
  <c r="D65" i="29"/>
  <c r="C65" i="29"/>
  <c r="Q64" i="29"/>
  <c r="Q63" i="29"/>
  <c r="Q62" i="29"/>
  <c r="Q61" i="29"/>
  <c r="Q60" i="29"/>
  <c r="Q59" i="29"/>
  <c r="Q58" i="29"/>
  <c r="Q57" i="29"/>
  <c r="Q56" i="29"/>
  <c r="Q55" i="29"/>
  <c r="Q54" i="29"/>
  <c r="Q53" i="29"/>
  <c r="Q52" i="29"/>
  <c r="P47" i="29"/>
  <c r="P48" i="29" s="1"/>
  <c r="Q37" i="39" s="1"/>
  <c r="O47" i="29"/>
  <c r="O48" i="29" s="1"/>
  <c r="P37" i="39" s="1"/>
  <c r="N47" i="29"/>
  <c r="N48" i="29" s="1"/>
  <c r="O37" i="39" s="1"/>
  <c r="M47" i="29"/>
  <c r="M48" i="29" s="1"/>
  <c r="N37" i="39" s="1"/>
  <c r="L47" i="29"/>
  <c r="L48" i="29" s="1"/>
  <c r="M37" i="39" s="1"/>
  <c r="K47" i="29"/>
  <c r="K48" i="29" s="1"/>
  <c r="L37" i="39" s="1"/>
  <c r="J47" i="29"/>
  <c r="J48" i="29" s="1"/>
  <c r="K37" i="39" s="1"/>
  <c r="I47" i="29"/>
  <c r="I48" i="29" s="1"/>
  <c r="J37" i="39" s="1"/>
  <c r="H47" i="29"/>
  <c r="H48" i="29" s="1"/>
  <c r="I37" i="39" s="1"/>
  <c r="G47" i="29"/>
  <c r="G48" i="29" s="1"/>
  <c r="H37" i="39" s="1"/>
  <c r="F47" i="29"/>
  <c r="F48" i="29" s="1"/>
  <c r="G37" i="39" s="1"/>
  <c r="E47" i="29"/>
  <c r="E48" i="29" s="1"/>
  <c r="F37" i="39" s="1"/>
  <c r="D47" i="29"/>
  <c r="C47" i="29"/>
  <c r="Q46" i="29"/>
  <c r="Q45" i="29"/>
  <c r="Q44" i="29"/>
  <c r="Q43" i="29"/>
  <c r="Q42" i="29"/>
  <c r="Q47" i="29" s="1"/>
  <c r="Q48" i="29" s="1"/>
  <c r="P37" i="29"/>
  <c r="O37" i="29"/>
  <c r="N37" i="29"/>
  <c r="M37" i="29"/>
  <c r="L37" i="29"/>
  <c r="K37" i="29"/>
  <c r="J37" i="29"/>
  <c r="I37" i="29"/>
  <c r="H37" i="29"/>
  <c r="G37" i="29"/>
  <c r="F37" i="29"/>
  <c r="E37" i="29"/>
  <c r="D37" i="29"/>
  <c r="C37" i="29"/>
  <c r="C67" i="29" s="1"/>
  <c r="Q36" i="29"/>
  <c r="Q35" i="29"/>
  <c r="Q34" i="29"/>
  <c r="Q33" i="29"/>
  <c r="Q32" i="29"/>
  <c r="Q31" i="29"/>
  <c r="Q30" i="29"/>
  <c r="P24" i="29"/>
  <c r="O24" i="29"/>
  <c r="N24" i="29"/>
  <c r="M24" i="29"/>
  <c r="L24" i="29"/>
  <c r="K24" i="29"/>
  <c r="J24" i="29"/>
  <c r="I24" i="29"/>
  <c r="H24" i="29"/>
  <c r="G24" i="29"/>
  <c r="F24" i="29"/>
  <c r="E24" i="29"/>
  <c r="D24" i="29"/>
  <c r="C24" i="29"/>
  <c r="Q23" i="29"/>
  <c r="Q22" i="29"/>
  <c r="Q21" i="29"/>
  <c r="Q20" i="29"/>
  <c r="F17" i="29"/>
  <c r="F26" i="29" s="1"/>
  <c r="E17" i="29"/>
  <c r="E26" i="29" s="1"/>
  <c r="D17" i="29"/>
  <c r="D26" i="29" s="1"/>
  <c r="C17" i="29"/>
  <c r="C26" i="29" s="1"/>
  <c r="Q15" i="29"/>
  <c r="Q13" i="29"/>
  <c r="Q12" i="29"/>
  <c r="B89" i="6"/>
  <c r="B153" i="6"/>
  <c r="C136" i="6"/>
  <c r="C134" i="6"/>
  <c r="AB131" i="6"/>
  <c r="AC131" i="6"/>
  <c r="AD131" i="6"/>
  <c r="AE131" i="6"/>
  <c r="AF131" i="6"/>
  <c r="AG131" i="6"/>
  <c r="AH131" i="6"/>
  <c r="AI131" i="6"/>
  <c r="AJ131" i="6"/>
  <c r="AK131" i="6"/>
  <c r="AL131" i="6"/>
  <c r="AM131" i="6"/>
  <c r="AB122" i="6"/>
  <c r="AC122" i="6"/>
  <c r="AD122" i="6"/>
  <c r="AE122" i="6"/>
  <c r="AF122" i="6"/>
  <c r="AG122" i="6"/>
  <c r="AH122" i="6"/>
  <c r="AI122" i="6"/>
  <c r="AJ122" i="6"/>
  <c r="AK122" i="6"/>
  <c r="AL122" i="6"/>
  <c r="AM122" i="6"/>
  <c r="AB117" i="6"/>
  <c r="AC117" i="6"/>
  <c r="AD117" i="6"/>
  <c r="AE117" i="6"/>
  <c r="AF117" i="6"/>
  <c r="AG117" i="6"/>
  <c r="AH117" i="6"/>
  <c r="AI117" i="6"/>
  <c r="AJ117" i="6"/>
  <c r="AK117" i="6"/>
  <c r="AL117" i="6"/>
  <c r="AM117" i="6"/>
  <c r="C99" i="6"/>
  <c r="C100" i="6" s="1"/>
  <c r="D99" i="6"/>
  <c r="D100" i="6" s="1"/>
  <c r="E99" i="6"/>
  <c r="E100" i="6" s="1"/>
  <c r="F99" i="6"/>
  <c r="F100" i="6" s="1"/>
  <c r="B99" i="6"/>
  <c r="F6" i="29" l="1"/>
  <c r="C69" i="29"/>
  <c r="C81" i="29" s="1"/>
  <c r="Q24" i="29"/>
  <c r="D67" i="29"/>
  <c r="Q65" i="29"/>
  <c r="Q79" i="29"/>
  <c r="D27" i="30"/>
  <c r="D70" i="30" s="1"/>
  <c r="D82" i="30" s="1"/>
  <c r="D68" i="30"/>
  <c r="D28" i="31"/>
  <c r="Q39" i="31"/>
  <c r="Q69" i="31" s="1"/>
  <c r="D69" i="31"/>
  <c r="F69" i="31"/>
  <c r="F40" i="31"/>
  <c r="AE50" i="39" s="1"/>
  <c r="H69" i="31"/>
  <c r="H40" i="31"/>
  <c r="AG50" i="39" s="1"/>
  <c r="J69" i="31"/>
  <c r="J40" i="31"/>
  <c r="AI50" i="39" s="1"/>
  <c r="L69" i="31"/>
  <c r="L40" i="31"/>
  <c r="AK50" i="39" s="1"/>
  <c r="N69" i="31"/>
  <c r="N40" i="31"/>
  <c r="AM50" i="39" s="1"/>
  <c r="P69" i="31"/>
  <c r="P40" i="31"/>
  <c r="AO50" i="39" s="1"/>
  <c r="N58" i="32"/>
  <c r="N93" i="33"/>
  <c r="O66" i="34"/>
  <c r="N99" i="34"/>
  <c r="N118" i="34"/>
  <c r="AB8" i="37"/>
  <c r="AK8" i="37"/>
  <c r="AI8" i="37"/>
  <c r="AG8" i="37"/>
  <c r="AE8" i="37"/>
  <c r="AC8" i="37"/>
  <c r="AD36" i="39"/>
  <c r="N56" i="32"/>
  <c r="AL8" i="37"/>
  <c r="AJ8" i="37"/>
  <c r="AH8" i="37"/>
  <c r="AF8" i="37"/>
  <c r="AD8" i="37"/>
  <c r="AM43" i="37"/>
  <c r="AM103" i="37" s="1"/>
  <c r="AI43" i="37"/>
  <c r="AI103" i="37" s="1"/>
  <c r="AE43" i="37"/>
  <c r="AE103" i="37" s="1"/>
  <c r="Z43" i="37"/>
  <c r="Z103" i="37" s="1"/>
  <c r="V43" i="37"/>
  <c r="V103" i="37" s="1"/>
  <c r="R43" i="37"/>
  <c r="R103" i="37" s="1"/>
  <c r="M43" i="37"/>
  <c r="M103" i="37" s="1"/>
  <c r="I43" i="37"/>
  <c r="I103" i="37" s="1"/>
  <c r="E43" i="37"/>
  <c r="E103" i="37" s="1"/>
  <c r="AM62" i="37"/>
  <c r="AI62" i="37"/>
  <c r="AE62" i="37"/>
  <c r="Z62" i="37"/>
  <c r="V62" i="37"/>
  <c r="R62" i="37"/>
  <c r="M62" i="37"/>
  <c r="I62" i="37"/>
  <c r="E62" i="37"/>
  <c r="N78" i="37"/>
  <c r="AA78" i="37"/>
  <c r="AN78" i="37"/>
  <c r="C12" i="37"/>
  <c r="C22" i="37" s="1"/>
  <c r="G38" i="39"/>
  <c r="C56" i="37" s="1"/>
  <c r="AO38" i="39"/>
  <c r="AM56" i="37" s="1"/>
  <c r="AM38" i="39"/>
  <c r="AK56" i="37" s="1"/>
  <c r="AK38" i="39"/>
  <c r="AI56" i="37" s="1"/>
  <c r="AI38" i="39"/>
  <c r="AG56" i="37" s="1"/>
  <c r="AG38" i="39"/>
  <c r="AE56" i="37" s="1"/>
  <c r="AE38" i="39"/>
  <c r="AC56" i="37" s="1"/>
  <c r="N26" i="37"/>
  <c r="N28" i="37"/>
  <c r="N38" i="37"/>
  <c r="N40" i="37"/>
  <c r="N42" i="37"/>
  <c r="AL43" i="37"/>
  <c r="AL103" i="37" s="1"/>
  <c r="AJ43" i="37"/>
  <c r="AJ103" i="37" s="1"/>
  <c r="AH43" i="37"/>
  <c r="AH103" i="37" s="1"/>
  <c r="AF43" i="37"/>
  <c r="AF103" i="37" s="1"/>
  <c r="AD43" i="37"/>
  <c r="AD103" i="37" s="1"/>
  <c r="AB43" i="37"/>
  <c r="Y43" i="37"/>
  <c r="Y103" i="37" s="1"/>
  <c r="W43" i="37"/>
  <c r="W103" i="37" s="1"/>
  <c r="U43" i="37"/>
  <c r="U103" i="37" s="1"/>
  <c r="S43" i="37"/>
  <c r="S103" i="37" s="1"/>
  <c r="Q43" i="37"/>
  <c r="Q103" i="37" s="1"/>
  <c r="O43" i="37"/>
  <c r="L43" i="37"/>
  <c r="L103" i="37" s="1"/>
  <c r="J43" i="37"/>
  <c r="J103" i="37" s="1"/>
  <c r="H43" i="37"/>
  <c r="H103" i="37" s="1"/>
  <c r="F43" i="37"/>
  <c r="F103" i="37" s="1"/>
  <c r="D43" i="37"/>
  <c r="D103" i="37" s="1"/>
  <c r="N50" i="37"/>
  <c r="N47" i="37"/>
  <c r="N52" i="37"/>
  <c r="N54" i="37"/>
  <c r="N57" i="37"/>
  <c r="N59" i="37"/>
  <c r="N60" i="37"/>
  <c r="AL62" i="37"/>
  <c r="AJ62" i="37"/>
  <c r="AH62" i="37"/>
  <c r="AF62" i="37"/>
  <c r="AD62" i="37"/>
  <c r="AB62" i="37"/>
  <c r="Y62" i="37"/>
  <c r="W62" i="37"/>
  <c r="U62" i="37"/>
  <c r="S62" i="37"/>
  <c r="Q62" i="37"/>
  <c r="O62" i="37"/>
  <c r="L62" i="37"/>
  <c r="J62" i="37"/>
  <c r="H62" i="37"/>
  <c r="F62" i="37"/>
  <c r="D62" i="37"/>
  <c r="AA62" i="37"/>
  <c r="E6" i="29"/>
  <c r="E69" i="31"/>
  <c r="G69" i="31"/>
  <c r="I69" i="31"/>
  <c r="K69" i="31"/>
  <c r="M69" i="31"/>
  <c r="O69" i="31"/>
  <c r="B43" i="37"/>
  <c r="N43" i="37" s="1"/>
  <c r="B62" i="37"/>
  <c r="N71" i="37"/>
  <c r="AA71" i="37"/>
  <c r="AN71" i="37"/>
  <c r="AN80" i="37"/>
  <c r="AN8" i="37"/>
  <c r="AN10" i="37"/>
  <c r="AD69" i="37"/>
  <c r="AJ69" i="37"/>
  <c r="O127" i="34"/>
  <c r="N128" i="34"/>
  <c r="N85" i="33"/>
  <c r="Y58" i="42"/>
  <c r="AO63" i="39" s="1"/>
  <c r="AG58" i="42"/>
  <c r="AC64" i="39" s="1"/>
  <c r="Z69" i="37" s="1"/>
  <c r="AM69" i="37"/>
  <c r="T69" i="37"/>
  <c r="AG69" i="37"/>
  <c r="N69" i="37"/>
  <c r="R145" i="38"/>
  <c r="E30" i="37" s="1"/>
  <c r="T145" i="38"/>
  <c r="G30" i="37" s="1"/>
  <c r="V145" i="38"/>
  <c r="I30" i="37" s="1"/>
  <c r="X145" i="38"/>
  <c r="K30" i="37" s="1"/>
  <c r="Z145" i="38"/>
  <c r="M30" i="37" s="1"/>
  <c r="O84" i="33"/>
  <c r="N75" i="33"/>
  <c r="O58" i="33"/>
  <c r="N57" i="33"/>
  <c r="O9" i="33"/>
  <c r="G68" i="30"/>
  <c r="G39" i="30"/>
  <c r="T50" i="39" s="1"/>
  <c r="I68" i="30"/>
  <c r="I39" i="30"/>
  <c r="K68" i="30"/>
  <c r="K39" i="30"/>
  <c r="M68" i="30"/>
  <c r="M39" i="30"/>
  <c r="O68" i="30"/>
  <c r="O39" i="30"/>
  <c r="F68" i="30"/>
  <c r="F39" i="30"/>
  <c r="H68" i="30"/>
  <c r="H39" i="30"/>
  <c r="J68" i="30"/>
  <c r="J39" i="30"/>
  <c r="L68" i="30"/>
  <c r="L39" i="30"/>
  <c r="N68" i="30"/>
  <c r="N39" i="30"/>
  <c r="P68" i="30"/>
  <c r="P39" i="30"/>
  <c r="AC50" i="39" s="1"/>
  <c r="E68" i="30"/>
  <c r="E39" i="30"/>
  <c r="Q38" i="30"/>
  <c r="O67" i="32"/>
  <c r="Q38" i="39"/>
  <c r="M56" i="37" s="1"/>
  <c r="O38" i="39"/>
  <c r="K56" i="37" s="1"/>
  <c r="M38" i="39"/>
  <c r="I56" i="37" s="1"/>
  <c r="K38" i="39"/>
  <c r="G56" i="37" s="1"/>
  <c r="I38" i="39"/>
  <c r="E56" i="37" s="1"/>
  <c r="P67" i="29"/>
  <c r="P38" i="29"/>
  <c r="Q50" i="39" s="1"/>
  <c r="O67" i="29"/>
  <c r="O38" i="29"/>
  <c r="P50" i="39" s="1"/>
  <c r="N67" i="29"/>
  <c r="N38" i="29"/>
  <c r="O50" i="39" s="1"/>
  <c r="M67" i="29"/>
  <c r="M38" i="29"/>
  <c r="N50" i="39" s="1"/>
  <c r="Q37" i="29"/>
  <c r="Q67" i="29" s="1"/>
  <c r="G67" i="29"/>
  <c r="G38" i="29"/>
  <c r="H50" i="39" s="1"/>
  <c r="F67" i="29"/>
  <c r="F38" i="29"/>
  <c r="G50" i="39" s="1"/>
  <c r="E67" i="29"/>
  <c r="E69" i="29" s="1"/>
  <c r="E81" i="29" s="1"/>
  <c r="E7" i="29" s="1"/>
  <c r="E38" i="29"/>
  <c r="F50" i="39" s="1"/>
  <c r="J67" i="29"/>
  <c r="J38" i="29"/>
  <c r="K50" i="39" s="1"/>
  <c r="L67" i="29"/>
  <c r="L38" i="29"/>
  <c r="M50" i="39" s="1"/>
  <c r="I67" i="29"/>
  <c r="I38" i="29"/>
  <c r="J50" i="39" s="1"/>
  <c r="K67" i="29"/>
  <c r="K38" i="29"/>
  <c r="L50" i="39" s="1"/>
  <c r="H67" i="29"/>
  <c r="H38" i="29"/>
  <c r="I50" i="39" s="1"/>
  <c r="N114" i="37"/>
  <c r="N7" i="37"/>
  <c r="N9" i="37"/>
  <c r="N10" i="37"/>
  <c r="AA7" i="37"/>
  <c r="AA8" i="37"/>
  <c r="AA9" i="37"/>
  <c r="N15" i="37"/>
  <c r="AA15" i="37"/>
  <c r="AN15" i="37"/>
  <c r="N16" i="37"/>
  <c r="AA16" i="37"/>
  <c r="AN16" i="37"/>
  <c r="N17" i="37"/>
  <c r="AA17" i="37"/>
  <c r="AN17" i="37"/>
  <c r="AA18" i="37"/>
  <c r="AN18" i="37"/>
  <c r="F38" i="39"/>
  <c r="B56" i="37" s="1"/>
  <c r="P38" i="39"/>
  <c r="L56" i="37" s="1"/>
  <c r="L58" i="37" s="1"/>
  <c r="N38" i="39"/>
  <c r="J56" i="37" s="1"/>
  <c r="L38" i="39"/>
  <c r="H56" i="37" s="1"/>
  <c r="H58" i="37" s="1"/>
  <c r="J38" i="39"/>
  <c r="F56" i="37" s="1"/>
  <c r="F58" i="37" s="1"/>
  <c r="H38" i="39"/>
  <c r="D56" i="37" s="1"/>
  <c r="R38" i="39"/>
  <c r="O56" i="37" s="1"/>
  <c r="O58" i="37" s="1"/>
  <c r="AB38" i="39"/>
  <c r="Y56" i="37" s="1"/>
  <c r="Z38" i="39"/>
  <c r="W56" i="37" s="1"/>
  <c r="X38" i="39"/>
  <c r="U56" i="37" s="1"/>
  <c r="V38" i="39"/>
  <c r="S56" i="37" s="1"/>
  <c r="N39" i="37"/>
  <c r="N41" i="37"/>
  <c r="AN41" i="37"/>
  <c r="AA41" i="37"/>
  <c r="AN39" i="37"/>
  <c r="AA39" i="37"/>
  <c r="N49" i="37"/>
  <c r="AN49" i="37"/>
  <c r="AA49" i="37"/>
  <c r="N55" i="37"/>
  <c r="N53" i="37"/>
  <c r="AN55" i="37"/>
  <c r="AA55" i="37"/>
  <c r="AN53" i="37"/>
  <c r="AA53" i="37"/>
  <c r="N61" i="37"/>
  <c r="AN60" i="37"/>
  <c r="AA60" i="37"/>
  <c r="N74" i="37"/>
  <c r="AN74" i="37"/>
  <c r="AA74" i="37"/>
  <c r="AN26" i="37"/>
  <c r="AA26" i="37"/>
  <c r="AN28" i="37"/>
  <c r="AA28" i="37"/>
  <c r="AN42" i="37"/>
  <c r="AA42" i="37"/>
  <c r="AN40" i="37"/>
  <c r="AA40" i="37"/>
  <c r="AN38" i="37"/>
  <c r="AA38" i="37"/>
  <c r="AN50" i="37"/>
  <c r="AA50" i="37"/>
  <c r="AN47" i="37"/>
  <c r="AA47" i="37"/>
  <c r="AN54" i="37"/>
  <c r="AA54" i="37"/>
  <c r="AN52" i="37"/>
  <c r="AA52" i="37"/>
  <c r="AN57" i="37"/>
  <c r="AA57" i="37"/>
  <c r="AN61" i="37"/>
  <c r="AA61" i="37"/>
  <c r="AN59" i="37"/>
  <c r="AA59" i="37"/>
  <c r="AN62" i="37"/>
  <c r="N6" i="36"/>
  <c r="AA10" i="37"/>
  <c r="AC38" i="39"/>
  <c r="Z56" i="37" s="1"/>
  <c r="Z58" i="37" s="1"/>
  <c r="AA38" i="39"/>
  <c r="X56" i="37" s="1"/>
  <c r="X58" i="37" s="1"/>
  <c r="Y38" i="39"/>
  <c r="V56" i="37" s="1"/>
  <c r="V58" i="37" s="1"/>
  <c r="W38" i="39"/>
  <c r="T56" i="37" s="1"/>
  <c r="T58" i="37" s="1"/>
  <c r="U38" i="39"/>
  <c r="R56" i="37" s="1"/>
  <c r="S38" i="39"/>
  <c r="P56" i="37" s="1"/>
  <c r="P58" i="37" s="1"/>
  <c r="N8" i="37"/>
  <c r="N66" i="37"/>
  <c r="AN66" i="37"/>
  <c r="AA66" i="37"/>
  <c r="O97" i="37"/>
  <c r="AA97" i="37" s="1"/>
  <c r="AA96" i="37"/>
  <c r="AB97" i="37"/>
  <c r="AN97" i="37" s="1"/>
  <c r="AN96" i="37"/>
  <c r="B103" i="37"/>
  <c r="O103" i="37"/>
  <c r="AA103" i="37" s="1"/>
  <c r="AA43" i="37"/>
  <c r="AB103" i="37"/>
  <c r="AN103" i="37" s="1"/>
  <c r="AN43" i="37"/>
  <c r="D18" i="40"/>
  <c r="AA114" i="37"/>
  <c r="E18" i="40"/>
  <c r="AN114" i="37"/>
  <c r="C19" i="40"/>
  <c r="N119" i="37"/>
  <c r="D19" i="40"/>
  <c r="AA119" i="37"/>
  <c r="E19" i="40"/>
  <c r="AN119" i="37"/>
  <c r="B22" i="37"/>
  <c r="B139" i="37"/>
  <c r="N96" i="37"/>
  <c r="B142" i="6"/>
  <c r="AN117" i="6"/>
  <c r="AN122" i="6"/>
  <c r="E18" i="11"/>
  <c r="E19" i="11"/>
  <c r="T38" i="39"/>
  <c r="Q56" i="37" s="1"/>
  <c r="AD38" i="39"/>
  <c r="AB56" i="37" s="1"/>
  <c r="AN38" i="39"/>
  <c r="AL56" i="37" s="1"/>
  <c r="AL58" i="37" s="1"/>
  <c r="AL38" i="39"/>
  <c r="AJ56" i="37" s="1"/>
  <c r="AJ58" i="37" s="1"/>
  <c r="AJ38" i="39"/>
  <c r="AH56" i="37" s="1"/>
  <c r="AH38" i="39"/>
  <c r="AF56" i="37" s="1"/>
  <c r="AF58" i="37" s="1"/>
  <c r="AF38" i="39"/>
  <c r="AD56" i="37" s="1"/>
  <c r="AD58" i="37" s="1"/>
  <c r="AP1" i="38"/>
  <c r="AE124" i="37" s="1"/>
  <c r="AT1" i="38"/>
  <c r="AI124" i="37" s="1"/>
  <c r="AX1" i="38"/>
  <c r="AM124" i="37" s="1"/>
  <c r="AN124" i="37" s="1"/>
  <c r="C18" i="40"/>
  <c r="AL1" i="38"/>
  <c r="Z124" i="37" s="1"/>
  <c r="AA124" i="37" s="1"/>
  <c r="AR1" i="38"/>
  <c r="AG124" i="37" s="1"/>
  <c r="AV1" i="38"/>
  <c r="AK124" i="37" s="1"/>
  <c r="AM200" i="38"/>
  <c r="AN200" i="38" s="1"/>
  <c r="AC4" i="39"/>
  <c r="AC27" i="39" s="1"/>
  <c r="Z48" i="37" s="1"/>
  <c r="Y4" i="39"/>
  <c r="Y27" i="39" s="1"/>
  <c r="V48" i="37" s="1"/>
  <c r="B11" i="40"/>
  <c r="B14" i="40" s="1"/>
  <c r="E18" i="41"/>
  <c r="B58" i="37"/>
  <c r="D58" i="37"/>
  <c r="J58" i="37"/>
  <c r="Q58" i="37"/>
  <c r="S58" i="37"/>
  <c r="U58" i="37"/>
  <c r="W58" i="37"/>
  <c r="Y58" i="37"/>
  <c r="AH58" i="37"/>
  <c r="C58" i="37"/>
  <c r="E58" i="37"/>
  <c r="G58" i="37"/>
  <c r="I58" i="37"/>
  <c r="K58" i="37"/>
  <c r="M58" i="37"/>
  <c r="R58" i="37"/>
  <c r="AC58" i="37"/>
  <c r="AE58" i="37"/>
  <c r="AG58" i="37"/>
  <c r="AI58" i="37"/>
  <c r="AK58" i="37"/>
  <c r="AM58" i="37"/>
  <c r="AA50" i="39"/>
  <c r="Y50" i="39"/>
  <c r="W50" i="39"/>
  <c r="U50" i="39"/>
  <c r="S50" i="39"/>
  <c r="C27" i="30"/>
  <c r="C70" i="30" s="1"/>
  <c r="C82" i="30" s="1"/>
  <c r="Q25" i="30"/>
  <c r="Q49" i="30"/>
  <c r="Q50" i="30" s="1"/>
  <c r="R50" i="39"/>
  <c r="AB50" i="39"/>
  <c r="Z50" i="39"/>
  <c r="X50" i="39"/>
  <c r="V50" i="39"/>
  <c r="N59" i="33"/>
  <c r="AA150" i="38"/>
  <c r="AB150" i="38" s="1"/>
  <c r="AA233" i="38"/>
  <c r="AB233" i="38" s="1"/>
  <c r="AM232" i="38"/>
  <c r="AN232" i="38" s="1"/>
  <c r="O232" i="38"/>
  <c r="P232" i="38" s="1"/>
  <c r="AA231" i="38"/>
  <c r="AB231" i="38" s="1"/>
  <c r="AM230" i="38"/>
  <c r="AN230" i="38" s="1"/>
  <c r="O230" i="38"/>
  <c r="P230" i="38" s="1"/>
  <c r="AA229" i="38"/>
  <c r="AB229" i="38" s="1"/>
  <c r="AM228" i="38"/>
  <c r="AN228" i="38" s="1"/>
  <c r="O228" i="38"/>
  <c r="P228" i="38" s="1"/>
  <c r="AA227" i="38"/>
  <c r="AB227" i="38" s="1"/>
  <c r="AM226" i="38"/>
  <c r="AN226" i="38" s="1"/>
  <c r="O226" i="38"/>
  <c r="P226" i="38" s="1"/>
  <c r="O210" i="38"/>
  <c r="AA209" i="38"/>
  <c r="AM208" i="38"/>
  <c r="O208" i="38"/>
  <c r="AA207" i="38"/>
  <c r="AM206" i="38"/>
  <c r="O206" i="38"/>
  <c r="AM205" i="38"/>
  <c r="O205" i="38"/>
  <c r="P205" i="38" s="1"/>
  <c r="AA204" i="38"/>
  <c r="AB204" i="38" s="1"/>
  <c r="AM203" i="38"/>
  <c r="AN203" i="38" s="1"/>
  <c r="O203" i="38"/>
  <c r="P203" i="38" s="1"/>
  <c r="AA202" i="38"/>
  <c r="AB202" i="38" s="1"/>
  <c r="AM201" i="38"/>
  <c r="AN201" i="38" s="1"/>
  <c r="O201" i="38"/>
  <c r="P201" i="38" s="1"/>
  <c r="AA200" i="38"/>
  <c r="AB200" i="38" s="1"/>
  <c r="O200" i="38"/>
  <c r="P200" i="38" s="1"/>
  <c r="Q200" i="38" s="1"/>
  <c r="AM199" i="38"/>
  <c r="AN199" i="38" s="1"/>
  <c r="AO199" i="38" s="1"/>
  <c r="AA199" i="38"/>
  <c r="AB199" i="38" s="1"/>
  <c r="AC199" i="38" s="1"/>
  <c r="O199" i="38"/>
  <c r="P199" i="38" s="1"/>
  <c r="Q199" i="38" s="1"/>
  <c r="AM198" i="38"/>
  <c r="AN198" i="38" s="1"/>
  <c r="AO198" i="38" s="1"/>
  <c r="AA198" i="38"/>
  <c r="AB198" i="38" s="1"/>
  <c r="AC198" i="38" s="1"/>
  <c r="O198" i="38"/>
  <c r="P198" i="38" s="1"/>
  <c r="Q198" i="38" s="1"/>
  <c r="AM197" i="38"/>
  <c r="AN197" i="38" s="1"/>
  <c r="AO197" i="38" s="1"/>
  <c r="AA197" i="38"/>
  <c r="AB197" i="38" s="1"/>
  <c r="AC197" i="38" s="1"/>
  <c r="O197" i="38"/>
  <c r="P197" i="38" s="1"/>
  <c r="Q197" i="38" s="1"/>
  <c r="AM196" i="38"/>
  <c r="AN196" i="38" s="1"/>
  <c r="AO196" i="38" s="1"/>
  <c r="AA196" i="38"/>
  <c r="AB196" i="38" s="1"/>
  <c r="AC196" i="38" s="1"/>
  <c r="O196" i="38"/>
  <c r="P196" i="38" s="1"/>
  <c r="Q196" i="38" s="1"/>
  <c r="R196" i="38" s="1"/>
  <c r="AM195" i="38"/>
  <c r="AN195" i="38" s="1"/>
  <c r="AO195" i="38" s="1"/>
  <c r="AA195" i="38"/>
  <c r="AB195" i="38" s="1"/>
  <c r="AC195" i="38" s="1"/>
  <c r="O195" i="38"/>
  <c r="P195" i="38" s="1"/>
  <c r="Q195" i="38" s="1"/>
  <c r="AM233" i="38"/>
  <c r="AN233" i="38" s="1"/>
  <c r="O233" i="38"/>
  <c r="P233" i="38" s="1"/>
  <c r="AA232" i="38"/>
  <c r="AB232" i="38" s="1"/>
  <c r="AM231" i="38"/>
  <c r="AN231" i="38" s="1"/>
  <c r="O231" i="38"/>
  <c r="P231" i="38" s="1"/>
  <c r="AA230" i="38"/>
  <c r="AB230" i="38" s="1"/>
  <c r="AM229" i="38"/>
  <c r="AN229" i="38" s="1"/>
  <c r="O229" i="38"/>
  <c r="P229" i="38" s="1"/>
  <c r="AA228" i="38"/>
  <c r="AB228" i="38" s="1"/>
  <c r="AM227" i="38"/>
  <c r="AN227" i="38" s="1"/>
  <c r="O227" i="38"/>
  <c r="P227" i="38" s="1"/>
  <c r="AA226" i="38"/>
  <c r="AB226" i="38" s="1"/>
  <c r="AM225" i="38"/>
  <c r="AN225" i="38" s="1"/>
  <c r="AA225" i="38"/>
  <c r="AB225" i="38" s="1"/>
  <c r="AC225" i="38" s="1"/>
  <c r="O225" i="38"/>
  <c r="P225" i="38" s="1"/>
  <c r="AM224" i="38"/>
  <c r="AN224" i="38" s="1"/>
  <c r="AO224" i="38" s="1"/>
  <c r="AP224" i="38" s="1"/>
  <c r="AA224" i="38"/>
  <c r="AB224" i="38" s="1"/>
  <c r="AC224" i="38" s="1"/>
  <c r="O224" i="38"/>
  <c r="P224" i="38" s="1"/>
  <c r="Q224" i="38" s="1"/>
  <c r="AM223" i="38"/>
  <c r="AN223" i="38" s="1"/>
  <c r="AO223" i="38" s="1"/>
  <c r="AA223" i="38"/>
  <c r="AB223" i="38" s="1"/>
  <c r="AC223" i="38" s="1"/>
  <c r="O223" i="38"/>
  <c r="P223" i="38" s="1"/>
  <c r="Q223" i="38" s="1"/>
  <c r="AM222" i="38"/>
  <c r="AN222" i="38" s="1"/>
  <c r="AO222" i="38" s="1"/>
  <c r="AA222" i="38"/>
  <c r="AB222" i="38" s="1"/>
  <c r="AC222" i="38" s="1"/>
  <c r="O222" i="38"/>
  <c r="P222" i="38" s="1"/>
  <c r="Q222" i="38" s="1"/>
  <c r="AM221" i="38"/>
  <c r="AN221" i="38" s="1"/>
  <c r="AO221" i="38" s="1"/>
  <c r="AA221" i="38"/>
  <c r="AB221" i="38" s="1"/>
  <c r="AC221" i="38" s="1"/>
  <c r="O221" i="38"/>
  <c r="P221" i="38" s="1"/>
  <c r="Q221" i="38" s="1"/>
  <c r="AM220" i="38"/>
  <c r="AN220" i="38" s="1"/>
  <c r="AO220" i="38" s="1"/>
  <c r="AA220" i="38"/>
  <c r="AB220" i="38" s="1"/>
  <c r="AC220" i="38" s="1"/>
  <c r="O220" i="38"/>
  <c r="P220" i="38" s="1"/>
  <c r="Q220" i="38" s="1"/>
  <c r="AM219" i="38"/>
  <c r="AN219" i="38" s="1"/>
  <c r="AO219" i="38" s="1"/>
  <c r="AA219" i="38"/>
  <c r="AB219" i="38" s="1"/>
  <c r="AC219" i="38" s="1"/>
  <c r="O219" i="38"/>
  <c r="P219" i="38" s="1"/>
  <c r="Q219" i="38" s="1"/>
  <c r="AM218" i="38"/>
  <c r="AN218" i="38" s="1"/>
  <c r="AO218" i="38" s="1"/>
  <c r="AA218" i="38"/>
  <c r="AB218" i="38" s="1"/>
  <c r="AC218" i="38" s="1"/>
  <c r="O218" i="38"/>
  <c r="P218" i="38" s="1"/>
  <c r="Q218" i="38" s="1"/>
  <c r="AM217" i="38"/>
  <c r="AN217" i="38" s="1"/>
  <c r="AO217" i="38" s="1"/>
  <c r="AA217" i="38"/>
  <c r="AB217" i="38" s="1"/>
  <c r="AC217" i="38" s="1"/>
  <c r="O217" i="38"/>
  <c r="P217" i="38" s="1"/>
  <c r="Q217" i="38" s="1"/>
  <c r="AM216" i="38"/>
  <c r="AN216" i="38" s="1"/>
  <c r="AO216" i="38" s="1"/>
  <c r="AA216" i="38"/>
  <c r="AB216" i="38" s="1"/>
  <c r="AC216" i="38" s="1"/>
  <c r="O216" i="38"/>
  <c r="P216" i="38" s="1"/>
  <c r="Q216" i="38" s="1"/>
  <c r="AM215" i="38"/>
  <c r="AN215" i="38" s="1"/>
  <c r="AO215" i="38" s="1"/>
  <c r="AA215" i="38"/>
  <c r="AB215" i="38" s="1"/>
  <c r="AC215" i="38" s="1"/>
  <c r="O215" i="38"/>
  <c r="P215" i="38" s="1"/>
  <c r="Q215" i="38" s="1"/>
  <c r="AM214" i="38"/>
  <c r="AN214" i="38" s="1"/>
  <c r="AO214" i="38" s="1"/>
  <c r="AA214" i="38"/>
  <c r="AB214" i="38" s="1"/>
  <c r="AC214" i="38" s="1"/>
  <c r="O214" i="38"/>
  <c r="P214" i="38" s="1"/>
  <c r="Q214" i="38" s="1"/>
  <c r="AM213" i="38"/>
  <c r="AN213" i="38" s="1"/>
  <c r="AO213" i="38" s="1"/>
  <c r="AA213" i="38"/>
  <c r="AB213" i="38" s="1"/>
  <c r="AC213" i="38" s="1"/>
  <c r="O213" i="38"/>
  <c r="P213" i="38" s="1"/>
  <c r="Q213" i="38" s="1"/>
  <c r="AM212" i="38"/>
  <c r="AN212" i="38" s="1"/>
  <c r="AO212" i="38" s="1"/>
  <c r="AA212" i="38"/>
  <c r="AB212" i="38" s="1"/>
  <c r="AC212" i="38" s="1"/>
  <c r="O212" i="38"/>
  <c r="P212" i="38" s="1"/>
  <c r="Q212" i="38" s="1"/>
  <c r="AM211" i="38"/>
  <c r="AN211" i="38" s="1"/>
  <c r="AO211" i="38" s="1"/>
  <c r="AA211" i="38"/>
  <c r="AB211" i="38" s="1"/>
  <c r="AC211" i="38" s="1"/>
  <c r="O211" i="38"/>
  <c r="P211" i="38" s="1"/>
  <c r="Q211" i="38" s="1"/>
  <c r="AM210" i="38"/>
  <c r="AN210" i="38" s="1"/>
  <c r="AO210" i="38" s="1"/>
  <c r="AA210" i="38"/>
  <c r="AB210" i="38" s="1"/>
  <c r="AC210" i="38" s="1"/>
  <c r="AM209" i="38"/>
  <c r="O209" i="38"/>
  <c r="AA208" i="38"/>
  <c r="AM207" i="38"/>
  <c r="O207" i="38"/>
  <c r="AA206" i="38"/>
  <c r="AA205" i="38"/>
  <c r="AB205" i="38" s="1"/>
  <c r="AM204" i="38"/>
  <c r="AN204" i="38" s="1"/>
  <c r="O204" i="38"/>
  <c r="P204" i="38" s="1"/>
  <c r="AA203" i="38"/>
  <c r="AB203" i="38" s="1"/>
  <c r="AM202" i="38"/>
  <c r="AN202" i="38" s="1"/>
  <c r="O202" i="38"/>
  <c r="P202" i="38" s="1"/>
  <c r="AA201" i="38"/>
  <c r="AB201" i="38" s="1"/>
  <c r="AC233" i="38"/>
  <c r="AO232" i="38"/>
  <c r="Q232" i="38"/>
  <c r="AC231" i="38"/>
  <c r="AO230" i="38"/>
  <c r="AP230" i="38" s="1"/>
  <c r="AQ230" i="38" s="1"/>
  <c r="Q230" i="38"/>
  <c r="AC229" i="38"/>
  <c r="AO228" i="38"/>
  <c r="Q228" i="38"/>
  <c r="AC227" i="38"/>
  <c r="AO226" i="38"/>
  <c r="Q226" i="38"/>
  <c r="AO233" i="38"/>
  <c r="Q233" i="38"/>
  <c r="AC232" i="38"/>
  <c r="AO231" i="38"/>
  <c r="Q231" i="38"/>
  <c r="AC230" i="38"/>
  <c r="AO229" i="38"/>
  <c r="AP229" i="38" s="1"/>
  <c r="AQ229" i="38" s="1"/>
  <c r="Q229" i="38"/>
  <c r="AC228" i="38"/>
  <c r="AO227" i="38"/>
  <c r="Q227" i="38"/>
  <c r="AC226" i="38"/>
  <c r="AO225" i="38"/>
  <c r="AP225" i="38" s="1"/>
  <c r="AQ225" i="38" s="1"/>
  <c r="AD224" i="38"/>
  <c r="R224" i="38"/>
  <c r="AD223" i="38"/>
  <c r="R223" i="38"/>
  <c r="AP222" i="38"/>
  <c r="AD222" i="38"/>
  <c r="R222" i="38"/>
  <c r="AP221" i="38"/>
  <c r="AD221" i="38"/>
  <c r="R221" i="38"/>
  <c r="AP220" i="38"/>
  <c r="AD220" i="38"/>
  <c r="R220" i="38"/>
  <c r="AP219" i="38"/>
  <c r="AD219" i="38"/>
  <c r="R219" i="38"/>
  <c r="AP218" i="38"/>
  <c r="AD218" i="38"/>
  <c r="R218" i="38"/>
  <c r="AP217" i="38"/>
  <c r="AD217" i="38"/>
  <c r="R217" i="38"/>
  <c r="AP216" i="38"/>
  <c r="AD216" i="38"/>
  <c r="R216" i="38"/>
  <c r="AD215" i="38"/>
  <c r="R215" i="38"/>
  <c r="AP214" i="38"/>
  <c r="AD214" i="38"/>
  <c r="R214" i="38"/>
  <c r="AP213" i="38"/>
  <c r="AD213" i="38"/>
  <c r="R213" i="38"/>
  <c r="AP212" i="38"/>
  <c r="AD212" i="38"/>
  <c r="R212" i="38"/>
  <c r="AP211" i="38"/>
  <c r="AD211" i="38"/>
  <c r="R211" i="38"/>
  <c r="AP210" i="38"/>
  <c r="AD210" i="38"/>
  <c r="Q225" i="38"/>
  <c r="AP233" i="38"/>
  <c r="AQ233" i="38" s="1"/>
  <c r="AD233" i="38"/>
  <c r="AE233" i="38" s="1"/>
  <c r="R233" i="38"/>
  <c r="AP232" i="38"/>
  <c r="AD232" i="38"/>
  <c r="AE232" i="38" s="1"/>
  <c r="R232" i="38"/>
  <c r="S232" i="38" s="1"/>
  <c r="AP231" i="38"/>
  <c r="AD231" i="38"/>
  <c r="R231" i="38"/>
  <c r="S231" i="38" s="1"/>
  <c r="AD230" i="38"/>
  <c r="R230" i="38"/>
  <c r="AD229" i="38"/>
  <c r="AE229" i="38" s="1"/>
  <c r="R229" i="38"/>
  <c r="AP228" i="38"/>
  <c r="AD228" i="38"/>
  <c r="AE228" i="38" s="1"/>
  <c r="R228" i="38"/>
  <c r="S228" i="38" s="1"/>
  <c r="AP227" i="38"/>
  <c r="AD227" i="38"/>
  <c r="R227" i="38"/>
  <c r="S227" i="38" s="1"/>
  <c r="AP226" i="38"/>
  <c r="AQ226" i="38" s="1"/>
  <c r="AD226" i="38"/>
  <c r="R226" i="38"/>
  <c r="AD225" i="38"/>
  <c r="P210" i="38"/>
  <c r="AN209" i="38"/>
  <c r="AB209" i="38"/>
  <c r="P209" i="38"/>
  <c r="AN208" i="38"/>
  <c r="AB208" i="38"/>
  <c r="P208" i="38"/>
  <c r="AN207" i="38"/>
  <c r="AB207" i="38"/>
  <c r="P207" i="38"/>
  <c r="AN206" i="38"/>
  <c r="AB206" i="38"/>
  <c r="P206" i="38"/>
  <c r="Q205" i="38"/>
  <c r="AC204" i="38"/>
  <c r="AO203" i="38"/>
  <c r="Q203" i="38"/>
  <c r="AC202" i="38"/>
  <c r="AO201" i="38"/>
  <c r="Q201" i="38"/>
  <c r="AC200" i="38"/>
  <c r="AQ224" i="38"/>
  <c r="AE224" i="38"/>
  <c r="S224" i="38"/>
  <c r="T224" i="38" s="1"/>
  <c r="AE223" i="38"/>
  <c r="AF223" i="38" s="1"/>
  <c r="S223" i="38"/>
  <c r="AQ222" i="38"/>
  <c r="AR222" i="38" s="1"/>
  <c r="AE222" i="38"/>
  <c r="S222" i="38"/>
  <c r="T222" i="38" s="1"/>
  <c r="AQ221" i="38"/>
  <c r="AE221" i="38"/>
  <c r="AF221" i="38" s="1"/>
  <c r="S221" i="38"/>
  <c r="AQ220" i="38"/>
  <c r="AR220" i="38" s="1"/>
  <c r="AE220" i="38"/>
  <c r="S220" i="38"/>
  <c r="T220" i="38" s="1"/>
  <c r="AQ219" i="38"/>
  <c r="AE219" i="38"/>
  <c r="AF219" i="38" s="1"/>
  <c r="S219" i="38"/>
  <c r="AQ218" i="38"/>
  <c r="AR218" i="38" s="1"/>
  <c r="AE218" i="38"/>
  <c r="S218" i="38"/>
  <c r="T218" i="38" s="1"/>
  <c r="AQ217" i="38"/>
  <c r="AE217" i="38"/>
  <c r="AF217" i="38" s="1"/>
  <c r="S217" i="38"/>
  <c r="AQ216" i="38"/>
  <c r="AR216" i="38" s="1"/>
  <c r="AE216" i="38"/>
  <c r="S216" i="38"/>
  <c r="T216" i="38" s="1"/>
  <c r="AE215" i="38"/>
  <c r="AF215" i="38" s="1"/>
  <c r="S215" i="38"/>
  <c r="AQ214" i="38"/>
  <c r="AR214" i="38" s="1"/>
  <c r="AE214" i="38"/>
  <c r="S214" i="38"/>
  <c r="T214" i="38" s="1"/>
  <c r="AQ213" i="38"/>
  <c r="AE213" i="38"/>
  <c r="AF213" i="38" s="1"/>
  <c r="S213" i="38"/>
  <c r="AQ212" i="38"/>
  <c r="AR212" i="38" s="1"/>
  <c r="AE212" i="38"/>
  <c r="S212" i="38"/>
  <c r="T212" i="38" s="1"/>
  <c r="AQ211" i="38"/>
  <c r="AE211" i="38"/>
  <c r="AF211" i="38" s="1"/>
  <c r="S211" i="38"/>
  <c r="AQ210" i="38"/>
  <c r="AR210" i="38" s="1"/>
  <c r="AE210" i="38"/>
  <c r="AC205" i="38"/>
  <c r="AO204" i="38"/>
  <c r="Q204" i="38"/>
  <c r="AC203" i="38"/>
  <c r="AO202" i="38"/>
  <c r="Q202" i="38"/>
  <c r="AC201" i="38"/>
  <c r="AD201" i="38" s="1"/>
  <c r="AO200" i="38"/>
  <c r="R200" i="38"/>
  <c r="AP199" i="38"/>
  <c r="AD199" i="38"/>
  <c r="R199" i="38"/>
  <c r="S199" i="38" s="1"/>
  <c r="AP198" i="38"/>
  <c r="AD198" i="38"/>
  <c r="R198" i="38"/>
  <c r="AP197" i="38"/>
  <c r="AQ197" i="38" s="1"/>
  <c r="AD197" i="38"/>
  <c r="R197" i="38"/>
  <c r="S197" i="38" s="1"/>
  <c r="AP196" i="38"/>
  <c r="AD196" i="38"/>
  <c r="AE196" i="38" s="1"/>
  <c r="AP195" i="38"/>
  <c r="AQ195" i="38" s="1"/>
  <c r="AD195" i="38"/>
  <c r="R195" i="38"/>
  <c r="AQ199" i="38"/>
  <c r="AE198" i="38"/>
  <c r="S195" i="38"/>
  <c r="R205" i="38"/>
  <c r="S205" i="38" s="1"/>
  <c r="AP204" i="38"/>
  <c r="AQ204" i="38" s="1"/>
  <c r="AD204" i="38"/>
  <c r="R204" i="38"/>
  <c r="AP203" i="38"/>
  <c r="AQ203" i="38" s="1"/>
  <c r="AD203" i="38"/>
  <c r="AE203" i="38" s="1"/>
  <c r="R203" i="38"/>
  <c r="AP202" i="38"/>
  <c r="AD202" i="38"/>
  <c r="AE202" i="38" s="1"/>
  <c r="R202" i="38"/>
  <c r="S202" i="38" s="1"/>
  <c r="AP201" i="38"/>
  <c r="R201" i="38"/>
  <c r="S201" i="38" s="1"/>
  <c r="AP200" i="38"/>
  <c r="AQ200" i="38" s="1"/>
  <c r="AD200" i="38"/>
  <c r="AA188" i="38"/>
  <c r="AB188" i="38" s="1"/>
  <c r="AM187" i="38"/>
  <c r="AN187" i="38" s="1"/>
  <c r="O187" i="38"/>
  <c r="P187" i="38" s="1"/>
  <c r="O186" i="38"/>
  <c r="AA185" i="38"/>
  <c r="AM184" i="38"/>
  <c r="O184" i="38"/>
  <c r="AA183" i="38"/>
  <c r="AM182" i="38"/>
  <c r="O182" i="38"/>
  <c r="AA181" i="38"/>
  <c r="AM180" i="38"/>
  <c r="O180" i="38"/>
  <c r="AA179" i="38"/>
  <c r="AM178" i="38"/>
  <c r="O178" i="38"/>
  <c r="AA177" i="38"/>
  <c r="AB177" i="38" s="1"/>
  <c r="AM176" i="38"/>
  <c r="AN176" i="38" s="1"/>
  <c r="O176" i="38"/>
  <c r="P176" i="38" s="1"/>
  <c r="AA175" i="38"/>
  <c r="AB175" i="38" s="1"/>
  <c r="AM174" i="38"/>
  <c r="AN174" i="38" s="1"/>
  <c r="O174" i="38"/>
  <c r="P174" i="38" s="1"/>
  <c r="AA173" i="38"/>
  <c r="AB173" i="38" s="1"/>
  <c r="AM172" i="38"/>
  <c r="AN172" i="38" s="1"/>
  <c r="O172" i="38"/>
  <c r="P172" i="38" s="1"/>
  <c r="AA171" i="38"/>
  <c r="AB171" i="38" s="1"/>
  <c r="AM170" i="38"/>
  <c r="AN170" i="38" s="1"/>
  <c r="O170" i="38"/>
  <c r="P170" i="38" s="1"/>
  <c r="AA169" i="38"/>
  <c r="AB169" i="38" s="1"/>
  <c r="AM168" i="38"/>
  <c r="AN168" i="38" s="1"/>
  <c r="O168" i="38"/>
  <c r="P168" i="38" s="1"/>
  <c r="AA167" i="38"/>
  <c r="AB167" i="38" s="1"/>
  <c r="AM166" i="38"/>
  <c r="AN166" i="38" s="1"/>
  <c r="O166" i="38"/>
  <c r="P166" i="38" s="1"/>
  <c r="AA165" i="38"/>
  <c r="AB165" i="38" s="1"/>
  <c r="AM164" i="38"/>
  <c r="AN164" i="38" s="1"/>
  <c r="O164" i="38"/>
  <c r="AA163" i="38"/>
  <c r="AM162" i="38"/>
  <c r="O162" i="38"/>
  <c r="AA161" i="38"/>
  <c r="AM160" i="38"/>
  <c r="O160" i="38"/>
  <c r="AA159" i="38"/>
  <c r="AM158" i="38"/>
  <c r="O158" i="38"/>
  <c r="AA157" i="38"/>
  <c r="AM156" i="38"/>
  <c r="O156" i="38"/>
  <c r="AA155" i="38"/>
  <c r="AB155" i="38" s="1"/>
  <c r="AM154" i="38"/>
  <c r="AN154" i="38" s="1"/>
  <c r="O154" i="38"/>
  <c r="P154" i="38" s="1"/>
  <c r="AA153" i="38"/>
  <c r="AB153" i="38" s="1"/>
  <c r="AM152" i="38"/>
  <c r="AN152" i="38" s="1"/>
  <c r="O152" i="38"/>
  <c r="P152" i="38" s="1"/>
  <c r="AA151" i="38"/>
  <c r="AB151" i="38" s="1"/>
  <c r="AM150" i="38"/>
  <c r="AN150" i="38" s="1"/>
  <c r="O150" i="38"/>
  <c r="P150" i="38" s="1"/>
  <c r="AM188" i="38"/>
  <c r="AN188" i="38" s="1"/>
  <c r="O188" i="38"/>
  <c r="P188" i="38" s="1"/>
  <c r="AA187" i="38"/>
  <c r="AB187" i="38" s="1"/>
  <c r="AM186" i="38"/>
  <c r="AN186" i="38" s="1"/>
  <c r="AA186" i="38"/>
  <c r="AB186" i="38" s="1"/>
  <c r="AC186" i="38" s="1"/>
  <c r="AM185" i="38"/>
  <c r="O185" i="38"/>
  <c r="AA184" i="38"/>
  <c r="AM183" i="38"/>
  <c r="O183" i="38"/>
  <c r="AA182" i="38"/>
  <c r="AM181" i="38"/>
  <c r="O181" i="38"/>
  <c r="AA180" i="38"/>
  <c r="AM179" i="38"/>
  <c r="O179" i="38"/>
  <c r="AA178" i="38"/>
  <c r="AM177" i="38"/>
  <c r="AN177" i="38" s="1"/>
  <c r="O177" i="38"/>
  <c r="P177" i="38" s="1"/>
  <c r="AA176" i="38"/>
  <c r="AB176" i="38" s="1"/>
  <c r="AM175" i="38"/>
  <c r="AN175" i="38" s="1"/>
  <c r="O175" i="38"/>
  <c r="P175" i="38" s="1"/>
  <c r="AA174" i="38"/>
  <c r="AB174" i="38" s="1"/>
  <c r="AM173" i="38"/>
  <c r="AN173" i="38" s="1"/>
  <c r="O173" i="38"/>
  <c r="P173" i="38" s="1"/>
  <c r="AA172" i="38"/>
  <c r="AB172" i="38" s="1"/>
  <c r="AM171" i="38"/>
  <c r="AN171" i="38" s="1"/>
  <c r="O171" i="38"/>
  <c r="P171" i="38" s="1"/>
  <c r="AA170" i="38"/>
  <c r="AB170" i="38" s="1"/>
  <c r="AM169" i="38"/>
  <c r="AN169" i="38" s="1"/>
  <c r="O169" i="38"/>
  <c r="P169" i="38" s="1"/>
  <c r="AA168" i="38"/>
  <c r="AB168" i="38" s="1"/>
  <c r="AM167" i="38"/>
  <c r="AN167" i="38" s="1"/>
  <c r="O167" i="38"/>
  <c r="P167" i="38" s="1"/>
  <c r="AA166" i="38"/>
  <c r="AB166" i="38" s="1"/>
  <c r="AM165" i="38"/>
  <c r="AN165" i="38" s="1"/>
  <c r="O165" i="38"/>
  <c r="P165" i="38" s="1"/>
  <c r="AA164" i="38"/>
  <c r="AB164" i="38" s="1"/>
  <c r="AM163" i="38"/>
  <c r="O163" i="38"/>
  <c r="AA162" i="38"/>
  <c r="AM161" i="38"/>
  <c r="O161" i="38"/>
  <c r="AA160" i="38"/>
  <c r="AB160" i="38" s="1"/>
  <c r="AM159" i="38"/>
  <c r="O159" i="38"/>
  <c r="AA158" i="38"/>
  <c r="AM157" i="38"/>
  <c r="O157" i="38"/>
  <c r="AA156" i="38"/>
  <c r="AM155" i="38"/>
  <c r="AN155" i="38" s="1"/>
  <c r="AO155" i="38" s="1"/>
  <c r="O155" i="38"/>
  <c r="P155" i="38" s="1"/>
  <c r="AA154" i="38"/>
  <c r="AB154" i="38" s="1"/>
  <c r="AM153" i="38"/>
  <c r="AN153" i="38" s="1"/>
  <c r="O153" i="38"/>
  <c r="P153" i="38" s="1"/>
  <c r="AA152" i="38"/>
  <c r="AB152" i="38" s="1"/>
  <c r="AM151" i="38"/>
  <c r="AN151" i="38" s="1"/>
  <c r="O151" i="38"/>
  <c r="P151" i="38" s="1"/>
  <c r="AC188" i="38"/>
  <c r="AO187" i="38"/>
  <c r="Q187" i="38"/>
  <c r="AD186" i="38"/>
  <c r="AO188" i="38"/>
  <c r="Q188" i="38"/>
  <c r="AC187" i="38"/>
  <c r="AO186" i="38"/>
  <c r="AP186" i="38" s="1"/>
  <c r="P186" i="38"/>
  <c r="AN185" i="38"/>
  <c r="AB185" i="38"/>
  <c r="P185" i="38"/>
  <c r="AN184" i="38"/>
  <c r="AB184" i="38"/>
  <c r="P184" i="38"/>
  <c r="AN183" i="38"/>
  <c r="AB183" i="38"/>
  <c r="P183" i="38"/>
  <c r="AN182" i="38"/>
  <c r="AB182" i="38"/>
  <c r="P182" i="38"/>
  <c r="AN181" i="38"/>
  <c r="AB181" i="38"/>
  <c r="P181" i="38"/>
  <c r="AN180" i="38"/>
  <c r="AB180" i="38"/>
  <c r="P180" i="38"/>
  <c r="AN179" i="38"/>
  <c r="AB179" i="38"/>
  <c r="P179" i="38"/>
  <c r="AN178" i="38"/>
  <c r="AB178" i="38"/>
  <c r="P178" i="38"/>
  <c r="AC177" i="38"/>
  <c r="AO176" i="38"/>
  <c r="Q176" i="38"/>
  <c r="AC175" i="38"/>
  <c r="AO174" i="38"/>
  <c r="Q174" i="38"/>
  <c r="AC173" i="38"/>
  <c r="AO172" i="38"/>
  <c r="Q172" i="38"/>
  <c r="AC171" i="38"/>
  <c r="AO170" i="38"/>
  <c r="Q170" i="38"/>
  <c r="AC169" i="38"/>
  <c r="AO168" i="38"/>
  <c r="Q168" i="38"/>
  <c r="AC167" i="38"/>
  <c r="AO166" i="38"/>
  <c r="Q166" i="38"/>
  <c r="AC165" i="38"/>
  <c r="AO164" i="38"/>
  <c r="AE186" i="38"/>
  <c r="AF186" i="38" s="1"/>
  <c r="Q177" i="38"/>
  <c r="AC176" i="38"/>
  <c r="AO175" i="38"/>
  <c r="Q175" i="38"/>
  <c r="AC174" i="38"/>
  <c r="AO173" i="38"/>
  <c r="Q173" i="38"/>
  <c r="AC172" i="38"/>
  <c r="AO171" i="38"/>
  <c r="AP171" i="38" s="1"/>
  <c r="AQ171" i="38" s="1"/>
  <c r="Q171" i="38"/>
  <c r="AC170" i="38"/>
  <c r="AO169" i="38"/>
  <c r="Q169" i="38"/>
  <c r="AC168" i="38"/>
  <c r="AO167" i="38"/>
  <c r="Q167" i="38"/>
  <c r="AC166" i="38"/>
  <c r="AO165" i="38"/>
  <c r="Q165" i="38"/>
  <c r="AC164" i="38"/>
  <c r="AP188" i="38"/>
  <c r="AQ188" i="38" s="1"/>
  <c r="AD188" i="38"/>
  <c r="AE188" i="38" s="1"/>
  <c r="R188" i="38"/>
  <c r="AP187" i="38"/>
  <c r="AD187" i="38"/>
  <c r="AE187" i="38" s="1"/>
  <c r="R187" i="38"/>
  <c r="P164" i="38"/>
  <c r="AN163" i="38"/>
  <c r="AB163" i="38"/>
  <c r="P163" i="38"/>
  <c r="AN162" i="38"/>
  <c r="AB162" i="38"/>
  <c r="P162" i="38"/>
  <c r="AN161" i="38"/>
  <c r="AB161" i="38"/>
  <c r="P161" i="38"/>
  <c r="AN160" i="38"/>
  <c r="P160" i="38"/>
  <c r="AN159" i="38"/>
  <c r="AB159" i="38"/>
  <c r="P159" i="38"/>
  <c r="AN158" i="38"/>
  <c r="AB158" i="38"/>
  <c r="P158" i="38"/>
  <c r="AN157" i="38"/>
  <c r="AB157" i="38"/>
  <c r="P157" i="38"/>
  <c r="AN156" i="38"/>
  <c r="AB156" i="38"/>
  <c r="P156" i="38"/>
  <c r="AC155" i="38"/>
  <c r="AO154" i="38"/>
  <c r="Q154" i="38"/>
  <c r="AC153" i="38"/>
  <c r="AO152" i="38"/>
  <c r="Q152" i="38"/>
  <c r="AO150" i="38"/>
  <c r="Q150" i="38"/>
  <c r="Q155" i="38"/>
  <c r="AC154" i="38"/>
  <c r="AO153" i="38"/>
  <c r="Q153" i="38"/>
  <c r="AC152" i="38"/>
  <c r="AO151" i="38"/>
  <c r="Q151" i="38"/>
  <c r="AC150" i="38"/>
  <c r="AD177" i="38"/>
  <c r="R177" i="38"/>
  <c r="AP176" i="38"/>
  <c r="AD176" i="38"/>
  <c r="R176" i="38"/>
  <c r="AP175" i="38"/>
  <c r="AQ175" i="38" s="1"/>
  <c r="AD175" i="38"/>
  <c r="R175" i="38"/>
  <c r="AP174" i="38"/>
  <c r="AD174" i="38"/>
  <c r="R174" i="38"/>
  <c r="AP173" i="38"/>
  <c r="AD173" i="38"/>
  <c r="R173" i="38"/>
  <c r="AP172" i="38"/>
  <c r="AD172" i="38"/>
  <c r="R172" i="38"/>
  <c r="AD171" i="38"/>
  <c r="R171" i="38"/>
  <c r="AP170" i="38"/>
  <c r="AD170" i="38"/>
  <c r="R170" i="38"/>
  <c r="AP169" i="38"/>
  <c r="AD169" i="38"/>
  <c r="R169" i="38"/>
  <c r="S169" i="38" s="1"/>
  <c r="AP168" i="38"/>
  <c r="AD168" i="38"/>
  <c r="R168" i="38"/>
  <c r="AP167" i="38"/>
  <c r="AQ167" i="38" s="1"/>
  <c r="AD167" i="38"/>
  <c r="R167" i="38"/>
  <c r="AP166" i="38"/>
  <c r="AD166" i="38"/>
  <c r="R166" i="38"/>
  <c r="AP165" i="38"/>
  <c r="AD165" i="38"/>
  <c r="R165" i="38"/>
  <c r="AP164" i="38"/>
  <c r="AD164" i="38"/>
  <c r="Q164" i="38"/>
  <c r="AO163" i="38"/>
  <c r="AC163" i="38"/>
  <c r="Q163" i="38"/>
  <c r="AO162" i="38"/>
  <c r="AP155" i="38"/>
  <c r="AD155" i="38"/>
  <c r="R155" i="38"/>
  <c r="S155" i="38" s="1"/>
  <c r="AP154" i="38"/>
  <c r="AQ154" i="38" s="1"/>
  <c r="AD154" i="38"/>
  <c r="R154" i="38"/>
  <c r="AP153" i="38"/>
  <c r="AQ153" i="38" s="1"/>
  <c r="AD153" i="38"/>
  <c r="AE153" i="38" s="1"/>
  <c r="R153" i="38"/>
  <c r="AP152" i="38"/>
  <c r="AD152" i="38"/>
  <c r="AE152" i="38" s="1"/>
  <c r="R152" i="38"/>
  <c r="S152" i="38" s="1"/>
  <c r="AP151" i="38"/>
  <c r="R151" i="38"/>
  <c r="S151" i="38" s="1"/>
  <c r="AP150" i="38"/>
  <c r="AQ150" i="38" s="1"/>
  <c r="AD150" i="38"/>
  <c r="R150" i="38"/>
  <c r="AB145" i="38"/>
  <c r="P30" i="37" s="1"/>
  <c r="AD145" i="38"/>
  <c r="R30" i="37" s="1"/>
  <c r="AF145" i="38"/>
  <c r="T30" i="37" s="1"/>
  <c r="AH145" i="38"/>
  <c r="V30" i="37" s="1"/>
  <c r="AJ145" i="38"/>
  <c r="X30" i="37" s="1"/>
  <c r="AL145" i="38"/>
  <c r="Z30" i="37" s="1"/>
  <c r="AN145" i="38"/>
  <c r="AC30" i="37" s="1"/>
  <c r="AP145" i="38"/>
  <c r="AE30" i="37" s="1"/>
  <c r="AR145" i="38"/>
  <c r="AG30" i="37" s="1"/>
  <c r="AT145" i="38"/>
  <c r="AI30" i="37" s="1"/>
  <c r="AV145" i="38"/>
  <c r="AK30" i="37" s="1"/>
  <c r="AX145" i="38"/>
  <c r="AM30" i="37" s="1"/>
  <c r="AA60" i="38"/>
  <c r="AB60" i="38" s="1"/>
  <c r="Z1" i="38"/>
  <c r="AA98" i="38"/>
  <c r="AB98" i="38" s="1"/>
  <c r="AM97" i="38"/>
  <c r="AN97" i="38" s="1"/>
  <c r="O97" i="38"/>
  <c r="AA96" i="38"/>
  <c r="AM95" i="38"/>
  <c r="AN95" i="38" s="1"/>
  <c r="O95" i="38"/>
  <c r="AA94" i="38"/>
  <c r="AM93" i="38"/>
  <c r="O93" i="38"/>
  <c r="AA92" i="38"/>
  <c r="AM91" i="38"/>
  <c r="O91" i="38"/>
  <c r="AA90" i="38"/>
  <c r="AM89" i="38"/>
  <c r="O89" i="38"/>
  <c r="AA88" i="38"/>
  <c r="AM87" i="38"/>
  <c r="AN87" i="38" s="1"/>
  <c r="O87" i="38"/>
  <c r="P87" i="38" s="1"/>
  <c r="AA86" i="38"/>
  <c r="AB86" i="38" s="1"/>
  <c r="AM85" i="38"/>
  <c r="AN85" i="38" s="1"/>
  <c r="O85" i="38"/>
  <c r="P85" i="38" s="1"/>
  <c r="AA84" i="38"/>
  <c r="AB84" i="38" s="1"/>
  <c r="AM83" i="38"/>
  <c r="AN83" i="38" s="1"/>
  <c r="O83" i="38"/>
  <c r="P83" i="38" s="1"/>
  <c r="AA82" i="38"/>
  <c r="AB82" i="38" s="1"/>
  <c r="AM81" i="38"/>
  <c r="AN81" i="38" s="1"/>
  <c r="O81" i="38"/>
  <c r="P81" i="38" s="1"/>
  <c r="AA80" i="38"/>
  <c r="AB80" i="38" s="1"/>
  <c r="AM79" i="38"/>
  <c r="AN79" i="38" s="1"/>
  <c r="O79" i="38"/>
  <c r="P79" i="38" s="1"/>
  <c r="AA78" i="38"/>
  <c r="AB78" i="38" s="1"/>
  <c r="AM77" i="38"/>
  <c r="AN77" i="38" s="1"/>
  <c r="O77" i="38"/>
  <c r="P77" i="38" s="1"/>
  <c r="AA76" i="38"/>
  <c r="AB76" i="38" s="1"/>
  <c r="AM75" i="38"/>
  <c r="AN75" i="38" s="1"/>
  <c r="O75" i="38"/>
  <c r="P75" i="38" s="1"/>
  <c r="AA74" i="38"/>
  <c r="AB74" i="38" s="1"/>
  <c r="AM73" i="38"/>
  <c r="O73" i="38"/>
  <c r="AA72" i="38"/>
  <c r="AM71" i="38"/>
  <c r="O71" i="38"/>
  <c r="AA70" i="38"/>
  <c r="AM69" i="38"/>
  <c r="O69" i="38"/>
  <c r="AA68" i="38"/>
  <c r="AM67" i="38"/>
  <c r="O67" i="38"/>
  <c r="AM66" i="38"/>
  <c r="O66" i="38"/>
  <c r="P66" i="38" s="1"/>
  <c r="AA65" i="38"/>
  <c r="AB65" i="38" s="1"/>
  <c r="AM64" i="38"/>
  <c r="AN64" i="38" s="1"/>
  <c r="O64" i="38"/>
  <c r="P64" i="38" s="1"/>
  <c r="AA63" i="38"/>
  <c r="AB63" i="38" s="1"/>
  <c r="AM62" i="38"/>
  <c r="AN62" i="38" s="1"/>
  <c r="O62" i="38"/>
  <c r="P62" i="38" s="1"/>
  <c r="AA61" i="38"/>
  <c r="AB61" i="38" s="1"/>
  <c r="AM60" i="38"/>
  <c r="AN60" i="38" s="1"/>
  <c r="O60" i="38"/>
  <c r="P60" i="38" s="1"/>
  <c r="AM98" i="38"/>
  <c r="AN98" i="38" s="1"/>
  <c r="O98" i="38"/>
  <c r="P98" i="38" s="1"/>
  <c r="AA97" i="38"/>
  <c r="AB97" i="38" s="1"/>
  <c r="AM96" i="38"/>
  <c r="O96" i="38"/>
  <c r="AA95" i="38"/>
  <c r="AM94" i="38"/>
  <c r="O94" i="38"/>
  <c r="AA93" i="38"/>
  <c r="AM92" i="38"/>
  <c r="O92" i="38"/>
  <c r="AA91" i="38"/>
  <c r="AM90" i="38"/>
  <c r="O90" i="38"/>
  <c r="AA89" i="38"/>
  <c r="AM88" i="38"/>
  <c r="O88" i="38"/>
  <c r="P88" i="38" s="1"/>
  <c r="AA87" i="38"/>
  <c r="AB87" i="38" s="1"/>
  <c r="AM86" i="38"/>
  <c r="AN86" i="38" s="1"/>
  <c r="O86" i="38"/>
  <c r="P86" i="38" s="1"/>
  <c r="AA85" i="38"/>
  <c r="AB85" i="38" s="1"/>
  <c r="AM84" i="38"/>
  <c r="AN84" i="38" s="1"/>
  <c r="O84" i="38"/>
  <c r="P84" i="38" s="1"/>
  <c r="AA83" i="38"/>
  <c r="AB83" i="38" s="1"/>
  <c r="AM82" i="38"/>
  <c r="AN82" i="38" s="1"/>
  <c r="O82" i="38"/>
  <c r="P82" i="38" s="1"/>
  <c r="AA81" i="38"/>
  <c r="AB81" i="38" s="1"/>
  <c r="AM80" i="38"/>
  <c r="AN80" i="38" s="1"/>
  <c r="O80" i="38"/>
  <c r="P80" i="38" s="1"/>
  <c r="AA79" i="38"/>
  <c r="AB79" i="38" s="1"/>
  <c r="AM78" i="38"/>
  <c r="AN78" i="38" s="1"/>
  <c r="O78" i="38"/>
  <c r="P78" i="38" s="1"/>
  <c r="AA77" i="38"/>
  <c r="AB77" i="38" s="1"/>
  <c r="AM76" i="38"/>
  <c r="AN76" i="38" s="1"/>
  <c r="O76" i="38"/>
  <c r="P76" i="38" s="1"/>
  <c r="AA75" i="38"/>
  <c r="AB75" i="38" s="1"/>
  <c r="AM74" i="38"/>
  <c r="AN74" i="38" s="1"/>
  <c r="O74" i="38"/>
  <c r="AA73" i="38"/>
  <c r="AM72" i="38"/>
  <c r="O72" i="38"/>
  <c r="AA71" i="38"/>
  <c r="AM70" i="38"/>
  <c r="O70" i="38"/>
  <c r="AA69" i="38"/>
  <c r="AM68" i="38"/>
  <c r="O68" i="38"/>
  <c r="AA67" i="38"/>
  <c r="AA66" i="38"/>
  <c r="AB66" i="38" s="1"/>
  <c r="AM65" i="38"/>
  <c r="AN65" i="38" s="1"/>
  <c r="O65" i="38"/>
  <c r="P65" i="38" s="1"/>
  <c r="AA64" i="38"/>
  <c r="AB64" i="38" s="1"/>
  <c r="AM63" i="38"/>
  <c r="AN63" i="38" s="1"/>
  <c r="O63" i="38"/>
  <c r="P63" i="38" s="1"/>
  <c r="AA62" i="38"/>
  <c r="AB62" i="38" s="1"/>
  <c r="AM61" i="38"/>
  <c r="AN61" i="38" s="1"/>
  <c r="O61" i="38"/>
  <c r="P61" i="38" s="1"/>
  <c r="AC98" i="38"/>
  <c r="AO97" i="38"/>
  <c r="AO98" i="38"/>
  <c r="Q98" i="38"/>
  <c r="AC97" i="38"/>
  <c r="Q87" i="38"/>
  <c r="AC86" i="38"/>
  <c r="AO85" i="38"/>
  <c r="Q85" i="38"/>
  <c r="AC84" i="38"/>
  <c r="AO83" i="38"/>
  <c r="Q83" i="38"/>
  <c r="AC82" i="38"/>
  <c r="AO81" i="38"/>
  <c r="Q81" i="38"/>
  <c r="AC80" i="38"/>
  <c r="AO79" i="38"/>
  <c r="Q79" i="38"/>
  <c r="AC78" i="38"/>
  <c r="AO77" i="38"/>
  <c r="Q77" i="38"/>
  <c r="AC76" i="38"/>
  <c r="AO75" i="38"/>
  <c r="Q75" i="38"/>
  <c r="AC74" i="38"/>
  <c r="AP98" i="38"/>
  <c r="AQ98" i="38" s="1"/>
  <c r="AD98" i="38"/>
  <c r="AE98" i="38" s="1"/>
  <c r="R98" i="38"/>
  <c r="AP97" i="38"/>
  <c r="AD97" i="38"/>
  <c r="AE97" i="38" s="1"/>
  <c r="P97" i="38"/>
  <c r="AN96" i="38"/>
  <c r="AB96" i="38"/>
  <c r="P96" i="38"/>
  <c r="AB95" i="38"/>
  <c r="P95" i="38"/>
  <c r="AN94" i="38"/>
  <c r="AB94" i="38"/>
  <c r="P94" i="38"/>
  <c r="AN93" i="38"/>
  <c r="AB93" i="38"/>
  <c r="P93" i="38"/>
  <c r="AN92" i="38"/>
  <c r="AB92" i="38"/>
  <c r="P92" i="38"/>
  <c r="AN91" i="38"/>
  <c r="AB91" i="38"/>
  <c r="P91" i="38"/>
  <c r="AN90" i="38"/>
  <c r="AB90" i="38"/>
  <c r="P90" i="38"/>
  <c r="AN89" i="38"/>
  <c r="AB89" i="38"/>
  <c r="P89" i="38"/>
  <c r="AN88" i="38"/>
  <c r="AB88" i="38"/>
  <c r="Q88" i="38"/>
  <c r="AC87" i="38"/>
  <c r="AO86" i="38"/>
  <c r="Q86" i="38"/>
  <c r="AC85" i="38"/>
  <c r="AO84" i="38"/>
  <c r="Q84" i="38"/>
  <c r="AC83" i="38"/>
  <c r="AO82" i="38"/>
  <c r="Q82" i="38"/>
  <c r="AC81" i="38"/>
  <c r="AO80" i="38"/>
  <c r="Q80" i="38"/>
  <c r="AC79" i="38"/>
  <c r="AO78" i="38"/>
  <c r="Q78" i="38"/>
  <c r="AC77" i="38"/>
  <c r="AO76" i="38"/>
  <c r="Q76" i="38"/>
  <c r="AC75" i="38"/>
  <c r="AO74" i="38"/>
  <c r="P74" i="38"/>
  <c r="AN73" i="38"/>
  <c r="AB73" i="38"/>
  <c r="P73" i="38"/>
  <c r="AN72" i="38"/>
  <c r="AB72" i="38"/>
  <c r="P72" i="38"/>
  <c r="AN71" i="38"/>
  <c r="AB71" i="38"/>
  <c r="P71" i="38"/>
  <c r="AN70" i="38"/>
  <c r="AB70" i="38"/>
  <c r="P70" i="38"/>
  <c r="AN69" i="38"/>
  <c r="AB69" i="38"/>
  <c r="P69" i="38"/>
  <c r="AN68" i="38"/>
  <c r="AB68" i="38"/>
  <c r="P68" i="38"/>
  <c r="AN67" i="38"/>
  <c r="AB67" i="38"/>
  <c r="P67" i="38"/>
  <c r="Q66" i="38"/>
  <c r="AC65" i="38"/>
  <c r="AO64" i="38"/>
  <c r="Q64" i="38"/>
  <c r="AC63" i="38"/>
  <c r="AO62" i="38"/>
  <c r="Q62" i="38"/>
  <c r="AC61" i="38"/>
  <c r="AO60" i="38"/>
  <c r="Q60" i="38"/>
  <c r="AC66" i="38"/>
  <c r="AO65" i="38"/>
  <c r="Q65" i="38"/>
  <c r="AC64" i="38"/>
  <c r="AO63" i="38"/>
  <c r="Q63" i="38"/>
  <c r="AC62" i="38"/>
  <c r="AO61" i="38"/>
  <c r="Q61" i="38"/>
  <c r="AC60" i="38"/>
  <c r="R88" i="38"/>
  <c r="AD87" i="38"/>
  <c r="R87" i="38"/>
  <c r="S87" i="38" s="1"/>
  <c r="AP86" i="38"/>
  <c r="AD86" i="38"/>
  <c r="R86" i="38"/>
  <c r="AP85" i="38"/>
  <c r="AQ85" i="38" s="1"/>
  <c r="AD85" i="38"/>
  <c r="R85" i="38"/>
  <c r="AP84" i="38"/>
  <c r="AD84" i="38"/>
  <c r="AE84" i="38" s="1"/>
  <c r="R84" i="38"/>
  <c r="AP83" i="38"/>
  <c r="AD83" i="38"/>
  <c r="R83" i="38"/>
  <c r="S83" i="38" s="1"/>
  <c r="AP82" i="38"/>
  <c r="AD82" i="38"/>
  <c r="R82" i="38"/>
  <c r="AP81" i="38"/>
  <c r="AQ81" i="38" s="1"/>
  <c r="AD81" i="38"/>
  <c r="R81" i="38"/>
  <c r="AP80" i="38"/>
  <c r="AD80" i="38"/>
  <c r="AE80" i="38" s="1"/>
  <c r="R80" i="38"/>
  <c r="AP79" i="38"/>
  <c r="AD79" i="38"/>
  <c r="R79" i="38"/>
  <c r="S79" i="38" s="1"/>
  <c r="AP78" i="38"/>
  <c r="AD78" i="38"/>
  <c r="R78" i="38"/>
  <c r="AP77" i="38"/>
  <c r="AQ77" i="38" s="1"/>
  <c r="AD77" i="38"/>
  <c r="R77" i="38"/>
  <c r="AP76" i="38"/>
  <c r="AD76" i="38"/>
  <c r="AE76" i="38" s="1"/>
  <c r="R76" i="38"/>
  <c r="AP75" i="38"/>
  <c r="AD75" i="38"/>
  <c r="R75" i="38"/>
  <c r="S75" i="38" s="1"/>
  <c r="AP74" i="38"/>
  <c r="AD74" i="38"/>
  <c r="Q74" i="38"/>
  <c r="AO73" i="38"/>
  <c r="AC73" i="38"/>
  <c r="AD66" i="38"/>
  <c r="AE66" i="38" s="1"/>
  <c r="R66" i="38"/>
  <c r="AP65" i="38"/>
  <c r="AD65" i="38"/>
  <c r="AE65" i="38" s="1"/>
  <c r="R65" i="38"/>
  <c r="S65" i="38" s="1"/>
  <c r="AP64" i="38"/>
  <c r="AD64" i="38"/>
  <c r="R64" i="38"/>
  <c r="S64" i="38" s="1"/>
  <c r="AP63" i="38"/>
  <c r="AQ63" i="38" s="1"/>
  <c r="AD63" i="38"/>
  <c r="R63" i="38"/>
  <c r="AP62" i="38"/>
  <c r="AQ62" i="38" s="1"/>
  <c r="AD62" i="38"/>
  <c r="AE62" i="38" s="1"/>
  <c r="R62" i="38"/>
  <c r="AP61" i="38"/>
  <c r="AD61" i="38"/>
  <c r="AE61" i="38" s="1"/>
  <c r="R61" i="38"/>
  <c r="S61" i="38" s="1"/>
  <c r="AP60" i="38"/>
  <c r="AD60" i="38"/>
  <c r="R60" i="38"/>
  <c r="S60" i="38" s="1"/>
  <c r="V1" i="38"/>
  <c r="AD1" i="38"/>
  <c r="R1" i="38"/>
  <c r="X1" i="38"/>
  <c r="AB1" i="38"/>
  <c r="AF1" i="38"/>
  <c r="AJ1" i="38"/>
  <c r="AN1" i="38"/>
  <c r="P1" i="38"/>
  <c r="T1" i="38"/>
  <c r="O1" i="38"/>
  <c r="Q1" i="38"/>
  <c r="S1" i="38"/>
  <c r="U1" i="38"/>
  <c r="W1" i="38"/>
  <c r="Y1" i="38"/>
  <c r="AA1" i="38"/>
  <c r="AC1" i="38"/>
  <c r="AE1" i="38"/>
  <c r="AG1" i="38"/>
  <c r="AI1" i="38"/>
  <c r="AK1" i="38"/>
  <c r="AM1" i="38"/>
  <c r="AO1" i="38"/>
  <c r="AQ1" i="38"/>
  <c r="AS1" i="38"/>
  <c r="AU1" i="38"/>
  <c r="AW1" i="38"/>
  <c r="O145" i="38"/>
  <c r="B30" i="37" s="1"/>
  <c r="Q145" i="38"/>
  <c r="D30" i="37" s="1"/>
  <c r="S145" i="38"/>
  <c r="F30" i="37" s="1"/>
  <c r="U145" i="38"/>
  <c r="H30" i="37" s="1"/>
  <c r="W145" i="38"/>
  <c r="J30" i="37" s="1"/>
  <c r="Y145" i="38"/>
  <c r="L30" i="37" s="1"/>
  <c r="AA145" i="38"/>
  <c r="O30" i="37" s="1"/>
  <c r="AC145" i="38"/>
  <c r="Q30" i="37" s="1"/>
  <c r="AE145" i="38"/>
  <c r="S30" i="37" s="1"/>
  <c r="AG145" i="38"/>
  <c r="U30" i="37" s="1"/>
  <c r="AI145" i="38"/>
  <c r="W30" i="37" s="1"/>
  <c r="AK145" i="38"/>
  <c r="Y30" i="37" s="1"/>
  <c r="AM145" i="38"/>
  <c r="AB30" i="37" s="1"/>
  <c r="AO145" i="38"/>
  <c r="AD30" i="37" s="1"/>
  <c r="AQ145" i="38"/>
  <c r="AF30" i="37" s="1"/>
  <c r="AS145" i="38"/>
  <c r="AH30" i="37" s="1"/>
  <c r="AU145" i="38"/>
  <c r="AJ30" i="37" s="1"/>
  <c r="AW145" i="38"/>
  <c r="AL30" i="37" s="1"/>
  <c r="O55" i="38"/>
  <c r="Q55" i="38"/>
  <c r="S55" i="38"/>
  <c r="U55" i="38"/>
  <c r="W55" i="38"/>
  <c r="Y55" i="38"/>
  <c r="AA55" i="38"/>
  <c r="AC55" i="38"/>
  <c r="AE55" i="38"/>
  <c r="AG55" i="38"/>
  <c r="AI55" i="38"/>
  <c r="AK55" i="38"/>
  <c r="AM55" i="38"/>
  <c r="AO55" i="38"/>
  <c r="AQ55" i="38"/>
  <c r="AS55" i="38"/>
  <c r="AU55" i="38"/>
  <c r="AW55" i="38"/>
  <c r="O59" i="38"/>
  <c r="AA59" i="38"/>
  <c r="AM59" i="38"/>
  <c r="P55" i="38"/>
  <c r="R55" i="38"/>
  <c r="T55" i="38"/>
  <c r="V55" i="38"/>
  <c r="X55" i="38"/>
  <c r="Z55" i="38"/>
  <c r="AB55" i="38"/>
  <c r="AD55" i="38"/>
  <c r="AF55" i="38"/>
  <c r="AH55" i="38"/>
  <c r="AJ55" i="38"/>
  <c r="AL55" i="38"/>
  <c r="AN55" i="38"/>
  <c r="AP55" i="38"/>
  <c r="AR55" i="38"/>
  <c r="AT55" i="38"/>
  <c r="AV55" i="38"/>
  <c r="AX55" i="38"/>
  <c r="O149" i="38"/>
  <c r="AA149" i="38"/>
  <c r="AM149" i="38"/>
  <c r="O194" i="38"/>
  <c r="P194" i="38" s="1"/>
  <c r="AA194" i="38"/>
  <c r="AB194" i="38" s="1"/>
  <c r="AM194" i="38"/>
  <c r="AN194" i="38" s="1"/>
  <c r="E21" i="37"/>
  <c r="G21" i="37"/>
  <c r="I21" i="37"/>
  <c r="K21" i="37"/>
  <c r="M21" i="37"/>
  <c r="P21" i="37"/>
  <c r="R21" i="37"/>
  <c r="T21" i="37"/>
  <c r="V21" i="37"/>
  <c r="X21" i="37"/>
  <c r="Z21" i="37"/>
  <c r="AC21" i="37"/>
  <c r="AE21" i="37"/>
  <c r="AG21" i="37"/>
  <c r="AI21" i="37"/>
  <c r="AK21" i="37"/>
  <c r="AM21" i="37"/>
  <c r="B104" i="37"/>
  <c r="C139" i="37"/>
  <c r="B140" i="37"/>
  <c r="D21" i="37"/>
  <c r="F21" i="37"/>
  <c r="H21" i="37"/>
  <c r="J21" i="37"/>
  <c r="L21" i="37"/>
  <c r="O21" i="37"/>
  <c r="Q21" i="37"/>
  <c r="S21" i="37"/>
  <c r="U21" i="37"/>
  <c r="W21" i="37"/>
  <c r="Y21" i="37"/>
  <c r="AB21" i="37"/>
  <c r="AD21" i="37"/>
  <c r="AF21" i="37"/>
  <c r="AH21" i="37"/>
  <c r="AJ21" i="37"/>
  <c r="AL21" i="37"/>
  <c r="B97" i="37"/>
  <c r="N97" i="37" s="1"/>
  <c r="D133" i="37"/>
  <c r="F138" i="37"/>
  <c r="E149" i="37"/>
  <c r="C150" i="37"/>
  <c r="D150" i="37" s="1"/>
  <c r="E150" i="37" s="1"/>
  <c r="F150" i="37" s="1"/>
  <c r="G150" i="37" s="1"/>
  <c r="H150" i="37" s="1"/>
  <c r="I150" i="37" s="1"/>
  <c r="J150" i="37" s="1"/>
  <c r="K150" i="37" s="1"/>
  <c r="L150" i="37" s="1"/>
  <c r="M150" i="37" s="1"/>
  <c r="F16" i="31"/>
  <c r="D69" i="29"/>
  <c r="D81" i="29" s="1"/>
  <c r="F69" i="29"/>
  <c r="F81" i="29" s="1"/>
  <c r="F7" i="29" s="1"/>
  <c r="Q14" i="31"/>
  <c r="O9" i="32"/>
  <c r="N68" i="32"/>
  <c r="O75" i="32"/>
  <c r="O84" i="32" s="1"/>
  <c r="O74" i="33"/>
  <c r="O92" i="33"/>
  <c r="O9" i="34"/>
  <c r="O98" i="34"/>
  <c r="O130" i="34" s="1"/>
  <c r="N4" i="36"/>
  <c r="G13" i="31"/>
  <c r="AD7" i="37" s="1"/>
  <c r="C7" i="6"/>
  <c r="C6" i="6"/>
  <c r="B7" i="6"/>
  <c r="B6" i="6"/>
  <c r="C72" i="6"/>
  <c r="E72" i="6"/>
  <c r="F72" i="6"/>
  <c r="H72" i="6"/>
  <c r="I72" i="6"/>
  <c r="K72" i="6"/>
  <c r="L72" i="6"/>
  <c r="O72" i="6"/>
  <c r="P72" i="6"/>
  <c r="R72" i="6"/>
  <c r="S72" i="6"/>
  <c r="U72" i="6"/>
  <c r="V72" i="6"/>
  <c r="X72" i="6"/>
  <c r="Y72" i="6"/>
  <c r="AB72" i="6"/>
  <c r="AC72" i="6"/>
  <c r="AE72" i="6"/>
  <c r="AF72" i="6"/>
  <c r="AH72" i="6"/>
  <c r="AI72" i="6"/>
  <c r="AK72" i="6"/>
  <c r="AL72" i="6"/>
  <c r="B72" i="6"/>
  <c r="AE54" i="3"/>
  <c r="AF54" i="3"/>
  <c r="AG54" i="3"/>
  <c r="AH54" i="3"/>
  <c r="AI54" i="3"/>
  <c r="AJ54" i="3"/>
  <c r="AK54" i="3"/>
  <c r="AL54" i="3"/>
  <c r="AM54" i="3"/>
  <c r="AN54" i="3"/>
  <c r="AO54" i="3"/>
  <c r="AD54" i="3"/>
  <c r="S54" i="3"/>
  <c r="T54" i="3"/>
  <c r="U54" i="3"/>
  <c r="V54" i="3"/>
  <c r="W54" i="3"/>
  <c r="X54" i="3"/>
  <c r="Y54" i="3"/>
  <c r="Z54" i="3"/>
  <c r="AA54" i="3"/>
  <c r="AB54" i="3"/>
  <c r="AC54" i="3"/>
  <c r="R54" i="3"/>
  <c r="G54" i="3"/>
  <c r="H54" i="3"/>
  <c r="I54" i="3"/>
  <c r="J54" i="3"/>
  <c r="K54" i="3"/>
  <c r="L54" i="3"/>
  <c r="M54" i="3"/>
  <c r="N54" i="3"/>
  <c r="O54" i="3"/>
  <c r="P54" i="3"/>
  <c r="Q54" i="3"/>
  <c r="F54" i="3"/>
  <c r="AB60" i="19"/>
  <c r="AC60" i="19"/>
  <c r="AD60" i="19"/>
  <c r="AE60" i="19"/>
  <c r="AF60" i="19"/>
  <c r="AG60" i="19"/>
  <c r="AH60" i="19"/>
  <c r="AI60" i="19"/>
  <c r="AJ60" i="19"/>
  <c r="AK60" i="19"/>
  <c r="AL60" i="19"/>
  <c r="AA60" i="19"/>
  <c r="P60" i="19"/>
  <c r="Q60" i="19"/>
  <c r="R60" i="19"/>
  <c r="S60" i="19"/>
  <c r="T60" i="19"/>
  <c r="U60" i="19"/>
  <c r="V60" i="19"/>
  <c r="W60" i="19"/>
  <c r="X60" i="19"/>
  <c r="Y60" i="19"/>
  <c r="Z60" i="19"/>
  <c r="O60" i="19"/>
  <c r="D60" i="19"/>
  <c r="E60" i="19"/>
  <c r="F60" i="19"/>
  <c r="G60" i="19"/>
  <c r="H60" i="19"/>
  <c r="I60" i="19"/>
  <c r="J60" i="19"/>
  <c r="K60" i="19"/>
  <c r="L60" i="19"/>
  <c r="M60" i="19"/>
  <c r="N60" i="19"/>
  <c r="C60" i="19"/>
  <c r="AO53" i="3"/>
  <c r="AO55" i="3" s="1"/>
  <c r="AN53" i="3"/>
  <c r="AN55" i="3" s="1"/>
  <c r="AM53" i="3"/>
  <c r="AM55" i="3" s="1"/>
  <c r="AL53" i="3"/>
  <c r="AL55" i="3" s="1"/>
  <c r="AK53" i="3"/>
  <c r="AK55" i="3" s="1"/>
  <c r="AJ53" i="3"/>
  <c r="AJ55" i="3" s="1"/>
  <c r="AI53" i="3"/>
  <c r="AI55" i="3" s="1"/>
  <c r="AH53" i="3"/>
  <c r="AH55" i="3" s="1"/>
  <c r="AG53" i="3"/>
  <c r="AG55" i="3" s="1"/>
  <c r="AF53" i="3"/>
  <c r="AF55" i="3" s="1"/>
  <c r="AE53" i="3"/>
  <c r="AE55" i="3" s="1"/>
  <c r="AD53" i="3"/>
  <c r="AD55" i="3" s="1"/>
  <c r="AC53" i="3"/>
  <c r="AC55" i="3" s="1"/>
  <c r="AB53" i="3"/>
  <c r="AB55" i="3" s="1"/>
  <c r="AA53" i="3"/>
  <c r="AA55" i="3" s="1"/>
  <c r="Z53" i="3"/>
  <c r="Z55" i="3" s="1"/>
  <c r="Y53" i="3"/>
  <c r="Y55" i="3" s="1"/>
  <c r="X53" i="3"/>
  <c r="X55" i="3" s="1"/>
  <c r="W53" i="3"/>
  <c r="W55" i="3" s="1"/>
  <c r="V53" i="3"/>
  <c r="V55" i="3" s="1"/>
  <c r="U53" i="3"/>
  <c r="U55" i="3" s="1"/>
  <c r="T53" i="3"/>
  <c r="T55" i="3" s="1"/>
  <c r="S53" i="3"/>
  <c r="S55" i="3" s="1"/>
  <c r="R53" i="3"/>
  <c r="R55" i="3" s="1"/>
  <c r="Q53" i="3"/>
  <c r="Q55" i="3" s="1"/>
  <c r="P53" i="3"/>
  <c r="P55" i="3" s="1"/>
  <c r="O53" i="3"/>
  <c r="O55" i="3" s="1"/>
  <c r="N53" i="3"/>
  <c r="N55" i="3" s="1"/>
  <c r="M53" i="3"/>
  <c r="M55" i="3" s="1"/>
  <c r="L53" i="3"/>
  <c r="L55" i="3" s="1"/>
  <c r="K53" i="3"/>
  <c r="K55" i="3" s="1"/>
  <c r="J53" i="3"/>
  <c r="J55" i="3" s="1"/>
  <c r="I53" i="3"/>
  <c r="I55" i="3" s="1"/>
  <c r="H53" i="3"/>
  <c r="H55" i="3" s="1"/>
  <c r="G53" i="3"/>
  <c r="G55" i="3" s="1"/>
  <c r="F53" i="3"/>
  <c r="F55" i="3" s="1"/>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12" i="2"/>
  <c r="A113" i="2"/>
  <c r="A114" i="2"/>
  <c r="A115" i="2"/>
  <c r="I115" i="2"/>
  <c r="J115" i="2"/>
  <c r="A116" i="2"/>
  <c r="I116" i="2"/>
  <c r="A117" i="2"/>
  <c r="A118" i="2"/>
  <c r="A119" i="2"/>
  <c r="A120" i="2"/>
  <c r="A121" i="2"/>
  <c r="A122" i="2"/>
  <c r="I122" i="2"/>
  <c r="J122" i="2"/>
  <c r="A123" i="2"/>
  <c r="I123" i="2"/>
  <c r="J123" i="2"/>
  <c r="A124" i="2"/>
  <c r="I124" i="2"/>
  <c r="J124" i="2"/>
  <c r="K124" i="2"/>
  <c r="A125" i="2"/>
  <c r="I125" i="2"/>
  <c r="J125" i="2"/>
  <c r="K125" i="2"/>
  <c r="A126" i="2"/>
  <c r="I126" i="2"/>
  <c r="J126" i="2"/>
  <c r="K126" i="2"/>
  <c r="L126" i="2"/>
  <c r="M126" i="2"/>
  <c r="N126" i="2"/>
  <c r="O126" i="2"/>
  <c r="P126" i="2"/>
  <c r="Q126" i="2"/>
  <c r="R126" i="2"/>
  <c r="S126" i="2"/>
  <c r="T126" i="2"/>
  <c r="A127" i="2"/>
  <c r="I127" i="2"/>
  <c r="J127" i="2"/>
  <c r="K127" i="2"/>
  <c r="L127" i="2"/>
  <c r="M127" i="2"/>
  <c r="N127" i="2"/>
  <c r="O127" i="2"/>
  <c r="P127" i="2"/>
  <c r="Q127" i="2"/>
  <c r="R127" i="2"/>
  <c r="S127" i="2"/>
  <c r="T127" i="2"/>
  <c r="A128" i="2"/>
  <c r="I128" i="2"/>
  <c r="J128" i="2"/>
  <c r="K128" i="2"/>
  <c r="L128" i="2"/>
  <c r="M128" i="2"/>
  <c r="N128" i="2"/>
  <c r="O128" i="2"/>
  <c r="P128" i="2"/>
  <c r="Q128" i="2"/>
  <c r="R128" i="2"/>
  <c r="S128" i="2"/>
  <c r="T128" i="2"/>
  <c r="A129" i="2"/>
  <c r="I129" i="2"/>
  <c r="J129" i="2"/>
  <c r="K129" i="2"/>
  <c r="L129" i="2"/>
  <c r="M129" i="2"/>
  <c r="N129" i="2"/>
  <c r="O129" i="2"/>
  <c r="P129" i="2"/>
  <c r="Q129" i="2"/>
  <c r="R129" i="2"/>
  <c r="S129" i="2"/>
  <c r="T129" i="2"/>
  <c r="A130" i="2"/>
  <c r="I130" i="2"/>
  <c r="J130" i="2"/>
  <c r="K130" i="2"/>
  <c r="L130" i="2"/>
  <c r="M130" i="2"/>
  <c r="N130" i="2"/>
  <c r="O130" i="2"/>
  <c r="P130" i="2"/>
  <c r="Q130" i="2"/>
  <c r="R130" i="2"/>
  <c r="S130" i="2"/>
  <c r="T130" i="2"/>
  <c r="A131" i="2"/>
  <c r="I131" i="2"/>
  <c r="J131" i="2"/>
  <c r="K131" i="2"/>
  <c r="L131" i="2"/>
  <c r="M131" i="2"/>
  <c r="N131" i="2"/>
  <c r="O131" i="2"/>
  <c r="P131" i="2"/>
  <c r="Q131" i="2"/>
  <c r="R131" i="2"/>
  <c r="S131" i="2"/>
  <c r="T131" i="2"/>
  <c r="A132" i="2"/>
  <c r="I132" i="2"/>
  <c r="J132" i="2"/>
  <c r="K132" i="2"/>
  <c r="L132" i="2"/>
  <c r="M132" i="2"/>
  <c r="N132" i="2"/>
  <c r="O132" i="2"/>
  <c r="P132" i="2"/>
  <c r="Q132" i="2"/>
  <c r="R132" i="2"/>
  <c r="S132" i="2"/>
  <c r="T132" i="2"/>
  <c r="A133" i="2"/>
  <c r="I133" i="2"/>
  <c r="J133" i="2"/>
  <c r="K133" i="2"/>
  <c r="L133" i="2"/>
  <c r="M133" i="2"/>
  <c r="N133" i="2"/>
  <c r="O133" i="2"/>
  <c r="P133" i="2"/>
  <c r="Q133" i="2"/>
  <c r="R133" i="2"/>
  <c r="S133" i="2"/>
  <c r="T133" i="2"/>
  <c r="U133" i="2"/>
  <c r="V133" i="2"/>
  <c r="W133" i="2"/>
  <c r="X133" i="2"/>
  <c r="Y133" i="2"/>
  <c r="Z133" i="2"/>
  <c r="A134" i="2"/>
  <c r="I134" i="2"/>
  <c r="J134" i="2"/>
  <c r="K134" i="2"/>
  <c r="L134" i="2"/>
  <c r="M134" i="2"/>
  <c r="N134" i="2"/>
  <c r="O134" i="2"/>
  <c r="P134" i="2"/>
  <c r="Q134" i="2"/>
  <c r="R134" i="2"/>
  <c r="S134" i="2"/>
  <c r="T134" i="2"/>
  <c r="U134" i="2"/>
  <c r="V134" i="2"/>
  <c r="W134" i="2"/>
  <c r="X134" i="2"/>
  <c r="Y134" i="2"/>
  <c r="Z134" i="2"/>
  <c r="AA134" i="2"/>
  <c r="AB134" i="2"/>
  <c r="AC134" i="2"/>
  <c r="AD134" i="2"/>
  <c r="A135" i="2"/>
  <c r="I135" i="2"/>
  <c r="J135" i="2"/>
  <c r="K135" i="2"/>
  <c r="L135" i="2"/>
  <c r="M135" i="2"/>
  <c r="N135" i="2"/>
  <c r="O135" i="2"/>
  <c r="P135" i="2"/>
  <c r="Q135" i="2"/>
  <c r="R135" i="2"/>
  <c r="S135" i="2"/>
  <c r="T135" i="2"/>
  <c r="U135" i="2"/>
  <c r="V135" i="2"/>
  <c r="W135" i="2"/>
  <c r="X135" i="2"/>
  <c r="Y135" i="2"/>
  <c r="Z135" i="2"/>
  <c r="AA135" i="2"/>
  <c r="AB135" i="2"/>
  <c r="AC135" i="2"/>
  <c r="AD135" i="2"/>
  <c r="AE135" i="2"/>
  <c r="A136" i="2"/>
  <c r="I136" i="2"/>
  <c r="J136" i="2"/>
  <c r="K136" i="2"/>
  <c r="L136" i="2"/>
  <c r="M136" i="2"/>
  <c r="N136" i="2"/>
  <c r="O136" i="2"/>
  <c r="P136" i="2"/>
  <c r="Q136" i="2"/>
  <c r="R136" i="2"/>
  <c r="S136" i="2"/>
  <c r="T136" i="2"/>
  <c r="U136" i="2"/>
  <c r="V136" i="2"/>
  <c r="W136" i="2"/>
  <c r="X136" i="2"/>
  <c r="Y136" i="2"/>
  <c r="Z136" i="2"/>
  <c r="AA136" i="2"/>
  <c r="AB136" i="2"/>
  <c r="AC136" i="2"/>
  <c r="AD136" i="2"/>
  <c r="AE136" i="2"/>
  <c r="AF136" i="2"/>
  <c r="A137" i="2"/>
  <c r="I137" i="2"/>
  <c r="J137" i="2"/>
  <c r="K137" i="2"/>
  <c r="L137" i="2"/>
  <c r="M137" i="2"/>
  <c r="N137" i="2"/>
  <c r="O137" i="2"/>
  <c r="P137" i="2"/>
  <c r="Q137" i="2"/>
  <c r="R137" i="2"/>
  <c r="S137" i="2"/>
  <c r="T137" i="2"/>
  <c r="U137" i="2"/>
  <c r="V137" i="2"/>
  <c r="W137" i="2"/>
  <c r="X137" i="2"/>
  <c r="Y137" i="2"/>
  <c r="Z137" i="2"/>
  <c r="AA137" i="2"/>
  <c r="AB137" i="2"/>
  <c r="AC137" i="2"/>
  <c r="AD137" i="2"/>
  <c r="AE137" i="2"/>
  <c r="AF137" i="2"/>
  <c r="A138" i="2"/>
  <c r="I138" i="2"/>
  <c r="J138" i="2"/>
  <c r="K138" i="2"/>
  <c r="L138" i="2"/>
  <c r="M138" i="2"/>
  <c r="N138" i="2"/>
  <c r="O138" i="2"/>
  <c r="P138" i="2"/>
  <c r="Q138" i="2"/>
  <c r="R138" i="2"/>
  <c r="S138" i="2"/>
  <c r="T138" i="2"/>
  <c r="U138" i="2"/>
  <c r="V138" i="2"/>
  <c r="W138" i="2"/>
  <c r="X138" i="2"/>
  <c r="Y138" i="2"/>
  <c r="Z138" i="2"/>
  <c r="AA138" i="2"/>
  <c r="AB138" i="2"/>
  <c r="AC138" i="2"/>
  <c r="AD138" i="2"/>
  <c r="AE138" i="2"/>
  <c r="AF138" i="2"/>
  <c r="A139" i="2"/>
  <c r="I139" i="2"/>
  <c r="J139" i="2"/>
  <c r="K139" i="2"/>
  <c r="L139" i="2"/>
  <c r="M139" i="2"/>
  <c r="N139" i="2"/>
  <c r="O139" i="2"/>
  <c r="P139" i="2"/>
  <c r="Q139" i="2"/>
  <c r="R139" i="2"/>
  <c r="S139" i="2"/>
  <c r="T139" i="2"/>
  <c r="U139" i="2"/>
  <c r="V139" i="2"/>
  <c r="W139" i="2"/>
  <c r="X139" i="2"/>
  <c r="Y139" i="2"/>
  <c r="Z139" i="2"/>
  <c r="AA139" i="2"/>
  <c r="AB139" i="2"/>
  <c r="AC139" i="2"/>
  <c r="AD139" i="2"/>
  <c r="AE139" i="2"/>
  <c r="AF139" i="2"/>
  <c r="A140" i="2"/>
  <c r="I140" i="2"/>
  <c r="J140" i="2"/>
  <c r="K140" i="2"/>
  <c r="L140" i="2"/>
  <c r="M140" i="2"/>
  <c r="N140" i="2"/>
  <c r="O140" i="2"/>
  <c r="P140" i="2"/>
  <c r="Q140" i="2"/>
  <c r="R140" i="2"/>
  <c r="S140" i="2"/>
  <c r="T140" i="2"/>
  <c r="U140" i="2"/>
  <c r="V140" i="2"/>
  <c r="W140" i="2"/>
  <c r="X140" i="2"/>
  <c r="Y140" i="2"/>
  <c r="Z140" i="2"/>
  <c r="AA140" i="2"/>
  <c r="AB140" i="2"/>
  <c r="AC140" i="2"/>
  <c r="AD140" i="2"/>
  <c r="AE140" i="2"/>
  <c r="AF140" i="2"/>
  <c r="A141" i="2"/>
  <c r="I141" i="2"/>
  <c r="J141" i="2"/>
  <c r="K141" i="2"/>
  <c r="L141" i="2"/>
  <c r="M141" i="2"/>
  <c r="N141" i="2"/>
  <c r="O141" i="2"/>
  <c r="P141" i="2"/>
  <c r="Q141" i="2"/>
  <c r="R141" i="2"/>
  <c r="S141" i="2"/>
  <c r="T141" i="2"/>
  <c r="U141" i="2"/>
  <c r="V141" i="2"/>
  <c r="W141" i="2"/>
  <c r="X141" i="2"/>
  <c r="Y141" i="2"/>
  <c r="Z141" i="2"/>
  <c r="AA141" i="2"/>
  <c r="AB141" i="2"/>
  <c r="AC141" i="2"/>
  <c r="AD141" i="2"/>
  <c r="AE141" i="2"/>
  <c r="AF141" i="2"/>
  <c r="A142" i="2"/>
  <c r="I142" i="2"/>
  <c r="J142" i="2"/>
  <c r="K142" i="2"/>
  <c r="L142" i="2"/>
  <c r="M142" i="2"/>
  <c r="N142" i="2"/>
  <c r="O142" i="2"/>
  <c r="P142" i="2"/>
  <c r="Q142" i="2"/>
  <c r="R142" i="2"/>
  <c r="S142" i="2"/>
  <c r="T142" i="2"/>
  <c r="U142" i="2"/>
  <c r="V142" i="2"/>
  <c r="W142" i="2"/>
  <c r="X142" i="2"/>
  <c r="Y142" i="2"/>
  <c r="Z142" i="2"/>
  <c r="AA142" i="2"/>
  <c r="AB142" i="2"/>
  <c r="AC142" i="2"/>
  <c r="AD142" i="2"/>
  <c r="AE142" i="2"/>
  <c r="AF142" i="2"/>
  <c r="A143" i="2"/>
  <c r="I143" i="2"/>
  <c r="J143" i="2"/>
  <c r="K143" i="2"/>
  <c r="L143" i="2"/>
  <c r="M143" i="2"/>
  <c r="N143" i="2"/>
  <c r="O143" i="2"/>
  <c r="P143" i="2"/>
  <c r="Q143" i="2"/>
  <c r="R143" i="2"/>
  <c r="S143" i="2"/>
  <c r="T143" i="2"/>
  <c r="U143" i="2"/>
  <c r="V143" i="2"/>
  <c r="W143" i="2"/>
  <c r="X143" i="2"/>
  <c r="Y143" i="2"/>
  <c r="Z143" i="2"/>
  <c r="AA143" i="2"/>
  <c r="AB143" i="2"/>
  <c r="AC143" i="2"/>
  <c r="AD143" i="2"/>
  <c r="AE143" i="2"/>
  <c r="AF143" i="2"/>
  <c r="AG143" i="2"/>
  <c r="AH143" i="2"/>
  <c r="AI143" i="2"/>
  <c r="AJ143" i="2"/>
  <c r="A144" i="2"/>
  <c r="I144" i="2"/>
  <c r="J144" i="2"/>
  <c r="K144" i="2"/>
  <c r="L144" i="2"/>
  <c r="M144" i="2"/>
  <c r="N144" i="2"/>
  <c r="O144" i="2"/>
  <c r="P144" i="2"/>
  <c r="Q144" i="2"/>
  <c r="R144" i="2"/>
  <c r="S144" i="2"/>
  <c r="T144" i="2"/>
  <c r="U144" i="2"/>
  <c r="V144" i="2"/>
  <c r="W144" i="2"/>
  <c r="X144" i="2"/>
  <c r="Y144" i="2"/>
  <c r="Z144" i="2"/>
  <c r="AA144" i="2"/>
  <c r="AB144" i="2"/>
  <c r="AC144" i="2"/>
  <c r="AD144" i="2"/>
  <c r="AE144" i="2"/>
  <c r="AF144" i="2"/>
  <c r="AG144" i="2"/>
  <c r="AH144" i="2"/>
  <c r="AI144" i="2"/>
  <c r="AJ144" i="2"/>
  <c r="AK144" i="2"/>
  <c r="AL144" i="2"/>
  <c r="AM144" i="2"/>
  <c r="A145" i="2"/>
  <c r="I145" i="2"/>
  <c r="J145" i="2"/>
  <c r="K145" i="2"/>
  <c r="L145" i="2"/>
  <c r="M145" i="2"/>
  <c r="N145" i="2"/>
  <c r="O145" i="2"/>
  <c r="P145" i="2"/>
  <c r="Q145" i="2"/>
  <c r="R145" i="2"/>
  <c r="S145" i="2"/>
  <c r="T145" i="2"/>
  <c r="U145" i="2"/>
  <c r="V145" i="2"/>
  <c r="W145" i="2"/>
  <c r="X145" i="2"/>
  <c r="Y145" i="2"/>
  <c r="Z145" i="2"/>
  <c r="AA145" i="2"/>
  <c r="AB145" i="2"/>
  <c r="AC145" i="2"/>
  <c r="AD145" i="2"/>
  <c r="AE145" i="2"/>
  <c r="AF145" i="2"/>
  <c r="AG145" i="2"/>
  <c r="AH145" i="2"/>
  <c r="AI145" i="2"/>
  <c r="AJ145" i="2"/>
  <c r="AK145" i="2"/>
  <c r="AL145" i="2"/>
  <c r="AM145" i="2"/>
  <c r="A146" i="2"/>
  <c r="I146" i="2"/>
  <c r="J146" i="2"/>
  <c r="K146" i="2"/>
  <c r="L146" i="2"/>
  <c r="M146" i="2"/>
  <c r="N146" i="2"/>
  <c r="O146" i="2"/>
  <c r="P146" i="2"/>
  <c r="Q146" i="2"/>
  <c r="R146" i="2"/>
  <c r="S146" i="2"/>
  <c r="T146" i="2"/>
  <c r="U146" i="2"/>
  <c r="V146" i="2"/>
  <c r="W146" i="2"/>
  <c r="X146" i="2"/>
  <c r="Y146" i="2"/>
  <c r="Z146" i="2"/>
  <c r="AA146" i="2"/>
  <c r="AB146" i="2"/>
  <c r="AC146" i="2"/>
  <c r="AD146" i="2"/>
  <c r="AE146" i="2"/>
  <c r="AF146" i="2"/>
  <c r="AG146" i="2"/>
  <c r="AH146" i="2"/>
  <c r="AI146" i="2"/>
  <c r="AJ146" i="2"/>
  <c r="AK146" i="2"/>
  <c r="AL146" i="2"/>
  <c r="AM146" i="2"/>
  <c r="AN146" i="2"/>
  <c r="AO146" i="2"/>
  <c r="AP146"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I11" i="2"/>
  <c r="I112" i="2" s="1"/>
  <c r="J11" i="2"/>
  <c r="J112" i="2" s="1"/>
  <c r="K11" i="2"/>
  <c r="K112" i="2" s="1"/>
  <c r="L11" i="2"/>
  <c r="L112" i="2" s="1"/>
  <c r="M11" i="2"/>
  <c r="M112" i="2" s="1"/>
  <c r="N11" i="2"/>
  <c r="N112" i="2" s="1"/>
  <c r="O11" i="2"/>
  <c r="O112" i="2" s="1"/>
  <c r="P11" i="2"/>
  <c r="P112" i="2" s="1"/>
  <c r="Q11" i="2"/>
  <c r="Q112" i="2" s="1"/>
  <c r="R11" i="2"/>
  <c r="R112" i="2" s="1"/>
  <c r="S11" i="2"/>
  <c r="S112" i="2" s="1"/>
  <c r="T11" i="2"/>
  <c r="T112" i="2" s="1"/>
  <c r="U11" i="2"/>
  <c r="U112" i="2" s="1"/>
  <c r="V11" i="2"/>
  <c r="V112" i="2" s="1"/>
  <c r="W11" i="2"/>
  <c r="W112" i="2" s="1"/>
  <c r="X11" i="2"/>
  <c r="X112" i="2" s="1"/>
  <c r="Y11" i="2"/>
  <c r="Y112" i="2" s="1"/>
  <c r="Z11" i="2"/>
  <c r="Z112" i="2" s="1"/>
  <c r="AA11" i="2"/>
  <c r="AA112" i="2" s="1"/>
  <c r="AB11" i="2"/>
  <c r="AB112" i="2" s="1"/>
  <c r="AC11" i="2"/>
  <c r="AC112" i="2" s="1"/>
  <c r="AD11" i="2"/>
  <c r="AD112" i="2" s="1"/>
  <c r="AE11" i="2"/>
  <c r="AE112" i="2" s="1"/>
  <c r="AF11" i="2"/>
  <c r="AF112" i="2" s="1"/>
  <c r="AG11" i="2"/>
  <c r="AG112" i="2" s="1"/>
  <c r="AH11" i="2"/>
  <c r="AH112" i="2" s="1"/>
  <c r="AI11" i="2"/>
  <c r="AI112" i="2" s="1"/>
  <c r="AJ11" i="2"/>
  <c r="AJ112" i="2" s="1"/>
  <c r="AK11" i="2"/>
  <c r="AK112" i="2" s="1"/>
  <c r="AL11" i="2"/>
  <c r="AL112" i="2" s="1"/>
  <c r="AM11" i="2"/>
  <c r="AM112" i="2" s="1"/>
  <c r="AN11" i="2"/>
  <c r="AN112" i="2" s="1"/>
  <c r="AO11" i="2"/>
  <c r="AO112" i="2" s="1"/>
  <c r="AP11" i="2"/>
  <c r="AP112" i="2" s="1"/>
  <c r="AQ11" i="2"/>
  <c r="AQ112" i="2" s="1"/>
  <c r="AR11" i="2"/>
  <c r="AR112" i="2" s="1"/>
  <c r="L24" i="2"/>
  <c r="L125" i="2" s="1"/>
  <c r="M24" i="2"/>
  <c r="M125" i="2" s="1"/>
  <c r="N24" i="2"/>
  <c r="N125" i="2" s="1"/>
  <c r="O24" i="2"/>
  <c r="O125" i="2" s="1"/>
  <c r="P24" i="2"/>
  <c r="P125" i="2" s="1"/>
  <c r="Q24" i="2"/>
  <c r="Q125" i="2" s="1"/>
  <c r="R24" i="2"/>
  <c r="R125" i="2" s="1"/>
  <c r="S24" i="2"/>
  <c r="S125" i="2" s="1"/>
  <c r="T24" i="2"/>
  <c r="T125" i="2" s="1"/>
  <c r="U24" i="2"/>
  <c r="U125" i="2" s="1"/>
  <c r="V24" i="2"/>
  <c r="V125" i="2" s="1"/>
  <c r="W24" i="2"/>
  <c r="W125" i="2" s="1"/>
  <c r="X24" i="2"/>
  <c r="X125" i="2" s="1"/>
  <c r="Y24" i="2"/>
  <c r="Y125" i="2" s="1"/>
  <c r="Z24" i="2"/>
  <c r="Z125" i="2" s="1"/>
  <c r="AA24" i="2"/>
  <c r="AA125" i="2" s="1"/>
  <c r="AB24" i="2"/>
  <c r="AB125" i="2" s="1"/>
  <c r="AC24" i="2"/>
  <c r="AC125" i="2" s="1"/>
  <c r="AD24" i="2"/>
  <c r="AD125" i="2" s="1"/>
  <c r="AE24" i="2"/>
  <c r="AE125" i="2" s="1"/>
  <c r="AF24" i="2"/>
  <c r="AF125" i="2" s="1"/>
  <c r="AG24" i="2"/>
  <c r="AG125" i="2" s="1"/>
  <c r="AH24" i="2"/>
  <c r="AH125" i="2" s="1"/>
  <c r="AI24" i="2"/>
  <c r="AI125" i="2" s="1"/>
  <c r="AJ24" i="2"/>
  <c r="AJ125" i="2" s="1"/>
  <c r="AK24" i="2"/>
  <c r="AK125" i="2" s="1"/>
  <c r="AL24" i="2"/>
  <c r="AL125" i="2" s="1"/>
  <c r="AM24" i="2"/>
  <c r="AM125" i="2" s="1"/>
  <c r="AN24" i="2"/>
  <c r="AN125" i="2" s="1"/>
  <c r="AO24" i="2"/>
  <c r="AO125" i="2" s="1"/>
  <c r="AP24" i="2"/>
  <c r="AP125" i="2" s="1"/>
  <c r="AQ24" i="2"/>
  <c r="AQ125" i="2" s="1"/>
  <c r="AR24" i="2"/>
  <c r="AR125" i="2" s="1"/>
  <c r="AG35" i="2"/>
  <c r="AG136" i="2" s="1"/>
  <c r="AH35" i="2"/>
  <c r="AH136" i="2" s="1"/>
  <c r="AI35" i="2"/>
  <c r="AI136" i="2" s="1"/>
  <c r="AJ35" i="2"/>
  <c r="AJ136" i="2" s="1"/>
  <c r="AK35" i="2"/>
  <c r="AK136" i="2" s="1"/>
  <c r="AL35" i="2"/>
  <c r="AL136" i="2" s="1"/>
  <c r="AM35" i="2"/>
  <c r="AM136" i="2" s="1"/>
  <c r="AN35" i="2"/>
  <c r="AN136" i="2" s="1"/>
  <c r="AO35" i="2"/>
  <c r="AO136" i="2" s="1"/>
  <c r="AP35" i="2"/>
  <c r="AP136" i="2" s="1"/>
  <c r="AQ35" i="2"/>
  <c r="AQ136" i="2" s="1"/>
  <c r="AR35" i="2"/>
  <c r="AR136" i="2" s="1"/>
  <c r="AG36" i="2"/>
  <c r="AG137" i="2" s="1"/>
  <c r="AH36" i="2"/>
  <c r="AH137" i="2" s="1"/>
  <c r="AI36" i="2"/>
  <c r="AI137" i="2" s="1"/>
  <c r="AJ36" i="2"/>
  <c r="AJ137" i="2" s="1"/>
  <c r="AK36" i="2"/>
  <c r="AK137" i="2" s="1"/>
  <c r="AL36" i="2"/>
  <c r="AL137" i="2" s="1"/>
  <c r="AM36" i="2"/>
  <c r="AM137" i="2" s="1"/>
  <c r="AN36" i="2"/>
  <c r="AN137" i="2" s="1"/>
  <c r="AO36" i="2"/>
  <c r="AO137" i="2" s="1"/>
  <c r="AP36" i="2"/>
  <c r="AP137" i="2" s="1"/>
  <c r="AQ36" i="2"/>
  <c r="AQ137" i="2" s="1"/>
  <c r="AR36" i="2"/>
  <c r="AR137" i="2" s="1"/>
  <c r="U26" i="2"/>
  <c r="U127" i="2" s="1"/>
  <c r="V26" i="2"/>
  <c r="V127" i="2" s="1"/>
  <c r="W26" i="2"/>
  <c r="W127" i="2" s="1"/>
  <c r="X26" i="2"/>
  <c r="X127" i="2" s="1"/>
  <c r="Y26" i="2"/>
  <c r="Y127" i="2" s="1"/>
  <c r="Z26" i="2"/>
  <c r="Z127" i="2" s="1"/>
  <c r="AA26" i="2"/>
  <c r="AA127" i="2" s="1"/>
  <c r="AB26" i="2"/>
  <c r="AB127" i="2" s="1"/>
  <c r="AC26" i="2"/>
  <c r="AC127" i="2" s="1"/>
  <c r="AD26" i="2"/>
  <c r="AD127" i="2" s="1"/>
  <c r="AE26" i="2"/>
  <c r="AE127" i="2" s="1"/>
  <c r="AF26" i="2"/>
  <c r="AF127" i="2" s="1"/>
  <c r="AG26" i="2"/>
  <c r="AG127" i="2" s="1"/>
  <c r="AH26" i="2"/>
  <c r="AH127" i="2" s="1"/>
  <c r="AI26" i="2"/>
  <c r="AI127" i="2" s="1"/>
  <c r="AJ26" i="2"/>
  <c r="AJ127" i="2" s="1"/>
  <c r="AK26" i="2"/>
  <c r="AK127" i="2" s="1"/>
  <c r="AL26" i="2"/>
  <c r="AL127" i="2" s="1"/>
  <c r="AM26" i="2"/>
  <c r="AM127" i="2" s="1"/>
  <c r="AN26" i="2"/>
  <c r="AN127" i="2" s="1"/>
  <c r="AO26" i="2"/>
  <c r="AO127" i="2" s="1"/>
  <c r="AP26" i="2"/>
  <c r="AP127" i="2" s="1"/>
  <c r="AQ26" i="2"/>
  <c r="AQ127" i="2" s="1"/>
  <c r="AR26" i="2"/>
  <c r="AR127" i="2" s="1"/>
  <c r="I12" i="2"/>
  <c r="I113" i="2" s="1"/>
  <c r="J12" i="2"/>
  <c r="J113" i="2" s="1"/>
  <c r="K12" i="2"/>
  <c r="K113" i="2" s="1"/>
  <c r="L12" i="2"/>
  <c r="L113" i="2" s="1"/>
  <c r="M12" i="2"/>
  <c r="M113" i="2" s="1"/>
  <c r="N12" i="2"/>
  <c r="N113" i="2" s="1"/>
  <c r="O12" i="2"/>
  <c r="O113" i="2" s="1"/>
  <c r="P12" i="2"/>
  <c r="P113" i="2" s="1"/>
  <c r="Q12" i="2"/>
  <c r="Q113" i="2" s="1"/>
  <c r="R12" i="2"/>
  <c r="R113" i="2" s="1"/>
  <c r="S12" i="2"/>
  <c r="S113" i="2" s="1"/>
  <c r="T12" i="2"/>
  <c r="T113" i="2" s="1"/>
  <c r="U12" i="2"/>
  <c r="U113" i="2" s="1"/>
  <c r="V12" i="2"/>
  <c r="V113" i="2" s="1"/>
  <c r="W12" i="2"/>
  <c r="W113" i="2" s="1"/>
  <c r="X12" i="2"/>
  <c r="X113" i="2" s="1"/>
  <c r="Y12" i="2"/>
  <c r="Y113" i="2" s="1"/>
  <c r="Z12" i="2"/>
  <c r="Z113" i="2" s="1"/>
  <c r="AA12" i="2"/>
  <c r="AA113" i="2" s="1"/>
  <c r="AB12" i="2"/>
  <c r="AB113" i="2" s="1"/>
  <c r="AC12" i="2"/>
  <c r="AC113" i="2" s="1"/>
  <c r="AD12" i="2"/>
  <c r="AD113" i="2" s="1"/>
  <c r="AE12" i="2"/>
  <c r="AE113" i="2" s="1"/>
  <c r="AF12" i="2"/>
  <c r="AF113" i="2" s="1"/>
  <c r="AG12" i="2"/>
  <c r="AG113" i="2" s="1"/>
  <c r="AH12" i="2"/>
  <c r="AH113" i="2" s="1"/>
  <c r="AI12" i="2"/>
  <c r="AI113" i="2" s="1"/>
  <c r="AJ12" i="2"/>
  <c r="AJ113" i="2" s="1"/>
  <c r="AK12" i="2"/>
  <c r="AK113" i="2" s="1"/>
  <c r="AL12" i="2"/>
  <c r="AL113" i="2" s="1"/>
  <c r="AM12" i="2"/>
  <c r="AM113" i="2" s="1"/>
  <c r="AN12" i="2"/>
  <c r="AN113" i="2" s="1"/>
  <c r="AO12" i="2"/>
  <c r="AO113" i="2" s="1"/>
  <c r="AP12" i="2"/>
  <c r="AP113" i="2" s="1"/>
  <c r="AQ12" i="2"/>
  <c r="AQ113" i="2" s="1"/>
  <c r="AR12" i="2"/>
  <c r="AR113" i="2" s="1"/>
  <c r="AQ45" i="2"/>
  <c r="AQ146" i="2" s="1"/>
  <c r="AR45" i="2"/>
  <c r="AR146" i="2" s="1"/>
  <c r="AN44" i="2"/>
  <c r="AN145" i="2" s="1"/>
  <c r="AO44" i="2"/>
  <c r="AO145" i="2" s="1"/>
  <c r="AP44" i="2"/>
  <c r="AP145" i="2" s="1"/>
  <c r="AQ44" i="2"/>
  <c r="AQ145" i="2" s="1"/>
  <c r="AR44" i="2"/>
  <c r="AR145" i="2" s="1"/>
  <c r="AK42" i="2"/>
  <c r="AK143" i="2" s="1"/>
  <c r="AL42" i="2"/>
  <c r="AL143" i="2" s="1"/>
  <c r="AM42" i="2"/>
  <c r="AM143" i="2" s="1"/>
  <c r="AN42" i="2"/>
  <c r="AN143" i="2" s="1"/>
  <c r="AO42" i="2"/>
  <c r="AO143" i="2" s="1"/>
  <c r="AP42" i="2"/>
  <c r="AP143" i="2" s="1"/>
  <c r="AQ42" i="2"/>
  <c r="AQ143" i="2" s="1"/>
  <c r="AR42" i="2"/>
  <c r="AR143" i="2" s="1"/>
  <c r="AF34" i="2"/>
  <c r="AF135" i="2" s="1"/>
  <c r="AG34" i="2"/>
  <c r="AG135" i="2" s="1"/>
  <c r="AH34" i="2"/>
  <c r="AH135" i="2" s="1"/>
  <c r="AI34" i="2"/>
  <c r="AI135" i="2" s="1"/>
  <c r="AJ34" i="2"/>
  <c r="AJ135" i="2" s="1"/>
  <c r="AK34" i="2"/>
  <c r="AK135" i="2" s="1"/>
  <c r="AL34" i="2"/>
  <c r="AL135" i="2" s="1"/>
  <c r="AM34" i="2"/>
  <c r="AM135" i="2" s="1"/>
  <c r="AN34" i="2"/>
  <c r="AN135" i="2" s="1"/>
  <c r="AO34" i="2"/>
  <c r="AO135" i="2" s="1"/>
  <c r="AP34" i="2"/>
  <c r="AP135" i="2" s="1"/>
  <c r="AQ34" i="2"/>
  <c r="AQ135" i="2" s="1"/>
  <c r="AR34" i="2"/>
  <c r="AR135" i="2" s="1"/>
  <c r="AA32" i="2"/>
  <c r="AA133" i="2" s="1"/>
  <c r="AB32" i="2"/>
  <c r="AB133" i="2" s="1"/>
  <c r="AC32" i="2"/>
  <c r="AC133" i="2" s="1"/>
  <c r="AD32" i="2"/>
  <c r="AD133" i="2" s="1"/>
  <c r="AE32" i="2"/>
  <c r="AE133" i="2" s="1"/>
  <c r="AF32" i="2"/>
  <c r="AF133" i="2" s="1"/>
  <c r="AG32" i="2"/>
  <c r="AG133" i="2" s="1"/>
  <c r="AH32" i="2"/>
  <c r="AH133" i="2" s="1"/>
  <c r="AI32" i="2"/>
  <c r="AI133" i="2" s="1"/>
  <c r="AJ32" i="2"/>
  <c r="AJ133" i="2" s="1"/>
  <c r="AK32" i="2"/>
  <c r="AK133" i="2" s="1"/>
  <c r="AL32" i="2"/>
  <c r="AL133" i="2" s="1"/>
  <c r="AM32" i="2"/>
  <c r="AM133" i="2" s="1"/>
  <c r="AN32" i="2"/>
  <c r="AN133" i="2" s="1"/>
  <c r="AO32" i="2"/>
  <c r="AO133" i="2" s="1"/>
  <c r="AP32" i="2"/>
  <c r="AP133" i="2" s="1"/>
  <c r="AQ32" i="2"/>
  <c r="AQ133" i="2" s="1"/>
  <c r="AR32" i="2"/>
  <c r="AR133" i="2" s="1"/>
  <c r="U27" i="2"/>
  <c r="U128" i="2" s="1"/>
  <c r="V27" i="2"/>
  <c r="V128" i="2" s="1"/>
  <c r="W27" i="2"/>
  <c r="W128" i="2" s="1"/>
  <c r="X27" i="2"/>
  <c r="X128" i="2" s="1"/>
  <c r="Y27" i="2"/>
  <c r="Y128" i="2" s="1"/>
  <c r="Z27" i="2"/>
  <c r="Z128" i="2" s="1"/>
  <c r="AA27" i="2"/>
  <c r="AA128" i="2" s="1"/>
  <c r="AB27" i="2"/>
  <c r="AB128" i="2" s="1"/>
  <c r="AC27" i="2"/>
  <c r="AC128" i="2" s="1"/>
  <c r="AD27" i="2"/>
  <c r="AD128" i="2" s="1"/>
  <c r="AE27" i="2"/>
  <c r="AE128" i="2" s="1"/>
  <c r="AF27" i="2"/>
  <c r="AF128" i="2" s="1"/>
  <c r="AG27" i="2"/>
  <c r="AG128" i="2" s="1"/>
  <c r="AH27" i="2"/>
  <c r="AH128" i="2" s="1"/>
  <c r="AI27" i="2"/>
  <c r="AI128" i="2" s="1"/>
  <c r="AJ27" i="2"/>
  <c r="AJ128" i="2" s="1"/>
  <c r="AK27" i="2"/>
  <c r="AK128" i="2" s="1"/>
  <c r="AL27" i="2"/>
  <c r="AL128" i="2" s="1"/>
  <c r="AM27" i="2"/>
  <c r="AM128" i="2" s="1"/>
  <c r="AN27" i="2"/>
  <c r="AN128" i="2" s="1"/>
  <c r="AO27" i="2"/>
  <c r="AO128" i="2" s="1"/>
  <c r="AP27" i="2"/>
  <c r="AP128" i="2" s="1"/>
  <c r="AQ27" i="2"/>
  <c r="AQ128" i="2" s="1"/>
  <c r="AR27" i="2"/>
  <c r="AR128" i="2" s="1"/>
  <c r="AN43" i="2"/>
  <c r="AN144" i="2" s="1"/>
  <c r="AO43" i="2"/>
  <c r="AO144" i="2" s="1"/>
  <c r="AP43" i="2"/>
  <c r="AP144" i="2" s="1"/>
  <c r="AQ43" i="2"/>
  <c r="AQ144" i="2" s="1"/>
  <c r="AR43" i="2"/>
  <c r="AR144" i="2" s="1"/>
  <c r="AE33" i="2"/>
  <c r="AE134" i="2" s="1"/>
  <c r="AF33" i="2"/>
  <c r="AF134" i="2" s="1"/>
  <c r="AG33" i="2"/>
  <c r="AG134" i="2" s="1"/>
  <c r="AH33" i="2"/>
  <c r="AH134" i="2" s="1"/>
  <c r="AI33" i="2"/>
  <c r="AI134" i="2" s="1"/>
  <c r="AJ33" i="2"/>
  <c r="AJ134" i="2" s="1"/>
  <c r="AK33" i="2"/>
  <c r="AK134" i="2" s="1"/>
  <c r="AL33" i="2"/>
  <c r="AL134" i="2" s="1"/>
  <c r="AM33" i="2"/>
  <c r="AM134" i="2" s="1"/>
  <c r="AN33" i="2"/>
  <c r="AN134" i="2" s="1"/>
  <c r="AO33" i="2"/>
  <c r="AO134" i="2" s="1"/>
  <c r="AP33" i="2"/>
  <c r="AP134" i="2" s="1"/>
  <c r="AQ33" i="2"/>
  <c r="AQ134" i="2" s="1"/>
  <c r="AR33" i="2"/>
  <c r="AR134" i="2" s="1"/>
  <c r="AR25" i="2"/>
  <c r="AR126" i="2" s="1"/>
  <c r="AQ25" i="2"/>
  <c r="AQ126" i="2" s="1"/>
  <c r="AP25" i="2"/>
  <c r="AP126" i="2" s="1"/>
  <c r="AO25" i="2"/>
  <c r="AO126" i="2" s="1"/>
  <c r="AN25" i="2"/>
  <c r="AN126" i="2" s="1"/>
  <c r="AM25" i="2"/>
  <c r="AM126" i="2" s="1"/>
  <c r="AL25" i="2"/>
  <c r="AL126" i="2" s="1"/>
  <c r="AK25" i="2"/>
  <c r="AK126" i="2" s="1"/>
  <c r="AJ25" i="2"/>
  <c r="AJ126" i="2" s="1"/>
  <c r="AI25" i="2"/>
  <c r="AI126" i="2" s="1"/>
  <c r="AH25" i="2"/>
  <c r="AH126" i="2" s="1"/>
  <c r="AG25" i="2"/>
  <c r="AG126" i="2" s="1"/>
  <c r="AF25" i="2"/>
  <c r="AF126" i="2" s="1"/>
  <c r="AE25" i="2"/>
  <c r="AE126" i="2" s="1"/>
  <c r="AD25" i="2"/>
  <c r="AD126" i="2" s="1"/>
  <c r="AC25" i="2"/>
  <c r="AC126" i="2" s="1"/>
  <c r="AB25" i="2"/>
  <c r="AB126" i="2" s="1"/>
  <c r="AA25" i="2"/>
  <c r="AA126" i="2" s="1"/>
  <c r="Z25" i="2"/>
  <c r="Z126" i="2" s="1"/>
  <c r="Y25" i="2"/>
  <c r="Y126" i="2" s="1"/>
  <c r="X25" i="2"/>
  <c r="X126" i="2" s="1"/>
  <c r="W25" i="2"/>
  <c r="W126" i="2" s="1"/>
  <c r="V25" i="2"/>
  <c r="V126" i="2" s="1"/>
  <c r="U25" i="2"/>
  <c r="U126" i="2" s="1"/>
  <c r="K22" i="2"/>
  <c r="K123" i="2" s="1"/>
  <c r="L22" i="2"/>
  <c r="L123" i="2" s="1"/>
  <c r="M22" i="2"/>
  <c r="M123" i="2" s="1"/>
  <c r="N22" i="2"/>
  <c r="N123" i="2" s="1"/>
  <c r="O22" i="2"/>
  <c r="O123" i="2" s="1"/>
  <c r="P22" i="2"/>
  <c r="P123" i="2" s="1"/>
  <c r="Q22" i="2"/>
  <c r="Q123" i="2" s="1"/>
  <c r="R22" i="2"/>
  <c r="R123" i="2" s="1"/>
  <c r="S22" i="2"/>
  <c r="S123" i="2" s="1"/>
  <c r="T22" i="2"/>
  <c r="T123" i="2" s="1"/>
  <c r="U22" i="2"/>
  <c r="U123" i="2" s="1"/>
  <c r="V22" i="2"/>
  <c r="V123" i="2" s="1"/>
  <c r="W22" i="2"/>
  <c r="W123" i="2" s="1"/>
  <c r="X22" i="2"/>
  <c r="X123" i="2" s="1"/>
  <c r="Y22" i="2"/>
  <c r="Y123" i="2" s="1"/>
  <c r="Z22" i="2"/>
  <c r="Z123" i="2" s="1"/>
  <c r="AA22" i="2"/>
  <c r="AA123" i="2" s="1"/>
  <c r="AB22" i="2"/>
  <c r="AB123" i="2" s="1"/>
  <c r="AC22" i="2"/>
  <c r="AC123" i="2" s="1"/>
  <c r="AD22" i="2"/>
  <c r="AD123" i="2" s="1"/>
  <c r="AE22" i="2"/>
  <c r="AE123" i="2" s="1"/>
  <c r="AF22" i="2"/>
  <c r="AF123" i="2" s="1"/>
  <c r="AG22" i="2"/>
  <c r="AG123" i="2" s="1"/>
  <c r="AH22" i="2"/>
  <c r="AH123" i="2" s="1"/>
  <c r="AI22" i="2"/>
  <c r="AI123" i="2" s="1"/>
  <c r="AJ22" i="2"/>
  <c r="AJ123" i="2" s="1"/>
  <c r="AK22" i="2"/>
  <c r="AK123" i="2" s="1"/>
  <c r="AL22" i="2"/>
  <c r="AL123" i="2" s="1"/>
  <c r="AM22" i="2"/>
  <c r="AM123" i="2" s="1"/>
  <c r="AN22" i="2"/>
  <c r="AN123" i="2" s="1"/>
  <c r="AO22" i="2"/>
  <c r="AO123" i="2" s="1"/>
  <c r="AP22" i="2"/>
  <c r="AP123" i="2" s="1"/>
  <c r="AQ22" i="2"/>
  <c r="AQ123" i="2" s="1"/>
  <c r="AR22" i="2"/>
  <c r="AR123" i="2" s="1"/>
  <c r="E40" i="27"/>
  <c r="E20" i="6" s="1"/>
  <c r="F40" i="27"/>
  <c r="F20" i="6" s="1"/>
  <c r="G40" i="27"/>
  <c r="G20" i="6" s="1"/>
  <c r="H40" i="27"/>
  <c r="H20" i="6" s="1"/>
  <c r="I40" i="27"/>
  <c r="I20" i="6" s="1"/>
  <c r="J40" i="27"/>
  <c r="J20" i="6" s="1"/>
  <c r="K40" i="27"/>
  <c r="K20" i="6" s="1"/>
  <c r="L40" i="27"/>
  <c r="L20" i="6" s="1"/>
  <c r="M40" i="27"/>
  <c r="M20" i="6" s="1"/>
  <c r="N40" i="27"/>
  <c r="O20" i="6" s="1"/>
  <c r="O40" i="27"/>
  <c r="P20" i="6" s="1"/>
  <c r="D40" i="27"/>
  <c r="D20" i="6" s="1"/>
  <c r="F51" i="3"/>
  <c r="G51" i="3"/>
  <c r="C77" i="6" s="1"/>
  <c r="H51" i="3"/>
  <c r="D77" i="6" s="1"/>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E4" i="26"/>
  <c r="AC30" i="27"/>
  <c r="AD30" i="27"/>
  <c r="AE30" i="27"/>
  <c r="AF30" i="27"/>
  <c r="AG30" i="27"/>
  <c r="AH30" i="27"/>
  <c r="AI30" i="27"/>
  <c r="AJ30" i="27"/>
  <c r="AK30" i="27"/>
  <c r="AB30" i="27"/>
  <c r="Q30" i="27"/>
  <c r="R30" i="27"/>
  <c r="S30" i="27"/>
  <c r="T30" i="27"/>
  <c r="U30" i="27"/>
  <c r="V30" i="27"/>
  <c r="W30" i="27"/>
  <c r="X30" i="27"/>
  <c r="Y30" i="27"/>
  <c r="Z30" i="27"/>
  <c r="AA30" i="27"/>
  <c r="P30" i="27"/>
  <c r="E30" i="27"/>
  <c r="F30" i="27"/>
  <c r="G30" i="27"/>
  <c r="H30" i="27"/>
  <c r="I30" i="27"/>
  <c r="J30" i="27"/>
  <c r="K30" i="27"/>
  <c r="L30" i="27"/>
  <c r="M30" i="27"/>
  <c r="N30" i="27"/>
  <c r="O30" i="27"/>
  <c r="D30" i="27"/>
  <c r="K14" i="2"/>
  <c r="K115" i="2" s="1"/>
  <c r="L14" i="2"/>
  <c r="L115" i="2" s="1"/>
  <c r="M14" i="2"/>
  <c r="M115" i="2" s="1"/>
  <c r="N14" i="2"/>
  <c r="N115" i="2" s="1"/>
  <c r="I13" i="2"/>
  <c r="I114" i="2" s="1"/>
  <c r="J13" i="2"/>
  <c r="J114" i="2" s="1"/>
  <c r="C5" i="27"/>
  <c r="B5" i="27"/>
  <c r="C8" i="6"/>
  <c r="B8" i="6"/>
  <c r="AB83" i="6"/>
  <c r="AC83" i="6"/>
  <c r="AD83" i="6"/>
  <c r="AE83" i="6"/>
  <c r="AF83" i="6"/>
  <c r="AG83" i="6"/>
  <c r="AH83" i="6"/>
  <c r="AI83" i="6"/>
  <c r="AJ83" i="6"/>
  <c r="AK83" i="6"/>
  <c r="AL83" i="6"/>
  <c r="AM83" i="6"/>
  <c r="C74" i="6"/>
  <c r="D74" i="6"/>
  <c r="E74" i="6"/>
  <c r="F74" i="6"/>
  <c r="G74" i="6"/>
  <c r="H74" i="6"/>
  <c r="I74" i="6"/>
  <c r="J74" i="6"/>
  <c r="K74" i="6"/>
  <c r="L74" i="6"/>
  <c r="M74" i="6"/>
  <c r="O74" i="6"/>
  <c r="P74" i="6"/>
  <c r="Q74" i="6"/>
  <c r="R74" i="6"/>
  <c r="S74" i="6"/>
  <c r="T74" i="6"/>
  <c r="U74" i="6"/>
  <c r="V74" i="6"/>
  <c r="W74" i="6"/>
  <c r="X74" i="6"/>
  <c r="Y74" i="6"/>
  <c r="Z74" i="6"/>
  <c r="AB74" i="6"/>
  <c r="AC74" i="6"/>
  <c r="AD74" i="6"/>
  <c r="AE74" i="6"/>
  <c r="AF74" i="6"/>
  <c r="AG74" i="6"/>
  <c r="AH74" i="6"/>
  <c r="AI74" i="6"/>
  <c r="AJ74" i="6"/>
  <c r="AK74" i="6"/>
  <c r="AL74" i="6"/>
  <c r="AM74" i="6"/>
  <c r="AB69" i="6"/>
  <c r="AC69" i="6"/>
  <c r="AD69" i="6"/>
  <c r="AE69" i="6"/>
  <c r="AF69" i="6"/>
  <c r="AG69" i="6"/>
  <c r="AH69" i="6"/>
  <c r="AI69" i="6"/>
  <c r="AJ69" i="6"/>
  <c r="AK69" i="6"/>
  <c r="AL69" i="6"/>
  <c r="AM69" i="6"/>
  <c r="C14" i="6"/>
  <c r="C15" i="6"/>
  <c r="B15" i="6"/>
  <c r="B14" i="6"/>
  <c r="G16" i="31" l="1"/>
  <c r="AC9" i="37"/>
  <c r="N62" i="37"/>
  <c r="D71" i="31"/>
  <c r="D83" i="31" s="1"/>
  <c r="N20" i="6"/>
  <c r="AN69" i="37"/>
  <c r="AA69" i="37"/>
  <c r="AC151" i="38"/>
  <c r="AD151" i="38" s="1"/>
  <c r="O95" i="33"/>
  <c r="Q68" i="30"/>
  <c r="AA56" i="37"/>
  <c r="AN30" i="37"/>
  <c r="AA30" i="37"/>
  <c r="N30" i="37"/>
  <c r="N56" i="37"/>
  <c r="AB58" i="37"/>
  <c r="AN56" i="37"/>
  <c r="N21" i="37"/>
  <c r="E19" i="41"/>
  <c r="O150" i="37"/>
  <c r="P150" i="37" s="1"/>
  <c r="Q150" i="37" s="1"/>
  <c r="R150" i="37" s="1"/>
  <c r="S150" i="37" s="1"/>
  <c r="T150" i="37" s="1"/>
  <c r="U150" i="37" s="1"/>
  <c r="V150" i="37" s="1"/>
  <c r="W150" i="37" s="1"/>
  <c r="X150" i="37" s="1"/>
  <c r="Y150" i="37" s="1"/>
  <c r="Z150" i="37" s="1"/>
  <c r="AB150" i="37" s="1"/>
  <c r="AC150" i="37" s="1"/>
  <c r="AD150" i="37" s="1"/>
  <c r="AE150" i="37" s="1"/>
  <c r="AF150" i="37" s="1"/>
  <c r="AG150" i="37" s="1"/>
  <c r="AH150" i="37" s="1"/>
  <c r="AI150" i="37" s="1"/>
  <c r="AJ150" i="37" s="1"/>
  <c r="AK150" i="37" s="1"/>
  <c r="AL150" i="37" s="1"/>
  <c r="AM150" i="37" s="1"/>
  <c r="AN150" i="37" s="1"/>
  <c r="N150" i="37"/>
  <c r="B134" i="37"/>
  <c r="C134" i="37" s="1"/>
  <c r="D134" i="37" s="1"/>
  <c r="E134" i="37" s="1"/>
  <c r="F134" i="37" s="1"/>
  <c r="G134" i="37" s="1"/>
  <c r="H134" i="37" s="1"/>
  <c r="I134" i="37" s="1"/>
  <c r="J134" i="37" s="1"/>
  <c r="K134" i="37" s="1"/>
  <c r="L134" i="37" s="1"/>
  <c r="M134" i="37" s="1"/>
  <c r="N103" i="37"/>
  <c r="AN21" i="37"/>
  <c r="AA21" i="37"/>
  <c r="AA58" i="37"/>
  <c r="N58" i="37"/>
  <c r="AN58" i="37"/>
  <c r="AN69" i="6"/>
  <c r="AN74" i="6"/>
  <c r="AA74" i="6"/>
  <c r="N74" i="6"/>
  <c r="AN83" i="6"/>
  <c r="AG4" i="39"/>
  <c r="AG27" i="39" s="1"/>
  <c r="AE48" i="37" s="1"/>
  <c r="AK4" i="39"/>
  <c r="Y13" i="39"/>
  <c r="V35" i="37" s="1"/>
  <c r="Y25" i="39"/>
  <c r="V46" i="37" s="1"/>
  <c r="AC11" i="39"/>
  <c r="Z33" i="37" s="1"/>
  <c r="Y52" i="39"/>
  <c r="V72" i="37" s="1"/>
  <c r="AO4" i="39"/>
  <c r="AO46" i="39" s="1"/>
  <c r="AM64" i="37" s="1"/>
  <c r="AO87" i="38"/>
  <c r="AO177" i="38"/>
  <c r="AC25" i="39"/>
  <c r="Z46" i="37" s="1"/>
  <c r="AC52" i="39"/>
  <c r="Z72" i="37" s="1"/>
  <c r="AC13" i="39"/>
  <c r="Z35" i="37" s="1"/>
  <c r="AC23" i="39"/>
  <c r="Y12" i="39"/>
  <c r="V34" i="37" s="1"/>
  <c r="AC46" i="39"/>
  <c r="Z64" i="37" s="1"/>
  <c r="AC12" i="39"/>
  <c r="Z34" i="37" s="1"/>
  <c r="Y53" i="39"/>
  <c r="V73" i="37" s="1"/>
  <c r="Y22" i="39"/>
  <c r="V44" i="37" s="1"/>
  <c r="AC53" i="39"/>
  <c r="Z73" i="37" s="1"/>
  <c r="Y59" i="39"/>
  <c r="V76" i="37" s="1"/>
  <c r="Y23" i="39"/>
  <c r="AC59" i="39"/>
  <c r="Z76" i="37" s="1"/>
  <c r="Y46" i="39"/>
  <c r="V64" i="37" s="1"/>
  <c r="AC22" i="39"/>
  <c r="Z44" i="37" s="1"/>
  <c r="Y11" i="39"/>
  <c r="V33" i="37" s="1"/>
  <c r="AI4" i="39"/>
  <c r="AM4" i="39"/>
  <c r="T199" i="38"/>
  <c r="U199" i="38" s="1"/>
  <c r="AP223" i="38"/>
  <c r="AQ223" i="38" s="1"/>
  <c r="AP215" i="38"/>
  <c r="AQ215" i="38" s="1"/>
  <c r="AR197" i="38"/>
  <c r="AS197" i="38" s="1"/>
  <c r="AF196" i="38"/>
  <c r="AG196" i="38" s="1"/>
  <c r="T195" i="38"/>
  <c r="AM67" i="37"/>
  <c r="AM70" i="37" s="1"/>
  <c r="AO14" i="39"/>
  <c r="AM36" i="37" s="1"/>
  <c r="AI67" i="37"/>
  <c r="AI70" i="37" s="1"/>
  <c r="AK14" i="39"/>
  <c r="AI36" i="37" s="1"/>
  <c r="AE67" i="37"/>
  <c r="AE70" i="37" s="1"/>
  <c r="AG14" i="39"/>
  <c r="AE36" i="37" s="1"/>
  <c r="Z67" i="37"/>
  <c r="Z70" i="37" s="1"/>
  <c r="AC14" i="39"/>
  <c r="Z36" i="37" s="1"/>
  <c r="V67" i="37"/>
  <c r="V70" i="37" s="1"/>
  <c r="Y14" i="39"/>
  <c r="V36" i="37" s="1"/>
  <c r="R67" i="37"/>
  <c r="R70" i="37" s="1"/>
  <c r="U14" i="39"/>
  <c r="R36" i="37" s="1"/>
  <c r="M67" i="37"/>
  <c r="M70" i="37" s="1"/>
  <c r="Q14" i="39"/>
  <c r="M36" i="37" s="1"/>
  <c r="I67" i="37"/>
  <c r="I70" i="37" s="1"/>
  <c r="M14" i="39"/>
  <c r="I36" i="37" s="1"/>
  <c r="E67" i="37"/>
  <c r="E70" i="37" s="1"/>
  <c r="I14" i="39"/>
  <c r="E36" i="37" s="1"/>
  <c r="AJ67" i="37"/>
  <c r="AJ70" i="37" s="1"/>
  <c r="AL14" i="39"/>
  <c r="AJ36" i="37" s="1"/>
  <c r="AF67" i="37"/>
  <c r="AF70" i="37" s="1"/>
  <c r="AH14" i="39"/>
  <c r="AF36" i="37" s="1"/>
  <c r="AB67" i="37"/>
  <c r="AD14" i="39"/>
  <c r="AB36" i="37" s="1"/>
  <c r="W67" i="37"/>
  <c r="W70" i="37" s="1"/>
  <c r="Z14" i="39"/>
  <c r="W36" i="37" s="1"/>
  <c r="S67" i="37"/>
  <c r="S70" i="37" s="1"/>
  <c r="V14" i="39"/>
  <c r="S36" i="37" s="1"/>
  <c r="O67" i="37"/>
  <c r="R14" i="39"/>
  <c r="O36" i="37" s="1"/>
  <c r="J67" i="37"/>
  <c r="J70" i="37" s="1"/>
  <c r="N14" i="39"/>
  <c r="J36" i="37" s="1"/>
  <c r="F67" i="37"/>
  <c r="F70" i="37" s="1"/>
  <c r="J14" i="39"/>
  <c r="F36" i="37" s="1"/>
  <c r="B67" i="37"/>
  <c r="F14" i="39"/>
  <c r="B36" i="37" s="1"/>
  <c r="AL124" i="37"/>
  <c r="AN4" i="39"/>
  <c r="AH124" i="37"/>
  <c r="AJ4" i="39"/>
  <c r="AD124" i="37"/>
  <c r="AF4" i="39"/>
  <c r="Y124" i="37"/>
  <c r="AB4" i="39"/>
  <c r="U124" i="37"/>
  <c r="X4" i="39"/>
  <c r="Q124" i="37"/>
  <c r="T4" i="39"/>
  <c r="L124" i="37"/>
  <c r="P4" i="39"/>
  <c r="H124" i="37"/>
  <c r="L4" i="39"/>
  <c r="D124" i="37"/>
  <c r="H4" i="39"/>
  <c r="G124" i="37"/>
  <c r="K4" i="39"/>
  <c r="AC124" i="37"/>
  <c r="AE4" i="39"/>
  <c r="T124" i="37"/>
  <c r="W4" i="39"/>
  <c r="K124" i="37"/>
  <c r="O4" i="39"/>
  <c r="R124" i="37"/>
  <c r="U4" i="39"/>
  <c r="M124" i="37"/>
  <c r="N124" i="37" s="1"/>
  <c r="Q4" i="39"/>
  <c r="AK67" i="37"/>
  <c r="AK70" i="37" s="1"/>
  <c r="AM14" i="39"/>
  <c r="AK36" i="37" s="1"/>
  <c r="AG67" i="37"/>
  <c r="AG70" i="37" s="1"/>
  <c r="AI14" i="39"/>
  <c r="AG36" i="37" s="1"/>
  <c r="AC67" i="37"/>
  <c r="AC70" i="37" s="1"/>
  <c r="AE14" i="39"/>
  <c r="AC36" i="37" s="1"/>
  <c r="X67" i="37"/>
  <c r="X70" i="37" s="1"/>
  <c r="AA14" i="39"/>
  <c r="X36" i="37" s="1"/>
  <c r="T67" i="37"/>
  <c r="T70" i="37" s="1"/>
  <c r="W14" i="39"/>
  <c r="T36" i="37" s="1"/>
  <c r="P67" i="37"/>
  <c r="P70" i="37" s="1"/>
  <c r="S14" i="39"/>
  <c r="P36" i="37" s="1"/>
  <c r="K67" i="37"/>
  <c r="K70" i="37" s="1"/>
  <c r="O14" i="39"/>
  <c r="K36" i="37" s="1"/>
  <c r="G67" i="37"/>
  <c r="G70" i="37" s="1"/>
  <c r="K14" i="39"/>
  <c r="G36" i="37" s="1"/>
  <c r="C67" i="37"/>
  <c r="C70" i="37" s="1"/>
  <c r="G14" i="39"/>
  <c r="C36" i="37" s="1"/>
  <c r="AL67" i="37"/>
  <c r="AL70" i="37" s="1"/>
  <c r="AN14" i="39"/>
  <c r="AL36" i="37" s="1"/>
  <c r="AH67" i="37"/>
  <c r="AH70" i="37" s="1"/>
  <c r="AJ14" i="39"/>
  <c r="AH36" i="37" s="1"/>
  <c r="AD67" i="37"/>
  <c r="AD70" i="37" s="1"/>
  <c r="AF14" i="39"/>
  <c r="AD36" i="37" s="1"/>
  <c r="Y67" i="37"/>
  <c r="Y70" i="37" s="1"/>
  <c r="AB14" i="39"/>
  <c r="Y36" i="37" s="1"/>
  <c r="U67" i="37"/>
  <c r="U70" i="37" s="1"/>
  <c r="X14" i="39"/>
  <c r="U36" i="37" s="1"/>
  <c r="Q67" i="37"/>
  <c r="Q70" i="37" s="1"/>
  <c r="T14" i="39"/>
  <c r="Q36" i="37" s="1"/>
  <c r="L67" i="37"/>
  <c r="L70" i="37" s="1"/>
  <c r="P14" i="39"/>
  <c r="L36" i="37" s="1"/>
  <c r="H67" i="37"/>
  <c r="H70" i="37" s="1"/>
  <c r="L14" i="39"/>
  <c r="H36" i="37" s="1"/>
  <c r="D67" i="37"/>
  <c r="D70" i="37" s="1"/>
  <c r="H14" i="39"/>
  <c r="D36" i="37" s="1"/>
  <c r="AJ124" i="37"/>
  <c r="AL4" i="39"/>
  <c r="AF124" i="37"/>
  <c r="AH4" i="39"/>
  <c r="AB124" i="37"/>
  <c r="AD4" i="39"/>
  <c r="W124" i="37"/>
  <c r="Z4" i="39"/>
  <c r="S124" i="37"/>
  <c r="V4" i="39"/>
  <c r="O124" i="37"/>
  <c r="R4" i="39"/>
  <c r="J124" i="37"/>
  <c r="N4" i="39"/>
  <c r="F124" i="37"/>
  <c r="J4" i="39"/>
  <c r="B124" i="37"/>
  <c r="F4" i="39"/>
  <c r="C124" i="37"/>
  <c r="G4" i="39"/>
  <c r="X124" i="37"/>
  <c r="AA4" i="39"/>
  <c r="P124" i="37"/>
  <c r="S4" i="39"/>
  <c r="E124" i="37"/>
  <c r="I4" i="39"/>
  <c r="I124" i="37"/>
  <c r="M4" i="39"/>
  <c r="C10" i="40"/>
  <c r="E10" i="40"/>
  <c r="D10" i="40"/>
  <c r="B81" i="6"/>
  <c r="D81" i="6"/>
  <c r="F81" i="6"/>
  <c r="H81" i="6"/>
  <c r="J81" i="6"/>
  <c r="L81" i="6"/>
  <c r="O81" i="6"/>
  <c r="Q81" i="6"/>
  <c r="S81" i="6"/>
  <c r="U81" i="6"/>
  <c r="W81" i="6"/>
  <c r="Y81" i="6"/>
  <c r="AB81" i="6"/>
  <c r="AD81" i="6"/>
  <c r="AF81" i="6"/>
  <c r="AH81" i="6"/>
  <c r="AJ81" i="6"/>
  <c r="AL81" i="6"/>
  <c r="C81" i="6"/>
  <c r="E81" i="6"/>
  <c r="G81" i="6"/>
  <c r="I81" i="6"/>
  <c r="K81" i="6"/>
  <c r="M81" i="6"/>
  <c r="P81" i="6"/>
  <c r="R81" i="6"/>
  <c r="T81" i="6"/>
  <c r="V81" i="6"/>
  <c r="X81" i="6"/>
  <c r="Z81" i="6"/>
  <c r="AC81" i="6"/>
  <c r="AE81" i="6"/>
  <c r="AG81" i="6"/>
  <c r="AI81" i="6"/>
  <c r="AK81" i="6"/>
  <c r="AM81" i="6"/>
  <c r="AN205" i="38"/>
  <c r="AQ186" i="38"/>
  <c r="AT197" i="38"/>
  <c r="V199" i="38"/>
  <c r="AE200" i="38"/>
  <c r="AQ201" i="38"/>
  <c r="AR201" i="38" s="1"/>
  <c r="AS201" i="38" s="1"/>
  <c r="S203" i="38"/>
  <c r="AE204" i="38"/>
  <c r="AF210" i="38"/>
  <c r="T211" i="38"/>
  <c r="AR211" i="38"/>
  <c r="AF212" i="38"/>
  <c r="T213" i="38"/>
  <c r="AR213" i="38"/>
  <c r="AF214" i="38"/>
  <c r="T215" i="38"/>
  <c r="AR215" i="38"/>
  <c r="AS215" i="38" s="1"/>
  <c r="AT215" i="38" s="1"/>
  <c r="AF216" i="38"/>
  <c r="T217" i="38"/>
  <c r="AR217" i="38"/>
  <c r="AF218" i="38"/>
  <c r="AG218" i="38" s="1"/>
  <c r="AH218" i="38" s="1"/>
  <c r="T219" i="38"/>
  <c r="AR219" i="38"/>
  <c r="AF220" i="38"/>
  <c r="T221" i="38"/>
  <c r="AR221" i="38"/>
  <c r="AF222" i="38"/>
  <c r="T223" i="38"/>
  <c r="AR223" i="38"/>
  <c r="AF224" i="38"/>
  <c r="AE226" i="38"/>
  <c r="AQ227" i="38"/>
  <c r="AR227" i="38" s="1"/>
  <c r="AS227" i="38" s="1"/>
  <c r="S229" i="38"/>
  <c r="AE230" i="38"/>
  <c r="AQ231" i="38"/>
  <c r="S233" i="38"/>
  <c r="S226" i="38"/>
  <c r="AE227" i="38"/>
  <c r="AQ228" i="38"/>
  <c r="S230" i="38"/>
  <c r="AE231" i="38"/>
  <c r="AQ232" i="38"/>
  <c r="U195" i="38"/>
  <c r="V195" i="38" s="1"/>
  <c r="W195" i="38" s="1"/>
  <c r="X195" i="38" s="1"/>
  <c r="AR195" i="38"/>
  <c r="AS195" i="38" s="1"/>
  <c r="T197" i="38"/>
  <c r="U197" i="38" s="1"/>
  <c r="AF198" i="38"/>
  <c r="AG198" i="38" s="1"/>
  <c r="AR199" i="38"/>
  <c r="AS199" i="38" s="1"/>
  <c r="AE201" i="38"/>
  <c r="AF201" i="38" s="1"/>
  <c r="AG201" i="38" s="1"/>
  <c r="AQ202" i="38"/>
  <c r="AR202" i="38" s="1"/>
  <c r="S204" i="38"/>
  <c r="AR200" i="38"/>
  <c r="T202" i="38"/>
  <c r="AF203" i="38"/>
  <c r="AG203" i="38" s="1"/>
  <c r="AH203" i="38" s="1"/>
  <c r="AI203" i="38" s="1"/>
  <c r="AR204" i="38"/>
  <c r="T204" i="38"/>
  <c r="U204" i="38" s="1"/>
  <c r="AR226" i="38"/>
  <c r="T228" i="38"/>
  <c r="AF229" i="38"/>
  <c r="AR230" i="38"/>
  <c r="AS230" i="38" s="1"/>
  <c r="T232" i="38"/>
  <c r="AF233" i="38"/>
  <c r="AG231" i="38"/>
  <c r="T226" i="38"/>
  <c r="U226" i="38" s="1"/>
  <c r="AF227" i="38"/>
  <c r="AG227" i="38" s="1"/>
  <c r="AR228" i="38"/>
  <c r="AS228" i="38" s="1"/>
  <c r="T230" i="38"/>
  <c r="U230" i="38" s="1"/>
  <c r="AF231" i="38"/>
  <c r="AR232" i="38"/>
  <c r="AS232" i="38" s="1"/>
  <c r="Q206" i="38"/>
  <c r="AC206" i="38"/>
  <c r="AO206" i="38"/>
  <c r="Q207" i="38"/>
  <c r="AC207" i="38"/>
  <c r="AO207" i="38"/>
  <c r="Q208" i="38"/>
  <c r="AC208" i="38"/>
  <c r="AO208" i="38"/>
  <c r="Q209" i="38"/>
  <c r="AC209" i="38"/>
  <c r="AO209" i="38"/>
  <c r="Q210" i="38"/>
  <c r="R210" i="38" s="1"/>
  <c r="AE225" i="38"/>
  <c r="R225" i="38"/>
  <c r="AF200" i="38"/>
  <c r="AG200" i="38" s="1"/>
  <c r="T201" i="38"/>
  <c r="AF202" i="38"/>
  <c r="AG202" i="38" s="1"/>
  <c r="T203" i="38"/>
  <c r="U203" i="38" s="1"/>
  <c r="AR203" i="38"/>
  <c r="AS203" i="38" s="1"/>
  <c r="AF204" i="38"/>
  <c r="AG204" i="38" s="1"/>
  <c r="T205" i="38"/>
  <c r="AD205" i="38"/>
  <c r="AE195" i="38"/>
  <c r="S196" i="38"/>
  <c r="AQ196" i="38"/>
  <c r="AR196" i="38" s="1"/>
  <c r="AE197" i="38"/>
  <c r="AU197" i="38"/>
  <c r="AV197" i="38" s="1"/>
  <c r="S198" i="38"/>
  <c r="AQ198" i="38"/>
  <c r="W199" i="38"/>
  <c r="X199" i="38" s="1"/>
  <c r="AE199" i="38"/>
  <c r="AF199" i="38" s="1"/>
  <c r="S200" i="38"/>
  <c r="AS200" i="38"/>
  <c r="AT200" i="38" s="1"/>
  <c r="AU200" i="38" s="1"/>
  <c r="U202" i="38"/>
  <c r="V202" i="38" s="1"/>
  <c r="AS204" i="38"/>
  <c r="AG210" i="38"/>
  <c r="AH210" i="38" s="1"/>
  <c r="AS210" i="38"/>
  <c r="U211" i="38"/>
  <c r="V211" i="38" s="1"/>
  <c r="AG211" i="38"/>
  <c r="AS211" i="38"/>
  <c r="AT211" i="38" s="1"/>
  <c r="U212" i="38"/>
  <c r="AG212" i="38"/>
  <c r="AH212" i="38" s="1"/>
  <c r="AS212" i="38"/>
  <c r="U213" i="38"/>
  <c r="V213" i="38" s="1"/>
  <c r="AG213" i="38"/>
  <c r="AS213" i="38"/>
  <c r="AT213" i="38" s="1"/>
  <c r="U214" i="38"/>
  <c r="AG214" i="38"/>
  <c r="AH214" i="38" s="1"/>
  <c r="AS214" i="38"/>
  <c r="U215" i="38"/>
  <c r="V215" i="38" s="1"/>
  <c r="AG215" i="38"/>
  <c r="U216" i="38"/>
  <c r="AG216" i="38"/>
  <c r="AH216" i="38" s="1"/>
  <c r="AS216" i="38"/>
  <c r="U217" i="38"/>
  <c r="V217" i="38" s="1"/>
  <c r="AG217" i="38"/>
  <c r="AH217" i="38" s="1"/>
  <c r="AS217" i="38"/>
  <c r="U218" i="38"/>
  <c r="AS218" i="38"/>
  <c r="U219" i="38"/>
  <c r="AG219" i="38"/>
  <c r="AS219" i="38"/>
  <c r="AT219" i="38" s="1"/>
  <c r="U220" i="38"/>
  <c r="AG220" i="38"/>
  <c r="AS220" i="38"/>
  <c r="U221" i="38"/>
  <c r="V221" i="38" s="1"/>
  <c r="AG221" i="38"/>
  <c r="AS221" i="38"/>
  <c r="U222" i="38"/>
  <c r="AG222" i="38"/>
  <c r="AH222" i="38" s="1"/>
  <c r="AS222" i="38"/>
  <c r="AT222" i="38" s="1"/>
  <c r="U223" i="38"/>
  <c r="AG223" i="38"/>
  <c r="AS223" i="38"/>
  <c r="AT223" i="38" s="1"/>
  <c r="U224" i="38"/>
  <c r="AG224" i="38"/>
  <c r="U201" i="38"/>
  <c r="U205" i="38"/>
  <c r="AR225" i="38"/>
  <c r="AF226" i="38"/>
  <c r="AG226" i="38" s="1"/>
  <c r="T227" i="38"/>
  <c r="AF228" i="38"/>
  <c r="T229" i="38"/>
  <c r="U229" i="38" s="1"/>
  <c r="AR229" i="38"/>
  <c r="AF230" i="38"/>
  <c r="AG230" i="38" s="1"/>
  <c r="T231" i="38"/>
  <c r="AH231" i="38"/>
  <c r="AR231" i="38"/>
  <c r="AS231" i="38" s="1"/>
  <c r="AF232" i="38"/>
  <c r="T233" i="38"/>
  <c r="U233" i="38" s="1"/>
  <c r="AR233" i="38"/>
  <c r="AT210" i="38"/>
  <c r="AH211" i="38"/>
  <c r="AI211" i="38" s="1"/>
  <c r="V212" i="38"/>
  <c r="AT212" i="38"/>
  <c r="AH213" i="38"/>
  <c r="V214" i="38"/>
  <c r="AT214" i="38"/>
  <c r="AU214" i="38" s="1"/>
  <c r="AV214" i="38" s="1"/>
  <c r="AH215" i="38"/>
  <c r="V216" i="38"/>
  <c r="AT216" i="38"/>
  <c r="V218" i="38"/>
  <c r="AT218" i="38"/>
  <c r="AH219" i="38"/>
  <c r="V220" i="38"/>
  <c r="AT220" i="38"/>
  <c r="AH221" i="38"/>
  <c r="V222" i="38"/>
  <c r="AH223" i="38"/>
  <c r="V224" i="38"/>
  <c r="AS225" i="38"/>
  <c r="AT225" i="38" s="1"/>
  <c r="AU225" i="38" s="1"/>
  <c r="U227" i="38"/>
  <c r="AG228" i="38"/>
  <c r="AS229" i="38"/>
  <c r="U231" i="38"/>
  <c r="AG232" i="38"/>
  <c r="AS233" i="38"/>
  <c r="AR224" i="38"/>
  <c r="AS226" i="38"/>
  <c r="U228" i="38"/>
  <c r="AG229" i="38"/>
  <c r="AI231" i="38"/>
  <c r="U232" i="38"/>
  <c r="AG233" i="38"/>
  <c r="V201" i="38"/>
  <c r="W201" i="38" s="1"/>
  <c r="V205" i="38"/>
  <c r="AU210" i="38"/>
  <c r="W212" i="38"/>
  <c r="AU212" i="38"/>
  <c r="AI213" i="38"/>
  <c r="W214" i="38"/>
  <c r="AI215" i="38"/>
  <c r="W216" i="38"/>
  <c r="AU216" i="38"/>
  <c r="W218" i="38"/>
  <c r="AU218" i="38"/>
  <c r="AI219" i="38"/>
  <c r="W220" i="38"/>
  <c r="AU220" i="38"/>
  <c r="AI221" i="38"/>
  <c r="W222" i="38"/>
  <c r="AI223" i="38"/>
  <c r="W224" i="38"/>
  <c r="V227" i="38"/>
  <c r="AH228" i="38"/>
  <c r="AT229" i="38"/>
  <c r="AU229" i="38" s="1"/>
  <c r="V231" i="38"/>
  <c r="AH232" i="38"/>
  <c r="AI232" i="38" s="1"/>
  <c r="AV210" i="38"/>
  <c r="X212" i="38"/>
  <c r="AV212" i="38"/>
  <c r="AJ213" i="38"/>
  <c r="X214" i="38"/>
  <c r="AJ215" i="38"/>
  <c r="X216" i="38"/>
  <c r="AV216" i="38"/>
  <c r="X218" i="38"/>
  <c r="AV218" i="38"/>
  <c r="AJ219" i="38"/>
  <c r="X220" i="38"/>
  <c r="AV220" i="38"/>
  <c r="AJ221" i="38"/>
  <c r="X222" i="38"/>
  <c r="AJ223" i="38"/>
  <c r="X224" i="38"/>
  <c r="W227" i="38"/>
  <c r="AI228" i="38"/>
  <c r="W231" i="38"/>
  <c r="AE150" i="38"/>
  <c r="AQ151" i="38"/>
  <c r="S153" i="38"/>
  <c r="AE154" i="38"/>
  <c r="S150" i="38"/>
  <c r="AQ152" i="38"/>
  <c r="S154" i="38"/>
  <c r="AE155" i="38"/>
  <c r="AF155" i="38" s="1"/>
  <c r="R163" i="38"/>
  <c r="AP163" i="38"/>
  <c r="AE164" i="38"/>
  <c r="AQ165" i="38"/>
  <c r="S167" i="38"/>
  <c r="AE168" i="38"/>
  <c r="AQ169" i="38"/>
  <c r="S171" i="38"/>
  <c r="AE172" i="38"/>
  <c r="AQ173" i="38"/>
  <c r="S175" i="38"/>
  <c r="AE176" i="38"/>
  <c r="AE171" i="38"/>
  <c r="S174" i="38"/>
  <c r="AE175" i="38"/>
  <c r="AR186" i="38"/>
  <c r="AS186" i="38" s="1"/>
  <c r="AT186" i="38" s="1"/>
  <c r="AP162" i="38"/>
  <c r="AD163" i="38"/>
  <c r="S165" i="38"/>
  <c r="AE166" i="38"/>
  <c r="AF166" i="38" s="1"/>
  <c r="AG166" i="38" s="1"/>
  <c r="AH166" i="38" s="1"/>
  <c r="AE170" i="38"/>
  <c r="S173" i="38"/>
  <c r="AE174" i="38"/>
  <c r="S177" i="38"/>
  <c r="AE165" i="38"/>
  <c r="AQ166" i="38"/>
  <c r="S168" i="38"/>
  <c r="AE169" i="38"/>
  <c r="AQ170" i="38"/>
  <c r="S172" i="38"/>
  <c r="AE173" i="38"/>
  <c r="AQ174" i="38"/>
  <c r="S176" i="38"/>
  <c r="AE177" i="38"/>
  <c r="S188" i="38"/>
  <c r="AQ187" i="38"/>
  <c r="AR150" i="38"/>
  <c r="T152" i="38"/>
  <c r="AF153" i="38"/>
  <c r="AR154" i="38"/>
  <c r="T150" i="38"/>
  <c r="U150" i="38" s="1"/>
  <c r="V150" i="38" s="1"/>
  <c r="W150" i="38" s="1"/>
  <c r="AR152" i="38"/>
  <c r="AS152" i="38" s="1"/>
  <c r="AT152" i="38" s="1"/>
  <c r="AU152" i="38" s="1"/>
  <c r="T154" i="38"/>
  <c r="U154" i="38" s="1"/>
  <c r="AF164" i="38"/>
  <c r="AG164" i="38" s="1"/>
  <c r="AR165" i="38"/>
  <c r="T167" i="38"/>
  <c r="AF168" i="38"/>
  <c r="AR169" i="38"/>
  <c r="T171" i="38"/>
  <c r="AF172" i="38"/>
  <c r="AG172" i="38" s="1"/>
  <c r="AH172" i="38" s="1"/>
  <c r="AR173" i="38"/>
  <c r="T175" i="38"/>
  <c r="AF176" i="38"/>
  <c r="AR167" i="38"/>
  <c r="T169" i="38"/>
  <c r="AR171" i="38"/>
  <c r="AR175" i="38"/>
  <c r="T165" i="38"/>
  <c r="AF170" i="38"/>
  <c r="T173" i="38"/>
  <c r="AF174" i="38"/>
  <c r="T177" i="38"/>
  <c r="AS165" i="38"/>
  <c r="U167" i="38"/>
  <c r="AG168" i="38"/>
  <c r="AH168" i="38" s="1"/>
  <c r="AS169" i="38"/>
  <c r="U171" i="38"/>
  <c r="AS173" i="38"/>
  <c r="AT173" i="38" s="1"/>
  <c r="U175" i="38"/>
  <c r="V175" i="38" s="1"/>
  <c r="AG176" i="38"/>
  <c r="AH176" i="38" s="1"/>
  <c r="Q178" i="38"/>
  <c r="AC178" i="38"/>
  <c r="AO178" i="38"/>
  <c r="Q179" i="38"/>
  <c r="AC179" i="38"/>
  <c r="AO179" i="38"/>
  <c r="Q180" i="38"/>
  <c r="AC180" i="38"/>
  <c r="AO180" i="38"/>
  <c r="Q181" i="38"/>
  <c r="AC181" i="38"/>
  <c r="AO181" i="38"/>
  <c r="Q182" i="38"/>
  <c r="AC182" i="38"/>
  <c r="AO182" i="38"/>
  <c r="Q183" i="38"/>
  <c r="AC183" i="38"/>
  <c r="AO183" i="38"/>
  <c r="Q184" i="38"/>
  <c r="AC184" i="38"/>
  <c r="AO184" i="38"/>
  <c r="Q185" i="38"/>
  <c r="AC185" i="38"/>
  <c r="AO185" i="38"/>
  <c r="Q186" i="38"/>
  <c r="AF150" i="38"/>
  <c r="T151" i="38"/>
  <c r="AR151" i="38"/>
  <c r="AS151" i="38" s="1"/>
  <c r="AF152" i="38"/>
  <c r="AG152" i="38" s="1"/>
  <c r="AH152" i="38" s="1"/>
  <c r="AI152" i="38" s="1"/>
  <c r="T153" i="38"/>
  <c r="AR153" i="38"/>
  <c r="AF154" i="38"/>
  <c r="AG154" i="38" s="1"/>
  <c r="T155" i="38"/>
  <c r="AF165" i="38"/>
  <c r="AT165" i="38"/>
  <c r="AR166" i="38"/>
  <c r="V167" i="38"/>
  <c r="T168" i="38"/>
  <c r="AF169" i="38"/>
  <c r="AT169" i="38"/>
  <c r="AR170" i="38"/>
  <c r="V171" i="38"/>
  <c r="AF171" i="38"/>
  <c r="AG171" i="38" s="1"/>
  <c r="T172" i="38"/>
  <c r="AF173" i="38"/>
  <c r="T174" i="38"/>
  <c r="U174" i="38" s="1"/>
  <c r="AR174" i="38"/>
  <c r="AF175" i="38"/>
  <c r="AG175" i="38" s="1"/>
  <c r="T176" i="38"/>
  <c r="AF177" i="38"/>
  <c r="U155" i="38"/>
  <c r="AS150" i="38"/>
  <c r="AT150" i="38" s="1"/>
  <c r="AU150" i="38" s="1"/>
  <c r="U152" i="38"/>
  <c r="AG153" i="38"/>
  <c r="AH153" i="38" s="1"/>
  <c r="AI153" i="38" s="1"/>
  <c r="AS154" i="38"/>
  <c r="R164" i="38"/>
  <c r="AR187" i="38"/>
  <c r="AS187" i="38" s="1"/>
  <c r="AF188" i="38"/>
  <c r="U165" i="38"/>
  <c r="V165" i="38" s="1"/>
  <c r="AU165" i="38"/>
  <c r="W167" i="38"/>
  <c r="AS167" i="38"/>
  <c r="AT167" i="38" s="1"/>
  <c r="AU167" i="38" s="1"/>
  <c r="U169" i="38"/>
  <c r="V169" i="38" s="1"/>
  <c r="AU169" i="38"/>
  <c r="AG170" i="38"/>
  <c r="AH170" i="38" s="1"/>
  <c r="W171" i="38"/>
  <c r="AS171" i="38"/>
  <c r="AT171" i="38" s="1"/>
  <c r="U173" i="38"/>
  <c r="AG174" i="38"/>
  <c r="AS175" i="38"/>
  <c r="AT175" i="38" s="1"/>
  <c r="AU175" i="38" s="1"/>
  <c r="U177" i="38"/>
  <c r="V177" i="38" s="1"/>
  <c r="AQ164" i="38"/>
  <c r="AR164" i="38" s="1"/>
  <c r="AG165" i="38"/>
  <c r="S166" i="38"/>
  <c r="T166" i="38" s="1"/>
  <c r="AS166" i="38"/>
  <c r="AE167" i="38"/>
  <c r="AF167" i="38" s="1"/>
  <c r="U168" i="38"/>
  <c r="AQ168" i="38"/>
  <c r="AR168" i="38" s="1"/>
  <c r="AG169" i="38"/>
  <c r="S170" i="38"/>
  <c r="T170" i="38" s="1"/>
  <c r="AS170" i="38"/>
  <c r="U172" i="38"/>
  <c r="AQ172" i="38"/>
  <c r="AR172" i="38" s="1"/>
  <c r="AG173" i="38"/>
  <c r="AS174" i="38"/>
  <c r="U176" i="38"/>
  <c r="AQ176" i="38"/>
  <c r="AR176" i="38" s="1"/>
  <c r="AG177" i="38"/>
  <c r="AH177" i="38" s="1"/>
  <c r="AI177" i="38" s="1"/>
  <c r="S187" i="38"/>
  <c r="Q156" i="38"/>
  <c r="AC156" i="38"/>
  <c r="AD156" i="38" s="1"/>
  <c r="AO156" i="38"/>
  <c r="Q157" i="38"/>
  <c r="AC157" i="38"/>
  <c r="AO157" i="38"/>
  <c r="AP157" i="38" s="1"/>
  <c r="Q158" i="38"/>
  <c r="AC158" i="38"/>
  <c r="AO158" i="38"/>
  <c r="Q159" i="38"/>
  <c r="R159" i="38" s="1"/>
  <c r="AC159" i="38"/>
  <c r="AO159" i="38"/>
  <c r="Q160" i="38"/>
  <c r="AC160" i="38"/>
  <c r="AD160" i="38" s="1"/>
  <c r="AO160" i="38"/>
  <c r="Q161" i="38"/>
  <c r="AC161" i="38"/>
  <c r="AO161" i="38"/>
  <c r="AP161" i="38" s="1"/>
  <c r="Q162" i="38"/>
  <c r="AC162" i="38"/>
  <c r="AQ162" i="38"/>
  <c r="AR162" i="38" s="1"/>
  <c r="S163" i="38"/>
  <c r="T163" i="38" s="1"/>
  <c r="AE163" i="38"/>
  <c r="AQ163" i="38"/>
  <c r="S164" i="38"/>
  <c r="V155" i="38"/>
  <c r="AT166" i="38"/>
  <c r="AH169" i="38"/>
  <c r="V172" i="38"/>
  <c r="W172" i="38" s="1"/>
  <c r="AH173" i="38"/>
  <c r="AT174" i="38"/>
  <c r="V176" i="38"/>
  <c r="W155" i="38"/>
  <c r="AQ155" i="38"/>
  <c r="AF187" i="38"/>
  <c r="T188" i="38"/>
  <c r="AR188" i="38"/>
  <c r="AG186" i="38"/>
  <c r="AH186" i="38" s="1"/>
  <c r="AI173" i="38"/>
  <c r="W176" i="38"/>
  <c r="R178" i="38"/>
  <c r="AQ60" i="38"/>
  <c r="S62" i="38"/>
  <c r="AE63" i="38"/>
  <c r="AQ64" i="38"/>
  <c r="S66" i="38"/>
  <c r="AE75" i="38"/>
  <c r="AQ76" i="38"/>
  <c r="S78" i="38"/>
  <c r="AE79" i="38"/>
  <c r="AQ80" i="38"/>
  <c r="S82" i="38"/>
  <c r="AE83" i="38"/>
  <c r="AQ84" i="38"/>
  <c r="S86" i="38"/>
  <c r="AE87" i="38"/>
  <c r="AE74" i="38"/>
  <c r="AQ75" i="38"/>
  <c r="S77" i="38"/>
  <c r="AE78" i="38"/>
  <c r="AQ79" i="38"/>
  <c r="S81" i="38"/>
  <c r="AE82" i="38"/>
  <c r="AQ83" i="38"/>
  <c r="S85" i="38"/>
  <c r="AE86" i="38"/>
  <c r="S98" i="38"/>
  <c r="AQ97" i="38"/>
  <c r="AN66" i="38"/>
  <c r="AO66" i="38" s="1"/>
  <c r="AE60" i="38"/>
  <c r="AQ61" i="38"/>
  <c r="S63" i="38"/>
  <c r="AE64" i="38"/>
  <c r="AQ65" i="38"/>
  <c r="S88" i="38"/>
  <c r="T60" i="38"/>
  <c r="AF61" i="38"/>
  <c r="AR62" i="38"/>
  <c r="T64" i="38"/>
  <c r="AF65" i="38"/>
  <c r="T88" i="38"/>
  <c r="AF97" i="38"/>
  <c r="AR98" i="38"/>
  <c r="AR60" i="38"/>
  <c r="AS60" i="38" s="1"/>
  <c r="T62" i="38"/>
  <c r="U62" i="38" s="1"/>
  <c r="AF63" i="38"/>
  <c r="AG63" i="38" s="1"/>
  <c r="AR64" i="38"/>
  <c r="AS64" i="38" s="1"/>
  <c r="T66" i="38"/>
  <c r="U66" i="38" s="1"/>
  <c r="AF75" i="38"/>
  <c r="AG75" i="38" s="1"/>
  <c r="AR76" i="38"/>
  <c r="T78" i="38"/>
  <c r="U78" i="38" s="1"/>
  <c r="AF79" i="38"/>
  <c r="AR80" i="38"/>
  <c r="AS80" i="38" s="1"/>
  <c r="T82" i="38"/>
  <c r="AF83" i="38"/>
  <c r="AG83" i="38" s="1"/>
  <c r="AR84" i="38"/>
  <c r="AS84" i="38" s="1"/>
  <c r="T86" i="38"/>
  <c r="U86" i="38" s="1"/>
  <c r="AF87" i="38"/>
  <c r="T98" i="38"/>
  <c r="U98" i="38" s="1"/>
  <c r="AS76" i="38"/>
  <c r="AG79" i="38"/>
  <c r="U82" i="38"/>
  <c r="AG87" i="38"/>
  <c r="U88" i="38"/>
  <c r="AF60" i="38"/>
  <c r="AG60" i="38" s="1"/>
  <c r="T61" i="38"/>
  <c r="U61" i="38" s="1"/>
  <c r="AR61" i="38"/>
  <c r="AS61" i="38" s="1"/>
  <c r="AF62" i="38"/>
  <c r="T63" i="38"/>
  <c r="U63" i="38" s="1"/>
  <c r="AR63" i="38"/>
  <c r="AF64" i="38"/>
  <c r="AG64" i="38" s="1"/>
  <c r="T65" i="38"/>
  <c r="AR65" i="38"/>
  <c r="AS65" i="38" s="1"/>
  <c r="AF66" i="38"/>
  <c r="AF74" i="38"/>
  <c r="AG74" i="38" s="1"/>
  <c r="T75" i="38"/>
  <c r="AR75" i="38"/>
  <c r="AS75" i="38" s="1"/>
  <c r="AF76" i="38"/>
  <c r="AT76" i="38"/>
  <c r="T77" i="38"/>
  <c r="U77" i="38" s="1"/>
  <c r="AR77" i="38"/>
  <c r="AF78" i="38"/>
  <c r="AG78" i="38" s="1"/>
  <c r="T79" i="38"/>
  <c r="AH79" i="38"/>
  <c r="AR79" i="38"/>
  <c r="AS79" i="38" s="1"/>
  <c r="AF80" i="38"/>
  <c r="AG80" i="38" s="1"/>
  <c r="T81" i="38"/>
  <c r="U81" i="38" s="1"/>
  <c r="AR81" i="38"/>
  <c r="V82" i="38"/>
  <c r="AF82" i="38"/>
  <c r="AG82" i="38" s="1"/>
  <c r="T83" i="38"/>
  <c r="AR83" i="38"/>
  <c r="AS83" i="38" s="1"/>
  <c r="AF84" i="38"/>
  <c r="T85" i="38"/>
  <c r="U85" i="38" s="1"/>
  <c r="AR85" i="38"/>
  <c r="AF86" i="38"/>
  <c r="AG86" i="38" s="1"/>
  <c r="T87" i="38"/>
  <c r="V88" i="38"/>
  <c r="W88" i="38" s="1"/>
  <c r="AS63" i="38"/>
  <c r="AG66" i="38"/>
  <c r="AH66" i="38" s="1"/>
  <c r="AI66" i="38" s="1"/>
  <c r="U60" i="38"/>
  <c r="V60" i="38" s="1"/>
  <c r="W60" i="38" s="1"/>
  <c r="AG61" i="38"/>
  <c r="AH61" i="38" s="1"/>
  <c r="AS62" i="38"/>
  <c r="AT62" i="38" s="1"/>
  <c r="AU62" i="38" s="1"/>
  <c r="U64" i="38"/>
  <c r="V64" i="38" s="1"/>
  <c r="W64" i="38" s="1"/>
  <c r="AG65" i="38"/>
  <c r="AH65" i="38" s="1"/>
  <c r="AI65" i="38" s="1"/>
  <c r="AD73" i="38"/>
  <c r="AE73" i="38" s="1"/>
  <c r="AP73" i="38"/>
  <c r="R74" i="38"/>
  <c r="S74" i="38" s="1"/>
  <c r="AQ74" i="38"/>
  <c r="S76" i="38"/>
  <c r="AE77" i="38"/>
  <c r="AQ78" i="38"/>
  <c r="S80" i="38"/>
  <c r="AE81" i="38"/>
  <c r="AQ82" i="38"/>
  <c r="S84" i="38"/>
  <c r="AE85" i="38"/>
  <c r="AQ86" i="38"/>
  <c r="AR97" i="38"/>
  <c r="AS97" i="38" s="1"/>
  <c r="AF98" i="38"/>
  <c r="AG98" i="38" s="1"/>
  <c r="AH98" i="38" s="1"/>
  <c r="U75" i="38"/>
  <c r="AG76" i="38"/>
  <c r="AS77" i="38"/>
  <c r="U79" i="38"/>
  <c r="V79" i="38" s="1"/>
  <c r="W79" i="38" s="1"/>
  <c r="U83" i="38"/>
  <c r="V83" i="38" s="1"/>
  <c r="AS85" i="38"/>
  <c r="AT85" i="38" s="1"/>
  <c r="AC89" i="38"/>
  <c r="AD89" i="38" s="1"/>
  <c r="AO90" i="38"/>
  <c r="Q92" i="38"/>
  <c r="AC93" i="38"/>
  <c r="AO94" i="38"/>
  <c r="Q96" i="38"/>
  <c r="AG97" i="38"/>
  <c r="AH97" i="38" s="1"/>
  <c r="AI97" i="38" s="1"/>
  <c r="AS98" i="38"/>
  <c r="AT98" i="38" s="1"/>
  <c r="AU98" i="38" s="1"/>
  <c r="Q89" i="38"/>
  <c r="AC90" i="38"/>
  <c r="AO91" i="38"/>
  <c r="Q93" i="38"/>
  <c r="AC94" i="38"/>
  <c r="AO95" i="38"/>
  <c r="Q97" i="38"/>
  <c r="Q67" i="38"/>
  <c r="AC67" i="38"/>
  <c r="AO67" i="38"/>
  <c r="Q68" i="38"/>
  <c r="R68" i="38" s="1"/>
  <c r="AC68" i="38"/>
  <c r="AO68" i="38"/>
  <c r="Q69" i="38"/>
  <c r="AC69" i="38"/>
  <c r="AD69" i="38" s="1"/>
  <c r="AO69" i="38"/>
  <c r="Q70" i="38"/>
  <c r="AC70" i="38"/>
  <c r="AO70" i="38"/>
  <c r="AP70" i="38" s="1"/>
  <c r="Q71" i="38"/>
  <c r="AC71" i="38"/>
  <c r="AO71" i="38"/>
  <c r="Q72" i="38"/>
  <c r="R72" i="38" s="1"/>
  <c r="AC72" i="38"/>
  <c r="AO72" i="38"/>
  <c r="Q73" i="38"/>
  <c r="AQ73" i="38"/>
  <c r="AT63" i="38"/>
  <c r="AU63" i="38" s="1"/>
  <c r="AH76" i="38"/>
  <c r="AI76" i="38" s="1"/>
  <c r="AU76" i="38"/>
  <c r="AI79" i="38"/>
  <c r="W82" i="38"/>
  <c r="R89" i="38"/>
  <c r="AO88" i="38"/>
  <c r="Q90" i="38"/>
  <c r="AC91" i="38"/>
  <c r="AO92" i="38"/>
  <c r="Q94" i="38"/>
  <c r="AC95" i="38"/>
  <c r="AO96" i="38"/>
  <c r="AC88" i="38"/>
  <c r="AO89" i="38"/>
  <c r="Q91" i="38"/>
  <c r="AC92" i="38"/>
  <c r="AO93" i="38"/>
  <c r="Q95" i="38"/>
  <c r="AC96" i="38"/>
  <c r="AO194" i="38"/>
  <c r="AC194" i="38"/>
  <c r="Q194" i="38"/>
  <c r="AM190" i="38"/>
  <c r="AB31" i="37" s="1"/>
  <c r="AN149" i="38"/>
  <c r="AO149" i="38" s="1"/>
  <c r="AA190" i="38"/>
  <c r="O31" i="37" s="1"/>
  <c r="AB149" i="38"/>
  <c r="O190" i="38"/>
  <c r="B31" i="37" s="1"/>
  <c r="P149" i="38"/>
  <c r="AM235" i="38"/>
  <c r="AB32" i="37" s="1"/>
  <c r="AA235" i="38"/>
  <c r="O32" i="37" s="1"/>
  <c r="O235" i="38"/>
  <c r="B32" i="37" s="1"/>
  <c r="AP194" i="38"/>
  <c r="AD194" i="38"/>
  <c r="R194" i="38"/>
  <c r="AM100" i="38"/>
  <c r="AB29" i="37" s="1"/>
  <c r="AN59" i="38"/>
  <c r="AA100" i="38"/>
  <c r="O29" i="37" s="1"/>
  <c r="AB59" i="38"/>
  <c r="O100" i="38"/>
  <c r="B29" i="37" s="1"/>
  <c r="P59" i="38"/>
  <c r="G138" i="37"/>
  <c r="F149" i="37"/>
  <c r="C140" i="37"/>
  <c r="D139" i="37"/>
  <c r="E133" i="37"/>
  <c r="H13" i="31"/>
  <c r="AE7" i="37" s="1"/>
  <c r="C24" i="6"/>
  <c r="V226" i="38" l="1"/>
  <c r="W226" i="38" s="1"/>
  <c r="X226" i="38" s="1"/>
  <c r="Y226" i="38" s="1"/>
  <c r="AT233" i="38"/>
  <c r="H16" i="31"/>
  <c r="AD9" i="37"/>
  <c r="AE151" i="38"/>
  <c r="V61" i="38"/>
  <c r="W61" i="38" s="1"/>
  <c r="AF151" i="38"/>
  <c r="AH196" i="38"/>
  <c r="AI196" i="38" s="1"/>
  <c r="AJ196" i="38" s="1"/>
  <c r="N36" i="37"/>
  <c r="AA36" i="37"/>
  <c r="AN36" i="37"/>
  <c r="AO23" i="39"/>
  <c r="B70" i="37"/>
  <c r="N67" i="37"/>
  <c r="O70" i="37"/>
  <c r="AA70" i="37" s="1"/>
  <c r="AA67" i="37"/>
  <c r="AB70" i="37"/>
  <c r="AN67" i="37"/>
  <c r="O134" i="37"/>
  <c r="P134" i="37" s="1"/>
  <c r="Q134" i="37" s="1"/>
  <c r="R134" i="37" s="1"/>
  <c r="S134" i="37" s="1"/>
  <c r="T134" i="37" s="1"/>
  <c r="U134" i="37" s="1"/>
  <c r="V134" i="37" s="1"/>
  <c r="W134" i="37" s="1"/>
  <c r="X134" i="37" s="1"/>
  <c r="Y134" i="37" s="1"/>
  <c r="Z134" i="37" s="1"/>
  <c r="N134" i="37"/>
  <c r="N70" i="37"/>
  <c r="AN70" i="37"/>
  <c r="N81" i="6"/>
  <c r="AN81" i="6"/>
  <c r="AA81" i="6"/>
  <c r="AG11" i="39"/>
  <c r="AE33" i="37" s="1"/>
  <c r="AO52" i="39"/>
  <c r="AM72" i="37" s="1"/>
  <c r="AG22" i="39"/>
  <c r="AE44" i="37" s="1"/>
  <c r="AG23" i="39"/>
  <c r="AG59" i="39"/>
  <c r="AE76" i="37" s="1"/>
  <c r="AG46" i="39"/>
  <c r="AE64" i="37" s="1"/>
  <c r="AG13" i="39"/>
  <c r="AE35" i="37" s="1"/>
  <c r="AG12" i="39"/>
  <c r="AE34" i="37" s="1"/>
  <c r="AG53" i="39"/>
  <c r="AE73" i="37" s="1"/>
  <c r="AG52" i="39"/>
  <c r="AE72" i="37" s="1"/>
  <c r="AG25" i="39"/>
  <c r="AE46" i="37" s="1"/>
  <c r="AK27" i="39"/>
  <c r="AI48" i="37" s="1"/>
  <c r="AK22" i="39"/>
  <c r="AI44" i="37" s="1"/>
  <c r="AK52" i="39"/>
  <c r="AI72" i="37" s="1"/>
  <c r="AK13" i="39"/>
  <c r="AI35" i="37" s="1"/>
  <c r="AK46" i="39"/>
  <c r="AI64" i="37" s="1"/>
  <c r="AK23" i="39"/>
  <c r="AK12" i="39"/>
  <c r="AI34" i="37" s="1"/>
  <c r="AK53" i="39"/>
  <c r="AI73" i="37" s="1"/>
  <c r="AK25" i="39"/>
  <c r="AI46" i="37" s="1"/>
  <c r="AK11" i="39"/>
  <c r="AI33" i="37" s="1"/>
  <c r="AK59" i="39"/>
  <c r="AI76" i="37" s="1"/>
  <c r="AO59" i="39"/>
  <c r="AM76" i="37" s="1"/>
  <c r="AO25" i="39"/>
  <c r="AM46" i="37" s="1"/>
  <c r="AP87" i="38"/>
  <c r="AQ87" i="38" s="1"/>
  <c r="AO27" i="39"/>
  <c r="AM48" i="37" s="1"/>
  <c r="AO53" i="39"/>
  <c r="AM73" i="37" s="1"/>
  <c r="AO22" i="39"/>
  <c r="AM44" i="37" s="1"/>
  <c r="AO12" i="39"/>
  <c r="AM34" i="37" s="1"/>
  <c r="AO11" i="39"/>
  <c r="AM33" i="37" s="1"/>
  <c r="AO13" i="39"/>
  <c r="AM35" i="37" s="1"/>
  <c r="AH87" i="38"/>
  <c r="AI87" i="38" s="1"/>
  <c r="AU222" i="38"/>
  <c r="AV222" i="38" s="1"/>
  <c r="AW222" i="38" s="1"/>
  <c r="AX222" i="38" s="1"/>
  <c r="AP177" i="38"/>
  <c r="AQ177" i="38" s="1"/>
  <c r="AH164" i="38"/>
  <c r="AI164" i="38" s="1"/>
  <c r="AJ164" i="38" s="1"/>
  <c r="AK164" i="38" s="1"/>
  <c r="AI217" i="38"/>
  <c r="AJ217" i="38" s="1"/>
  <c r="AK217" i="38" s="1"/>
  <c r="AL217" i="38" s="1"/>
  <c r="AU233" i="38"/>
  <c r="AJ211" i="38"/>
  <c r="AI176" i="38"/>
  <c r="AT84" i="38"/>
  <c r="AU84" i="38" s="1"/>
  <c r="AV84" i="38" s="1"/>
  <c r="AW84" i="38" s="1"/>
  <c r="AX84" i="38" s="1"/>
  <c r="AI27" i="39"/>
  <c r="AG48" i="37" s="1"/>
  <c r="AI46" i="39"/>
  <c r="AG64" i="37" s="1"/>
  <c r="AI52" i="39"/>
  <c r="AG72" i="37" s="1"/>
  <c r="AI53" i="39"/>
  <c r="AG73" i="37" s="1"/>
  <c r="AI59" i="39"/>
  <c r="AG76" i="37" s="1"/>
  <c r="AI11" i="39"/>
  <c r="AG33" i="37" s="1"/>
  <c r="AI12" i="39"/>
  <c r="AG34" i="37" s="1"/>
  <c r="AI13" i="39"/>
  <c r="AG35" i="37" s="1"/>
  <c r="AI22" i="39"/>
  <c r="AG44" i="37" s="1"/>
  <c r="AI23" i="39"/>
  <c r="AI25" i="39"/>
  <c r="AG46" i="37" s="1"/>
  <c r="AM27" i="39"/>
  <c r="AK48" i="37" s="1"/>
  <c r="AM52" i="39"/>
  <c r="AK72" i="37" s="1"/>
  <c r="AM59" i="39"/>
  <c r="AK76" i="37" s="1"/>
  <c r="AM12" i="39"/>
  <c r="AK34" i="37" s="1"/>
  <c r="AM22" i="39"/>
  <c r="AK44" i="37" s="1"/>
  <c r="AM25" i="39"/>
  <c r="AK46" i="37" s="1"/>
  <c r="AM46" i="39"/>
  <c r="AK64" i="37" s="1"/>
  <c r="AM53" i="39"/>
  <c r="AK73" i="37" s="1"/>
  <c r="AM11" i="39"/>
  <c r="AK33" i="37" s="1"/>
  <c r="AM13" i="39"/>
  <c r="AK35" i="37" s="1"/>
  <c r="AM23" i="39"/>
  <c r="V154" i="38"/>
  <c r="W154" i="38" s="1"/>
  <c r="X154" i="38" s="1"/>
  <c r="Y154" i="38" s="1"/>
  <c r="AG155" i="38"/>
  <c r="AH155" i="38" s="1"/>
  <c r="AH202" i="38"/>
  <c r="AI202" i="38" s="1"/>
  <c r="AT203" i="38"/>
  <c r="AU203" i="38" s="1"/>
  <c r="W205" i="38"/>
  <c r="M27" i="39"/>
  <c r="I48" i="37" s="1"/>
  <c r="M45" i="39"/>
  <c r="I63" i="37" s="1"/>
  <c r="M46" i="39"/>
  <c r="I64" i="37" s="1"/>
  <c r="M52" i="39"/>
  <c r="I72" i="37" s="1"/>
  <c r="M53" i="39"/>
  <c r="I73" i="37" s="1"/>
  <c r="M59" i="39"/>
  <c r="I76" i="37" s="1"/>
  <c r="M11" i="39"/>
  <c r="I33" i="37" s="1"/>
  <c r="M12" i="39"/>
  <c r="I34" i="37" s="1"/>
  <c r="M13" i="39"/>
  <c r="I35" i="37" s="1"/>
  <c r="M22" i="39"/>
  <c r="I44" i="37" s="1"/>
  <c r="M23" i="39"/>
  <c r="M24" i="39"/>
  <c r="M25" i="39"/>
  <c r="I46" i="37" s="1"/>
  <c r="I27" i="39"/>
  <c r="E48" i="37" s="1"/>
  <c r="I45" i="39"/>
  <c r="E63" i="37" s="1"/>
  <c r="I46" i="39"/>
  <c r="E64" i="37" s="1"/>
  <c r="I52" i="39"/>
  <c r="E72" i="37" s="1"/>
  <c r="I53" i="39"/>
  <c r="E73" i="37" s="1"/>
  <c r="I59" i="39"/>
  <c r="E76" i="37" s="1"/>
  <c r="I11" i="39"/>
  <c r="E33" i="37" s="1"/>
  <c r="I12" i="39"/>
  <c r="E34" i="37" s="1"/>
  <c r="I13" i="39"/>
  <c r="E35" i="37" s="1"/>
  <c r="I22" i="39"/>
  <c r="E44" i="37" s="1"/>
  <c r="I23" i="39"/>
  <c r="I24" i="39"/>
  <c r="I25" i="39"/>
  <c r="E46" i="37" s="1"/>
  <c r="S27" i="39"/>
  <c r="P48" i="37" s="1"/>
  <c r="S45" i="39"/>
  <c r="P63" i="37" s="1"/>
  <c r="S46" i="39"/>
  <c r="P64" i="37" s="1"/>
  <c r="S52" i="39"/>
  <c r="P72" i="37" s="1"/>
  <c r="S53" i="39"/>
  <c r="P73" i="37" s="1"/>
  <c r="S59" i="39"/>
  <c r="P76" i="37" s="1"/>
  <c r="S11" i="39"/>
  <c r="P33" i="37" s="1"/>
  <c r="S12" i="39"/>
  <c r="P34" i="37" s="1"/>
  <c r="S13" i="39"/>
  <c r="P35" i="37" s="1"/>
  <c r="S22" i="39"/>
  <c r="P44" i="37" s="1"/>
  <c r="S23" i="39"/>
  <c r="S24" i="39"/>
  <c r="S25" i="39"/>
  <c r="P46" i="37" s="1"/>
  <c r="AA27" i="39"/>
  <c r="X48" i="37" s="1"/>
  <c r="AA45" i="39"/>
  <c r="X63" i="37" s="1"/>
  <c r="AA46" i="39"/>
  <c r="X64" i="37" s="1"/>
  <c r="AA52" i="39"/>
  <c r="X72" i="37" s="1"/>
  <c r="AA53" i="39"/>
  <c r="X73" i="37" s="1"/>
  <c r="AA59" i="39"/>
  <c r="X76" i="37" s="1"/>
  <c r="AA11" i="39"/>
  <c r="X33" i="37" s="1"/>
  <c r="AA12" i="39"/>
  <c r="X34" i="37" s="1"/>
  <c r="AA13" i="39"/>
  <c r="X35" i="37" s="1"/>
  <c r="AA22" i="39"/>
  <c r="X44" i="37" s="1"/>
  <c r="AA23" i="39"/>
  <c r="AA24" i="39"/>
  <c r="AA25" i="39"/>
  <c r="X46" i="37" s="1"/>
  <c r="G27" i="39"/>
  <c r="C48" i="37" s="1"/>
  <c r="G45" i="39"/>
  <c r="C63" i="37" s="1"/>
  <c r="G46" i="39"/>
  <c r="C64" i="37" s="1"/>
  <c r="G52" i="39"/>
  <c r="C72" i="37" s="1"/>
  <c r="G53" i="39"/>
  <c r="C73" i="37" s="1"/>
  <c r="G59" i="39"/>
  <c r="C76" i="37" s="1"/>
  <c r="G11" i="39"/>
  <c r="C33" i="37" s="1"/>
  <c r="G12" i="39"/>
  <c r="C34" i="37" s="1"/>
  <c r="G13" i="39"/>
  <c r="C35" i="37" s="1"/>
  <c r="G22" i="39"/>
  <c r="C44" i="37" s="1"/>
  <c r="G23" i="39"/>
  <c r="G24" i="39"/>
  <c r="G25" i="39"/>
  <c r="C46" i="37" s="1"/>
  <c r="F59" i="39"/>
  <c r="B76" i="37" s="1"/>
  <c r="F11" i="39"/>
  <c r="B33" i="37" s="1"/>
  <c r="F12" i="39"/>
  <c r="B34" i="37" s="1"/>
  <c r="F13" i="39"/>
  <c r="B35" i="37" s="1"/>
  <c r="F22" i="39"/>
  <c r="B44" i="37" s="1"/>
  <c r="F23" i="39"/>
  <c r="F24" i="39"/>
  <c r="F25" i="39"/>
  <c r="B46" i="37" s="1"/>
  <c r="F27" i="39"/>
  <c r="B48" i="37" s="1"/>
  <c r="F46" i="39"/>
  <c r="B64" i="37" s="1"/>
  <c r="F52" i="39"/>
  <c r="B72" i="37" s="1"/>
  <c r="F53" i="39"/>
  <c r="B73" i="37" s="1"/>
  <c r="J59" i="39"/>
  <c r="F76" i="37" s="1"/>
  <c r="J11" i="39"/>
  <c r="F33" i="37" s="1"/>
  <c r="J12" i="39"/>
  <c r="F34" i="37" s="1"/>
  <c r="J13" i="39"/>
  <c r="F35" i="37" s="1"/>
  <c r="J22" i="39"/>
  <c r="F44" i="37" s="1"/>
  <c r="J23" i="39"/>
  <c r="J24" i="39"/>
  <c r="J25" i="39"/>
  <c r="F46" i="37" s="1"/>
  <c r="J27" i="39"/>
  <c r="F48" i="37" s="1"/>
  <c r="J45" i="39"/>
  <c r="F63" i="37" s="1"/>
  <c r="J46" i="39"/>
  <c r="F64" i="37" s="1"/>
  <c r="J52" i="39"/>
  <c r="F72" i="37" s="1"/>
  <c r="J53" i="39"/>
  <c r="F73" i="37" s="1"/>
  <c r="N59" i="39"/>
  <c r="J76" i="37" s="1"/>
  <c r="N11" i="39"/>
  <c r="J33" i="37" s="1"/>
  <c r="N12" i="39"/>
  <c r="J34" i="37" s="1"/>
  <c r="N13" i="39"/>
  <c r="J35" i="37" s="1"/>
  <c r="N22" i="39"/>
  <c r="J44" i="37" s="1"/>
  <c r="N23" i="39"/>
  <c r="N24" i="39"/>
  <c r="N25" i="39"/>
  <c r="J46" i="37" s="1"/>
  <c r="N27" i="39"/>
  <c r="J48" i="37" s="1"/>
  <c r="N45" i="39"/>
  <c r="J63" i="37" s="1"/>
  <c r="N46" i="39"/>
  <c r="J64" i="37" s="1"/>
  <c r="N52" i="39"/>
  <c r="J72" i="37" s="1"/>
  <c r="N53" i="39"/>
  <c r="J73" i="37" s="1"/>
  <c r="R59" i="39"/>
  <c r="O76" i="37" s="1"/>
  <c r="R11" i="39"/>
  <c r="O33" i="37" s="1"/>
  <c r="R12" i="39"/>
  <c r="O34" i="37" s="1"/>
  <c r="R13" i="39"/>
  <c r="O35" i="37" s="1"/>
  <c r="R22" i="39"/>
  <c r="O44" i="37" s="1"/>
  <c r="R23" i="39"/>
  <c r="R24" i="39"/>
  <c r="R25" i="39"/>
  <c r="O46" i="37" s="1"/>
  <c r="R27" i="39"/>
  <c r="O48" i="37" s="1"/>
  <c r="R45" i="39"/>
  <c r="O63" i="37" s="1"/>
  <c r="R46" i="39"/>
  <c r="O64" i="37" s="1"/>
  <c r="R52" i="39"/>
  <c r="O72" i="37" s="1"/>
  <c r="R53" i="39"/>
  <c r="O73" i="37" s="1"/>
  <c r="V59" i="39"/>
  <c r="S76" i="37" s="1"/>
  <c r="V11" i="39"/>
  <c r="S33" i="37" s="1"/>
  <c r="V12" i="39"/>
  <c r="S34" i="37" s="1"/>
  <c r="V13" i="39"/>
  <c r="S35" i="37" s="1"/>
  <c r="V22" i="39"/>
  <c r="S44" i="37" s="1"/>
  <c r="V23" i="39"/>
  <c r="V24" i="39"/>
  <c r="V25" i="39"/>
  <c r="S46" i="37" s="1"/>
  <c r="V27" i="39"/>
  <c r="S48" i="37" s="1"/>
  <c r="V45" i="39"/>
  <c r="S63" i="37" s="1"/>
  <c r="V46" i="39"/>
  <c r="S64" i="37" s="1"/>
  <c r="V52" i="39"/>
  <c r="S72" i="37" s="1"/>
  <c r="V53" i="39"/>
  <c r="S73" i="37" s="1"/>
  <c r="Z59" i="39"/>
  <c r="W76" i="37" s="1"/>
  <c r="Z11" i="39"/>
  <c r="W33" i="37" s="1"/>
  <c r="Z12" i="39"/>
  <c r="W34" i="37" s="1"/>
  <c r="Z13" i="39"/>
  <c r="W35" i="37" s="1"/>
  <c r="Z22" i="39"/>
  <c r="W44" i="37" s="1"/>
  <c r="Z23" i="39"/>
  <c r="Z24" i="39"/>
  <c r="Z25" i="39"/>
  <c r="W46" i="37" s="1"/>
  <c r="Z27" i="39"/>
  <c r="W48" i="37" s="1"/>
  <c r="Z45" i="39"/>
  <c r="W63" i="37" s="1"/>
  <c r="Z46" i="39"/>
  <c r="W64" i="37" s="1"/>
  <c r="Z52" i="39"/>
  <c r="W72" i="37" s="1"/>
  <c r="Z53" i="39"/>
  <c r="W73" i="37" s="1"/>
  <c r="AD59" i="39"/>
  <c r="AB76" i="37" s="1"/>
  <c r="AD11" i="39"/>
  <c r="AB33" i="37" s="1"/>
  <c r="AD12" i="39"/>
  <c r="AB34" i="37" s="1"/>
  <c r="AD13" i="39"/>
  <c r="AB35" i="37" s="1"/>
  <c r="AD22" i="39"/>
  <c r="AB44" i="37" s="1"/>
  <c r="AD23" i="39"/>
  <c r="AD24" i="39"/>
  <c r="AD25" i="39"/>
  <c r="AB46" i="37" s="1"/>
  <c r="AD27" i="39"/>
  <c r="AB48" i="37" s="1"/>
  <c r="AD45" i="39"/>
  <c r="AB63" i="37" s="1"/>
  <c r="AD46" i="39"/>
  <c r="AB64" i="37" s="1"/>
  <c r="AD52" i="39"/>
  <c r="AB72" i="37" s="1"/>
  <c r="AD53" i="39"/>
  <c r="AB73" i="37" s="1"/>
  <c r="AH59" i="39"/>
  <c r="AF76" i="37" s="1"/>
  <c r="AH11" i="39"/>
  <c r="AF33" i="37" s="1"/>
  <c r="AH12" i="39"/>
  <c r="AF34" i="37" s="1"/>
  <c r="AH13" i="39"/>
  <c r="AF35" i="37" s="1"/>
  <c r="AH22" i="39"/>
  <c r="AF44" i="37" s="1"/>
  <c r="AH23" i="39"/>
  <c r="AH24" i="39"/>
  <c r="AH25" i="39"/>
  <c r="AF46" i="37" s="1"/>
  <c r="AH27" i="39"/>
  <c r="AF48" i="37" s="1"/>
  <c r="AI45" i="39"/>
  <c r="AG63" i="37" s="1"/>
  <c r="AI24" i="39"/>
  <c r="AH45" i="39"/>
  <c r="AF63" i="37" s="1"/>
  <c r="AH46" i="39"/>
  <c r="AF64" i="37" s="1"/>
  <c r="AH52" i="39"/>
  <c r="AF72" i="37" s="1"/>
  <c r="AH53" i="39"/>
  <c r="AF73" i="37" s="1"/>
  <c r="AL59" i="39"/>
  <c r="AJ76" i="37" s="1"/>
  <c r="AL11" i="39"/>
  <c r="AJ33" i="37" s="1"/>
  <c r="AL12" i="39"/>
  <c r="AJ34" i="37" s="1"/>
  <c r="AL13" i="39"/>
  <c r="AJ35" i="37" s="1"/>
  <c r="AL22" i="39"/>
  <c r="AJ44" i="37" s="1"/>
  <c r="AL23" i="39"/>
  <c r="AL24" i="39"/>
  <c r="AL25" i="39"/>
  <c r="AJ46" i="37" s="1"/>
  <c r="AL27" i="39"/>
  <c r="AJ48" i="37" s="1"/>
  <c r="AM45" i="39"/>
  <c r="AK63" i="37" s="1"/>
  <c r="AM24" i="39"/>
  <c r="AL45" i="39"/>
  <c r="AJ63" i="37" s="1"/>
  <c r="AL46" i="39"/>
  <c r="AJ64" i="37" s="1"/>
  <c r="AL52" i="39"/>
  <c r="AJ72" i="37" s="1"/>
  <c r="AL53" i="39"/>
  <c r="AJ73" i="37" s="1"/>
  <c r="Q27" i="39"/>
  <c r="M48" i="37" s="1"/>
  <c r="Q45" i="39"/>
  <c r="M63" i="37" s="1"/>
  <c r="Q46" i="39"/>
  <c r="M64" i="37" s="1"/>
  <c r="Q52" i="39"/>
  <c r="M72" i="37" s="1"/>
  <c r="Q53" i="39"/>
  <c r="M73" i="37" s="1"/>
  <c r="Q59" i="39"/>
  <c r="M76" i="37" s="1"/>
  <c r="Q11" i="39"/>
  <c r="M33" i="37" s="1"/>
  <c r="Q12" i="39"/>
  <c r="M34" i="37" s="1"/>
  <c r="Q13" i="39"/>
  <c r="M35" i="37" s="1"/>
  <c r="Q22" i="39"/>
  <c r="M44" i="37" s="1"/>
  <c r="Q23" i="39"/>
  <c r="Q24" i="39"/>
  <c r="Q25" i="39"/>
  <c r="M46" i="37" s="1"/>
  <c r="U27" i="39"/>
  <c r="R48" i="37" s="1"/>
  <c r="U45" i="39"/>
  <c r="R63" i="37" s="1"/>
  <c r="U46" i="39"/>
  <c r="R64" i="37" s="1"/>
  <c r="U52" i="39"/>
  <c r="R72" i="37" s="1"/>
  <c r="U53" i="39"/>
  <c r="R73" i="37" s="1"/>
  <c r="U59" i="39"/>
  <c r="R76" i="37" s="1"/>
  <c r="U11" i="39"/>
  <c r="R33" i="37" s="1"/>
  <c r="U12" i="39"/>
  <c r="R34" i="37" s="1"/>
  <c r="U13" i="39"/>
  <c r="R35" i="37" s="1"/>
  <c r="U22" i="39"/>
  <c r="R44" i="37" s="1"/>
  <c r="U23" i="39"/>
  <c r="U24" i="39"/>
  <c r="U25" i="39"/>
  <c r="R46" i="37" s="1"/>
  <c r="O27" i="39"/>
  <c r="K48" i="37" s="1"/>
  <c r="O45" i="39"/>
  <c r="K63" i="37" s="1"/>
  <c r="O46" i="39"/>
  <c r="K64" i="37" s="1"/>
  <c r="O52" i="39"/>
  <c r="K72" i="37" s="1"/>
  <c r="O53" i="39"/>
  <c r="K73" i="37" s="1"/>
  <c r="O59" i="39"/>
  <c r="K76" i="37" s="1"/>
  <c r="O11" i="39"/>
  <c r="K33" i="37" s="1"/>
  <c r="O12" i="39"/>
  <c r="K34" i="37" s="1"/>
  <c r="O13" i="39"/>
  <c r="K35" i="37" s="1"/>
  <c r="O22" i="39"/>
  <c r="K44" i="37" s="1"/>
  <c r="O23" i="39"/>
  <c r="O24" i="39"/>
  <c r="O25" i="39"/>
  <c r="K46" i="37" s="1"/>
  <c r="W27" i="39"/>
  <c r="T48" i="37" s="1"/>
  <c r="W45" i="39"/>
  <c r="T63" i="37" s="1"/>
  <c r="W46" i="39"/>
  <c r="T64" i="37" s="1"/>
  <c r="W52" i="39"/>
  <c r="T72" i="37" s="1"/>
  <c r="W53" i="39"/>
  <c r="T73" i="37" s="1"/>
  <c r="W59" i="39"/>
  <c r="T76" i="37" s="1"/>
  <c r="W11" i="39"/>
  <c r="T33" i="37" s="1"/>
  <c r="W12" i="39"/>
  <c r="T34" i="37" s="1"/>
  <c r="W13" i="39"/>
  <c r="T35" i="37" s="1"/>
  <c r="W22" i="39"/>
  <c r="T44" i="37" s="1"/>
  <c r="W23" i="39"/>
  <c r="W24" i="39"/>
  <c r="W25" i="39"/>
  <c r="T46" i="37" s="1"/>
  <c r="AE27" i="39"/>
  <c r="AC48" i="37" s="1"/>
  <c r="AE45" i="39"/>
  <c r="AC63" i="37" s="1"/>
  <c r="AE46" i="39"/>
  <c r="AC64" i="37" s="1"/>
  <c r="AE52" i="39"/>
  <c r="AC72" i="37" s="1"/>
  <c r="AE53" i="39"/>
  <c r="AC73" i="37" s="1"/>
  <c r="AE59" i="39"/>
  <c r="AC76" i="37" s="1"/>
  <c r="AE11" i="39"/>
  <c r="AC33" i="37" s="1"/>
  <c r="AE12" i="39"/>
  <c r="AC34" i="37" s="1"/>
  <c r="AE13" i="39"/>
  <c r="AC35" i="37" s="1"/>
  <c r="AE22" i="39"/>
  <c r="AC44" i="37" s="1"/>
  <c r="AE23" i="39"/>
  <c r="AE24" i="39"/>
  <c r="AE25" i="39"/>
  <c r="AC46" i="37" s="1"/>
  <c r="K27" i="39"/>
  <c r="G48" i="37" s="1"/>
  <c r="K45" i="39"/>
  <c r="G63" i="37" s="1"/>
  <c r="K46" i="39"/>
  <c r="G64" i="37" s="1"/>
  <c r="K52" i="39"/>
  <c r="G72" i="37" s="1"/>
  <c r="K53" i="39"/>
  <c r="G73" i="37" s="1"/>
  <c r="K59" i="39"/>
  <c r="G76" i="37" s="1"/>
  <c r="K11" i="39"/>
  <c r="G33" i="37" s="1"/>
  <c r="K12" i="39"/>
  <c r="G34" i="37" s="1"/>
  <c r="K13" i="39"/>
  <c r="G35" i="37" s="1"/>
  <c r="K22" i="39"/>
  <c r="G44" i="37" s="1"/>
  <c r="K23" i="39"/>
  <c r="K24" i="39"/>
  <c r="K25" i="39"/>
  <c r="G46" i="37" s="1"/>
  <c r="H59" i="39"/>
  <c r="D76" i="37" s="1"/>
  <c r="H45" i="39"/>
  <c r="D63" i="37" s="1"/>
  <c r="H46" i="39"/>
  <c r="D64" i="37" s="1"/>
  <c r="H52" i="39"/>
  <c r="D72" i="37" s="1"/>
  <c r="H53" i="39"/>
  <c r="D73" i="37" s="1"/>
  <c r="H11" i="39"/>
  <c r="D33" i="37" s="1"/>
  <c r="H12" i="39"/>
  <c r="D34" i="37" s="1"/>
  <c r="H13" i="39"/>
  <c r="D35" i="37" s="1"/>
  <c r="H22" i="39"/>
  <c r="D44" i="37" s="1"/>
  <c r="H23" i="39"/>
  <c r="H24" i="39"/>
  <c r="H25" i="39"/>
  <c r="D46" i="37" s="1"/>
  <c r="H27" i="39"/>
  <c r="D48" i="37" s="1"/>
  <c r="L59" i="39"/>
  <c r="H76" i="37" s="1"/>
  <c r="L45" i="39"/>
  <c r="H63" i="37" s="1"/>
  <c r="L46" i="39"/>
  <c r="H64" i="37" s="1"/>
  <c r="L52" i="39"/>
  <c r="H72" i="37" s="1"/>
  <c r="L53" i="39"/>
  <c r="H73" i="37" s="1"/>
  <c r="L11" i="39"/>
  <c r="H33" i="37" s="1"/>
  <c r="L12" i="39"/>
  <c r="H34" i="37" s="1"/>
  <c r="L13" i="39"/>
  <c r="H35" i="37" s="1"/>
  <c r="L22" i="39"/>
  <c r="H44" i="37" s="1"/>
  <c r="L23" i="39"/>
  <c r="L24" i="39"/>
  <c r="L25" i="39"/>
  <c r="H46" i="37" s="1"/>
  <c r="L27" i="39"/>
  <c r="H48" i="37" s="1"/>
  <c r="P59" i="39"/>
  <c r="L76" i="37" s="1"/>
  <c r="P45" i="39"/>
  <c r="L63" i="37" s="1"/>
  <c r="P46" i="39"/>
  <c r="L64" i="37" s="1"/>
  <c r="P52" i="39"/>
  <c r="L72" i="37" s="1"/>
  <c r="P53" i="39"/>
  <c r="L73" i="37" s="1"/>
  <c r="P11" i="39"/>
  <c r="L33" i="37" s="1"/>
  <c r="P12" i="39"/>
  <c r="L34" i="37" s="1"/>
  <c r="P13" i="39"/>
  <c r="L35" i="37" s="1"/>
  <c r="P22" i="39"/>
  <c r="L44" i="37" s="1"/>
  <c r="P23" i="39"/>
  <c r="P24" i="39"/>
  <c r="P25" i="39"/>
  <c r="L46" i="37" s="1"/>
  <c r="P27" i="39"/>
  <c r="L48" i="37" s="1"/>
  <c r="T59" i="39"/>
  <c r="Q76" i="37" s="1"/>
  <c r="T45" i="39"/>
  <c r="Q63" i="37" s="1"/>
  <c r="T46" i="39"/>
  <c r="Q64" i="37" s="1"/>
  <c r="T52" i="39"/>
  <c r="Q72" i="37" s="1"/>
  <c r="T53" i="39"/>
  <c r="Q73" i="37" s="1"/>
  <c r="T11" i="39"/>
  <c r="Q33" i="37" s="1"/>
  <c r="T12" i="39"/>
  <c r="Q34" i="37" s="1"/>
  <c r="T13" i="39"/>
  <c r="Q35" i="37" s="1"/>
  <c r="T22" i="39"/>
  <c r="Q44" i="37" s="1"/>
  <c r="T23" i="39"/>
  <c r="T24" i="39"/>
  <c r="T25" i="39"/>
  <c r="Q46" i="37" s="1"/>
  <c r="T27" i="39"/>
  <c r="Q48" i="37" s="1"/>
  <c r="X59" i="39"/>
  <c r="U76" i="37" s="1"/>
  <c r="X45" i="39"/>
  <c r="U63" i="37" s="1"/>
  <c r="X46" i="39"/>
  <c r="U64" i="37" s="1"/>
  <c r="X52" i="39"/>
  <c r="U72" i="37" s="1"/>
  <c r="X53" i="39"/>
  <c r="U73" i="37" s="1"/>
  <c r="X11" i="39"/>
  <c r="U33" i="37" s="1"/>
  <c r="X12" i="39"/>
  <c r="U34" i="37" s="1"/>
  <c r="X13" i="39"/>
  <c r="U35" i="37" s="1"/>
  <c r="X22" i="39"/>
  <c r="U44" i="37" s="1"/>
  <c r="X23" i="39"/>
  <c r="X24" i="39"/>
  <c r="X25" i="39"/>
  <c r="U46" i="37" s="1"/>
  <c r="X27" i="39"/>
  <c r="U48" i="37" s="1"/>
  <c r="Y45" i="39"/>
  <c r="V63" i="37" s="1"/>
  <c r="Y24" i="39"/>
  <c r="V45" i="37" s="1"/>
  <c r="AB59" i="39"/>
  <c r="Y76" i="37" s="1"/>
  <c r="AB45" i="39"/>
  <c r="Y63" i="37" s="1"/>
  <c r="AB46" i="39"/>
  <c r="Y64" i="37" s="1"/>
  <c r="AB52" i="39"/>
  <c r="Y72" i="37" s="1"/>
  <c r="AB53" i="39"/>
  <c r="Y73" i="37" s="1"/>
  <c r="AB11" i="39"/>
  <c r="Y33" i="37" s="1"/>
  <c r="AB12" i="39"/>
  <c r="Y34" i="37" s="1"/>
  <c r="AB13" i="39"/>
  <c r="Y35" i="37" s="1"/>
  <c r="AB22" i="39"/>
  <c r="Y44" i="37" s="1"/>
  <c r="AB23" i="39"/>
  <c r="AB24" i="39"/>
  <c r="AB25" i="39"/>
  <c r="Y46" i="37" s="1"/>
  <c r="AB27" i="39"/>
  <c r="Y48" i="37" s="1"/>
  <c r="AC45" i="39"/>
  <c r="Z63" i="37" s="1"/>
  <c r="AC24" i="39"/>
  <c r="Z45" i="37" s="1"/>
  <c r="AF59" i="39"/>
  <c r="AD76" i="37" s="1"/>
  <c r="AF45" i="39"/>
  <c r="AD63" i="37" s="1"/>
  <c r="AF46" i="39"/>
  <c r="AD64" i="37" s="1"/>
  <c r="AF52" i="39"/>
  <c r="AD72" i="37" s="1"/>
  <c r="AF53" i="39"/>
  <c r="AD73" i="37" s="1"/>
  <c r="AF11" i="39"/>
  <c r="AD33" i="37" s="1"/>
  <c r="AF12" i="39"/>
  <c r="AD34" i="37" s="1"/>
  <c r="AF13" i="39"/>
  <c r="AD35" i="37" s="1"/>
  <c r="AF22" i="39"/>
  <c r="AD44" i="37" s="1"/>
  <c r="AF23" i="39"/>
  <c r="AF24" i="39"/>
  <c r="AF25" i="39"/>
  <c r="AD46" i="37" s="1"/>
  <c r="AF27" i="39"/>
  <c r="AD48" i="37" s="1"/>
  <c r="AG45" i="39"/>
  <c r="AE63" i="37" s="1"/>
  <c r="AG24" i="39"/>
  <c r="AJ59" i="39"/>
  <c r="AH76" i="37" s="1"/>
  <c r="AJ45" i="39"/>
  <c r="AH63" i="37" s="1"/>
  <c r="AJ46" i="39"/>
  <c r="AH64" i="37" s="1"/>
  <c r="AJ52" i="39"/>
  <c r="AH72" i="37" s="1"/>
  <c r="AJ53" i="39"/>
  <c r="AH73" i="37" s="1"/>
  <c r="AJ11" i="39"/>
  <c r="AH33" i="37" s="1"/>
  <c r="AJ12" i="39"/>
  <c r="AH34" i="37" s="1"/>
  <c r="AJ13" i="39"/>
  <c r="AH35" i="37" s="1"/>
  <c r="AJ22" i="39"/>
  <c r="AH44" i="37" s="1"/>
  <c r="AJ23" i="39"/>
  <c r="AJ24" i="39"/>
  <c r="AJ25" i="39"/>
  <c r="AH46" i="37" s="1"/>
  <c r="AJ27" i="39"/>
  <c r="AH48" i="37" s="1"/>
  <c r="AK45" i="39"/>
  <c r="AI63" i="37" s="1"/>
  <c r="AK24" i="39"/>
  <c r="AN59" i="39"/>
  <c r="AL76" i="37" s="1"/>
  <c r="AN45" i="39"/>
  <c r="AL63" i="37" s="1"/>
  <c r="AN46" i="39"/>
  <c r="AL64" i="37" s="1"/>
  <c r="AN52" i="39"/>
  <c r="AL72" i="37" s="1"/>
  <c r="AN53" i="39"/>
  <c r="AL73" i="37" s="1"/>
  <c r="AN11" i="39"/>
  <c r="AL33" i="37" s="1"/>
  <c r="AN12" i="39"/>
  <c r="AL34" i="37" s="1"/>
  <c r="AN13" i="39"/>
  <c r="AL35" i="37" s="1"/>
  <c r="AN22" i="39"/>
  <c r="AL44" i="37" s="1"/>
  <c r="AN23" i="39"/>
  <c r="AN24" i="39"/>
  <c r="AN25" i="39"/>
  <c r="AL46" i="37" s="1"/>
  <c r="AN27" i="39"/>
  <c r="AL48" i="37" s="1"/>
  <c r="AO45" i="39"/>
  <c r="AM63" i="37" s="1"/>
  <c r="AO24" i="39"/>
  <c r="AM45" i="37" s="1"/>
  <c r="V204" i="38"/>
  <c r="AT228" i="38"/>
  <c r="AU228" i="38" s="1"/>
  <c r="AH201" i="38"/>
  <c r="AI201" i="38" s="1"/>
  <c r="AJ201" i="38" s="1"/>
  <c r="AK201" i="38" s="1"/>
  <c r="AS202" i="38"/>
  <c r="AT202" i="38" s="1"/>
  <c r="AU202" i="38" s="1"/>
  <c r="AW216" i="38"/>
  <c r="AK215" i="38"/>
  <c r="Y214" i="38"/>
  <c r="AW212" i="38"/>
  <c r="AK211" i="38"/>
  <c r="AJ231" i="38"/>
  <c r="AK231" i="38" s="1"/>
  <c r="X201" i="38"/>
  <c r="Y201" i="38" s="1"/>
  <c r="Z201" i="38" s="1"/>
  <c r="AT199" i="38"/>
  <c r="AU199" i="38" s="1"/>
  <c r="AV199" i="38" s="1"/>
  <c r="AW199" i="38" s="1"/>
  <c r="AH198" i="38"/>
  <c r="AI198" i="38" s="1"/>
  <c r="AJ198" i="38" s="1"/>
  <c r="AK198" i="38" s="1"/>
  <c r="V197" i="38"/>
  <c r="W197" i="38" s="1"/>
  <c r="X197" i="38" s="1"/>
  <c r="Y197" i="38" s="1"/>
  <c r="AT195" i="38"/>
  <c r="AU195" i="38" s="1"/>
  <c r="AV195" i="38" s="1"/>
  <c r="AW195" i="38" s="1"/>
  <c r="AJ232" i="38"/>
  <c r="AV229" i="38"/>
  <c r="AW229" i="38" s="1"/>
  <c r="X227" i="38"/>
  <c r="Y216" i="38"/>
  <c r="Z216" i="38" s="1"/>
  <c r="AW214" i="38"/>
  <c r="AX214" i="38" s="1"/>
  <c r="AK213" i="38"/>
  <c r="AL213" i="38" s="1"/>
  <c r="Y212" i="38"/>
  <c r="Z212" i="38" s="1"/>
  <c r="AW210" i="38"/>
  <c r="AX210" i="38" s="1"/>
  <c r="Y224" i="38"/>
  <c r="Z224" i="38" s="1"/>
  <c r="AK223" i="38"/>
  <c r="AL223" i="38" s="1"/>
  <c r="Y222" i="38"/>
  <c r="Z222" i="38" s="1"/>
  <c r="AK221" i="38"/>
  <c r="AL221" i="38" s="1"/>
  <c r="AW220" i="38"/>
  <c r="AX220" i="38" s="1"/>
  <c r="Y220" i="38"/>
  <c r="Z220" i="38" s="1"/>
  <c r="AK219" i="38"/>
  <c r="AL219" i="38" s="1"/>
  <c r="AW218" i="38"/>
  <c r="AX218" i="38" s="1"/>
  <c r="Y218" i="38"/>
  <c r="Z218" i="38" s="1"/>
  <c r="X205" i="38"/>
  <c r="Y205" i="38" s="1"/>
  <c r="Z205" i="38" s="1"/>
  <c r="AO205" i="38"/>
  <c r="AP205" i="38" s="1"/>
  <c r="V233" i="38"/>
  <c r="AT231" i="38"/>
  <c r="AT227" i="38"/>
  <c r="AH226" i="38"/>
  <c r="W202" i="38"/>
  <c r="X202" i="38" s="1"/>
  <c r="Y199" i="38"/>
  <c r="Z199" i="38" s="1"/>
  <c r="AW197" i="38"/>
  <c r="AX197" i="38" s="1"/>
  <c r="AK196" i="38"/>
  <c r="AL196" i="38" s="1"/>
  <c r="Y195" i="38"/>
  <c r="Z195" i="38" s="1"/>
  <c r="V203" i="38"/>
  <c r="W203" i="38" s="1"/>
  <c r="X203" i="38" s="1"/>
  <c r="Y203" i="38" s="1"/>
  <c r="AH200" i="38"/>
  <c r="AI200" i="38" s="1"/>
  <c r="AJ200" i="38" s="1"/>
  <c r="AK200" i="38" s="1"/>
  <c r="AT232" i="38"/>
  <c r="V230" i="38"/>
  <c r="W230" i="38" s="1"/>
  <c r="X230" i="38" s="1"/>
  <c r="Y230" i="38" s="1"/>
  <c r="AH227" i="38"/>
  <c r="AJ203" i="38"/>
  <c r="AV200" i="38"/>
  <c r="AH230" i="38"/>
  <c r="V229" i="38"/>
  <c r="AU223" i="38"/>
  <c r="AV223" i="38" s="1"/>
  <c r="AW223" i="38" s="1"/>
  <c r="AI222" i="38"/>
  <c r="AJ222" i="38" s="1"/>
  <c r="AK222" i="38" s="1"/>
  <c r="AL222" i="38" s="1"/>
  <c r="W221" i="38"/>
  <c r="X221" i="38" s="1"/>
  <c r="Y221" i="38" s="1"/>
  <c r="AU219" i="38"/>
  <c r="AV219" i="38" s="1"/>
  <c r="AI218" i="38"/>
  <c r="AJ218" i="38" s="1"/>
  <c r="AK218" i="38" s="1"/>
  <c r="W217" i="38"/>
  <c r="X217" i="38" s="1"/>
  <c r="Y217" i="38" s="1"/>
  <c r="Z217" i="38" s="1"/>
  <c r="AI216" i="38"/>
  <c r="AJ216" i="38" s="1"/>
  <c r="AU215" i="38"/>
  <c r="AV215" i="38" s="1"/>
  <c r="W215" i="38"/>
  <c r="X215" i="38" s="1"/>
  <c r="AI214" i="38"/>
  <c r="AJ214" i="38" s="1"/>
  <c r="AU213" i="38"/>
  <c r="AV213" i="38" s="1"/>
  <c r="W213" i="38"/>
  <c r="X213" i="38" s="1"/>
  <c r="AI212" i="38"/>
  <c r="AJ212" i="38" s="1"/>
  <c r="AU211" i="38"/>
  <c r="AV211" i="38" s="1"/>
  <c r="W211" i="38"/>
  <c r="X211" i="38" s="1"/>
  <c r="AI210" i="38"/>
  <c r="AJ210" i="38" s="1"/>
  <c r="AH204" i="38"/>
  <c r="AI204" i="38" s="1"/>
  <c r="AT201" i="38"/>
  <c r="AU201" i="38" s="1"/>
  <c r="S225" i="38"/>
  <c r="AF225" i="38"/>
  <c r="AP209" i="38"/>
  <c r="R209" i="38"/>
  <c r="AD208" i="38"/>
  <c r="AP207" i="38"/>
  <c r="R207" i="38"/>
  <c r="AD206" i="38"/>
  <c r="AV233" i="38"/>
  <c r="X231" i="38"/>
  <c r="AJ228" i="38"/>
  <c r="AV225" i="38"/>
  <c r="AW225" i="38" s="1"/>
  <c r="AS224" i="38"/>
  <c r="AT224" i="38" s="1"/>
  <c r="AK203" i="38"/>
  <c r="AL203" i="38" s="1"/>
  <c r="AW200" i="38"/>
  <c r="AX199" i="38"/>
  <c r="Z197" i="38"/>
  <c r="AX195" i="38"/>
  <c r="T225" i="38"/>
  <c r="U225" i="38" s="1"/>
  <c r="S210" i="38"/>
  <c r="T210" i="38"/>
  <c r="AH224" i="38"/>
  <c r="V223" i="38"/>
  <c r="AT221" i="38"/>
  <c r="AH220" i="38"/>
  <c r="V219" i="38"/>
  <c r="AT217" i="38"/>
  <c r="T200" i="38"/>
  <c r="AF197" i="38"/>
  <c r="AG199" i="38"/>
  <c r="AS196" i="38"/>
  <c r="AD209" i="38"/>
  <c r="AP208" i="38"/>
  <c r="R208" i="38"/>
  <c r="AD207" i="38"/>
  <c r="AP206" i="38"/>
  <c r="R206" i="38"/>
  <c r="AX216" i="38"/>
  <c r="AL215" i="38"/>
  <c r="Z214" i="38"/>
  <c r="AX212" i="38"/>
  <c r="AL211" i="38"/>
  <c r="AH233" i="38"/>
  <c r="V232" i="38"/>
  <c r="W232" i="38" s="1"/>
  <c r="AT230" i="38"/>
  <c r="AH229" i="38"/>
  <c r="AI229" i="38" s="1"/>
  <c r="V228" i="38"/>
  <c r="AT226" i="38"/>
  <c r="AU226" i="38" s="1"/>
  <c r="AT204" i="38"/>
  <c r="T198" i="38"/>
  <c r="AF195" i="38"/>
  <c r="AG195" i="38" s="1"/>
  <c r="AE205" i="38"/>
  <c r="AR198" i="38"/>
  <c r="T196" i="38"/>
  <c r="AU186" i="38"/>
  <c r="AV186" i="38" s="1"/>
  <c r="AJ176" i="38"/>
  <c r="X171" i="38"/>
  <c r="Y171" i="38" s="1"/>
  <c r="Z171" i="38" s="1"/>
  <c r="AV169" i="38"/>
  <c r="AW169" i="38" s="1"/>
  <c r="AJ152" i="38"/>
  <c r="X176" i="38"/>
  <c r="Y176" i="38" s="1"/>
  <c r="AJ173" i="38"/>
  <c r="AK173" i="38" s="1"/>
  <c r="X167" i="38"/>
  <c r="Y167" i="38" s="1"/>
  <c r="AV165" i="38"/>
  <c r="X155" i="38"/>
  <c r="AQ161" i="38"/>
  <c r="AE160" i="38"/>
  <c r="S159" i="38"/>
  <c r="AQ157" i="38"/>
  <c r="AR157" i="38" s="1"/>
  <c r="AE156" i="38"/>
  <c r="AF156" i="38" s="1"/>
  <c r="AU171" i="38"/>
  <c r="W169" i="38"/>
  <c r="AT187" i="38"/>
  <c r="AK176" i="38"/>
  <c r="AH175" i="38"/>
  <c r="AI175" i="38" s="1"/>
  <c r="V174" i="38"/>
  <c r="W174" i="38" s="1"/>
  <c r="AH154" i="38"/>
  <c r="AI154" i="38" s="1"/>
  <c r="AJ154" i="38" s="1"/>
  <c r="AK154" i="38" s="1"/>
  <c r="W175" i="38"/>
  <c r="AI172" i="38"/>
  <c r="AH171" i="38"/>
  <c r="AW165" i="38"/>
  <c r="AX165" i="38" s="1"/>
  <c r="AT151" i="38"/>
  <c r="AU151" i="38"/>
  <c r="AU173" i="38"/>
  <c r="AI168" i="38"/>
  <c r="AJ168" i="38" s="1"/>
  <c r="AK168" i="38" s="1"/>
  <c r="AP185" i="38"/>
  <c r="AQ185" i="38" s="1"/>
  <c r="R185" i="38"/>
  <c r="AD184" i="38"/>
  <c r="AP183" i="38"/>
  <c r="R183" i="38"/>
  <c r="AD182" i="38"/>
  <c r="AP181" i="38"/>
  <c r="R181" i="38"/>
  <c r="AD180" i="38"/>
  <c r="AP179" i="38"/>
  <c r="R179" i="38"/>
  <c r="AD178" i="38"/>
  <c r="AS188" i="38"/>
  <c r="AI186" i="38"/>
  <c r="AT188" i="38"/>
  <c r="AJ177" i="38"/>
  <c r="AK177" i="38" s="1"/>
  <c r="AL177" i="38" s="1"/>
  <c r="X172" i="38"/>
  <c r="Y172" i="38" s="1"/>
  <c r="Z172" i="38" s="1"/>
  <c r="AR155" i="38"/>
  <c r="AT154" i="38"/>
  <c r="AU154" i="38" s="1"/>
  <c r="V152" i="38"/>
  <c r="W152" i="38" s="1"/>
  <c r="S178" i="38"/>
  <c r="U188" i="38"/>
  <c r="V188" i="38" s="1"/>
  <c r="W188" i="38" s="1"/>
  <c r="X188" i="38" s="1"/>
  <c r="AS162" i="38"/>
  <c r="AD161" i="38"/>
  <c r="AE161" i="38" s="1"/>
  <c r="R160" i="38"/>
  <c r="AP158" i="38"/>
  <c r="AQ158" i="38" s="1"/>
  <c r="AD157" i="38"/>
  <c r="AE157" i="38" s="1"/>
  <c r="R156" i="38"/>
  <c r="S156" i="38" s="1"/>
  <c r="W177" i="38"/>
  <c r="X177" i="38" s="1"/>
  <c r="AI170" i="38"/>
  <c r="AJ170" i="38" s="1"/>
  <c r="AK170" i="38" s="1"/>
  <c r="AI166" i="38"/>
  <c r="W165" i="38"/>
  <c r="X165" i="38" s="1"/>
  <c r="Y165" i="38" s="1"/>
  <c r="AR163" i="38"/>
  <c r="U153" i="38"/>
  <c r="AG150" i="38"/>
  <c r="AJ166" i="38"/>
  <c r="AV175" i="38"/>
  <c r="AW175" i="38" s="1"/>
  <c r="AV171" i="38"/>
  <c r="X169" i="38"/>
  <c r="AV167" i="38"/>
  <c r="AS176" i="38"/>
  <c r="AS172" i="38"/>
  <c r="U170" i="38"/>
  <c r="AS168" i="38"/>
  <c r="AT168" i="38" s="1"/>
  <c r="AG167" i="38"/>
  <c r="U166" i="38"/>
  <c r="V166" i="38" s="1"/>
  <c r="AS164" i="38"/>
  <c r="AT164" i="38" s="1"/>
  <c r="AF163" i="38"/>
  <c r="X175" i="38"/>
  <c r="AV173" i="38"/>
  <c r="AJ172" i="38"/>
  <c r="AV152" i="38"/>
  <c r="X150" i="38"/>
  <c r="Y150" i="38" s="1"/>
  <c r="AV154" i="38"/>
  <c r="AJ153" i="38"/>
  <c r="AV150" i="38"/>
  <c r="AW150" i="38" s="1"/>
  <c r="AR161" i="38"/>
  <c r="AF160" i="38"/>
  <c r="T159" i="38"/>
  <c r="R186" i="38"/>
  <c r="AD185" i="38"/>
  <c r="AP184" i="38"/>
  <c r="R184" i="38"/>
  <c r="AD183" i="38"/>
  <c r="AP182" i="38"/>
  <c r="R182" i="38"/>
  <c r="AD181" i="38"/>
  <c r="AP180" i="38"/>
  <c r="R180" i="38"/>
  <c r="AD179" i="38"/>
  <c r="AP178" i="38"/>
  <c r="T178" i="38"/>
  <c r="U178" i="38" s="1"/>
  <c r="AU188" i="38"/>
  <c r="AU174" i="38"/>
  <c r="AI169" i="38"/>
  <c r="AU166" i="38"/>
  <c r="AV166" i="38" s="1"/>
  <c r="AV188" i="38"/>
  <c r="T187" i="38"/>
  <c r="AT170" i="38"/>
  <c r="V170" i="38"/>
  <c r="W170" i="38" s="1"/>
  <c r="V168" i="38"/>
  <c r="AH167" i="38"/>
  <c r="AI167" i="38" s="1"/>
  <c r="AH165" i="38"/>
  <c r="S160" i="38"/>
  <c r="AG188" i="38"/>
  <c r="AU187" i="38"/>
  <c r="AV187" i="38" s="1"/>
  <c r="AG187" i="38"/>
  <c r="AW167" i="38"/>
  <c r="AT162" i="38"/>
  <c r="AW154" i="38"/>
  <c r="Y155" i="38"/>
  <c r="Z155" i="38" s="1"/>
  <c r="AS153" i="38"/>
  <c r="AK152" i="38"/>
  <c r="AL152" i="38" s="1"/>
  <c r="U151" i="38"/>
  <c r="AH174" i="38"/>
  <c r="AI174" i="38" s="1"/>
  <c r="V173" i="38"/>
  <c r="U163" i="38"/>
  <c r="AV151" i="38"/>
  <c r="AW151" i="38" s="1"/>
  <c r="S185" i="38"/>
  <c r="AE184" i="38"/>
  <c r="AQ183" i="38"/>
  <c r="S183" i="38"/>
  <c r="AE182" i="38"/>
  <c r="AQ181" i="38"/>
  <c r="S181" i="38"/>
  <c r="AE180" i="38"/>
  <c r="AQ179" i="38"/>
  <c r="S179" i="38"/>
  <c r="AE178" i="38"/>
  <c r="R162" i="38"/>
  <c r="AP160" i="38"/>
  <c r="AD159" i="38"/>
  <c r="R158" i="38"/>
  <c r="AP156" i="38"/>
  <c r="AD162" i="38"/>
  <c r="R161" i="38"/>
  <c r="AP159" i="38"/>
  <c r="AD158" i="38"/>
  <c r="R157" i="38"/>
  <c r="T164" i="38"/>
  <c r="V86" i="38"/>
  <c r="AH83" i="38"/>
  <c r="AI83" i="38" s="1"/>
  <c r="AT80" i="38"/>
  <c r="V78" i="38"/>
  <c r="W78" i="38" s="1"/>
  <c r="AH75" i="38"/>
  <c r="AT64" i="38"/>
  <c r="AU64" i="38" s="1"/>
  <c r="V62" i="38"/>
  <c r="W62" i="38" s="1"/>
  <c r="AE89" i="38"/>
  <c r="T74" i="38"/>
  <c r="X79" i="38"/>
  <c r="Y79" i="38" s="1"/>
  <c r="Z79" i="38" s="1"/>
  <c r="AJ76" i="38"/>
  <c r="AK76" i="38" s="1"/>
  <c r="AL76" i="38" s="1"/>
  <c r="X61" i="38"/>
  <c r="Y61" i="38" s="1"/>
  <c r="Z61" i="38" s="1"/>
  <c r="AJ97" i="38"/>
  <c r="AK97" i="38" s="1"/>
  <c r="AL97" i="38" s="1"/>
  <c r="AP66" i="38"/>
  <c r="AQ66" i="38" s="1"/>
  <c r="U74" i="38"/>
  <c r="AJ66" i="38"/>
  <c r="AV63" i="38"/>
  <c r="X82" i="38"/>
  <c r="Y82" i="38" s="1"/>
  <c r="Z82" i="38" s="1"/>
  <c r="AJ79" i="38"/>
  <c r="AK79" i="38" s="1"/>
  <c r="AL79" i="38" s="1"/>
  <c r="AV76" i="38"/>
  <c r="AW76" i="38" s="1"/>
  <c r="AX76" i="38" s="1"/>
  <c r="X88" i="38"/>
  <c r="X64" i="38"/>
  <c r="Y64" i="38" s="1"/>
  <c r="Z64" i="38" s="1"/>
  <c r="W83" i="38"/>
  <c r="AI61" i="38"/>
  <c r="AJ61" i="38" s="1"/>
  <c r="V85" i="38"/>
  <c r="W85" i="38" s="1"/>
  <c r="AH82" i="38"/>
  <c r="AI82" i="38" s="1"/>
  <c r="AT79" i="38"/>
  <c r="AU79" i="38" s="1"/>
  <c r="V77" i="38"/>
  <c r="W77" i="38" s="1"/>
  <c r="AH74" i="38"/>
  <c r="AI74" i="38" s="1"/>
  <c r="AT65" i="38"/>
  <c r="AU65" i="38" s="1"/>
  <c r="V63" i="38"/>
  <c r="W63" i="38" s="1"/>
  <c r="V66" i="38"/>
  <c r="W66" i="38" s="1"/>
  <c r="AH63" i="38"/>
  <c r="AI63" i="38" s="1"/>
  <c r="AJ63" i="38" s="1"/>
  <c r="AT60" i="38"/>
  <c r="AU60" i="38" s="1"/>
  <c r="AJ65" i="38"/>
  <c r="AV62" i="38"/>
  <c r="X60" i="38"/>
  <c r="AI98" i="38"/>
  <c r="AJ98" i="38" s="1"/>
  <c r="AK98" i="38" s="1"/>
  <c r="AL98" i="38" s="1"/>
  <c r="AU85" i="38"/>
  <c r="AV85" i="38" s="1"/>
  <c r="AT97" i="38"/>
  <c r="AU97" i="38" s="1"/>
  <c r="AV97" i="38" s="1"/>
  <c r="AH86" i="38"/>
  <c r="AI86" i="38" s="1"/>
  <c r="AJ86" i="38" s="1"/>
  <c r="AT83" i="38"/>
  <c r="AU83" i="38" s="1"/>
  <c r="AV83" i="38" s="1"/>
  <c r="V81" i="38"/>
  <c r="W81" i="38" s="1"/>
  <c r="X81" i="38" s="1"/>
  <c r="AH78" i="38"/>
  <c r="AI78" i="38" s="1"/>
  <c r="AJ78" i="38" s="1"/>
  <c r="AK78" i="38" s="1"/>
  <c r="AT75" i="38"/>
  <c r="AU75" i="38" s="1"/>
  <c r="AV75" i="38" s="1"/>
  <c r="AW75" i="38" s="1"/>
  <c r="AH64" i="38"/>
  <c r="AI64" i="38" s="1"/>
  <c r="AT61" i="38"/>
  <c r="AU61" i="38" s="1"/>
  <c r="AV61" i="38" s="1"/>
  <c r="AH60" i="38"/>
  <c r="AI60" i="38" s="1"/>
  <c r="V98" i="38"/>
  <c r="X83" i="38"/>
  <c r="Y83" i="38" s="1"/>
  <c r="AV98" i="38"/>
  <c r="AW98" i="38" s="1"/>
  <c r="R95" i="38"/>
  <c r="S95" i="38" s="1"/>
  <c r="AD92" i="38"/>
  <c r="AE92" i="38" s="1"/>
  <c r="AD95" i="38"/>
  <c r="AP92" i="38"/>
  <c r="R73" i="38"/>
  <c r="R97" i="38"/>
  <c r="S97" i="38" s="1"/>
  <c r="T97" i="38" s="1"/>
  <c r="AD94" i="38"/>
  <c r="AE94" i="38" s="1"/>
  <c r="AP91" i="38"/>
  <c r="R96" i="38"/>
  <c r="S96" i="38" s="1"/>
  <c r="AD93" i="38"/>
  <c r="AE93" i="38" s="1"/>
  <c r="AP90" i="38"/>
  <c r="AQ90" i="38" s="1"/>
  <c r="AR86" i="38"/>
  <c r="T84" i="38"/>
  <c r="AF81" i="38"/>
  <c r="AR78" i="38"/>
  <c r="AS78" i="38" s="1"/>
  <c r="T76" i="38"/>
  <c r="R90" i="38"/>
  <c r="AP89" i="38"/>
  <c r="AD88" i="38"/>
  <c r="AE88" i="38" s="1"/>
  <c r="AH80" i="38"/>
  <c r="AT77" i="38"/>
  <c r="V75" i="38"/>
  <c r="S72" i="38"/>
  <c r="T72" i="38" s="1"/>
  <c r="AQ70" i="38"/>
  <c r="AR70" i="38" s="1"/>
  <c r="AE69" i="38"/>
  <c r="S68" i="38"/>
  <c r="Y88" i="38"/>
  <c r="Z88" i="38" s="1"/>
  <c r="U87" i="38"/>
  <c r="AG84" i="38"/>
  <c r="AS81" i="38"/>
  <c r="AK65" i="38"/>
  <c r="AL65" i="38" s="1"/>
  <c r="AW62" i="38"/>
  <c r="AX62" i="38" s="1"/>
  <c r="Y60" i="38"/>
  <c r="Z60" i="38" s="1"/>
  <c r="AK66" i="38"/>
  <c r="AL66" i="38" s="1"/>
  <c r="U65" i="38"/>
  <c r="AW63" i="38"/>
  <c r="AX63" i="38" s="1"/>
  <c r="AG62" i="38"/>
  <c r="AE95" i="38"/>
  <c r="AQ92" i="38"/>
  <c r="AQ91" i="38"/>
  <c r="S90" i="38"/>
  <c r="AQ89" i="38"/>
  <c r="S89" i="38"/>
  <c r="AS86" i="38"/>
  <c r="U84" i="38"/>
  <c r="AG81" i="38"/>
  <c r="U76" i="38"/>
  <c r="AF73" i="38"/>
  <c r="AP71" i="38"/>
  <c r="AD70" i="38"/>
  <c r="R69" i="38"/>
  <c r="AP67" i="38"/>
  <c r="AD96" i="38"/>
  <c r="AE96" i="38" s="1"/>
  <c r="AP93" i="38"/>
  <c r="R91" i="38"/>
  <c r="S91" i="38" s="1"/>
  <c r="AP96" i="38"/>
  <c r="AQ96" i="38" s="1"/>
  <c r="R94" i="38"/>
  <c r="AD91" i="38"/>
  <c r="AE91" i="38" s="1"/>
  <c r="AP72" i="38"/>
  <c r="AF69" i="38"/>
  <c r="T68" i="38"/>
  <c r="AP95" i="38"/>
  <c r="AQ95" i="38" s="1"/>
  <c r="R93" i="38"/>
  <c r="AD90" i="38"/>
  <c r="AP94" i="38"/>
  <c r="AQ94" i="38" s="1"/>
  <c r="R92" i="38"/>
  <c r="AF89" i="38"/>
  <c r="AF85" i="38"/>
  <c r="AG85" i="38" s="1"/>
  <c r="AH85" i="38" s="1"/>
  <c r="AR82" i="38"/>
  <c r="T80" i="38"/>
  <c r="U80" i="38" s="1"/>
  <c r="V80" i="38" s="1"/>
  <c r="AF77" i="38"/>
  <c r="AR74" i="38"/>
  <c r="AS74" i="38" s="1"/>
  <c r="AR66" i="38"/>
  <c r="AP88" i="38"/>
  <c r="V74" i="38"/>
  <c r="AD71" i="38"/>
  <c r="R70" i="38"/>
  <c r="AP68" i="38"/>
  <c r="AD67" i="38"/>
  <c r="AD72" i="38"/>
  <c r="R71" i="38"/>
  <c r="AP69" i="38"/>
  <c r="AD68" i="38"/>
  <c r="R67" i="38"/>
  <c r="AR73" i="38"/>
  <c r="AB235" i="38"/>
  <c r="P32" i="37" s="1"/>
  <c r="S194" i="38"/>
  <c r="T194" i="38" s="1"/>
  <c r="U194" i="38" s="1"/>
  <c r="AB100" i="38"/>
  <c r="P29" i="37" s="1"/>
  <c r="AC59" i="38"/>
  <c r="AB190" i="38"/>
  <c r="P31" i="37" s="1"/>
  <c r="AP149" i="38"/>
  <c r="AN235" i="38"/>
  <c r="AC32" i="37" s="1"/>
  <c r="P100" i="38"/>
  <c r="C29" i="37" s="1"/>
  <c r="Q59" i="38"/>
  <c r="AN100" i="38"/>
  <c r="AC29" i="37" s="1"/>
  <c r="AO59" i="38"/>
  <c r="P190" i="38"/>
  <c r="C31" i="37" s="1"/>
  <c r="AN190" i="38"/>
  <c r="AC31" i="37" s="1"/>
  <c r="AQ149" i="38"/>
  <c r="Q149" i="38"/>
  <c r="P235" i="38"/>
  <c r="C32" i="37" s="1"/>
  <c r="AQ194" i="38"/>
  <c r="AC149" i="38"/>
  <c r="AE194" i="38"/>
  <c r="E139" i="37"/>
  <c r="D140" i="37"/>
  <c r="H138" i="37"/>
  <c r="G149" i="37"/>
  <c r="I13" i="31"/>
  <c r="AF7" i="37" s="1"/>
  <c r="AO51" i="3"/>
  <c r="AM77" i="6" s="1"/>
  <c r="AN51" i="3"/>
  <c r="AL77" i="6" s="1"/>
  <c r="AM51" i="3"/>
  <c r="AK77" i="6" s="1"/>
  <c r="AL51" i="3"/>
  <c r="AJ77" i="6" s="1"/>
  <c r="AK51" i="3"/>
  <c r="AI77" i="6" s="1"/>
  <c r="AJ51" i="3"/>
  <c r="AH77" i="6" s="1"/>
  <c r="AI51" i="3"/>
  <c r="AG77" i="6" s="1"/>
  <c r="AH51" i="3"/>
  <c r="AF77" i="6" s="1"/>
  <c r="AG51" i="3"/>
  <c r="AE77" i="6" s="1"/>
  <c r="AF51" i="3"/>
  <c r="AD77" i="6" s="1"/>
  <c r="AE51" i="3"/>
  <c r="AC77" i="6" s="1"/>
  <c r="AD51" i="3"/>
  <c r="AB77" i="6" s="1"/>
  <c r="C28" i="26"/>
  <c r="C81" i="26"/>
  <c r="B104" i="6" s="1"/>
  <c r="E62" i="26"/>
  <c r="F62" i="26" s="1"/>
  <c r="J61" i="26"/>
  <c r="E61" i="26"/>
  <c r="E60" i="26"/>
  <c r="E59" i="26"/>
  <c r="H59" i="26" s="1"/>
  <c r="G58" i="26"/>
  <c r="F58" i="26"/>
  <c r="D58" i="26"/>
  <c r="E56" i="26"/>
  <c r="E55" i="26"/>
  <c r="H55" i="26" s="1"/>
  <c r="E53" i="26"/>
  <c r="F53" i="26" s="1"/>
  <c r="J51" i="26"/>
  <c r="E51" i="26"/>
  <c r="H51" i="26" s="1"/>
  <c r="E50" i="26"/>
  <c r="H50" i="26" s="1"/>
  <c r="H49" i="26"/>
  <c r="D49" i="26"/>
  <c r="H48" i="26"/>
  <c r="F48" i="26"/>
  <c r="D48" i="26"/>
  <c r="J42" i="26"/>
  <c r="I42" i="26"/>
  <c r="H42" i="26"/>
  <c r="G42" i="26"/>
  <c r="E42" i="26"/>
  <c r="F42" i="26" s="1"/>
  <c r="D42" i="26"/>
  <c r="C42" i="26"/>
  <c r="G41" i="26"/>
  <c r="E41" i="26"/>
  <c r="C41" i="26"/>
  <c r="J32" i="26"/>
  <c r="J28" i="26" s="1"/>
  <c r="I32" i="26"/>
  <c r="I28" i="26" s="1"/>
  <c r="H32" i="26"/>
  <c r="H28" i="26" s="1"/>
  <c r="G32" i="26"/>
  <c r="G28" i="26" s="1"/>
  <c r="F32" i="26"/>
  <c r="F28" i="26" s="1"/>
  <c r="E32" i="26"/>
  <c r="E28" i="26" s="1"/>
  <c r="D32" i="26"/>
  <c r="D28" i="26" s="1"/>
  <c r="Z30" i="13"/>
  <c r="Z28" i="13" s="1"/>
  <c r="N30" i="13"/>
  <c r="N28" i="13" s="1"/>
  <c r="B30" i="13"/>
  <c r="C30" i="13" s="1"/>
  <c r="D30" i="13" s="1"/>
  <c r="AA16" i="13"/>
  <c r="AK7" i="13"/>
  <c r="AA10" i="13"/>
  <c r="AB10" i="13" s="1"/>
  <c r="AD10" i="13" s="1"/>
  <c r="AE10" i="13" s="1"/>
  <c r="AF10" i="13" s="1"/>
  <c r="AG10" i="13" s="1"/>
  <c r="AH10" i="13" s="1"/>
  <c r="AI10" i="13" s="1"/>
  <c r="AJ10" i="13" s="1"/>
  <c r="AL173" i="38" l="1"/>
  <c r="I16" i="31"/>
  <c r="AE9" i="37"/>
  <c r="AG151" i="38"/>
  <c r="AH151" i="38" s="1"/>
  <c r="AN73" i="37"/>
  <c r="AN64" i="37"/>
  <c r="AN48" i="37"/>
  <c r="AN44" i="37"/>
  <c r="AN34" i="37"/>
  <c r="AN76" i="37"/>
  <c r="AA72" i="37"/>
  <c r="AA63" i="37"/>
  <c r="AA46" i="37"/>
  <c r="AA35" i="37"/>
  <c r="AA33" i="37"/>
  <c r="N73" i="37"/>
  <c r="N64" i="37"/>
  <c r="N46" i="37"/>
  <c r="N35" i="37"/>
  <c r="N33" i="37"/>
  <c r="AN72" i="37"/>
  <c r="AN63" i="37"/>
  <c r="AN46" i="37"/>
  <c r="AN35" i="37"/>
  <c r="AN33" i="37"/>
  <c r="AA73" i="37"/>
  <c r="AA64" i="37"/>
  <c r="AA48" i="37"/>
  <c r="AA44" i="37"/>
  <c r="AA34" i="37"/>
  <c r="AA76" i="37"/>
  <c r="N72" i="37"/>
  <c r="N48" i="37"/>
  <c r="N44" i="37"/>
  <c r="N34" i="37"/>
  <c r="N76" i="37"/>
  <c r="N63" i="37"/>
  <c r="AB134" i="37"/>
  <c r="AC134" i="37" s="1"/>
  <c r="AD134" i="37" s="1"/>
  <c r="AE134" i="37" s="1"/>
  <c r="AF134" i="37" s="1"/>
  <c r="AG134" i="37" s="1"/>
  <c r="AH134" i="37" s="1"/>
  <c r="AI134" i="37" s="1"/>
  <c r="AJ134" i="37" s="1"/>
  <c r="AK134" i="37" s="1"/>
  <c r="AL134" i="37" s="1"/>
  <c r="AM134" i="37" s="1"/>
  <c r="AN134" i="37" s="1"/>
  <c r="AA134" i="37"/>
  <c r="AN77" i="6"/>
  <c r="AI45" i="37"/>
  <c r="AE45" i="37"/>
  <c r="AR87" i="38"/>
  <c r="AS87" i="38" s="1"/>
  <c r="AR177" i="38"/>
  <c r="AJ87" i="38"/>
  <c r="AK87" i="38" s="1"/>
  <c r="AL87" i="38" s="1"/>
  <c r="AG45" i="37"/>
  <c r="AK45" i="37"/>
  <c r="AX200" i="38"/>
  <c r="AW219" i="38"/>
  <c r="AX219" i="38" s="1"/>
  <c r="AW186" i="38"/>
  <c r="AL198" i="38"/>
  <c r="AI155" i="38"/>
  <c r="AJ155" i="38"/>
  <c r="AK155" i="38" s="1"/>
  <c r="AU164" i="38"/>
  <c r="AJ202" i="38"/>
  <c r="AK202" i="38" s="1"/>
  <c r="AL202" i="38" s="1"/>
  <c r="AV203" i="38"/>
  <c r="AW203" i="38" s="1"/>
  <c r="AX203" i="38" s="1"/>
  <c r="AH45" i="37"/>
  <c r="Y45" i="37"/>
  <c r="Q45" i="37"/>
  <c r="H45" i="37"/>
  <c r="AC45" i="37"/>
  <c r="K45" i="37"/>
  <c r="M45" i="37"/>
  <c r="AJ45" i="37"/>
  <c r="S45" i="37"/>
  <c r="J45" i="37"/>
  <c r="E45" i="37"/>
  <c r="AB45" i="37"/>
  <c r="X45" i="37"/>
  <c r="AL45" i="37"/>
  <c r="AD45" i="37"/>
  <c r="U45" i="37"/>
  <c r="L45" i="37"/>
  <c r="D45" i="37"/>
  <c r="G45" i="37"/>
  <c r="T45" i="37"/>
  <c r="R45" i="37"/>
  <c r="AF45" i="37"/>
  <c r="W45" i="37"/>
  <c r="O45" i="37"/>
  <c r="F45" i="37"/>
  <c r="B45" i="37"/>
  <c r="C45" i="37"/>
  <c r="P45" i="37"/>
  <c r="I45" i="37"/>
  <c r="X152" i="38"/>
  <c r="Y152" i="38" s="1"/>
  <c r="Z176" i="38"/>
  <c r="AL164" i="38"/>
  <c r="AL176" i="38"/>
  <c r="AX186" i="38"/>
  <c r="AU231" i="38"/>
  <c r="AQ205" i="38"/>
  <c r="AR205" i="38" s="1"/>
  <c r="Z226" i="38"/>
  <c r="Y227" i="38"/>
  <c r="Z227" i="38" s="1"/>
  <c r="AK232" i="38"/>
  <c r="AL232" i="38" s="1"/>
  <c r="AX229" i="38"/>
  <c r="AL201" i="38"/>
  <c r="W204" i="38"/>
  <c r="X204" i="38" s="1"/>
  <c r="AX225" i="38"/>
  <c r="Y231" i="38"/>
  <c r="Z231" i="38" s="1"/>
  <c r="AK210" i="38"/>
  <c r="AL210" i="38" s="1"/>
  <c r="Y211" i="38"/>
  <c r="Z211" i="38" s="1"/>
  <c r="AW211" i="38"/>
  <c r="AX211" i="38" s="1"/>
  <c r="AK212" i="38"/>
  <c r="AL212" i="38" s="1"/>
  <c r="Y213" i="38"/>
  <c r="Z213" i="38" s="1"/>
  <c r="AW213" i="38"/>
  <c r="AX213" i="38" s="1"/>
  <c r="AK214" i="38"/>
  <c r="AL214" i="38" s="1"/>
  <c r="Y215" i="38"/>
  <c r="Z215" i="38" s="1"/>
  <c r="AW215" i="38"/>
  <c r="AX215" i="38" s="1"/>
  <c r="AK216" i="38"/>
  <c r="AL216" i="38" s="1"/>
  <c r="W229" i="38"/>
  <c r="X229" i="38" s="1"/>
  <c r="Y202" i="38"/>
  <c r="Z202" i="38" s="1"/>
  <c r="AI226" i="38"/>
  <c r="AJ226" i="38" s="1"/>
  <c r="AL231" i="38"/>
  <c r="AV202" i="38"/>
  <c r="AW202" i="38" s="1"/>
  <c r="AV228" i="38"/>
  <c r="AW228" i="38" s="1"/>
  <c r="AV201" i="38"/>
  <c r="AW201" i="38" s="1"/>
  <c r="AL200" i="38"/>
  <c r="Z203" i="38"/>
  <c r="AJ204" i="38"/>
  <c r="AK204" i="38" s="1"/>
  <c r="W228" i="38"/>
  <c r="AU230" i="38"/>
  <c r="AI233" i="38"/>
  <c r="W219" i="38"/>
  <c r="X219" i="38" s="1"/>
  <c r="Y219" i="38" s="1"/>
  <c r="AU221" i="38"/>
  <c r="AV221" i="38" s="1"/>
  <c r="AW221" i="38" s="1"/>
  <c r="AX221" i="38" s="1"/>
  <c r="AI224" i="38"/>
  <c r="AJ224" i="38" s="1"/>
  <c r="AK224" i="38" s="1"/>
  <c r="AU224" i="38"/>
  <c r="AV224" i="38" s="1"/>
  <c r="AW224" i="38" s="1"/>
  <c r="AE206" i="38"/>
  <c r="AQ207" i="38"/>
  <c r="S209" i="38"/>
  <c r="AG225" i="38"/>
  <c r="AH225" i="38" s="1"/>
  <c r="AH195" i="38"/>
  <c r="AT196" i="38"/>
  <c r="AU196" i="38" s="1"/>
  <c r="AH199" i="38"/>
  <c r="AI199" i="38" s="1"/>
  <c r="AQ206" i="38"/>
  <c r="S208" i="38"/>
  <c r="AE209" i="38"/>
  <c r="AS205" i="38"/>
  <c r="U196" i="38"/>
  <c r="AG197" i="38"/>
  <c r="AS198" i="38"/>
  <c r="U200" i="38"/>
  <c r="AK228" i="38"/>
  <c r="AL228" i="38" s="1"/>
  <c r="AW233" i="38"/>
  <c r="AX233" i="38" s="1"/>
  <c r="AJ229" i="38"/>
  <c r="AL218" i="38"/>
  <c r="Z221" i="38"/>
  <c r="AX223" i="38"/>
  <c r="AI230" i="38"/>
  <c r="AJ230" i="38" s="1"/>
  <c r="AV230" i="38"/>
  <c r="AW230" i="38" s="1"/>
  <c r="AX230" i="38" s="1"/>
  <c r="AI227" i="38"/>
  <c r="Z230" i="38"/>
  <c r="AU232" i="38"/>
  <c r="AV232" i="38" s="1"/>
  <c r="AU227" i="38"/>
  <c r="AV227" i="38" s="1"/>
  <c r="W233" i="38"/>
  <c r="X233" i="38" s="1"/>
  <c r="AU217" i="38"/>
  <c r="AV217" i="38" s="1"/>
  <c r="AW217" i="38" s="1"/>
  <c r="AI220" i="38"/>
  <c r="AJ220" i="38" s="1"/>
  <c r="AK220" i="38" s="1"/>
  <c r="AL220" i="38" s="1"/>
  <c r="W223" i="38"/>
  <c r="X223" i="38" s="1"/>
  <c r="Y223" i="38" s="1"/>
  <c r="U210" i="38"/>
  <c r="S207" i="38"/>
  <c r="AE208" i="38"/>
  <c r="AQ209" i="38"/>
  <c r="V225" i="38"/>
  <c r="AK229" i="38"/>
  <c r="AF205" i="38"/>
  <c r="U198" i="38"/>
  <c r="V198" i="38" s="1"/>
  <c r="S206" i="38"/>
  <c r="AE207" i="38"/>
  <c r="AQ208" i="38"/>
  <c r="V196" i="38"/>
  <c r="W196" i="38" s="1"/>
  <c r="AT198" i="38"/>
  <c r="V200" i="38"/>
  <c r="AU204" i="38"/>
  <c r="AI195" i="38"/>
  <c r="X228" i="38"/>
  <c r="Y228" i="38" s="1"/>
  <c r="AJ233" i="38"/>
  <c r="AK233" i="38" s="1"/>
  <c r="AV226" i="38"/>
  <c r="AW226" i="38" s="1"/>
  <c r="X232" i="38"/>
  <c r="Y232" i="38" s="1"/>
  <c r="AW188" i="38"/>
  <c r="AX188" i="38" s="1"/>
  <c r="AX167" i="38"/>
  <c r="AF157" i="38"/>
  <c r="AG157" i="38" s="1"/>
  <c r="T160" i="38"/>
  <c r="V160" i="38" s="1"/>
  <c r="AI171" i="38"/>
  <c r="Z167" i="38"/>
  <c r="Y175" i="38"/>
  <c r="AX169" i="38"/>
  <c r="AX98" i="38"/>
  <c r="U160" i="38"/>
  <c r="AX175" i="38"/>
  <c r="Z165" i="38"/>
  <c r="AL170" i="38"/>
  <c r="AK172" i="38"/>
  <c r="AL172" i="38" s="1"/>
  <c r="X174" i="38"/>
  <c r="Y174" i="38" s="1"/>
  <c r="Z175" i="38"/>
  <c r="AL168" i="38"/>
  <c r="W166" i="38"/>
  <c r="X166" i="38" s="1"/>
  <c r="AU168" i="38"/>
  <c r="S157" i="38"/>
  <c r="T157" i="38" s="1"/>
  <c r="AQ159" i="38"/>
  <c r="AE162" i="38"/>
  <c r="AF162" i="38" s="1"/>
  <c r="AT153" i="38"/>
  <c r="AU153" i="38" s="1"/>
  <c r="AH188" i="38"/>
  <c r="AI188" i="38" s="1"/>
  <c r="AJ188" i="38" s="1"/>
  <c r="AQ178" i="38"/>
  <c r="S180" i="38"/>
  <c r="AE181" i="38"/>
  <c r="AQ182" i="38"/>
  <c r="S184" i="38"/>
  <c r="AE185" i="38"/>
  <c r="AH150" i="38"/>
  <c r="AI150" i="38" s="1"/>
  <c r="AU162" i="38"/>
  <c r="AV162" i="38" s="1"/>
  <c r="AW162" i="38" s="1"/>
  <c r="AX162" i="38" s="1"/>
  <c r="AI165" i="38"/>
  <c r="AJ165" i="38" s="1"/>
  <c r="AK165" i="38" s="1"/>
  <c r="AL165" i="38" s="1"/>
  <c r="W168" i="38"/>
  <c r="X168" i="38" s="1"/>
  <c r="Y168" i="38" s="1"/>
  <c r="Z168" i="38" s="1"/>
  <c r="AU170" i="38"/>
  <c r="U164" i="38"/>
  <c r="AJ174" i="38"/>
  <c r="Y188" i="38"/>
  <c r="AJ167" i="38"/>
  <c r="AJ169" i="38"/>
  <c r="AK169" i="38" s="1"/>
  <c r="AL169" i="38" s="1"/>
  <c r="AV174" i="38"/>
  <c r="AW174" i="38" s="1"/>
  <c r="AX174" i="38" s="1"/>
  <c r="AH187" i="38"/>
  <c r="AI187" i="38" s="1"/>
  <c r="AJ187" i="38" s="1"/>
  <c r="AF178" i="38"/>
  <c r="AG178" i="38" s="1"/>
  <c r="AR179" i="38"/>
  <c r="AS179" i="38" s="1"/>
  <c r="T181" i="38"/>
  <c r="U181" i="38" s="1"/>
  <c r="AF182" i="38"/>
  <c r="AG182" i="38" s="1"/>
  <c r="AR183" i="38"/>
  <c r="AS183" i="38" s="1"/>
  <c r="T185" i="38"/>
  <c r="U185" i="38" s="1"/>
  <c r="T156" i="38"/>
  <c r="AR158" i="38"/>
  <c r="AF161" i="38"/>
  <c r="Z154" i="38"/>
  <c r="W173" i="38"/>
  <c r="X173" i="38" s="1"/>
  <c r="AW166" i="38"/>
  <c r="AX166" i="38" s="1"/>
  <c r="AG163" i="38"/>
  <c r="AK153" i="38"/>
  <c r="AL153" i="38" s="1"/>
  <c r="AW173" i="38"/>
  <c r="AX173" i="38" s="1"/>
  <c r="AK166" i="38"/>
  <c r="AL166" i="38" s="1"/>
  <c r="Y177" i="38"/>
  <c r="Z177" i="38" s="1"/>
  <c r="AT172" i="38"/>
  <c r="AT176" i="38"/>
  <c r="Z150" i="38"/>
  <c r="AL155" i="38"/>
  <c r="AJ175" i="38"/>
  <c r="AK175" i="38" s="1"/>
  <c r="AL175" i="38" s="1"/>
  <c r="AW187" i="38"/>
  <c r="AX187" i="38" s="1"/>
  <c r="Y169" i="38"/>
  <c r="Z169" i="38" s="1"/>
  <c r="AW171" i="38"/>
  <c r="AX171" i="38" s="1"/>
  <c r="AK167" i="38"/>
  <c r="AL167" i="38" s="1"/>
  <c r="AS157" i="38"/>
  <c r="AT157" i="38" s="1"/>
  <c r="AG160" i="38"/>
  <c r="AH160" i="38" s="1"/>
  <c r="AE158" i="38"/>
  <c r="S161" i="38"/>
  <c r="AK174" i="38"/>
  <c r="AL174" i="38" s="1"/>
  <c r="V151" i="38"/>
  <c r="W151" i="38" s="1"/>
  <c r="X151" i="38" s="1"/>
  <c r="AE179" i="38"/>
  <c r="AQ180" i="38"/>
  <c r="AR180" i="38" s="1"/>
  <c r="S182" i="38"/>
  <c r="AE183" i="38"/>
  <c r="AF183" i="38" s="1"/>
  <c r="AQ184" i="38"/>
  <c r="S186" i="38"/>
  <c r="T186" i="38" s="1"/>
  <c r="V153" i="38"/>
  <c r="W153" i="38" s="1"/>
  <c r="AS155" i="38"/>
  <c r="V163" i="38"/>
  <c r="AQ156" i="38"/>
  <c r="AR156" i="38" s="1"/>
  <c r="S158" i="38"/>
  <c r="AE159" i="38"/>
  <c r="AQ160" i="38"/>
  <c r="S162" i="38"/>
  <c r="T162" i="38" s="1"/>
  <c r="W163" i="38"/>
  <c r="X163" i="38" s="1"/>
  <c r="Y163" i="38" s="1"/>
  <c r="V178" i="38"/>
  <c r="W178" i="38" s="1"/>
  <c r="AF158" i="38"/>
  <c r="AR159" i="38"/>
  <c r="U187" i="38"/>
  <c r="AV164" i="38"/>
  <c r="AW164" i="38" s="1"/>
  <c r="AX164" i="38" s="1"/>
  <c r="AV168" i="38"/>
  <c r="AW168" i="38" s="1"/>
  <c r="X170" i="38"/>
  <c r="Y170" i="38" s="1"/>
  <c r="Z170" i="38" s="1"/>
  <c r="AV170" i="38"/>
  <c r="AW170" i="38" s="1"/>
  <c r="AX170" i="38" s="1"/>
  <c r="V164" i="38"/>
  <c r="W164" i="38" s="1"/>
  <c r="T179" i="38"/>
  <c r="U179" i="38" s="1"/>
  <c r="AF180" i="38"/>
  <c r="AG180" i="38" s="1"/>
  <c r="AR181" i="38"/>
  <c r="AS181" i="38" s="1"/>
  <c r="T183" i="38"/>
  <c r="U183" i="38" s="1"/>
  <c r="AF184" i="38"/>
  <c r="AG184" i="38" s="1"/>
  <c r="AR185" i="38"/>
  <c r="AS185" i="38" s="1"/>
  <c r="AW152" i="38"/>
  <c r="AX152" i="38" s="1"/>
  <c r="AX150" i="38"/>
  <c r="AJ186" i="38"/>
  <c r="AK186" i="38" s="1"/>
  <c r="AL186" i="38" s="1"/>
  <c r="Z188" i="38"/>
  <c r="AX151" i="38"/>
  <c r="AU176" i="38"/>
  <c r="AV176" i="38" s="1"/>
  <c r="X153" i="38"/>
  <c r="AX154" i="38"/>
  <c r="AS163" i="38"/>
  <c r="AL154" i="38"/>
  <c r="AG156" i="38"/>
  <c r="AH156" i="38" s="1"/>
  <c r="U159" i="38"/>
  <c r="V159" i="38" s="1"/>
  <c r="AS161" i="38"/>
  <c r="AT161" i="38" s="1"/>
  <c r="AJ64" i="38"/>
  <c r="AK64" i="38" s="1"/>
  <c r="AL64" i="38" s="1"/>
  <c r="AJ83" i="38"/>
  <c r="AK83" i="38" s="1"/>
  <c r="AL83" i="38" s="1"/>
  <c r="X78" i="38"/>
  <c r="Y78" i="38" s="1"/>
  <c r="Z78" i="38" s="1"/>
  <c r="AW85" i="38"/>
  <c r="AX85" i="38" s="1"/>
  <c r="AK63" i="38"/>
  <c r="AL63" i="38" s="1"/>
  <c r="AK61" i="38"/>
  <c r="AL61" i="38" s="1"/>
  <c r="AV64" i="38"/>
  <c r="AI75" i="38"/>
  <c r="AJ75" i="38" s="1"/>
  <c r="AU80" i="38"/>
  <c r="AV80" i="38" s="1"/>
  <c r="W86" i="38"/>
  <c r="AR89" i="38"/>
  <c r="AV60" i="38"/>
  <c r="AW60" i="38" s="1"/>
  <c r="AX60" i="38" s="1"/>
  <c r="X66" i="38"/>
  <c r="Z83" i="38"/>
  <c r="X62" i="38"/>
  <c r="Y62" i="38" s="1"/>
  <c r="AR94" i="38"/>
  <c r="AS94" i="38" s="1"/>
  <c r="T91" i="38"/>
  <c r="U91" i="38" s="1"/>
  <c r="AF96" i="38"/>
  <c r="AV65" i="38"/>
  <c r="AW65" i="38" s="1"/>
  <c r="X77" i="38"/>
  <c r="Y77" i="38" s="1"/>
  <c r="AJ82" i="38"/>
  <c r="AK82" i="38" s="1"/>
  <c r="AX75" i="38"/>
  <c r="AL78" i="38"/>
  <c r="AF91" i="38"/>
  <c r="AG91" i="38" s="1"/>
  <c r="AR96" i="38"/>
  <c r="AF88" i="38"/>
  <c r="AJ60" i="38"/>
  <c r="AK60" i="38" s="1"/>
  <c r="X63" i="38"/>
  <c r="Y63" i="38" s="1"/>
  <c r="AJ74" i="38"/>
  <c r="AK74" i="38" s="1"/>
  <c r="AV79" i="38"/>
  <c r="AW79" i="38" s="1"/>
  <c r="X85" i="38"/>
  <c r="Y85" i="38" s="1"/>
  <c r="S67" i="38"/>
  <c r="AQ69" i="38"/>
  <c r="AE72" i="38"/>
  <c r="AQ67" i="38"/>
  <c r="AR67" i="38" s="1"/>
  <c r="AE70" i="38"/>
  <c r="AH62" i="38"/>
  <c r="AT81" i="38"/>
  <c r="V87" i="38"/>
  <c r="W75" i="38"/>
  <c r="AI80" i="38"/>
  <c r="S73" i="38"/>
  <c r="AT74" i="38"/>
  <c r="AU74" i="38" s="1"/>
  <c r="AV74" i="38" s="1"/>
  <c r="AR95" i="38"/>
  <c r="AS73" i="38"/>
  <c r="AT73" i="38" s="1"/>
  <c r="U68" i="38"/>
  <c r="AG69" i="38"/>
  <c r="AS70" i="38"/>
  <c r="U72" i="38"/>
  <c r="AQ72" i="38"/>
  <c r="AG89" i="38"/>
  <c r="AR90" i="38"/>
  <c r="T96" i="38"/>
  <c r="T89" i="38"/>
  <c r="AR91" i="38"/>
  <c r="U97" i="38"/>
  <c r="T90" i="38"/>
  <c r="AF95" i="38"/>
  <c r="AG95" i="38" s="1"/>
  <c r="AH95" i="38" s="1"/>
  <c r="AF92" i="38"/>
  <c r="AG92" i="38" s="1"/>
  <c r="S93" i="38"/>
  <c r="W98" i="38"/>
  <c r="X98" i="38" s="1"/>
  <c r="AW83" i="38"/>
  <c r="AX83" i="38" s="1"/>
  <c r="AW97" i="38"/>
  <c r="AX97" i="38" s="1"/>
  <c r="S92" i="38"/>
  <c r="AQ88" i="38"/>
  <c r="S94" i="38"/>
  <c r="AQ93" i="38"/>
  <c r="Y66" i="38"/>
  <c r="Z66" i="38" s="1"/>
  <c r="AE68" i="38"/>
  <c r="S71" i="38"/>
  <c r="T71" i="38" s="1"/>
  <c r="S69" i="38"/>
  <c r="AQ71" i="38"/>
  <c r="V65" i="38"/>
  <c r="AH84" i="38"/>
  <c r="AU77" i="38"/>
  <c r="AS89" i="38"/>
  <c r="V76" i="38"/>
  <c r="W76" i="38" s="1"/>
  <c r="AT78" i="38"/>
  <c r="AU78" i="38" s="1"/>
  <c r="AH81" i="38"/>
  <c r="AI81" i="38" s="1"/>
  <c r="V84" i="38"/>
  <c r="AT86" i="38"/>
  <c r="AU86" i="38" s="1"/>
  <c r="AS90" i="38"/>
  <c r="AR72" i="38"/>
  <c r="AR88" i="38"/>
  <c r="AS88" i="38" s="1"/>
  <c r="W80" i="38"/>
  <c r="AI85" i="38"/>
  <c r="AJ85" i="38" s="1"/>
  <c r="AE67" i="38"/>
  <c r="AQ68" i="38"/>
  <c r="S70" i="38"/>
  <c r="AE71" i="38"/>
  <c r="W74" i="38"/>
  <c r="X74" i="38" s="1"/>
  <c r="AH89" i="38"/>
  <c r="AF93" i="38"/>
  <c r="AG93" i="38" s="1"/>
  <c r="AH93" i="38" s="1"/>
  <c r="AS91" i="38"/>
  <c r="AF94" i="38"/>
  <c r="AG94" i="38" s="1"/>
  <c r="T67" i="38"/>
  <c r="AF68" i="38"/>
  <c r="T69" i="38"/>
  <c r="AR69" i="38"/>
  <c r="AR92" i="38"/>
  <c r="T95" i="38"/>
  <c r="U95" i="38" s="1"/>
  <c r="AV77" i="38"/>
  <c r="AW77" i="38" s="1"/>
  <c r="AS66" i="38"/>
  <c r="AE90" i="38"/>
  <c r="AW61" i="38"/>
  <c r="AX61" i="38" s="1"/>
  <c r="Y81" i="38"/>
  <c r="Z81" i="38" s="1"/>
  <c r="AK86" i="38"/>
  <c r="AL86" i="38" s="1"/>
  <c r="AG73" i="38"/>
  <c r="AG77" i="38"/>
  <c r="AH77" i="38" s="1"/>
  <c r="AS82" i="38"/>
  <c r="AT82" i="38" s="1"/>
  <c r="Q100" i="38"/>
  <c r="D29" i="37" s="1"/>
  <c r="Q190" i="38"/>
  <c r="D31" i="37" s="1"/>
  <c r="AC100" i="38"/>
  <c r="Q29" i="37" s="1"/>
  <c r="AD59" i="38"/>
  <c r="AE59" i="38" s="1"/>
  <c r="Q235" i="38"/>
  <c r="D32" i="37" s="1"/>
  <c r="AF194" i="38"/>
  <c r="AO190" i="38"/>
  <c r="AD31" i="37" s="1"/>
  <c r="AC190" i="38"/>
  <c r="Q31" i="37" s="1"/>
  <c r="AD149" i="38"/>
  <c r="AE149" i="38" s="1"/>
  <c r="AO235" i="38"/>
  <c r="AD32" i="37" s="1"/>
  <c r="AO100" i="38"/>
  <c r="AD29" i="37" s="1"/>
  <c r="AC235" i="38"/>
  <c r="Q32" i="37" s="1"/>
  <c r="AR149" i="38"/>
  <c r="AS149" i="38" s="1"/>
  <c r="R149" i="38"/>
  <c r="V194" i="38"/>
  <c r="AP59" i="38"/>
  <c r="R59" i="38"/>
  <c r="AR194" i="38"/>
  <c r="F133" i="37"/>
  <c r="H149" i="37"/>
  <c r="F139" i="37"/>
  <c r="E140" i="37"/>
  <c r="I138" i="37"/>
  <c r="J13" i="31"/>
  <c r="AG7" i="37" s="1"/>
  <c r="D51" i="26"/>
  <c r="C39" i="26"/>
  <c r="C18" i="26" s="1"/>
  <c r="C16" i="26" s="1"/>
  <c r="C14" i="26" s="1"/>
  <c r="J39" i="26"/>
  <c r="J18" i="26" s="1"/>
  <c r="G39" i="26"/>
  <c r="G18" i="26" s="1"/>
  <c r="D60" i="26"/>
  <c r="H56" i="26"/>
  <c r="H61" i="26"/>
  <c r="D41" i="26"/>
  <c r="D56" i="26"/>
  <c r="F56" i="26"/>
  <c r="D61" i="26"/>
  <c r="F61" i="26"/>
  <c r="I39" i="26"/>
  <c r="I18" i="26" s="1"/>
  <c r="E39" i="26"/>
  <c r="E18" i="26" s="1"/>
  <c r="D50" i="26"/>
  <c r="F50" i="26"/>
  <c r="D53" i="26"/>
  <c r="D55" i="26"/>
  <c r="F55" i="26"/>
  <c r="D59" i="26"/>
  <c r="F59" i="26"/>
  <c r="Z26" i="13"/>
  <c r="Z41" i="13" s="1"/>
  <c r="AB69" i="27" s="1"/>
  <c r="AB90" i="27" s="1"/>
  <c r="AA30" i="13"/>
  <c r="AA28" i="13" s="1"/>
  <c r="Z27" i="13"/>
  <c r="N27" i="13"/>
  <c r="N42" i="13" s="1"/>
  <c r="P70" i="27" s="1"/>
  <c r="P91" i="27" s="1"/>
  <c r="O30" i="13"/>
  <c r="N26" i="13"/>
  <c r="N41" i="13" s="1"/>
  <c r="P69" i="27" s="1"/>
  <c r="P90" i="27" s="1"/>
  <c r="O28" i="13"/>
  <c r="N29" i="13"/>
  <c r="N43" i="13" s="1"/>
  <c r="P71" i="27" s="1"/>
  <c r="P92" i="27" s="1"/>
  <c r="B28" i="13"/>
  <c r="B26" i="13"/>
  <c r="B41" i="13" s="1"/>
  <c r="E30" i="13"/>
  <c r="D26" i="13"/>
  <c r="D41" i="13" s="1"/>
  <c r="F69" i="27" s="1"/>
  <c r="F90" i="27" s="1"/>
  <c r="D27" i="13"/>
  <c r="D42" i="13" s="1"/>
  <c r="F70" i="27" s="1"/>
  <c r="F91" i="27" s="1"/>
  <c r="D28" i="13"/>
  <c r="B27" i="13"/>
  <c r="B42" i="13" s="1"/>
  <c r="Z15" i="13"/>
  <c r="Z17" i="13"/>
  <c r="Z16" i="13"/>
  <c r="Z18" i="13"/>
  <c r="Z39" i="13" s="1"/>
  <c r="AB67" i="27" s="1"/>
  <c r="AB88" i="27" s="1"/>
  <c r="AA17" i="13"/>
  <c r="AA15" i="13"/>
  <c r="AA18" i="13"/>
  <c r="AA39" i="13" s="1"/>
  <c r="AC67" i="27" s="1"/>
  <c r="AC88" i="27" s="1"/>
  <c r="AA7" i="13"/>
  <c r="AA36" i="13" s="1"/>
  <c r="AA8" i="13"/>
  <c r="AA37" i="13" s="1"/>
  <c r="AC65" i="27" s="1"/>
  <c r="AC86" i="27" s="1"/>
  <c r="Z8" i="13"/>
  <c r="Z37" i="13" s="1"/>
  <c r="AB65" i="27" s="1"/>
  <c r="AB86" i="27" s="1"/>
  <c r="Z7" i="13"/>
  <c r="Z36" i="13" s="1"/>
  <c r="AO40" i="3"/>
  <c r="AM64" i="6" s="1"/>
  <c r="AN40" i="3"/>
  <c r="AL64" i="6" s="1"/>
  <c r="AM40" i="3"/>
  <c r="AK64" i="6" s="1"/>
  <c r="AL40" i="3"/>
  <c r="AJ64" i="6" s="1"/>
  <c r="AK40" i="3"/>
  <c r="AI64" i="6" s="1"/>
  <c r="AJ40" i="3"/>
  <c r="AH64" i="6" s="1"/>
  <c r="AI40" i="3"/>
  <c r="AG64" i="6" s="1"/>
  <c r="AH40" i="3"/>
  <c r="AF64" i="6" s="1"/>
  <c r="AG40" i="3"/>
  <c r="AE64" i="6" s="1"/>
  <c r="AF40" i="3"/>
  <c r="AD64" i="6" s="1"/>
  <c r="AE40" i="3"/>
  <c r="AC64" i="6" s="1"/>
  <c r="AD40" i="3"/>
  <c r="AB64" i="6" s="1"/>
  <c r="AN64" i="6" s="1"/>
  <c r="AC40" i="3"/>
  <c r="Z64" i="6" s="1"/>
  <c r="AB40" i="3"/>
  <c r="Y64" i="6" s="1"/>
  <c r="AA40" i="3"/>
  <c r="X64" i="6" s="1"/>
  <c r="Z40" i="3"/>
  <c r="W64" i="6" s="1"/>
  <c r="Y40" i="3"/>
  <c r="V64" i="6" s="1"/>
  <c r="X40" i="3"/>
  <c r="U64" i="6" s="1"/>
  <c r="W40" i="3"/>
  <c r="T64" i="6" s="1"/>
  <c r="V40" i="3"/>
  <c r="S64" i="6" s="1"/>
  <c r="U40" i="3"/>
  <c r="R64" i="6" s="1"/>
  <c r="T40" i="3"/>
  <c r="Q64" i="6" s="1"/>
  <c r="S40" i="3"/>
  <c r="P64" i="6" s="1"/>
  <c r="R40" i="3"/>
  <c r="O64" i="6" s="1"/>
  <c r="AA64" i="6" s="1"/>
  <c r="Q40" i="3"/>
  <c r="M64" i="6" s="1"/>
  <c r="P40" i="3"/>
  <c r="L64" i="6" s="1"/>
  <c r="O40" i="3"/>
  <c r="K64" i="6" s="1"/>
  <c r="N40" i="3"/>
  <c r="J64" i="6" s="1"/>
  <c r="M40" i="3"/>
  <c r="I64" i="6" s="1"/>
  <c r="L40" i="3"/>
  <c r="H64" i="6" s="1"/>
  <c r="K40" i="3"/>
  <c r="G64" i="6" s="1"/>
  <c r="J40" i="3"/>
  <c r="F64" i="6" s="1"/>
  <c r="I40" i="3"/>
  <c r="E64" i="6" s="1"/>
  <c r="H40" i="3"/>
  <c r="D64" i="6" s="1"/>
  <c r="G40" i="3"/>
  <c r="C64" i="6" s="1"/>
  <c r="F40" i="3"/>
  <c r="AO39" i="3"/>
  <c r="AM63" i="6" s="1"/>
  <c r="AN39" i="3"/>
  <c r="AL63" i="6" s="1"/>
  <c r="AM39" i="3"/>
  <c r="AK63" i="6" s="1"/>
  <c r="AL39" i="3"/>
  <c r="AJ63" i="6" s="1"/>
  <c r="AK39" i="3"/>
  <c r="AI63" i="6" s="1"/>
  <c r="AJ39" i="3"/>
  <c r="AH63" i="6" s="1"/>
  <c r="AI39" i="3"/>
  <c r="AG63" i="6" s="1"/>
  <c r="AH39" i="3"/>
  <c r="AF63" i="6" s="1"/>
  <c r="AG39" i="3"/>
  <c r="AE63" i="6" s="1"/>
  <c r="AF39" i="3"/>
  <c r="AD63" i="6" s="1"/>
  <c r="AE39" i="3"/>
  <c r="AC63" i="6" s="1"/>
  <c r="AD39" i="3"/>
  <c r="AB63" i="6" s="1"/>
  <c r="AN63" i="6" s="1"/>
  <c r="AC39" i="3"/>
  <c r="Z63" i="6" s="1"/>
  <c r="AB39" i="3"/>
  <c r="Y63" i="6" s="1"/>
  <c r="AA39" i="3"/>
  <c r="X63" i="6" s="1"/>
  <c r="Z39" i="3"/>
  <c r="W63" i="6" s="1"/>
  <c r="Y39" i="3"/>
  <c r="V63" i="6" s="1"/>
  <c r="X39" i="3"/>
  <c r="U63" i="6" s="1"/>
  <c r="W39" i="3"/>
  <c r="T63" i="6" s="1"/>
  <c r="V39" i="3"/>
  <c r="S63" i="6" s="1"/>
  <c r="U39" i="3"/>
  <c r="R63" i="6" s="1"/>
  <c r="T39" i="3"/>
  <c r="Q63" i="6" s="1"/>
  <c r="S39" i="3"/>
  <c r="P63" i="6" s="1"/>
  <c r="R39" i="3"/>
  <c r="O63" i="6" s="1"/>
  <c r="AA63" i="6" s="1"/>
  <c r="Q39" i="3"/>
  <c r="M63" i="6" s="1"/>
  <c r="P39" i="3"/>
  <c r="L63" i="6" s="1"/>
  <c r="O39" i="3"/>
  <c r="K63" i="6" s="1"/>
  <c r="N39" i="3"/>
  <c r="J63" i="6" s="1"/>
  <c r="M39" i="3"/>
  <c r="I63" i="6" s="1"/>
  <c r="L39" i="3"/>
  <c r="H63" i="6" s="1"/>
  <c r="K39" i="3"/>
  <c r="G63" i="6" s="1"/>
  <c r="J39" i="3"/>
  <c r="F63" i="6" s="1"/>
  <c r="I39" i="3"/>
  <c r="E63" i="6" s="1"/>
  <c r="H39" i="3"/>
  <c r="D63" i="6" s="1"/>
  <c r="G39" i="3"/>
  <c r="C63" i="6" s="1"/>
  <c r="F39" i="3"/>
  <c r="AO38" i="3"/>
  <c r="AM62" i="6" s="1"/>
  <c r="AM65" i="6" s="1"/>
  <c r="AN38" i="3"/>
  <c r="AL62" i="6" s="1"/>
  <c r="AL65" i="6" s="1"/>
  <c r="AM38" i="3"/>
  <c r="AK62" i="6" s="1"/>
  <c r="AK65" i="6" s="1"/>
  <c r="AL38" i="3"/>
  <c r="AJ62" i="6" s="1"/>
  <c r="AJ65" i="6" s="1"/>
  <c r="AK38" i="3"/>
  <c r="AI62" i="6" s="1"/>
  <c r="AI65" i="6" s="1"/>
  <c r="AJ38" i="3"/>
  <c r="AH62" i="6" s="1"/>
  <c r="AH65" i="6" s="1"/>
  <c r="AI38" i="3"/>
  <c r="AG62" i="6" s="1"/>
  <c r="AG65" i="6" s="1"/>
  <c r="AH38" i="3"/>
  <c r="AF62" i="6" s="1"/>
  <c r="AF65" i="6" s="1"/>
  <c r="AG38" i="3"/>
  <c r="AE62" i="6" s="1"/>
  <c r="AE65" i="6" s="1"/>
  <c r="AF38" i="3"/>
  <c r="AD62" i="6" s="1"/>
  <c r="AD65" i="6" s="1"/>
  <c r="AE38" i="3"/>
  <c r="AC62" i="6" s="1"/>
  <c r="AC65" i="6" s="1"/>
  <c r="AD38" i="3"/>
  <c r="AB62" i="6" s="1"/>
  <c r="AC38" i="3"/>
  <c r="Z62" i="6" s="1"/>
  <c r="Z65" i="6" s="1"/>
  <c r="AB38" i="3"/>
  <c r="Y62" i="6" s="1"/>
  <c r="Y65" i="6" s="1"/>
  <c r="AA38" i="3"/>
  <c r="X62" i="6" s="1"/>
  <c r="X65" i="6" s="1"/>
  <c r="Z38" i="3"/>
  <c r="W62" i="6" s="1"/>
  <c r="W65" i="6" s="1"/>
  <c r="Y38" i="3"/>
  <c r="V62" i="6" s="1"/>
  <c r="V65" i="6" s="1"/>
  <c r="X38" i="3"/>
  <c r="U62" i="6" s="1"/>
  <c r="U65" i="6" s="1"/>
  <c r="W38" i="3"/>
  <c r="T62" i="6" s="1"/>
  <c r="T65" i="6" s="1"/>
  <c r="V38" i="3"/>
  <c r="S62" i="6" s="1"/>
  <c r="S65" i="6" s="1"/>
  <c r="U38" i="3"/>
  <c r="R62" i="6" s="1"/>
  <c r="R65" i="6" s="1"/>
  <c r="T38" i="3"/>
  <c r="Q62" i="6" s="1"/>
  <c r="Q65" i="6" s="1"/>
  <c r="S38" i="3"/>
  <c r="P62" i="6" s="1"/>
  <c r="P65" i="6" s="1"/>
  <c r="R38" i="3"/>
  <c r="O62" i="6" s="1"/>
  <c r="Q38" i="3"/>
  <c r="M62" i="6" s="1"/>
  <c r="M65" i="6" s="1"/>
  <c r="P38" i="3"/>
  <c r="L62" i="6" s="1"/>
  <c r="L65" i="6" s="1"/>
  <c r="O38" i="3"/>
  <c r="K62" i="6" s="1"/>
  <c r="K65" i="6" s="1"/>
  <c r="N38" i="3"/>
  <c r="J62" i="6" s="1"/>
  <c r="J65" i="6" s="1"/>
  <c r="M38" i="3"/>
  <c r="I62" i="6" s="1"/>
  <c r="I65" i="6" s="1"/>
  <c r="L38" i="3"/>
  <c r="H62" i="6" s="1"/>
  <c r="H65" i="6" s="1"/>
  <c r="K38" i="3"/>
  <c r="G62" i="6" s="1"/>
  <c r="J38" i="3"/>
  <c r="F62" i="6" s="1"/>
  <c r="F65" i="6" s="1"/>
  <c r="I38" i="3"/>
  <c r="E62" i="6" s="1"/>
  <c r="E65" i="6" s="1"/>
  <c r="H38" i="3"/>
  <c r="D62" i="6" s="1"/>
  <c r="D65" i="6" s="1"/>
  <c r="G38" i="3"/>
  <c r="C62" i="6" s="1"/>
  <c r="C65" i="6" s="1"/>
  <c r="F38" i="3"/>
  <c r="AO36" i="3"/>
  <c r="AM60" i="6" s="1"/>
  <c r="AN36" i="3"/>
  <c r="AL60" i="6" s="1"/>
  <c r="AM36" i="3"/>
  <c r="AK60" i="6" s="1"/>
  <c r="AL36" i="3"/>
  <c r="AJ60" i="6" s="1"/>
  <c r="AK36" i="3"/>
  <c r="AI60" i="6" s="1"/>
  <c r="AJ36" i="3"/>
  <c r="AH60" i="6" s="1"/>
  <c r="AI36" i="3"/>
  <c r="AG60" i="6" s="1"/>
  <c r="AH36" i="3"/>
  <c r="AF60" i="6" s="1"/>
  <c r="AG36" i="3"/>
  <c r="AE60" i="6" s="1"/>
  <c r="AF36" i="3"/>
  <c r="AD60" i="6" s="1"/>
  <c r="AE36" i="3"/>
  <c r="AC60" i="6" s="1"/>
  <c r="AD36" i="3"/>
  <c r="AB60" i="6" s="1"/>
  <c r="AN60" i="6" s="1"/>
  <c r="AC36" i="3"/>
  <c r="Z60" i="6" s="1"/>
  <c r="AB36" i="3"/>
  <c r="Y60" i="6" s="1"/>
  <c r="AA36" i="3"/>
  <c r="X60" i="6" s="1"/>
  <c r="Z36" i="3"/>
  <c r="W60" i="6" s="1"/>
  <c r="Y36" i="3"/>
  <c r="V60" i="6" s="1"/>
  <c r="X36" i="3"/>
  <c r="U60" i="6" s="1"/>
  <c r="W36" i="3"/>
  <c r="T60" i="6" s="1"/>
  <c r="V36" i="3"/>
  <c r="S60" i="6" s="1"/>
  <c r="U36" i="3"/>
  <c r="R60" i="6" s="1"/>
  <c r="T36" i="3"/>
  <c r="Q60" i="6" s="1"/>
  <c r="S36" i="3"/>
  <c r="P60" i="6" s="1"/>
  <c r="R36" i="3"/>
  <c r="O60" i="6" s="1"/>
  <c r="AA60" i="6" s="1"/>
  <c r="Q36" i="3"/>
  <c r="M60" i="6" s="1"/>
  <c r="P36" i="3"/>
  <c r="L60" i="6" s="1"/>
  <c r="O36" i="3"/>
  <c r="K60" i="6" s="1"/>
  <c r="N36" i="3"/>
  <c r="J60" i="6" s="1"/>
  <c r="M36" i="3"/>
  <c r="I60" i="6" s="1"/>
  <c r="L36" i="3"/>
  <c r="H60" i="6" s="1"/>
  <c r="K36" i="3"/>
  <c r="G60" i="6" s="1"/>
  <c r="J36" i="3"/>
  <c r="F60" i="6" s="1"/>
  <c r="I36" i="3"/>
  <c r="E60" i="6" s="1"/>
  <c r="H36" i="3"/>
  <c r="D60" i="6" s="1"/>
  <c r="G36" i="3"/>
  <c r="C60" i="6" s="1"/>
  <c r="F36" i="3"/>
  <c r="B60" i="6" s="1"/>
  <c r="AO35" i="3"/>
  <c r="AM59" i="6" s="1"/>
  <c r="AN35" i="3"/>
  <c r="AL59" i="6" s="1"/>
  <c r="AM35" i="3"/>
  <c r="AK59" i="6" s="1"/>
  <c r="AL35" i="3"/>
  <c r="AJ59" i="6" s="1"/>
  <c r="AK35" i="3"/>
  <c r="AI59" i="6" s="1"/>
  <c r="AJ35" i="3"/>
  <c r="AH59" i="6" s="1"/>
  <c r="AI35" i="3"/>
  <c r="AG59" i="6" s="1"/>
  <c r="AH35" i="3"/>
  <c r="AF59" i="6" s="1"/>
  <c r="AG35" i="3"/>
  <c r="AE59" i="6" s="1"/>
  <c r="AF35" i="3"/>
  <c r="AD59" i="6" s="1"/>
  <c r="AE35" i="3"/>
  <c r="AC59" i="6" s="1"/>
  <c r="AD35" i="3"/>
  <c r="AB59" i="6" s="1"/>
  <c r="AN59" i="6" s="1"/>
  <c r="AC35" i="3"/>
  <c r="Z59" i="6" s="1"/>
  <c r="AB35" i="3"/>
  <c r="Y59" i="6" s="1"/>
  <c r="AA35" i="3"/>
  <c r="X59" i="6" s="1"/>
  <c r="Z35" i="3"/>
  <c r="W59" i="6" s="1"/>
  <c r="Y35" i="3"/>
  <c r="V59" i="6" s="1"/>
  <c r="X35" i="3"/>
  <c r="U59" i="6" s="1"/>
  <c r="W35" i="3"/>
  <c r="T59" i="6" s="1"/>
  <c r="V35" i="3"/>
  <c r="S59" i="6" s="1"/>
  <c r="U35" i="3"/>
  <c r="R59" i="6" s="1"/>
  <c r="T35" i="3"/>
  <c r="Q59" i="6" s="1"/>
  <c r="S35" i="3"/>
  <c r="P59" i="6" s="1"/>
  <c r="R35" i="3"/>
  <c r="O59" i="6" s="1"/>
  <c r="AA59" i="6" s="1"/>
  <c r="Q35" i="3"/>
  <c r="M59" i="6" s="1"/>
  <c r="P35" i="3"/>
  <c r="L59" i="6" s="1"/>
  <c r="O35" i="3"/>
  <c r="K59" i="6" s="1"/>
  <c r="N35" i="3"/>
  <c r="J59" i="6" s="1"/>
  <c r="M35" i="3"/>
  <c r="I59" i="6" s="1"/>
  <c r="L35" i="3"/>
  <c r="H59" i="6" s="1"/>
  <c r="K35" i="3"/>
  <c r="G59" i="6" s="1"/>
  <c r="J35" i="3"/>
  <c r="F59" i="6" s="1"/>
  <c r="I35" i="3"/>
  <c r="E59" i="6" s="1"/>
  <c r="H35" i="3"/>
  <c r="D59" i="6" s="1"/>
  <c r="G35" i="3"/>
  <c r="C59" i="6" s="1"/>
  <c r="F35" i="3"/>
  <c r="B59" i="6" s="1"/>
  <c r="AO34" i="3"/>
  <c r="AM58" i="6" s="1"/>
  <c r="AN34" i="3"/>
  <c r="AL58" i="6" s="1"/>
  <c r="AM34" i="3"/>
  <c r="AK58" i="6" s="1"/>
  <c r="AL34" i="3"/>
  <c r="AJ58" i="6" s="1"/>
  <c r="AK34" i="3"/>
  <c r="AI58" i="6" s="1"/>
  <c r="AJ34" i="3"/>
  <c r="AH58" i="6" s="1"/>
  <c r="AI34" i="3"/>
  <c r="AG58" i="6" s="1"/>
  <c r="AH34" i="3"/>
  <c r="AF58" i="6" s="1"/>
  <c r="AG34" i="3"/>
  <c r="AE58" i="6" s="1"/>
  <c r="AF34" i="3"/>
  <c r="AD58" i="6" s="1"/>
  <c r="AE34" i="3"/>
  <c r="AC58" i="6" s="1"/>
  <c r="AD34" i="3"/>
  <c r="AB58" i="6" s="1"/>
  <c r="AN58" i="6" s="1"/>
  <c r="AC34" i="3"/>
  <c r="Z58" i="6" s="1"/>
  <c r="AB34" i="3"/>
  <c r="Y58" i="6" s="1"/>
  <c r="AA34" i="3"/>
  <c r="X58" i="6" s="1"/>
  <c r="Z34" i="3"/>
  <c r="W58" i="6" s="1"/>
  <c r="Y34" i="3"/>
  <c r="V58" i="6" s="1"/>
  <c r="X34" i="3"/>
  <c r="U58" i="6" s="1"/>
  <c r="W34" i="3"/>
  <c r="T58" i="6" s="1"/>
  <c r="V34" i="3"/>
  <c r="S58" i="6" s="1"/>
  <c r="U34" i="3"/>
  <c r="R58" i="6" s="1"/>
  <c r="T34" i="3"/>
  <c r="Q58" i="6" s="1"/>
  <c r="S34" i="3"/>
  <c r="P58" i="6" s="1"/>
  <c r="R34" i="3"/>
  <c r="O58" i="6" s="1"/>
  <c r="AA58" i="6" s="1"/>
  <c r="Q34" i="3"/>
  <c r="M58" i="6" s="1"/>
  <c r="P34" i="3"/>
  <c r="L58" i="6" s="1"/>
  <c r="O34" i="3"/>
  <c r="K58" i="6" s="1"/>
  <c r="N34" i="3"/>
  <c r="J58" i="6" s="1"/>
  <c r="M34" i="3"/>
  <c r="I58" i="6" s="1"/>
  <c r="L34" i="3"/>
  <c r="H58" i="6" s="1"/>
  <c r="K34" i="3"/>
  <c r="G58" i="6" s="1"/>
  <c r="J34" i="3"/>
  <c r="F58" i="6" s="1"/>
  <c r="I34" i="3"/>
  <c r="E58" i="6" s="1"/>
  <c r="H34" i="3"/>
  <c r="D58" i="6" s="1"/>
  <c r="G34" i="3"/>
  <c r="C58" i="6" s="1"/>
  <c r="F34" i="3"/>
  <c r="B58" i="6" s="1"/>
  <c r="AO57" i="3"/>
  <c r="AM80" i="6" s="1"/>
  <c r="AN57" i="3"/>
  <c r="AL80" i="6" s="1"/>
  <c r="AM57" i="3"/>
  <c r="AK80" i="6" s="1"/>
  <c r="AL57" i="3"/>
  <c r="AJ80" i="6" s="1"/>
  <c r="AK57" i="3"/>
  <c r="AI80" i="6" s="1"/>
  <c r="AJ57" i="3"/>
  <c r="AH80" i="6" s="1"/>
  <c r="AI57" i="3"/>
  <c r="AG80" i="6" s="1"/>
  <c r="AH57" i="3"/>
  <c r="AF80" i="6" s="1"/>
  <c r="AG57" i="3"/>
  <c r="AE80" i="6" s="1"/>
  <c r="AF57" i="3"/>
  <c r="AD80" i="6" s="1"/>
  <c r="AE57" i="3"/>
  <c r="AC80" i="6" s="1"/>
  <c r="AD57" i="3"/>
  <c r="AB80" i="6" s="1"/>
  <c r="AN80" i="6" s="1"/>
  <c r="AC57" i="3"/>
  <c r="Z80" i="6" s="1"/>
  <c r="AB57" i="3"/>
  <c r="Y80" i="6" s="1"/>
  <c r="AA57" i="3"/>
  <c r="X80" i="6" s="1"/>
  <c r="Z57" i="3"/>
  <c r="W80" i="6" s="1"/>
  <c r="Y57" i="3"/>
  <c r="V80" i="6" s="1"/>
  <c r="X57" i="3"/>
  <c r="U80" i="6" s="1"/>
  <c r="W57" i="3"/>
  <c r="T80" i="6" s="1"/>
  <c r="V57" i="3"/>
  <c r="S80" i="6" s="1"/>
  <c r="U57" i="3"/>
  <c r="R80" i="6" s="1"/>
  <c r="T57" i="3"/>
  <c r="Q80" i="6" s="1"/>
  <c r="S57" i="3"/>
  <c r="P80" i="6" s="1"/>
  <c r="R57" i="3"/>
  <c r="O80" i="6" s="1"/>
  <c r="AA80" i="6" s="1"/>
  <c r="Q57" i="3"/>
  <c r="M80" i="6" s="1"/>
  <c r="P57" i="3"/>
  <c r="L80" i="6" s="1"/>
  <c r="O57" i="3"/>
  <c r="K80" i="6" s="1"/>
  <c r="N57" i="3"/>
  <c r="J80" i="6" s="1"/>
  <c r="M57" i="3"/>
  <c r="I80" i="6" s="1"/>
  <c r="L57" i="3"/>
  <c r="H80" i="6" s="1"/>
  <c r="K57" i="3"/>
  <c r="G80" i="6" s="1"/>
  <c r="J57" i="3"/>
  <c r="F80" i="6" s="1"/>
  <c r="I57" i="3"/>
  <c r="E80" i="6" s="1"/>
  <c r="H57" i="3"/>
  <c r="D80" i="6" s="1"/>
  <c r="G57" i="3"/>
  <c r="C80" i="6" s="1"/>
  <c r="F57" i="3"/>
  <c r="B80" i="6" s="1"/>
  <c r="AO33" i="3"/>
  <c r="AM57" i="6" s="1"/>
  <c r="AN33" i="3"/>
  <c r="AL57" i="6" s="1"/>
  <c r="AM33" i="3"/>
  <c r="AK57" i="6" s="1"/>
  <c r="AL33" i="3"/>
  <c r="AJ57" i="6" s="1"/>
  <c r="AK33" i="3"/>
  <c r="AI57" i="6" s="1"/>
  <c r="AJ33" i="3"/>
  <c r="AH57" i="6" s="1"/>
  <c r="AI33" i="3"/>
  <c r="AG57" i="6" s="1"/>
  <c r="AH33" i="3"/>
  <c r="AF57" i="6" s="1"/>
  <c r="AG33" i="3"/>
  <c r="AE57" i="6" s="1"/>
  <c r="AF33" i="3"/>
  <c r="AD57" i="6" s="1"/>
  <c r="AE33" i="3"/>
  <c r="AC57" i="6" s="1"/>
  <c r="AD33" i="3"/>
  <c r="AB57" i="6" s="1"/>
  <c r="AN57" i="6" s="1"/>
  <c r="AC33" i="3"/>
  <c r="Z57" i="6" s="1"/>
  <c r="AB33" i="3"/>
  <c r="Y57" i="6" s="1"/>
  <c r="AA33" i="3"/>
  <c r="X57" i="6" s="1"/>
  <c r="Z33" i="3"/>
  <c r="W57" i="6" s="1"/>
  <c r="Y33" i="3"/>
  <c r="V57" i="6" s="1"/>
  <c r="X33" i="3"/>
  <c r="U57" i="6" s="1"/>
  <c r="W33" i="3"/>
  <c r="T57" i="6" s="1"/>
  <c r="V33" i="3"/>
  <c r="S57" i="6" s="1"/>
  <c r="U33" i="3"/>
  <c r="R57" i="6" s="1"/>
  <c r="T33" i="3"/>
  <c r="Q57" i="6" s="1"/>
  <c r="S33" i="3"/>
  <c r="P57" i="6" s="1"/>
  <c r="R33" i="3"/>
  <c r="O57" i="6" s="1"/>
  <c r="AA57" i="6" s="1"/>
  <c r="Q33" i="3"/>
  <c r="M57" i="6" s="1"/>
  <c r="P33" i="3"/>
  <c r="L57" i="6" s="1"/>
  <c r="O33" i="3"/>
  <c r="K57" i="6" s="1"/>
  <c r="N33" i="3"/>
  <c r="J57" i="6" s="1"/>
  <c r="M33" i="3"/>
  <c r="I57" i="6" s="1"/>
  <c r="L33" i="3"/>
  <c r="H57" i="6" s="1"/>
  <c r="K33" i="3"/>
  <c r="G57" i="6" s="1"/>
  <c r="J33" i="3"/>
  <c r="F57" i="6" s="1"/>
  <c r="I33" i="3"/>
  <c r="E57" i="6" s="1"/>
  <c r="H33" i="3"/>
  <c r="D57" i="6" s="1"/>
  <c r="G33" i="3"/>
  <c r="C57" i="6" s="1"/>
  <c r="F33" i="3"/>
  <c r="B57" i="6" s="1"/>
  <c r="AO32" i="3"/>
  <c r="AM56" i="6" s="1"/>
  <c r="AN32" i="3"/>
  <c r="AL56" i="6" s="1"/>
  <c r="AM32" i="3"/>
  <c r="AK56" i="6" s="1"/>
  <c r="AL32" i="3"/>
  <c r="AJ56" i="6" s="1"/>
  <c r="AK32" i="3"/>
  <c r="AI56" i="6" s="1"/>
  <c r="AJ32" i="3"/>
  <c r="AH56" i="6" s="1"/>
  <c r="AI32" i="3"/>
  <c r="AG56" i="6" s="1"/>
  <c r="AH32" i="3"/>
  <c r="AF56" i="6" s="1"/>
  <c r="AG32" i="3"/>
  <c r="AE56" i="6" s="1"/>
  <c r="AF32" i="3"/>
  <c r="AD56" i="6" s="1"/>
  <c r="AE32" i="3"/>
  <c r="AC56" i="6" s="1"/>
  <c r="AD32" i="3"/>
  <c r="AB56" i="6" s="1"/>
  <c r="AN56" i="6" s="1"/>
  <c r="AC32" i="3"/>
  <c r="Z56" i="6" s="1"/>
  <c r="AB32" i="3"/>
  <c r="Y56" i="6" s="1"/>
  <c r="AA32" i="3"/>
  <c r="X56" i="6" s="1"/>
  <c r="Z32" i="3"/>
  <c r="W56" i="6" s="1"/>
  <c r="Y32" i="3"/>
  <c r="V56" i="6" s="1"/>
  <c r="X32" i="3"/>
  <c r="U56" i="6" s="1"/>
  <c r="W32" i="3"/>
  <c r="T56" i="6" s="1"/>
  <c r="V32" i="3"/>
  <c r="S56" i="6" s="1"/>
  <c r="U32" i="3"/>
  <c r="R56" i="6" s="1"/>
  <c r="T32" i="3"/>
  <c r="Q56" i="6" s="1"/>
  <c r="S32" i="3"/>
  <c r="P56" i="6" s="1"/>
  <c r="R32" i="3"/>
  <c r="O56" i="6" s="1"/>
  <c r="Q32" i="3"/>
  <c r="M56" i="6" s="1"/>
  <c r="P32" i="3"/>
  <c r="L56" i="6" s="1"/>
  <c r="O32" i="3"/>
  <c r="K56" i="6" s="1"/>
  <c r="N32" i="3"/>
  <c r="J56" i="6" s="1"/>
  <c r="M32" i="3"/>
  <c r="I56" i="6" s="1"/>
  <c r="L32" i="3"/>
  <c r="H56" i="6" s="1"/>
  <c r="K32" i="3"/>
  <c r="G56" i="6" s="1"/>
  <c r="J32" i="3"/>
  <c r="F56" i="6" s="1"/>
  <c r="I32" i="3"/>
  <c r="E56" i="6" s="1"/>
  <c r="H32" i="3"/>
  <c r="D56" i="6" s="1"/>
  <c r="G32" i="3"/>
  <c r="C56" i="6" s="1"/>
  <c r="F32" i="3"/>
  <c r="B56" i="6" s="1"/>
  <c r="AO31" i="3"/>
  <c r="AM55" i="6" s="1"/>
  <c r="AN31" i="3"/>
  <c r="AL55" i="6" s="1"/>
  <c r="AM31" i="3"/>
  <c r="AK55" i="6" s="1"/>
  <c r="AL31" i="3"/>
  <c r="AJ55" i="6" s="1"/>
  <c r="AK31" i="3"/>
  <c r="AI55" i="6" s="1"/>
  <c r="AJ31" i="3"/>
  <c r="AH55" i="6" s="1"/>
  <c r="AI31" i="3"/>
  <c r="AG55" i="6" s="1"/>
  <c r="AH31" i="3"/>
  <c r="AF55" i="6" s="1"/>
  <c r="AG31" i="3"/>
  <c r="AE55" i="6" s="1"/>
  <c r="AF31" i="3"/>
  <c r="AD55" i="6" s="1"/>
  <c r="AE31" i="3"/>
  <c r="AC55" i="6" s="1"/>
  <c r="AD31" i="3"/>
  <c r="AB55" i="6" s="1"/>
  <c r="AC31" i="3"/>
  <c r="Z55" i="6" s="1"/>
  <c r="AB31" i="3"/>
  <c r="Y55" i="6" s="1"/>
  <c r="AA31" i="3"/>
  <c r="X55" i="6" s="1"/>
  <c r="Z31" i="3"/>
  <c r="W55" i="6" s="1"/>
  <c r="Y31" i="3"/>
  <c r="V55" i="6" s="1"/>
  <c r="X31" i="3"/>
  <c r="U55" i="6" s="1"/>
  <c r="W31" i="3"/>
  <c r="T55" i="6" s="1"/>
  <c r="V31" i="3"/>
  <c r="S55" i="6" s="1"/>
  <c r="U31" i="3"/>
  <c r="R55" i="6" s="1"/>
  <c r="T31" i="3"/>
  <c r="Q55" i="6" s="1"/>
  <c r="S31" i="3"/>
  <c r="P55" i="6" s="1"/>
  <c r="R31" i="3"/>
  <c r="O55" i="6" s="1"/>
  <c r="Q31" i="3"/>
  <c r="M55" i="6" s="1"/>
  <c r="P31" i="3"/>
  <c r="L55" i="6" s="1"/>
  <c r="O31" i="3"/>
  <c r="K55" i="6" s="1"/>
  <c r="N31" i="3"/>
  <c r="J55" i="6" s="1"/>
  <c r="M31" i="3"/>
  <c r="I55" i="6" s="1"/>
  <c r="L31" i="3"/>
  <c r="H55" i="6" s="1"/>
  <c r="K31" i="3"/>
  <c r="G55" i="6" s="1"/>
  <c r="J31" i="3"/>
  <c r="F55" i="6" s="1"/>
  <c r="I31" i="3"/>
  <c r="E55" i="6" s="1"/>
  <c r="H31" i="3"/>
  <c r="D55" i="6" s="1"/>
  <c r="G31" i="3"/>
  <c r="C55" i="6" s="1"/>
  <c r="F31" i="3"/>
  <c r="AO29" i="3"/>
  <c r="AM53" i="6" s="1"/>
  <c r="AN29" i="3"/>
  <c r="AL53" i="6" s="1"/>
  <c r="AM29" i="3"/>
  <c r="AK53" i="6" s="1"/>
  <c r="AL29" i="3"/>
  <c r="AJ53" i="6" s="1"/>
  <c r="AK29" i="3"/>
  <c r="AI53" i="6" s="1"/>
  <c r="AJ29" i="3"/>
  <c r="AH53" i="6" s="1"/>
  <c r="AI29" i="3"/>
  <c r="AG53" i="6" s="1"/>
  <c r="AH29" i="3"/>
  <c r="AF53" i="6" s="1"/>
  <c r="AG29" i="3"/>
  <c r="AE53" i="6" s="1"/>
  <c r="AF29" i="3"/>
  <c r="AD53" i="6" s="1"/>
  <c r="AE29" i="3"/>
  <c r="AC53" i="6" s="1"/>
  <c r="AD29" i="3"/>
  <c r="AB53" i="6" s="1"/>
  <c r="AC29" i="3"/>
  <c r="Z53" i="6" s="1"/>
  <c r="AB29" i="3"/>
  <c r="Y53" i="6" s="1"/>
  <c r="AA29" i="3"/>
  <c r="X53" i="6" s="1"/>
  <c r="Z29" i="3"/>
  <c r="W53" i="6" s="1"/>
  <c r="Y29" i="3"/>
  <c r="V53" i="6" s="1"/>
  <c r="X29" i="3"/>
  <c r="U53" i="6" s="1"/>
  <c r="W29" i="3"/>
  <c r="T53" i="6" s="1"/>
  <c r="V29" i="3"/>
  <c r="S53" i="6" s="1"/>
  <c r="U29" i="3"/>
  <c r="R53" i="6" s="1"/>
  <c r="T29" i="3"/>
  <c r="Q53" i="6" s="1"/>
  <c r="S29" i="3"/>
  <c r="P53" i="6" s="1"/>
  <c r="R29" i="3"/>
  <c r="O53" i="6" s="1"/>
  <c r="Q29" i="3"/>
  <c r="M53" i="6" s="1"/>
  <c r="P29" i="3"/>
  <c r="L53" i="6" s="1"/>
  <c r="O29" i="3"/>
  <c r="K53" i="6" s="1"/>
  <c r="N29" i="3"/>
  <c r="J53" i="6" s="1"/>
  <c r="M29" i="3"/>
  <c r="I53" i="6" s="1"/>
  <c r="L29" i="3"/>
  <c r="H53" i="6" s="1"/>
  <c r="K29" i="3"/>
  <c r="G53" i="6" s="1"/>
  <c r="J29" i="3"/>
  <c r="F53" i="6" s="1"/>
  <c r="I29" i="3"/>
  <c r="E53" i="6" s="1"/>
  <c r="H29" i="3"/>
  <c r="D53" i="6" s="1"/>
  <c r="G29" i="3"/>
  <c r="C53" i="6" s="1"/>
  <c r="F29" i="3"/>
  <c r="B53" i="6" s="1"/>
  <c r="AO28" i="3"/>
  <c r="AM52" i="6" s="1"/>
  <c r="AN28" i="3"/>
  <c r="AL52" i="6" s="1"/>
  <c r="AM28" i="3"/>
  <c r="AK52" i="6" s="1"/>
  <c r="AL28" i="3"/>
  <c r="AJ52" i="6" s="1"/>
  <c r="AK28" i="3"/>
  <c r="AI52" i="6" s="1"/>
  <c r="AJ28" i="3"/>
  <c r="AH52" i="6" s="1"/>
  <c r="AI28" i="3"/>
  <c r="AG52" i="6" s="1"/>
  <c r="AH28" i="3"/>
  <c r="AF52" i="6" s="1"/>
  <c r="AG28" i="3"/>
  <c r="AE52" i="6" s="1"/>
  <c r="AF28" i="3"/>
  <c r="AD52" i="6" s="1"/>
  <c r="AE28" i="3"/>
  <c r="AC52" i="6" s="1"/>
  <c r="AD28" i="3"/>
  <c r="AB52" i="6" s="1"/>
  <c r="AC28" i="3"/>
  <c r="Z52" i="6" s="1"/>
  <c r="AB28" i="3"/>
  <c r="Y52" i="6" s="1"/>
  <c r="AA28" i="3"/>
  <c r="X52" i="6" s="1"/>
  <c r="Z28" i="3"/>
  <c r="W52" i="6" s="1"/>
  <c r="Y28" i="3"/>
  <c r="V52" i="6" s="1"/>
  <c r="X28" i="3"/>
  <c r="U52" i="6" s="1"/>
  <c r="W28" i="3"/>
  <c r="T52" i="6" s="1"/>
  <c r="V28" i="3"/>
  <c r="S52" i="6" s="1"/>
  <c r="U28" i="3"/>
  <c r="R52" i="6" s="1"/>
  <c r="T28" i="3"/>
  <c r="Q52" i="6" s="1"/>
  <c r="S28" i="3"/>
  <c r="P52" i="6" s="1"/>
  <c r="R28" i="3"/>
  <c r="O52" i="6" s="1"/>
  <c r="Q28" i="3"/>
  <c r="M52" i="6" s="1"/>
  <c r="P28" i="3"/>
  <c r="L52" i="6" s="1"/>
  <c r="O28" i="3"/>
  <c r="K52" i="6" s="1"/>
  <c r="N28" i="3"/>
  <c r="J52" i="6" s="1"/>
  <c r="M28" i="3"/>
  <c r="I52" i="6" s="1"/>
  <c r="L28" i="3"/>
  <c r="H52" i="6" s="1"/>
  <c r="K28" i="3"/>
  <c r="G52" i="6" s="1"/>
  <c r="J28" i="3"/>
  <c r="F52" i="6" s="1"/>
  <c r="I28" i="3"/>
  <c r="E52" i="6" s="1"/>
  <c r="H28" i="3"/>
  <c r="D52" i="6" s="1"/>
  <c r="G28" i="3"/>
  <c r="C52" i="6" s="1"/>
  <c r="F28" i="3"/>
  <c r="B52" i="6" s="1"/>
  <c r="AO26" i="3"/>
  <c r="AM50" i="6" s="1"/>
  <c r="AN26" i="3"/>
  <c r="AL50" i="6" s="1"/>
  <c r="AM26" i="3"/>
  <c r="AK50" i="6" s="1"/>
  <c r="AL26" i="3"/>
  <c r="AJ50" i="6" s="1"/>
  <c r="AK26" i="3"/>
  <c r="AI50" i="6" s="1"/>
  <c r="AJ26" i="3"/>
  <c r="AH50" i="6" s="1"/>
  <c r="AI26" i="3"/>
  <c r="AG50" i="6" s="1"/>
  <c r="AH26" i="3"/>
  <c r="AF50" i="6" s="1"/>
  <c r="AG26" i="3"/>
  <c r="AE50" i="6" s="1"/>
  <c r="AF26" i="3"/>
  <c r="AD50" i="6" s="1"/>
  <c r="AE26" i="3"/>
  <c r="AC50" i="6" s="1"/>
  <c r="AD26" i="3"/>
  <c r="AB50" i="6" s="1"/>
  <c r="AC26" i="3"/>
  <c r="Z50" i="6" s="1"/>
  <c r="AB26" i="3"/>
  <c r="Y50" i="6" s="1"/>
  <c r="AA26" i="3"/>
  <c r="X50" i="6" s="1"/>
  <c r="Z26" i="3"/>
  <c r="W50" i="6" s="1"/>
  <c r="Y26" i="3"/>
  <c r="V50" i="6" s="1"/>
  <c r="X26" i="3"/>
  <c r="U50" i="6" s="1"/>
  <c r="W26" i="3"/>
  <c r="T50" i="6" s="1"/>
  <c r="V26" i="3"/>
  <c r="S50" i="6" s="1"/>
  <c r="U26" i="3"/>
  <c r="R50" i="6" s="1"/>
  <c r="T26" i="3"/>
  <c r="Q50" i="6" s="1"/>
  <c r="S26" i="3"/>
  <c r="P50" i="6" s="1"/>
  <c r="R26" i="3"/>
  <c r="O50" i="6" s="1"/>
  <c r="Q26" i="3"/>
  <c r="M50" i="6" s="1"/>
  <c r="P26" i="3"/>
  <c r="L50" i="6" s="1"/>
  <c r="O26" i="3"/>
  <c r="K50" i="6" s="1"/>
  <c r="N26" i="3"/>
  <c r="J50" i="6" s="1"/>
  <c r="M26" i="3"/>
  <c r="I50" i="6" s="1"/>
  <c r="L26" i="3"/>
  <c r="H50" i="6" s="1"/>
  <c r="K26" i="3"/>
  <c r="G50" i="6" s="1"/>
  <c r="J26" i="3"/>
  <c r="F50" i="6" s="1"/>
  <c r="I26" i="3"/>
  <c r="E50" i="6" s="1"/>
  <c r="H26" i="3"/>
  <c r="D50" i="6" s="1"/>
  <c r="G26" i="3"/>
  <c r="C50" i="6" s="1"/>
  <c r="F26" i="3"/>
  <c r="B50" i="6" s="1"/>
  <c r="AO10" i="3"/>
  <c r="AM31" i="6" s="1"/>
  <c r="AN10" i="3"/>
  <c r="AL31" i="6" s="1"/>
  <c r="AM10" i="3"/>
  <c r="AK31" i="6" s="1"/>
  <c r="AL10" i="3"/>
  <c r="AJ31" i="6" s="1"/>
  <c r="AK10" i="3"/>
  <c r="AI31" i="6" s="1"/>
  <c r="AJ10" i="3"/>
  <c r="AH31" i="6" s="1"/>
  <c r="AI10" i="3"/>
  <c r="AG31" i="6" s="1"/>
  <c r="AH10" i="3"/>
  <c r="AF31" i="6" s="1"/>
  <c r="AG10" i="3"/>
  <c r="AE31" i="6" s="1"/>
  <c r="AF10" i="3"/>
  <c r="AD31" i="6" s="1"/>
  <c r="AE10" i="3"/>
  <c r="AC31" i="6" s="1"/>
  <c r="AD10" i="3"/>
  <c r="AB31" i="6" s="1"/>
  <c r="AC10" i="3"/>
  <c r="Z31" i="6" s="1"/>
  <c r="AB10" i="3"/>
  <c r="Y31" i="6" s="1"/>
  <c r="AA10" i="3"/>
  <c r="X31" i="6" s="1"/>
  <c r="Z10" i="3"/>
  <c r="W31" i="6" s="1"/>
  <c r="Y10" i="3"/>
  <c r="V31" i="6" s="1"/>
  <c r="X10" i="3"/>
  <c r="U31" i="6" s="1"/>
  <c r="W10" i="3"/>
  <c r="T31" i="6" s="1"/>
  <c r="V10" i="3"/>
  <c r="S31" i="6" s="1"/>
  <c r="U10" i="3"/>
  <c r="R31" i="6" s="1"/>
  <c r="T10" i="3"/>
  <c r="Q31" i="6" s="1"/>
  <c r="S10" i="3"/>
  <c r="P31" i="6" s="1"/>
  <c r="R10" i="3"/>
  <c r="O31" i="6" s="1"/>
  <c r="Q10" i="3"/>
  <c r="M31" i="6" s="1"/>
  <c r="P10" i="3"/>
  <c r="L31" i="6" s="1"/>
  <c r="O10" i="3"/>
  <c r="K31" i="6" s="1"/>
  <c r="N10" i="3"/>
  <c r="J31" i="6" s="1"/>
  <c r="M10" i="3"/>
  <c r="I31" i="6" s="1"/>
  <c r="L10" i="3"/>
  <c r="H31" i="6" s="1"/>
  <c r="K10" i="3"/>
  <c r="G31" i="6" s="1"/>
  <c r="J10" i="3"/>
  <c r="F31" i="6" s="1"/>
  <c r="I10" i="3"/>
  <c r="E31" i="6" s="1"/>
  <c r="H10" i="3"/>
  <c r="D31" i="6" s="1"/>
  <c r="G10" i="3"/>
  <c r="C31" i="6" s="1"/>
  <c r="F10" i="3"/>
  <c r="AO20" i="3"/>
  <c r="AM45" i="6" s="1"/>
  <c r="AN20" i="3"/>
  <c r="AL45" i="6" s="1"/>
  <c r="AM20" i="3"/>
  <c r="AK45" i="6" s="1"/>
  <c r="AL20" i="3"/>
  <c r="AJ45" i="6" s="1"/>
  <c r="AK20" i="3"/>
  <c r="AI45" i="6" s="1"/>
  <c r="AJ20" i="3"/>
  <c r="AH45" i="6" s="1"/>
  <c r="AI20" i="3"/>
  <c r="AG45" i="6" s="1"/>
  <c r="AH20" i="3"/>
  <c r="AF45" i="6" s="1"/>
  <c r="AG20" i="3"/>
  <c r="AE45" i="6" s="1"/>
  <c r="AF20" i="3"/>
  <c r="AD45" i="6" s="1"/>
  <c r="AE20" i="3"/>
  <c r="AC45" i="6" s="1"/>
  <c r="AD20" i="3"/>
  <c r="AB45" i="6" s="1"/>
  <c r="AC20" i="3"/>
  <c r="Z45" i="6" s="1"/>
  <c r="AB20" i="3"/>
  <c r="Y45" i="6" s="1"/>
  <c r="AA20" i="3"/>
  <c r="X45" i="6" s="1"/>
  <c r="Z20" i="3"/>
  <c r="W45" i="6" s="1"/>
  <c r="Y20" i="3"/>
  <c r="V45" i="6" s="1"/>
  <c r="X20" i="3"/>
  <c r="U45" i="6" s="1"/>
  <c r="W20" i="3"/>
  <c r="T45" i="6" s="1"/>
  <c r="V20" i="3"/>
  <c r="S45" i="6" s="1"/>
  <c r="U20" i="3"/>
  <c r="R45" i="6" s="1"/>
  <c r="T20" i="3"/>
  <c r="Q45" i="6" s="1"/>
  <c r="S20" i="3"/>
  <c r="P45" i="6" s="1"/>
  <c r="R20" i="3"/>
  <c r="O45" i="6" s="1"/>
  <c r="Q20" i="3"/>
  <c r="M45" i="6" s="1"/>
  <c r="P20" i="3"/>
  <c r="L45" i="6" s="1"/>
  <c r="O20" i="3"/>
  <c r="K45" i="6" s="1"/>
  <c r="N20" i="3"/>
  <c r="J45" i="6" s="1"/>
  <c r="M20" i="3"/>
  <c r="I45" i="6" s="1"/>
  <c r="L20" i="3"/>
  <c r="H45" i="6" s="1"/>
  <c r="K20" i="3"/>
  <c r="G45" i="6" s="1"/>
  <c r="J20" i="3"/>
  <c r="F45" i="6" s="1"/>
  <c r="I20" i="3"/>
  <c r="E45" i="6" s="1"/>
  <c r="H20" i="3"/>
  <c r="D45" i="6" s="1"/>
  <c r="G20" i="3"/>
  <c r="C45" i="6" s="1"/>
  <c r="F20" i="3"/>
  <c r="B45" i="6" s="1"/>
  <c r="AO19" i="3"/>
  <c r="AM44" i="6" s="1"/>
  <c r="AN19" i="3"/>
  <c r="AL44" i="6" s="1"/>
  <c r="AM19" i="3"/>
  <c r="AK44" i="6" s="1"/>
  <c r="AL19" i="3"/>
  <c r="AJ44" i="6" s="1"/>
  <c r="AK19" i="3"/>
  <c r="AI44" i="6" s="1"/>
  <c r="AJ19" i="3"/>
  <c r="AH44" i="6" s="1"/>
  <c r="AI19" i="3"/>
  <c r="AG44" i="6" s="1"/>
  <c r="AH19" i="3"/>
  <c r="AF44" i="6" s="1"/>
  <c r="AG19" i="3"/>
  <c r="AE44" i="6" s="1"/>
  <c r="AF19" i="3"/>
  <c r="AD44" i="6" s="1"/>
  <c r="AE19" i="3"/>
  <c r="AC44" i="6" s="1"/>
  <c r="AD19" i="3"/>
  <c r="AB44" i="6" s="1"/>
  <c r="AC19" i="3"/>
  <c r="Z44" i="6" s="1"/>
  <c r="AB19" i="3"/>
  <c r="Y44" i="6" s="1"/>
  <c r="AA19" i="3"/>
  <c r="X44" i="6" s="1"/>
  <c r="Z19" i="3"/>
  <c r="W44" i="6" s="1"/>
  <c r="Y19" i="3"/>
  <c r="V44" i="6" s="1"/>
  <c r="X19" i="3"/>
  <c r="U44" i="6" s="1"/>
  <c r="W19" i="3"/>
  <c r="T44" i="6" s="1"/>
  <c r="V19" i="3"/>
  <c r="S44" i="6" s="1"/>
  <c r="U19" i="3"/>
  <c r="R44" i="6" s="1"/>
  <c r="T19" i="3"/>
  <c r="Q44" i="6" s="1"/>
  <c r="S19" i="3"/>
  <c r="P44" i="6" s="1"/>
  <c r="R19" i="3"/>
  <c r="O44" i="6" s="1"/>
  <c r="Q19" i="3"/>
  <c r="M44" i="6" s="1"/>
  <c r="P19" i="3"/>
  <c r="L44" i="6" s="1"/>
  <c r="O19" i="3"/>
  <c r="K44" i="6" s="1"/>
  <c r="N19" i="3"/>
  <c r="J44" i="6" s="1"/>
  <c r="M19" i="3"/>
  <c r="I44" i="6" s="1"/>
  <c r="L19" i="3"/>
  <c r="H44" i="6" s="1"/>
  <c r="K19" i="3"/>
  <c r="G44" i="6" s="1"/>
  <c r="J19" i="3"/>
  <c r="F44" i="6" s="1"/>
  <c r="I19" i="3"/>
  <c r="E44" i="6" s="1"/>
  <c r="H19" i="3"/>
  <c r="D44" i="6" s="1"/>
  <c r="G19" i="3"/>
  <c r="C44" i="6" s="1"/>
  <c r="F19" i="3"/>
  <c r="B44" i="6" s="1"/>
  <c r="AO18" i="3"/>
  <c r="AM43" i="6" s="1"/>
  <c r="AN18" i="3"/>
  <c r="AL43" i="6" s="1"/>
  <c r="AM18" i="3"/>
  <c r="AK43" i="6" s="1"/>
  <c r="AL18" i="3"/>
  <c r="AJ43" i="6" s="1"/>
  <c r="AK18" i="3"/>
  <c r="AI43" i="6" s="1"/>
  <c r="AJ18" i="3"/>
  <c r="AH43" i="6" s="1"/>
  <c r="AI18" i="3"/>
  <c r="AG43" i="6" s="1"/>
  <c r="AH18" i="3"/>
  <c r="AF43" i="6" s="1"/>
  <c r="AG18" i="3"/>
  <c r="AE43" i="6" s="1"/>
  <c r="AF18" i="3"/>
  <c r="AD43" i="6" s="1"/>
  <c r="AE18" i="3"/>
  <c r="AC43" i="6" s="1"/>
  <c r="AD18" i="3"/>
  <c r="AB43" i="6" s="1"/>
  <c r="AC18" i="3"/>
  <c r="Z43" i="6" s="1"/>
  <c r="AB18" i="3"/>
  <c r="Y43" i="6" s="1"/>
  <c r="AA18" i="3"/>
  <c r="X43" i="6" s="1"/>
  <c r="Z18" i="3"/>
  <c r="W43" i="6" s="1"/>
  <c r="Y18" i="3"/>
  <c r="V43" i="6" s="1"/>
  <c r="X18" i="3"/>
  <c r="U43" i="6" s="1"/>
  <c r="W18" i="3"/>
  <c r="T43" i="6" s="1"/>
  <c r="V18" i="3"/>
  <c r="S43" i="6" s="1"/>
  <c r="U18" i="3"/>
  <c r="R43" i="6" s="1"/>
  <c r="T18" i="3"/>
  <c r="Q43" i="6" s="1"/>
  <c r="S18" i="3"/>
  <c r="P43" i="6" s="1"/>
  <c r="R18" i="3"/>
  <c r="O43" i="6" s="1"/>
  <c r="Q18" i="3"/>
  <c r="M43" i="6" s="1"/>
  <c r="P18" i="3"/>
  <c r="L43" i="6" s="1"/>
  <c r="O18" i="3"/>
  <c r="K43" i="6" s="1"/>
  <c r="N18" i="3"/>
  <c r="J43" i="6" s="1"/>
  <c r="M18" i="3"/>
  <c r="I43" i="6" s="1"/>
  <c r="L18" i="3"/>
  <c r="H43" i="6" s="1"/>
  <c r="K18" i="3"/>
  <c r="G43" i="6" s="1"/>
  <c r="J18" i="3"/>
  <c r="F43" i="6" s="1"/>
  <c r="I18" i="3"/>
  <c r="E43" i="6" s="1"/>
  <c r="H18" i="3"/>
  <c r="D43" i="6" s="1"/>
  <c r="G18" i="3"/>
  <c r="C43" i="6" s="1"/>
  <c r="F18" i="3"/>
  <c r="B43" i="6" s="1"/>
  <c r="AO17" i="3"/>
  <c r="AM42" i="6" s="1"/>
  <c r="AN17" i="3"/>
  <c r="AL42" i="6" s="1"/>
  <c r="AM17" i="3"/>
  <c r="AK42" i="6" s="1"/>
  <c r="AL17" i="3"/>
  <c r="AJ42" i="6" s="1"/>
  <c r="AK17" i="3"/>
  <c r="AI42" i="6" s="1"/>
  <c r="AJ17" i="3"/>
  <c r="AH42" i="6" s="1"/>
  <c r="AI17" i="3"/>
  <c r="AG42" i="6" s="1"/>
  <c r="AH17" i="3"/>
  <c r="AF42" i="6" s="1"/>
  <c r="AG17" i="3"/>
  <c r="AE42" i="6" s="1"/>
  <c r="AF17" i="3"/>
  <c r="AD42" i="6" s="1"/>
  <c r="AE17" i="3"/>
  <c r="AC42" i="6" s="1"/>
  <c r="AD17" i="3"/>
  <c r="AB42" i="6" s="1"/>
  <c r="AC17" i="3"/>
  <c r="Z42" i="6" s="1"/>
  <c r="AB17" i="3"/>
  <c r="Y42" i="6" s="1"/>
  <c r="AA17" i="3"/>
  <c r="X42" i="6" s="1"/>
  <c r="Z17" i="3"/>
  <c r="W42" i="6" s="1"/>
  <c r="Y17" i="3"/>
  <c r="V42" i="6" s="1"/>
  <c r="X17" i="3"/>
  <c r="U42" i="6" s="1"/>
  <c r="W17" i="3"/>
  <c r="T42" i="6" s="1"/>
  <c r="V17" i="3"/>
  <c r="S42" i="6" s="1"/>
  <c r="U17" i="3"/>
  <c r="R42" i="6" s="1"/>
  <c r="T17" i="3"/>
  <c r="Q42" i="6" s="1"/>
  <c r="S17" i="3"/>
  <c r="P42" i="6" s="1"/>
  <c r="R17" i="3"/>
  <c r="O42" i="6" s="1"/>
  <c r="Q17" i="3"/>
  <c r="M42" i="6" s="1"/>
  <c r="P17" i="3"/>
  <c r="L42" i="6" s="1"/>
  <c r="O17" i="3"/>
  <c r="K42" i="6" s="1"/>
  <c r="N17" i="3"/>
  <c r="J42" i="6" s="1"/>
  <c r="M17" i="3"/>
  <c r="I42" i="6" s="1"/>
  <c r="L17" i="3"/>
  <c r="H42" i="6" s="1"/>
  <c r="K17" i="3"/>
  <c r="G42" i="6" s="1"/>
  <c r="J17" i="3"/>
  <c r="F42" i="6" s="1"/>
  <c r="I17" i="3"/>
  <c r="E42" i="6" s="1"/>
  <c r="H17" i="3"/>
  <c r="D42" i="6" s="1"/>
  <c r="G17" i="3"/>
  <c r="C42" i="6" s="1"/>
  <c r="F17" i="3"/>
  <c r="B42" i="6" s="1"/>
  <c r="AM41" i="6"/>
  <c r="AL41" i="6"/>
  <c r="AK41" i="6"/>
  <c r="AJ41" i="6"/>
  <c r="AI41" i="6"/>
  <c r="AH41" i="6"/>
  <c r="AG41" i="6"/>
  <c r="AF41" i="6"/>
  <c r="AE41" i="6"/>
  <c r="AD41" i="6"/>
  <c r="AC41" i="6"/>
  <c r="AB41" i="6"/>
  <c r="Z41" i="6"/>
  <c r="Y41" i="6"/>
  <c r="X41" i="6"/>
  <c r="W41" i="6"/>
  <c r="V41" i="6"/>
  <c r="U41" i="6"/>
  <c r="T41" i="6"/>
  <c r="T46" i="6" s="1"/>
  <c r="S41" i="6"/>
  <c r="R41" i="6"/>
  <c r="Q41" i="6"/>
  <c r="P41" i="6"/>
  <c r="O41" i="6"/>
  <c r="M41" i="6"/>
  <c r="L41" i="6"/>
  <c r="K41" i="6"/>
  <c r="K46" i="6" s="1"/>
  <c r="J41" i="6"/>
  <c r="I41" i="6"/>
  <c r="H41" i="6"/>
  <c r="G41" i="6"/>
  <c r="F41" i="6"/>
  <c r="E41" i="6"/>
  <c r="D41" i="6"/>
  <c r="C41" i="6"/>
  <c r="C46" i="6" s="1"/>
  <c r="AE8" i="3"/>
  <c r="AC29" i="6" s="1"/>
  <c r="AF8" i="3"/>
  <c r="AD29" i="6" s="1"/>
  <c r="AG8" i="3"/>
  <c r="AE29" i="6" s="1"/>
  <c r="AH8" i="3"/>
  <c r="AF29" i="6" s="1"/>
  <c r="AI8" i="3"/>
  <c r="AG29" i="6" s="1"/>
  <c r="AJ8" i="3"/>
  <c r="AH29" i="6" s="1"/>
  <c r="AK8" i="3"/>
  <c r="AI29" i="6" s="1"/>
  <c r="AL8" i="3"/>
  <c r="AJ29" i="6" s="1"/>
  <c r="AM8" i="3"/>
  <c r="AK29" i="6" s="1"/>
  <c r="AN8" i="3"/>
  <c r="AL29" i="6" s="1"/>
  <c r="AO8" i="3"/>
  <c r="AM29" i="6" s="1"/>
  <c r="AD8" i="3"/>
  <c r="AB29" i="6" s="1"/>
  <c r="T8" i="3"/>
  <c r="Q29" i="6" s="1"/>
  <c r="U8" i="3"/>
  <c r="R29" i="6" s="1"/>
  <c r="V8" i="3"/>
  <c r="S29" i="6" s="1"/>
  <c r="W8" i="3"/>
  <c r="T29" i="6" s="1"/>
  <c r="X8" i="3"/>
  <c r="U29" i="6" s="1"/>
  <c r="Y8" i="3"/>
  <c r="V29" i="6" s="1"/>
  <c r="Z8" i="3"/>
  <c r="W29" i="6" s="1"/>
  <c r="AA8" i="3"/>
  <c r="X29" i="6" s="1"/>
  <c r="AB8" i="3"/>
  <c r="Y29" i="6" s="1"/>
  <c r="AC8" i="3"/>
  <c r="Z29" i="6" s="1"/>
  <c r="S8" i="3"/>
  <c r="P29" i="6" s="1"/>
  <c r="R8" i="3"/>
  <c r="O29" i="6" s="1"/>
  <c r="G8" i="3"/>
  <c r="C29" i="6" s="1"/>
  <c r="H8" i="3"/>
  <c r="D29" i="6" s="1"/>
  <c r="I8" i="3"/>
  <c r="E29" i="6" s="1"/>
  <c r="J8" i="3"/>
  <c r="F29" i="6" s="1"/>
  <c r="K8" i="3"/>
  <c r="G29" i="6" s="1"/>
  <c r="L8" i="3"/>
  <c r="H29" i="6" s="1"/>
  <c r="M8" i="3"/>
  <c r="I29" i="6" s="1"/>
  <c r="N8" i="3"/>
  <c r="J29" i="6" s="1"/>
  <c r="O8" i="3"/>
  <c r="K29" i="6" s="1"/>
  <c r="P8" i="3"/>
  <c r="L29" i="6" s="1"/>
  <c r="Q8" i="3"/>
  <c r="M29" i="6" s="1"/>
  <c r="F8" i="3"/>
  <c r="AB64" i="27" l="1"/>
  <c r="B53" i="13"/>
  <c r="D21" i="27" s="1"/>
  <c r="D69" i="27"/>
  <c r="D90" i="27" s="1"/>
  <c r="AJ150" i="38"/>
  <c r="AK150" i="38" s="1"/>
  <c r="Y166" i="38"/>
  <c r="J16" i="31"/>
  <c r="AF9" i="37"/>
  <c r="AC64" i="27"/>
  <c r="B54" i="13"/>
  <c r="D22" i="27" s="1"/>
  <c r="D70" i="27"/>
  <c r="D91" i="27" s="1"/>
  <c r="Z29" i="13"/>
  <c r="Z43" i="13" s="1"/>
  <c r="AB71" i="27" s="1"/>
  <c r="AB92" i="27" s="1"/>
  <c r="Z42" i="13"/>
  <c r="AB70" i="27" s="1"/>
  <c r="AB91" i="27" s="1"/>
  <c r="AA41" i="6"/>
  <c r="AN41" i="6"/>
  <c r="AA42" i="6"/>
  <c r="AN42" i="6"/>
  <c r="AA43" i="6"/>
  <c r="AN43" i="6"/>
  <c r="AA44" i="6"/>
  <c r="AN44" i="6"/>
  <c r="AA45" i="6"/>
  <c r="AN45" i="6"/>
  <c r="AA31" i="6"/>
  <c r="AN31" i="6"/>
  <c r="AA50" i="6"/>
  <c r="AN50" i="6"/>
  <c r="AA52" i="6"/>
  <c r="AN52" i="6"/>
  <c r="AA53" i="6"/>
  <c r="AN53" i="6"/>
  <c r="AA55" i="6"/>
  <c r="AN55" i="6"/>
  <c r="AA56" i="6"/>
  <c r="Z152" i="38"/>
  <c r="AI151" i="38"/>
  <c r="AJ151" i="38" s="1"/>
  <c r="AK151" i="38" s="1"/>
  <c r="N45" i="37"/>
  <c r="AA45" i="37"/>
  <c r="AN45" i="37"/>
  <c r="G65" i="6"/>
  <c r="N65" i="6" s="1"/>
  <c r="N62" i="6"/>
  <c r="AA29" i="6"/>
  <c r="AN29" i="6"/>
  <c r="N41" i="6"/>
  <c r="N42" i="6"/>
  <c r="N43" i="6"/>
  <c r="N44" i="6"/>
  <c r="N45" i="6"/>
  <c r="N31" i="6"/>
  <c r="N50" i="6"/>
  <c r="N52" i="6"/>
  <c r="N53" i="6"/>
  <c r="N55" i="6"/>
  <c r="N56" i="6"/>
  <c r="N57" i="6"/>
  <c r="N80" i="6"/>
  <c r="N58" i="6"/>
  <c r="N59" i="6"/>
  <c r="N60" i="6"/>
  <c r="N63" i="6"/>
  <c r="N64" i="6"/>
  <c r="O65" i="6"/>
  <c r="AA65" i="6" s="1"/>
  <c r="AA62" i="6"/>
  <c r="AB65" i="6"/>
  <c r="AN65" i="6" s="1"/>
  <c r="AN62" i="6"/>
  <c r="N29" i="6"/>
  <c r="AT87" i="38"/>
  <c r="AU87" i="38" s="1"/>
  <c r="AS177" i="38"/>
  <c r="AT177" i="38" s="1"/>
  <c r="AV153" i="38"/>
  <c r="AS95" i="38"/>
  <c r="AT95" i="38" s="1"/>
  <c r="AU95" i="38" s="1"/>
  <c r="AV95" i="38" s="1"/>
  <c r="AW95" i="38" s="1"/>
  <c r="AX95" i="38" s="1"/>
  <c r="W160" i="38"/>
  <c r="X160" i="38" s="1"/>
  <c r="AH157" i="38"/>
  <c r="AI157" i="38" s="1"/>
  <c r="Y204" i="38"/>
  <c r="Z204" i="38" s="1"/>
  <c r="AV231" i="38"/>
  <c r="AW231" i="38" s="1"/>
  <c r="U186" i="38"/>
  <c r="AU157" i="38"/>
  <c r="AV157" i="38" s="1"/>
  <c r="AL229" i="38"/>
  <c r="AK226" i="38"/>
  <c r="AL226" i="38" s="1"/>
  <c r="AX228" i="38"/>
  <c r="Y160" i="38"/>
  <c r="AL204" i="38"/>
  <c r="AX201" i="38"/>
  <c r="Y229" i="38"/>
  <c r="Z229" i="38" s="1"/>
  <c r="AX202" i="38"/>
  <c r="X196" i="38"/>
  <c r="Y196" i="38" s="1"/>
  <c r="Z196" i="38" s="1"/>
  <c r="W198" i="38"/>
  <c r="Y233" i="38"/>
  <c r="Z233" i="38" s="1"/>
  <c r="AJ199" i="38"/>
  <c r="AF209" i="38"/>
  <c r="AG209" i="38" s="1"/>
  <c r="AR206" i="38"/>
  <c r="AS206" i="38" s="1"/>
  <c r="T209" i="38"/>
  <c r="AR207" i="38"/>
  <c r="AF206" i="38"/>
  <c r="AV204" i="38"/>
  <c r="AW204" i="38" s="1"/>
  <c r="AX204" i="38" s="1"/>
  <c r="Z232" i="38"/>
  <c r="AX226" i="38"/>
  <c r="Z223" i="38"/>
  <c r="AX217" i="38"/>
  <c r="W200" i="38"/>
  <c r="AW227" i="38"/>
  <c r="AX227" i="38" s="1"/>
  <c r="AW232" i="38"/>
  <c r="AK230" i="38"/>
  <c r="AL230" i="38" s="1"/>
  <c r="AV196" i="38"/>
  <c r="AW196" i="38" s="1"/>
  <c r="AX196" i="38" s="1"/>
  <c r="AR209" i="38"/>
  <c r="T207" i="38"/>
  <c r="AL233" i="38"/>
  <c r="Z228" i="38"/>
  <c r="AG205" i="38"/>
  <c r="AJ195" i="38"/>
  <c r="AK195" i="38" s="1"/>
  <c r="AL195" i="38" s="1"/>
  <c r="AI225" i="38"/>
  <c r="AX224" i="38"/>
  <c r="AL224" i="38"/>
  <c r="Z219" i="38"/>
  <c r="AU198" i="38"/>
  <c r="W225" i="38"/>
  <c r="AJ227" i="38"/>
  <c r="AK227" i="38" s="1"/>
  <c r="AH197" i="38"/>
  <c r="AI197" i="38" s="1"/>
  <c r="AJ197" i="38" s="1"/>
  <c r="T208" i="38"/>
  <c r="U208" i="38" s="1"/>
  <c r="V210" i="38"/>
  <c r="AX232" i="38"/>
  <c r="AF208" i="38"/>
  <c r="AR208" i="38"/>
  <c r="AS208" i="38" s="1"/>
  <c r="AT208" i="38" s="1"/>
  <c r="AF207" i="38"/>
  <c r="T206" i="38"/>
  <c r="U206" i="38" s="1"/>
  <c r="V206" i="38" s="1"/>
  <c r="AJ225" i="38"/>
  <c r="AT205" i="38"/>
  <c r="AU205" i="38" s="1"/>
  <c r="AV205" i="38" s="1"/>
  <c r="Z160" i="38"/>
  <c r="AJ171" i="38"/>
  <c r="AK171" i="38" s="1"/>
  <c r="Z166" i="38"/>
  <c r="Z174" i="38"/>
  <c r="Y153" i="38"/>
  <c r="Z153" i="38" s="1"/>
  <c r="AG158" i="38"/>
  <c r="AH158" i="38" s="1"/>
  <c r="Y173" i="38"/>
  <c r="Z173" i="38" s="1"/>
  <c r="AK188" i="38"/>
  <c r="AL188" i="38" s="1"/>
  <c r="AW153" i="38"/>
  <c r="Z163" i="38"/>
  <c r="AX168" i="38"/>
  <c r="AT163" i="38"/>
  <c r="AU163" i="38" s="1"/>
  <c r="AV163" i="38" s="1"/>
  <c r="AH163" i="38"/>
  <c r="AI163" i="38" s="1"/>
  <c r="AW176" i="38"/>
  <c r="AX176" i="38" s="1"/>
  <c r="T161" i="38"/>
  <c r="U161" i="38" s="1"/>
  <c r="AG183" i="38"/>
  <c r="AS180" i="38"/>
  <c r="AI160" i="38"/>
  <c r="AJ160" i="38" s="1"/>
  <c r="AK160" i="38" s="1"/>
  <c r="AU172" i="38"/>
  <c r="AR160" i="38"/>
  <c r="AS160" i="38" s="1"/>
  <c r="AT160" i="38" s="1"/>
  <c r="T158" i="38"/>
  <c r="U158" i="38" s="1"/>
  <c r="AK187" i="38"/>
  <c r="AL187" i="38" s="1"/>
  <c r="AG161" i="38"/>
  <c r="U156" i="38"/>
  <c r="V156" i="38" s="1"/>
  <c r="W156" i="38" s="1"/>
  <c r="AL150" i="38"/>
  <c r="V187" i="38"/>
  <c r="W187" i="38" s="1"/>
  <c r="AX153" i="38"/>
  <c r="AG162" i="38"/>
  <c r="U157" i="38"/>
  <c r="AU161" i="38"/>
  <c r="AI156" i="38"/>
  <c r="AH184" i="38"/>
  <c r="AT181" i="38"/>
  <c r="V179" i="38"/>
  <c r="AF159" i="38"/>
  <c r="AG159" i="38" s="1"/>
  <c r="AH159" i="38" s="1"/>
  <c r="AI159" i="38" s="1"/>
  <c r="X164" i="38"/>
  <c r="Y164" i="38" s="1"/>
  <c r="Z164" i="38" s="1"/>
  <c r="V185" i="38"/>
  <c r="AH182" i="38"/>
  <c r="AT179" i="38"/>
  <c r="AT155" i="38"/>
  <c r="AU155" i="38" s="1"/>
  <c r="AV155" i="38" s="1"/>
  <c r="AF185" i="38"/>
  <c r="T184" i="38"/>
  <c r="AR182" i="38"/>
  <c r="AS182" i="38" s="1"/>
  <c r="AF181" i="38"/>
  <c r="T180" i="38"/>
  <c r="AR178" i="38"/>
  <c r="Y151" i="38"/>
  <c r="Z151" i="38" s="1"/>
  <c r="AV161" i="38"/>
  <c r="AJ156" i="38"/>
  <c r="AK156" i="38" s="1"/>
  <c r="AL156" i="38" s="1"/>
  <c r="AR184" i="38"/>
  <c r="T182" i="38"/>
  <c r="AF179" i="38"/>
  <c r="X178" i="38"/>
  <c r="Y178" i="38" s="1"/>
  <c r="U162" i="38"/>
  <c r="AS158" i="38"/>
  <c r="AT158" i="38" s="1"/>
  <c r="AS156" i="38"/>
  <c r="AH161" i="38"/>
  <c r="AI161" i="38" s="1"/>
  <c r="AH162" i="38"/>
  <c r="AS159" i="38"/>
  <c r="V157" i="38"/>
  <c r="W159" i="38"/>
  <c r="X159" i="38" s="1"/>
  <c r="Y159" i="38" s="1"/>
  <c r="Z159" i="38" s="1"/>
  <c r="AT185" i="38"/>
  <c r="V183" i="38"/>
  <c r="AH180" i="38"/>
  <c r="AW161" i="38"/>
  <c r="AX161" i="38" s="1"/>
  <c r="AT183" i="38"/>
  <c r="V181" i="38"/>
  <c r="AH178" i="38"/>
  <c r="V186" i="38"/>
  <c r="W186" i="38" s="1"/>
  <c r="AH183" i="38"/>
  <c r="AT180" i="38"/>
  <c r="AT90" i="38"/>
  <c r="AS72" i="38"/>
  <c r="U69" i="38"/>
  <c r="AS67" i="38"/>
  <c r="AT67" i="38" s="1"/>
  <c r="AW64" i="38"/>
  <c r="AX64" i="38" s="1"/>
  <c r="AJ81" i="38"/>
  <c r="AK81" i="38" s="1"/>
  <c r="AL81" i="38" s="1"/>
  <c r="U71" i="38"/>
  <c r="AS69" i="38"/>
  <c r="AL74" i="38"/>
  <c r="AW80" i="38"/>
  <c r="AX80" i="38" s="1"/>
  <c r="Z62" i="38"/>
  <c r="AU82" i="38"/>
  <c r="AV82" i="38" s="1"/>
  <c r="AT72" i="38"/>
  <c r="AU72" i="38" s="1"/>
  <c r="AV72" i="38" s="1"/>
  <c r="AW72" i="38" s="1"/>
  <c r="AX72" i="38" s="1"/>
  <c r="X80" i="38"/>
  <c r="Y80" i="38" s="1"/>
  <c r="Z80" i="38" s="1"/>
  <c r="Z85" i="38"/>
  <c r="AL60" i="38"/>
  <c r="Z77" i="38"/>
  <c r="AK75" i="38"/>
  <c r="AL75" i="38" s="1"/>
  <c r="X86" i="38"/>
  <c r="Y86" i="38" s="1"/>
  <c r="Z86" i="38" s="1"/>
  <c r="Y74" i="38"/>
  <c r="Z74" i="38" s="1"/>
  <c r="AX77" i="38"/>
  <c r="AU73" i="38"/>
  <c r="AV73" i="38" s="1"/>
  <c r="AW73" i="38" s="1"/>
  <c r="AX73" i="38" s="1"/>
  <c r="AT66" i="38"/>
  <c r="T93" i="38"/>
  <c r="U93" i="38" s="1"/>
  <c r="AI95" i="38"/>
  <c r="AJ95" i="38" s="1"/>
  <c r="AI89" i="38"/>
  <c r="AJ89" i="38" s="1"/>
  <c r="AI77" i="38"/>
  <c r="AJ77" i="38" s="1"/>
  <c r="AK77" i="38" s="1"/>
  <c r="AL77" i="38" s="1"/>
  <c r="AG68" i="38"/>
  <c r="AH68" i="38" s="1"/>
  <c r="AT88" i="38"/>
  <c r="AU88" i="38" s="1"/>
  <c r="AV88" i="38" s="1"/>
  <c r="V69" i="38"/>
  <c r="T70" i="38"/>
  <c r="U70" i="38" s="1"/>
  <c r="AF67" i="38"/>
  <c r="AG67" i="38" s="1"/>
  <c r="AF90" i="38"/>
  <c r="AG90" i="38" s="1"/>
  <c r="AH90" i="38" s="1"/>
  <c r="T92" i="38"/>
  <c r="U92" i="38" s="1"/>
  <c r="U89" i="38"/>
  <c r="U67" i="38"/>
  <c r="V67" i="38" s="1"/>
  <c r="AV78" i="38"/>
  <c r="AW78" i="38" s="1"/>
  <c r="AX78" i="38" s="1"/>
  <c r="U90" i="38"/>
  <c r="V72" i="38"/>
  <c r="W72" i="38" s="1"/>
  <c r="AX79" i="38"/>
  <c r="Z63" i="38"/>
  <c r="AS96" i="38"/>
  <c r="AH91" i="38"/>
  <c r="AV86" i="38"/>
  <c r="AW86" i="38" s="1"/>
  <c r="AX86" i="38" s="1"/>
  <c r="X76" i="38"/>
  <c r="Y76" i="38" s="1"/>
  <c r="Z76" i="38" s="1"/>
  <c r="V68" i="38"/>
  <c r="W68" i="38" s="1"/>
  <c r="AL82" i="38"/>
  <c r="AX65" i="38"/>
  <c r="AG96" i="38"/>
  <c r="V91" i="38"/>
  <c r="AT94" i="38"/>
  <c r="AJ80" i="38"/>
  <c r="AK80" i="38" s="1"/>
  <c r="AL80" i="38" s="1"/>
  <c r="X75" i="38"/>
  <c r="Y75" i="38" s="1"/>
  <c r="Z75" i="38" s="1"/>
  <c r="AF72" i="38"/>
  <c r="AR71" i="38"/>
  <c r="AS71" i="38" s="1"/>
  <c r="AT71" i="38" s="1"/>
  <c r="AF70" i="38"/>
  <c r="AI93" i="38"/>
  <c r="AJ93" i="38" s="1"/>
  <c r="AK93" i="38" s="1"/>
  <c r="V71" i="38"/>
  <c r="W71" i="38" s="1"/>
  <c r="X71" i="38" s="1"/>
  <c r="AK85" i="38"/>
  <c r="AL85" i="38" s="1"/>
  <c r="AW74" i="38"/>
  <c r="AX74" i="38" s="1"/>
  <c r="W84" i="38"/>
  <c r="AT89" i="38"/>
  <c r="AU89" i="38" s="1"/>
  <c r="AI84" i="38"/>
  <c r="AJ84" i="38" s="1"/>
  <c r="AK84" i="38" s="1"/>
  <c r="W65" i="38"/>
  <c r="X65" i="38" s="1"/>
  <c r="Y65" i="38" s="1"/>
  <c r="Y98" i="38"/>
  <c r="Z98" i="38" s="1"/>
  <c r="T73" i="38"/>
  <c r="V97" i="38"/>
  <c r="W97" i="38" s="1"/>
  <c r="X97" i="38" s="1"/>
  <c r="Y97" i="38" s="1"/>
  <c r="Z97" i="38" s="1"/>
  <c r="AU90" i="38"/>
  <c r="AS92" i="38"/>
  <c r="AH73" i="38"/>
  <c r="AI73" i="38" s="1"/>
  <c r="AT69" i="38"/>
  <c r="AU69" i="38" s="1"/>
  <c r="AR93" i="38"/>
  <c r="T94" i="38"/>
  <c r="U94" i="38" s="1"/>
  <c r="AF71" i="38"/>
  <c r="AG71" i="38" s="1"/>
  <c r="AR68" i="38"/>
  <c r="AS68" i="38" s="1"/>
  <c r="AT68" i="38" s="1"/>
  <c r="V92" i="38"/>
  <c r="U73" i="38"/>
  <c r="W87" i="38"/>
  <c r="X87" i="38" s="1"/>
  <c r="Y87" i="38" s="1"/>
  <c r="AU81" i="38"/>
  <c r="AV81" i="38" s="1"/>
  <c r="AW81" i="38" s="1"/>
  <c r="AI62" i="38"/>
  <c r="AJ62" i="38" s="1"/>
  <c r="AK62" i="38" s="1"/>
  <c r="V89" i="38"/>
  <c r="W89" i="38" s="1"/>
  <c r="U96" i="38"/>
  <c r="AH94" i="38"/>
  <c r="AI94" i="38" s="1"/>
  <c r="AH69" i="38"/>
  <c r="AG88" i="38"/>
  <c r="AH88" i="38" s="1"/>
  <c r="AH92" i="38"/>
  <c r="AT91" i="38"/>
  <c r="AU91" i="38" s="1"/>
  <c r="AV91" i="38" s="1"/>
  <c r="AW91" i="38" s="1"/>
  <c r="AX91" i="38" s="1"/>
  <c r="V95" i="38"/>
  <c r="AT70" i="38"/>
  <c r="AU70" i="38" s="1"/>
  <c r="W91" i="38"/>
  <c r="AD235" i="38"/>
  <c r="R32" i="37" s="1"/>
  <c r="AE235" i="38"/>
  <c r="S32" i="37" s="1"/>
  <c r="AP235" i="38"/>
  <c r="AE32" i="37" s="1"/>
  <c r="AF149" i="38"/>
  <c r="AP100" i="38"/>
  <c r="AE29" i="37" s="1"/>
  <c r="R190" i="38"/>
  <c r="E31" i="37" s="1"/>
  <c r="AP190" i="38"/>
  <c r="AE31" i="37" s="1"/>
  <c r="S59" i="38"/>
  <c r="AE100" i="38"/>
  <c r="S29" i="37" s="1"/>
  <c r="AG149" i="38"/>
  <c r="AG194" i="38"/>
  <c r="R100" i="38"/>
  <c r="E29" i="37" s="1"/>
  <c r="W194" i="38"/>
  <c r="AT149" i="38"/>
  <c r="AU149" i="38" s="1"/>
  <c r="R235" i="38"/>
  <c r="E32" i="37" s="1"/>
  <c r="AD100" i="38"/>
  <c r="R29" i="37" s="1"/>
  <c r="AF59" i="38"/>
  <c r="AS194" i="38"/>
  <c r="AQ59" i="38"/>
  <c r="AD190" i="38"/>
  <c r="R31" i="37" s="1"/>
  <c r="AF235" i="38"/>
  <c r="T32" i="37" s="1"/>
  <c r="AH149" i="38"/>
  <c r="S149" i="38"/>
  <c r="T59" i="38"/>
  <c r="J138" i="37"/>
  <c r="G139" i="37"/>
  <c r="F140" i="37"/>
  <c r="I149" i="37"/>
  <c r="G133" i="37"/>
  <c r="K13" i="31"/>
  <c r="AH7" i="37" s="1"/>
  <c r="D61" i="6"/>
  <c r="F61" i="6"/>
  <c r="H61" i="6"/>
  <c r="J61" i="6"/>
  <c r="L61" i="6"/>
  <c r="O61" i="6"/>
  <c r="Q61" i="6"/>
  <c r="S61" i="6"/>
  <c r="U61" i="6"/>
  <c r="W61" i="6"/>
  <c r="Y61" i="6"/>
  <c r="AB61" i="6"/>
  <c r="AD61" i="6"/>
  <c r="AF61" i="6"/>
  <c r="AH61" i="6"/>
  <c r="AJ61" i="6"/>
  <c r="AL61" i="6"/>
  <c r="C61" i="6"/>
  <c r="E61" i="6"/>
  <c r="G61" i="6"/>
  <c r="I61" i="6"/>
  <c r="K61" i="6"/>
  <c r="M61" i="6"/>
  <c r="P61" i="6"/>
  <c r="R61" i="6"/>
  <c r="T61" i="6"/>
  <c r="V61" i="6"/>
  <c r="X61" i="6"/>
  <c r="Z61" i="6"/>
  <c r="AC61" i="6"/>
  <c r="AE61" i="6"/>
  <c r="AG61" i="6"/>
  <c r="AI61" i="6"/>
  <c r="AK61" i="6"/>
  <c r="AM61" i="6"/>
  <c r="E46" i="6"/>
  <c r="M46" i="6"/>
  <c r="V46" i="6"/>
  <c r="AM46" i="6"/>
  <c r="AM106" i="6" s="1"/>
  <c r="U46" i="6"/>
  <c r="AD46" i="6"/>
  <c r="AD106" i="6" s="1"/>
  <c r="L46" i="6"/>
  <c r="AK46" i="6"/>
  <c r="AK106" i="6" s="1"/>
  <c r="AL46" i="6"/>
  <c r="AL106" i="6" s="1"/>
  <c r="AC46" i="6"/>
  <c r="AC106" i="6" s="1"/>
  <c r="D46" i="6"/>
  <c r="AE46" i="6"/>
  <c r="AE106" i="6" s="1"/>
  <c r="J46" i="6"/>
  <c r="AJ46" i="6"/>
  <c r="AJ106" i="6" s="1"/>
  <c r="S46" i="6"/>
  <c r="AB46" i="6"/>
  <c r="R46" i="6"/>
  <c r="Z46" i="6"/>
  <c r="AI46" i="6"/>
  <c r="AI106" i="6" s="1"/>
  <c r="Q46" i="6"/>
  <c r="AH46" i="6"/>
  <c r="AH106" i="6" s="1"/>
  <c r="H46" i="6"/>
  <c r="G46" i="6"/>
  <c r="P46" i="6"/>
  <c r="X46" i="6"/>
  <c r="AG46" i="6"/>
  <c r="AG106" i="6" s="1"/>
  <c r="I46" i="6"/>
  <c r="Y46" i="6"/>
  <c r="F46" i="6"/>
  <c r="O46" i="6"/>
  <c r="W46" i="6"/>
  <c r="AF46" i="6"/>
  <c r="AF106" i="6" s="1"/>
  <c r="Q150" i="26"/>
  <c r="AC150" i="26"/>
  <c r="F78" i="26"/>
  <c r="P78" i="26"/>
  <c r="AB78" i="26"/>
  <c r="D78" i="26"/>
  <c r="G16" i="26"/>
  <c r="G14" i="26" s="1"/>
  <c r="G8" i="26" s="1"/>
  <c r="H47" i="26"/>
  <c r="H39" i="26" s="1"/>
  <c r="H18" i="26" s="1"/>
  <c r="P79" i="26"/>
  <c r="AB79" i="26"/>
  <c r="E16" i="26"/>
  <c r="E14" i="26" s="1"/>
  <c r="AB72" i="26"/>
  <c r="AC72" i="26"/>
  <c r="J16" i="26"/>
  <c r="J14" i="26" s="1"/>
  <c r="F77" i="26"/>
  <c r="P77" i="26"/>
  <c r="AB77" i="26"/>
  <c r="D77" i="26"/>
  <c r="C8" i="26"/>
  <c r="C2" i="26"/>
  <c r="I16" i="26"/>
  <c r="I14" i="26" s="1"/>
  <c r="F39" i="26"/>
  <c r="F18" i="26" s="1"/>
  <c r="D39" i="26"/>
  <c r="D18" i="26" s="1"/>
  <c r="AA26" i="13"/>
  <c r="AA41" i="13" s="1"/>
  <c r="AC69" i="27" s="1"/>
  <c r="AC90" i="27" s="1"/>
  <c r="AA27" i="13"/>
  <c r="AA42" i="13" s="1"/>
  <c r="AC70" i="27" s="1"/>
  <c r="AC91" i="27" s="1"/>
  <c r="AB30" i="13"/>
  <c r="O26" i="13"/>
  <c r="O41" i="13" s="1"/>
  <c r="Q69" i="27" s="1"/>
  <c r="Q90" i="27" s="1"/>
  <c r="O27" i="13"/>
  <c r="O42" i="13" s="1"/>
  <c r="Q70" i="27" s="1"/>
  <c r="Q91" i="27" s="1"/>
  <c r="P30" i="13"/>
  <c r="B29" i="13"/>
  <c r="B43" i="13" s="1"/>
  <c r="D29" i="13"/>
  <c r="D43" i="13" s="1"/>
  <c r="F30" i="13"/>
  <c r="E26" i="13"/>
  <c r="E41" i="13" s="1"/>
  <c r="E27" i="13"/>
  <c r="E42" i="13" s="1"/>
  <c r="E28" i="13"/>
  <c r="Z19" i="13"/>
  <c r="Z40" i="13" s="1"/>
  <c r="AB68" i="27" s="1"/>
  <c r="AB89" i="27" s="1"/>
  <c r="AA19" i="13"/>
  <c r="AA40" i="13" s="1"/>
  <c r="AC68" i="27" s="1"/>
  <c r="AC89" i="27" s="1"/>
  <c r="AB15" i="13"/>
  <c r="AB17" i="13"/>
  <c r="AC20" i="13"/>
  <c r="AB16" i="13"/>
  <c r="AB18" i="13"/>
  <c r="AB39" i="13" s="1"/>
  <c r="AD67" i="27" s="1"/>
  <c r="AD88" i="27" s="1"/>
  <c r="AA9" i="13"/>
  <c r="AA38" i="13" s="1"/>
  <c r="AC66" i="27" s="1"/>
  <c r="AC87" i="27" s="1"/>
  <c r="Z9" i="13"/>
  <c r="Z38" i="13" s="1"/>
  <c r="AB66" i="27" s="1"/>
  <c r="AB87" i="27" s="1"/>
  <c r="AB7" i="13"/>
  <c r="AB36" i="13" s="1"/>
  <c r="AB8" i="13"/>
  <c r="AB37" i="13" s="1"/>
  <c r="AD65" i="27" s="1"/>
  <c r="AD86" i="27" s="1"/>
  <c r="AD64" i="27" l="1"/>
  <c r="G78" i="26"/>
  <c r="G70" i="27"/>
  <c r="G91" i="27" s="1"/>
  <c r="B55" i="13"/>
  <c r="D23" i="27" s="1"/>
  <c r="D71" i="27"/>
  <c r="D92" i="27" s="1"/>
  <c r="AC76" i="26"/>
  <c r="AC78" i="26"/>
  <c r="Q78" i="26"/>
  <c r="AU177" i="38"/>
  <c r="AC85" i="27"/>
  <c r="AB85" i="27"/>
  <c r="AB93" i="27" s="1"/>
  <c r="AB72" i="27"/>
  <c r="G77" i="26"/>
  <c r="G69" i="27"/>
  <c r="G90" i="27" s="1"/>
  <c r="F71" i="27"/>
  <c r="F92" i="27" s="1"/>
  <c r="AC77" i="26"/>
  <c r="Q77" i="26"/>
  <c r="AD72" i="26"/>
  <c r="AB76" i="26"/>
  <c r="V208" i="38"/>
  <c r="W208" i="38" s="1"/>
  <c r="K16" i="31"/>
  <c r="AG9" i="37"/>
  <c r="Z44" i="13"/>
  <c r="AL151" i="38"/>
  <c r="AB106" i="6"/>
  <c r="AN106" i="6" s="1"/>
  <c r="AN46" i="6"/>
  <c r="AA46" i="6"/>
  <c r="N61" i="6"/>
  <c r="AN61" i="6"/>
  <c r="AA61" i="6"/>
  <c r="N46" i="6"/>
  <c r="AV87" i="38"/>
  <c r="AW87" i="38" s="1"/>
  <c r="AV177" i="38"/>
  <c r="AT206" i="38"/>
  <c r="AU206" i="38" s="1"/>
  <c r="AX231" i="38"/>
  <c r="AW155" i="38"/>
  <c r="AX155" i="38" s="1"/>
  <c r="AH209" i="38"/>
  <c r="AI209" i="38" s="1"/>
  <c r="AJ157" i="38"/>
  <c r="AW157" i="38"/>
  <c r="AW82" i="38"/>
  <c r="AX82" i="38" s="1"/>
  <c r="V158" i="38"/>
  <c r="AL227" i="38"/>
  <c r="AK157" i="38"/>
  <c r="AL157" i="38" s="1"/>
  <c r="X208" i="38"/>
  <c r="AV206" i="38"/>
  <c r="AW206" i="38" s="1"/>
  <c r="AG207" i="38"/>
  <c r="U207" i="38"/>
  <c r="AG206" i="38"/>
  <c r="AS207" i="38"/>
  <c r="U209" i="38"/>
  <c r="AU208" i="38"/>
  <c r="AV208" i="38" s="1"/>
  <c r="AW205" i="38"/>
  <c r="AX205" i="38" s="1"/>
  <c r="AK197" i="38"/>
  <c r="AL197" i="38" s="1"/>
  <c r="AK199" i="38"/>
  <c r="AL199" i="38" s="1"/>
  <c r="X198" i="38"/>
  <c r="Y198" i="38" s="1"/>
  <c r="Z198" i="38" s="1"/>
  <c r="AK225" i="38"/>
  <c r="AL225" i="38" s="1"/>
  <c r="Y208" i="38"/>
  <c r="Z208" i="38" s="1"/>
  <c r="AG208" i="38"/>
  <c r="AH208" i="38" s="1"/>
  <c r="X225" i="38"/>
  <c r="Y225" i="38" s="1"/>
  <c r="AH205" i="38"/>
  <c r="AI205" i="38" s="1"/>
  <c r="AS209" i="38"/>
  <c r="AT209" i="38" s="1"/>
  <c r="X200" i="38"/>
  <c r="Y200" i="38" s="1"/>
  <c r="Z200" i="38" s="1"/>
  <c r="W206" i="38"/>
  <c r="X206" i="38" s="1"/>
  <c r="W210" i="38"/>
  <c r="X210" i="38" s="1"/>
  <c r="Y210" i="38" s="1"/>
  <c r="AV198" i="38"/>
  <c r="AI162" i="38"/>
  <c r="AJ162" i="38" s="1"/>
  <c r="W157" i="38"/>
  <c r="X157" i="38" s="1"/>
  <c r="Y157" i="38" s="1"/>
  <c r="Z157" i="38" s="1"/>
  <c r="AI158" i="38"/>
  <c r="AJ158" i="38" s="1"/>
  <c r="AL171" i="38"/>
  <c r="AT182" i="38"/>
  <c r="AU182" i="38" s="1"/>
  <c r="AV182" i="38" s="1"/>
  <c r="X187" i="38"/>
  <c r="Y187" i="38" s="1"/>
  <c r="Z187" i="38" s="1"/>
  <c r="AI178" i="38"/>
  <c r="AU183" i="38"/>
  <c r="AV183" i="38" s="1"/>
  <c r="AW183" i="38" s="1"/>
  <c r="AX183" i="38" s="1"/>
  <c r="AU179" i="38"/>
  <c r="W185" i="38"/>
  <c r="X185" i="38" s="1"/>
  <c r="Y185" i="38" s="1"/>
  <c r="Z185" i="38" s="1"/>
  <c r="AV172" i="38"/>
  <c r="AW172" i="38" s="1"/>
  <c r="AU180" i="38"/>
  <c r="AV180" i="38" s="1"/>
  <c r="AI183" i="38"/>
  <c r="AJ183" i="38" s="1"/>
  <c r="AJ159" i="38"/>
  <c r="AK159" i="38" s="1"/>
  <c r="AL159" i="38" s="1"/>
  <c r="AT159" i="38"/>
  <c r="AU159" i="38" s="1"/>
  <c r="AS178" i="38"/>
  <c r="AG181" i="38"/>
  <c r="U184" i="38"/>
  <c r="AU158" i="38"/>
  <c r="AV158" i="38" s="1"/>
  <c r="AW158" i="38" s="1"/>
  <c r="AX158" i="38" s="1"/>
  <c r="W179" i="38"/>
  <c r="AU181" i="38"/>
  <c r="AI184" i="38"/>
  <c r="AJ184" i="38" s="1"/>
  <c r="AT156" i="38"/>
  <c r="AU156" i="38" s="1"/>
  <c r="AV156" i="38" s="1"/>
  <c r="AW156" i="38" s="1"/>
  <c r="AX156" i="38" s="1"/>
  <c r="V162" i="38"/>
  <c r="W162" i="38" s="1"/>
  <c r="X162" i="38" s="1"/>
  <c r="Y162" i="38" s="1"/>
  <c r="Z162" i="38" s="1"/>
  <c r="AJ161" i="38"/>
  <c r="AK161" i="38" s="1"/>
  <c r="AL161" i="38" s="1"/>
  <c r="AL160" i="38"/>
  <c r="AG179" i="38"/>
  <c r="U182" i="38"/>
  <c r="V182" i="38" s="1"/>
  <c r="AS184" i="38"/>
  <c r="AW163" i="38"/>
  <c r="AX163" i="38" s="1"/>
  <c r="W158" i="38"/>
  <c r="X158" i="38" s="1"/>
  <c r="Y158" i="38" s="1"/>
  <c r="Z158" i="38" s="1"/>
  <c r="W181" i="38"/>
  <c r="X181" i="38" s="1"/>
  <c r="Y181" i="38" s="1"/>
  <c r="Z181" i="38" s="1"/>
  <c r="AI182" i="38"/>
  <c r="W182" i="38"/>
  <c r="X182" i="38" s="1"/>
  <c r="Y182" i="38" s="1"/>
  <c r="AX157" i="38"/>
  <c r="U180" i="38"/>
  <c r="AG185" i="38"/>
  <c r="AI180" i="38"/>
  <c r="AJ180" i="38" s="1"/>
  <c r="AK180" i="38" s="1"/>
  <c r="AL180" i="38" s="1"/>
  <c r="W183" i="38"/>
  <c r="X183" i="38" s="1"/>
  <c r="AU185" i="38"/>
  <c r="AV185" i="38" s="1"/>
  <c r="X156" i="38"/>
  <c r="Z178" i="38"/>
  <c r="X186" i="38"/>
  <c r="Y186" i="38" s="1"/>
  <c r="Z186" i="38" s="1"/>
  <c r="V161" i="38"/>
  <c r="W161" i="38" s="1"/>
  <c r="X161" i="38" s="1"/>
  <c r="Y161" i="38" s="1"/>
  <c r="Z161" i="38" s="1"/>
  <c r="AJ163" i="38"/>
  <c r="AK163" i="38" s="1"/>
  <c r="AL163" i="38" s="1"/>
  <c r="AU160" i="38"/>
  <c r="AV160" i="38" s="1"/>
  <c r="AW160" i="38" s="1"/>
  <c r="AX160" i="38" s="1"/>
  <c r="Y156" i="38"/>
  <c r="Z156" i="38" s="1"/>
  <c r="AU67" i="38"/>
  <c r="AV67" i="38" s="1"/>
  <c r="AW67" i="38" s="1"/>
  <c r="AX67" i="38" s="1"/>
  <c r="AK89" i="38"/>
  <c r="AL89" i="38" s="1"/>
  <c r="AK95" i="38"/>
  <c r="AL95" i="38" s="1"/>
  <c r="AJ73" i="38"/>
  <c r="AK73" i="38" s="1"/>
  <c r="AL73" i="38" s="1"/>
  <c r="AW88" i="38"/>
  <c r="AX88" i="38" s="1"/>
  <c r="AI68" i="38"/>
  <c r="X72" i="38"/>
  <c r="Y72" i="38" s="1"/>
  <c r="Z72" i="38" s="1"/>
  <c r="W67" i="38"/>
  <c r="X67" i="38" s="1"/>
  <c r="AH71" i="38"/>
  <c r="AI71" i="38" s="1"/>
  <c r="AH67" i="38"/>
  <c r="AI67" i="38" s="1"/>
  <c r="V70" i="38"/>
  <c r="W70" i="38" s="1"/>
  <c r="X70" i="38" s="1"/>
  <c r="Y70" i="38" s="1"/>
  <c r="Z70" i="38" s="1"/>
  <c r="AJ68" i="38"/>
  <c r="AK68" i="38" s="1"/>
  <c r="AL68" i="38" s="1"/>
  <c r="AI88" i="38"/>
  <c r="AJ88" i="38" s="1"/>
  <c r="AK88" i="38" s="1"/>
  <c r="AL88" i="38" s="1"/>
  <c r="AU68" i="38"/>
  <c r="AV68" i="38" s="1"/>
  <c r="X91" i="38"/>
  <c r="Y91" i="38" s="1"/>
  <c r="Z91" i="38" s="1"/>
  <c r="AL93" i="38"/>
  <c r="AV69" i="38"/>
  <c r="AW69" i="38" s="1"/>
  <c r="AX69" i="38" s="1"/>
  <c r="AI92" i="38"/>
  <c r="AJ92" i="38" s="1"/>
  <c r="AK92" i="38" s="1"/>
  <c r="AL92" i="38" s="1"/>
  <c r="Y71" i="38"/>
  <c r="Z71" i="38" s="1"/>
  <c r="AU94" i="38"/>
  <c r="AV94" i="38" s="1"/>
  <c r="AW94" i="38" s="1"/>
  <c r="AX94" i="38" s="1"/>
  <c r="AI91" i="38"/>
  <c r="AJ91" i="38" s="1"/>
  <c r="AK91" i="38" s="1"/>
  <c r="AL91" i="38" s="1"/>
  <c r="AT92" i="38"/>
  <c r="X89" i="38"/>
  <c r="Y89" i="38" s="1"/>
  <c r="Z89" i="38" s="1"/>
  <c r="AX81" i="38"/>
  <c r="V94" i="38"/>
  <c r="W94" i="38" s="1"/>
  <c r="AJ94" i="38"/>
  <c r="AK94" i="38" s="1"/>
  <c r="AL84" i="38"/>
  <c r="AU66" i="38"/>
  <c r="AV66" i="38" s="1"/>
  <c r="AW66" i="38" s="1"/>
  <c r="AX66" i="38" s="1"/>
  <c r="V93" i="38"/>
  <c r="AS93" i="38"/>
  <c r="AT93" i="38" s="1"/>
  <c r="V73" i="38"/>
  <c r="W92" i="38"/>
  <c r="X92" i="38" s="1"/>
  <c r="Y92" i="38" s="1"/>
  <c r="AI90" i="38"/>
  <c r="AJ90" i="38" s="1"/>
  <c r="AT96" i="38"/>
  <c r="AG70" i="38"/>
  <c r="X84" i="38"/>
  <c r="Y84" i="38" s="1"/>
  <c r="Z84" i="38" s="1"/>
  <c r="W69" i="38"/>
  <c r="X69" i="38" s="1"/>
  <c r="AV90" i="38"/>
  <c r="AW90" i="38" s="1"/>
  <c r="AX90" i="38" s="1"/>
  <c r="V96" i="38"/>
  <c r="W96" i="38" s="1"/>
  <c r="X96" i="38" s="1"/>
  <c r="Y96" i="38" s="1"/>
  <c r="Z96" i="38" s="1"/>
  <c r="AI69" i="38"/>
  <c r="AJ69" i="38" s="1"/>
  <c r="AK69" i="38" s="1"/>
  <c r="AL69" i="38" s="1"/>
  <c r="AV89" i="38"/>
  <c r="AW89" i="38" s="1"/>
  <c r="AX89" i="38" s="1"/>
  <c r="AU71" i="38"/>
  <c r="AV71" i="38" s="1"/>
  <c r="W95" i="38"/>
  <c r="X95" i="38" s="1"/>
  <c r="Y95" i="38" s="1"/>
  <c r="Z95" i="38" s="1"/>
  <c r="AL62" i="38"/>
  <c r="Z87" i="38"/>
  <c r="V90" i="38"/>
  <c r="W90" i="38" s="1"/>
  <c r="X90" i="38" s="1"/>
  <c r="Y90" i="38" s="1"/>
  <c r="Z65" i="38"/>
  <c r="X68" i="38"/>
  <c r="Y68" i="38" s="1"/>
  <c r="AV70" i="38"/>
  <c r="AW70" i="38" s="1"/>
  <c r="AX70" i="38" s="1"/>
  <c r="AH96" i="38"/>
  <c r="AG72" i="38"/>
  <c r="AE190" i="38"/>
  <c r="S31" i="37" s="1"/>
  <c r="AI149" i="38"/>
  <c r="S235" i="38"/>
  <c r="F32" i="37" s="1"/>
  <c r="AQ100" i="38"/>
  <c r="AF29" i="37" s="1"/>
  <c r="AQ190" i="38"/>
  <c r="AF31" i="37" s="1"/>
  <c r="AG59" i="38"/>
  <c r="AR59" i="38"/>
  <c r="AT194" i="38"/>
  <c r="S100" i="38"/>
  <c r="F29" i="37" s="1"/>
  <c r="AH194" i="38"/>
  <c r="S190" i="38"/>
  <c r="F31" i="37" s="1"/>
  <c r="T149" i="38"/>
  <c r="T100" i="38"/>
  <c r="G29" i="37" s="1"/>
  <c r="AF100" i="38"/>
  <c r="T29" i="37" s="1"/>
  <c r="X194" i="38"/>
  <c r="AQ235" i="38"/>
  <c r="AF32" i="37" s="1"/>
  <c r="AS59" i="38"/>
  <c r="AJ149" i="38"/>
  <c r="AR235" i="38"/>
  <c r="AG32" i="37" s="1"/>
  <c r="AF190" i="38"/>
  <c r="T31" i="37" s="1"/>
  <c r="U59" i="38"/>
  <c r="AV149" i="38"/>
  <c r="AW149" i="38" s="1"/>
  <c r="H139" i="37"/>
  <c r="G140" i="37"/>
  <c r="J149" i="37"/>
  <c r="K138" i="37"/>
  <c r="L13" i="31"/>
  <c r="AI7" i="37" s="1"/>
  <c r="D79" i="26"/>
  <c r="F79" i="26"/>
  <c r="G150" i="26"/>
  <c r="E150" i="26"/>
  <c r="AD157" i="26"/>
  <c r="AE14" i="6" s="1"/>
  <c r="AC157" i="26"/>
  <c r="AD14" i="6" s="1"/>
  <c r="H149" i="26"/>
  <c r="R149" i="26"/>
  <c r="AD149" i="26"/>
  <c r="E149" i="26"/>
  <c r="G149" i="26"/>
  <c r="Q149" i="26"/>
  <c r="AC149" i="26"/>
  <c r="J8" i="26"/>
  <c r="G148" i="26"/>
  <c r="Q148" i="26"/>
  <c r="AC148" i="26"/>
  <c r="H148" i="26"/>
  <c r="R148" i="26"/>
  <c r="AD148" i="26"/>
  <c r="E148" i="26"/>
  <c r="E2" i="26"/>
  <c r="AD143" i="26"/>
  <c r="AC143" i="26"/>
  <c r="AE143" i="26"/>
  <c r="G2" i="26"/>
  <c r="G3" i="26" s="1"/>
  <c r="AD147" i="26"/>
  <c r="AC147" i="26"/>
  <c r="E8" i="26"/>
  <c r="J2" i="26"/>
  <c r="J3" i="26" s="1"/>
  <c r="F16" i="26"/>
  <c r="F14" i="26" s="1"/>
  <c r="AB75" i="26"/>
  <c r="AD75" i="26"/>
  <c r="AC75" i="26"/>
  <c r="H16" i="26"/>
  <c r="H14" i="26" s="1"/>
  <c r="H8" i="26" s="1"/>
  <c r="AB73" i="26"/>
  <c r="AD73" i="26"/>
  <c r="AC73" i="26"/>
  <c r="D16" i="26"/>
  <c r="D14" i="26" s="1"/>
  <c r="D8" i="26" s="1"/>
  <c r="AB74" i="26"/>
  <c r="AC74" i="26"/>
  <c r="I2" i="26"/>
  <c r="I8" i="26"/>
  <c r="AA29" i="13"/>
  <c r="AB26" i="13"/>
  <c r="AB41" i="13" s="1"/>
  <c r="AB28" i="13"/>
  <c r="AC30" i="13"/>
  <c r="AB27" i="13"/>
  <c r="AB42" i="13" s="1"/>
  <c r="O29" i="13"/>
  <c r="P26" i="13"/>
  <c r="P41" i="13" s="1"/>
  <c r="Q30" i="13"/>
  <c r="P27" i="13"/>
  <c r="P42" i="13" s="1"/>
  <c r="P28" i="13"/>
  <c r="E29" i="13"/>
  <c r="G30" i="13"/>
  <c r="F26" i="13"/>
  <c r="F41" i="13" s="1"/>
  <c r="F27" i="13"/>
  <c r="F42" i="13" s="1"/>
  <c r="F28" i="13"/>
  <c r="AB19" i="13"/>
  <c r="AC16" i="13"/>
  <c r="AC18" i="13"/>
  <c r="AC39" i="13" s="1"/>
  <c r="AE67" i="27" s="1"/>
  <c r="AE88" i="27" s="1"/>
  <c r="AC15" i="13"/>
  <c r="AF143" i="26" s="1"/>
  <c r="AC17" i="13"/>
  <c r="AD20" i="13"/>
  <c r="AB9" i="13"/>
  <c r="AB38" i="13" s="1"/>
  <c r="AD66" i="27" s="1"/>
  <c r="AD87" i="27" s="1"/>
  <c r="AC7" i="13"/>
  <c r="AC36" i="13" s="1"/>
  <c r="AC8" i="13"/>
  <c r="H77" i="26" l="1"/>
  <c r="H69" i="27"/>
  <c r="H90" i="27" s="1"/>
  <c r="AC37" i="13"/>
  <c r="AB40" i="13"/>
  <c r="H78" i="26"/>
  <c r="H70" i="27"/>
  <c r="H91" i="27" s="1"/>
  <c r="O43" i="13"/>
  <c r="R150" i="26"/>
  <c r="AD69" i="27"/>
  <c r="AD90" i="27" s="1"/>
  <c r="AD77" i="26"/>
  <c r="AD74" i="26"/>
  <c r="AE75" i="26"/>
  <c r="AE147" i="26"/>
  <c r="AE148" i="26"/>
  <c r="S148" i="26"/>
  <c r="AX206" i="38"/>
  <c r="L16" i="31"/>
  <c r="AH9" i="37"/>
  <c r="AE64" i="27"/>
  <c r="AE72" i="26"/>
  <c r="R70" i="27"/>
  <c r="R91" i="27" s="1"/>
  <c r="R78" i="26"/>
  <c r="R69" i="27"/>
  <c r="R90" i="27" s="1"/>
  <c r="R77" i="26"/>
  <c r="AD70" i="27"/>
  <c r="AD91" i="27" s="1"/>
  <c r="AD78" i="26"/>
  <c r="AA43" i="13"/>
  <c r="AD150" i="26"/>
  <c r="AF137" i="26"/>
  <c r="AE149" i="26"/>
  <c r="S149" i="26"/>
  <c r="AE157" i="26"/>
  <c r="AF14" i="6" s="1"/>
  <c r="AB97" i="27"/>
  <c r="AB99" i="27"/>
  <c r="AB100" i="27" s="1"/>
  <c r="AB102" i="27" s="1"/>
  <c r="AB104" i="27" s="1"/>
  <c r="AB108" i="27"/>
  <c r="AD17" i="6" s="1"/>
  <c r="AD85" i="27"/>
  <c r="AX87" i="38"/>
  <c r="AW177" i="38"/>
  <c r="AX177" i="38" s="1"/>
  <c r="AJ209" i="38"/>
  <c r="AK209" i="38"/>
  <c r="AL209" i="38" s="1"/>
  <c r="AU209" i="38"/>
  <c r="AV209" i="38" s="1"/>
  <c r="AW208" i="38"/>
  <c r="AX208" i="38" s="1"/>
  <c r="AJ71" i="38"/>
  <c r="Z225" i="38"/>
  <c r="AI208" i="38"/>
  <c r="AJ208" i="38" s="1"/>
  <c r="AH207" i="38"/>
  <c r="AI207" i="38" s="1"/>
  <c r="AK183" i="38"/>
  <c r="AJ205" i="38"/>
  <c r="AK205" i="38" s="1"/>
  <c r="AL205" i="38" s="1"/>
  <c r="Y206" i="38"/>
  <c r="Z206" i="38"/>
  <c r="AT207" i="38"/>
  <c r="V207" i="38"/>
  <c r="AW209" i="38"/>
  <c r="AX209" i="38" s="1"/>
  <c r="V209" i="38"/>
  <c r="W209" i="38" s="1"/>
  <c r="AH206" i="38"/>
  <c r="AI206" i="38" s="1"/>
  <c r="Z210" i="38"/>
  <c r="AW198" i="38"/>
  <c r="AX198" i="38" s="1"/>
  <c r="AL183" i="38"/>
  <c r="AW185" i="38"/>
  <c r="AX185" i="38" s="1"/>
  <c r="AW182" i="38"/>
  <c r="AX182" i="38" s="1"/>
  <c r="AX172" i="38"/>
  <c r="AK162" i="38"/>
  <c r="AL162" i="38" s="1"/>
  <c r="AK158" i="38"/>
  <c r="AL158" i="38" s="1"/>
  <c r="AV159" i="38"/>
  <c r="AW159" i="38" s="1"/>
  <c r="AX159" i="38" s="1"/>
  <c r="AW180" i="38"/>
  <c r="AX180" i="38" s="1"/>
  <c r="V180" i="38"/>
  <c r="W180" i="38" s="1"/>
  <c r="AH181" i="38"/>
  <c r="Z182" i="38"/>
  <c r="AJ182" i="38"/>
  <c r="AK182" i="38" s="1"/>
  <c r="AL182" i="38" s="1"/>
  <c r="AV179" i="38"/>
  <c r="AW179" i="38" s="1"/>
  <c r="AX179" i="38" s="1"/>
  <c r="AJ178" i="38"/>
  <c r="AK178" i="38" s="1"/>
  <c r="AL178" i="38" s="1"/>
  <c r="AH185" i="38"/>
  <c r="AI185" i="38"/>
  <c r="AT184" i="38"/>
  <c r="AU184" i="38" s="1"/>
  <c r="AV184" i="38" s="1"/>
  <c r="AW184" i="38" s="1"/>
  <c r="AX184" i="38" s="1"/>
  <c r="AH179" i="38"/>
  <c r="AI179" i="38" s="1"/>
  <c r="AJ179" i="38" s="1"/>
  <c r="AK179" i="38" s="1"/>
  <c r="AL179" i="38" s="1"/>
  <c r="AK184" i="38"/>
  <c r="AL184" i="38" s="1"/>
  <c r="V184" i="38"/>
  <c r="AT178" i="38"/>
  <c r="Y183" i="38"/>
  <c r="Z183" i="38" s="1"/>
  <c r="X179" i="38"/>
  <c r="Y179" i="38" s="1"/>
  <c r="Z179" i="38" s="1"/>
  <c r="AV181" i="38"/>
  <c r="AW181" i="38" s="1"/>
  <c r="AX181" i="38" s="1"/>
  <c r="Z68" i="38"/>
  <c r="AU93" i="38"/>
  <c r="AV93" i="38" s="1"/>
  <c r="AL94" i="38"/>
  <c r="AK71" i="38"/>
  <c r="AL71" i="38" s="1"/>
  <c r="X94" i="38"/>
  <c r="Y94" i="38" s="1"/>
  <c r="Y67" i="38"/>
  <c r="Z67" i="38" s="1"/>
  <c r="AK90" i="38"/>
  <c r="AL90" i="38" s="1"/>
  <c r="AU96" i="38"/>
  <c r="AV96" i="38" s="1"/>
  <c r="AW96" i="38" s="1"/>
  <c r="Z92" i="38"/>
  <c r="Y69" i="38"/>
  <c r="Z69" i="38" s="1"/>
  <c r="W73" i="38"/>
  <c r="AW68" i="38"/>
  <c r="AX68" i="38" s="1"/>
  <c r="AH72" i="38"/>
  <c r="AI72" i="38" s="1"/>
  <c r="AJ72" i="38" s="1"/>
  <c r="AJ67" i="38"/>
  <c r="AK67" i="38" s="1"/>
  <c r="AL67" i="38" s="1"/>
  <c r="AI96" i="38"/>
  <c r="AJ96" i="38" s="1"/>
  <c r="AK96" i="38" s="1"/>
  <c r="Z90" i="38"/>
  <c r="W93" i="38"/>
  <c r="X93" i="38" s="1"/>
  <c r="Y93" i="38" s="1"/>
  <c r="Z93" i="38" s="1"/>
  <c r="AW71" i="38"/>
  <c r="AX71" i="38" s="1"/>
  <c r="AH70" i="38"/>
  <c r="AI70" i="38" s="1"/>
  <c r="AJ70" i="38" s="1"/>
  <c r="AU92" i="38"/>
  <c r="AV92" i="38" s="1"/>
  <c r="AW92" i="38" s="1"/>
  <c r="AX92" i="38" s="1"/>
  <c r="U100" i="38"/>
  <c r="H29" i="37" s="1"/>
  <c r="AS235" i="38"/>
  <c r="AH32" i="37" s="1"/>
  <c r="AX149" i="38"/>
  <c r="AG190" i="38"/>
  <c r="U31" i="37" s="1"/>
  <c r="T190" i="38"/>
  <c r="G31" i="37" s="1"/>
  <c r="U149" i="38"/>
  <c r="AR190" i="38"/>
  <c r="AG31" i="37" s="1"/>
  <c r="AS100" i="38"/>
  <c r="AH29" i="37" s="1"/>
  <c r="V59" i="38"/>
  <c r="T235" i="38"/>
  <c r="G32" i="37" s="1"/>
  <c r="AK149" i="38"/>
  <c r="AT59" i="38"/>
  <c r="AU59" i="38" s="1"/>
  <c r="AV59" i="38" s="1"/>
  <c r="AI194" i="38"/>
  <c r="AT235" i="38"/>
  <c r="AI32" i="37" s="1"/>
  <c r="AU194" i="38"/>
  <c r="AR100" i="38"/>
  <c r="AG29" i="37" s="1"/>
  <c r="AG100" i="38"/>
  <c r="U29" i="37" s="1"/>
  <c r="U235" i="38"/>
  <c r="H32" i="37" s="1"/>
  <c r="Y194" i="38"/>
  <c r="AG235" i="38"/>
  <c r="U32" i="37" s="1"/>
  <c r="AH59" i="38"/>
  <c r="I139" i="37"/>
  <c r="H140" i="37"/>
  <c r="H133" i="37"/>
  <c r="L138" i="37"/>
  <c r="K149" i="37"/>
  <c r="M13" i="31"/>
  <c r="AJ7" i="37" s="1"/>
  <c r="AB81" i="26"/>
  <c r="E43" i="13"/>
  <c r="G71" i="27" s="1"/>
  <c r="G92" i="27" s="1"/>
  <c r="H150" i="26"/>
  <c r="I148" i="26"/>
  <c r="I149" i="26"/>
  <c r="E3" i="26"/>
  <c r="H2" i="26"/>
  <c r="AD137" i="26"/>
  <c r="AE137" i="26"/>
  <c r="AG137" i="26"/>
  <c r="AC137" i="26"/>
  <c r="D2" i="26"/>
  <c r="AC139" i="26" s="1"/>
  <c r="AD145" i="26"/>
  <c r="AF145" i="26"/>
  <c r="AC145" i="26"/>
  <c r="AE145" i="26"/>
  <c r="AG145" i="26"/>
  <c r="AC144" i="26"/>
  <c r="AE144" i="26"/>
  <c r="AD144" i="26"/>
  <c r="AF144" i="26"/>
  <c r="F2" i="26"/>
  <c r="AC146" i="26"/>
  <c r="AE146" i="26"/>
  <c r="AD146" i="26"/>
  <c r="AF146" i="26"/>
  <c r="I3" i="26"/>
  <c r="AB29" i="13"/>
  <c r="AC27" i="13"/>
  <c r="AC26" i="13"/>
  <c r="AD30" i="13"/>
  <c r="AC28" i="13"/>
  <c r="P29" i="13"/>
  <c r="Q27" i="13"/>
  <c r="Q26" i="13"/>
  <c r="R30" i="13"/>
  <c r="Q28" i="13"/>
  <c r="F29" i="13"/>
  <c r="H30" i="13"/>
  <c r="G26" i="13"/>
  <c r="G27" i="13"/>
  <c r="G28" i="13"/>
  <c r="AC19" i="13"/>
  <c r="AD15" i="13"/>
  <c r="AG143" i="26" s="1"/>
  <c r="AD17" i="13"/>
  <c r="AE20" i="13"/>
  <c r="AD16" i="13"/>
  <c r="AG144" i="26" s="1"/>
  <c r="AD18" i="13"/>
  <c r="AD39" i="13" s="1"/>
  <c r="AC9" i="13"/>
  <c r="AC38" i="13" s="1"/>
  <c r="AD7" i="13"/>
  <c r="AD8" i="13"/>
  <c r="AD37" i="13" s="1"/>
  <c r="AF157" i="26" l="1"/>
  <c r="AG14" i="6" s="1"/>
  <c r="AD68" i="27"/>
  <c r="AD76" i="26"/>
  <c r="AF65" i="27"/>
  <c r="AF86" i="27" s="1"/>
  <c r="AF73" i="26"/>
  <c r="AE66" i="27"/>
  <c r="AE87" i="27" s="1"/>
  <c r="AE74" i="26"/>
  <c r="AF67" i="27"/>
  <c r="AF88" i="27" s="1"/>
  <c r="AF75" i="26"/>
  <c r="Q42" i="13"/>
  <c r="T149" i="26"/>
  <c r="AC41" i="13"/>
  <c r="AF148" i="26"/>
  <c r="AB43" i="13"/>
  <c r="AE150" i="26"/>
  <c r="AG146" i="26"/>
  <c r="AD36" i="13"/>
  <c r="AC40" i="13"/>
  <c r="AF147" i="26"/>
  <c r="Q41" i="13"/>
  <c r="T148" i="26"/>
  <c r="P43" i="13"/>
  <c r="S150" i="26"/>
  <c r="AC42" i="13"/>
  <c r="AF149" i="26"/>
  <c r="X209" i="38"/>
  <c r="AD9" i="6"/>
  <c r="AB7" i="27"/>
  <c r="AC71" i="27"/>
  <c r="AC79" i="26"/>
  <c r="AC81" i="26" s="1"/>
  <c r="AA44" i="13"/>
  <c r="AE85" i="27"/>
  <c r="M16" i="31"/>
  <c r="AI9" i="37"/>
  <c r="Q71" i="27"/>
  <c r="Q92" i="27" s="1"/>
  <c r="Q79" i="26"/>
  <c r="AE65" i="27"/>
  <c r="AE86" i="27" s="1"/>
  <c r="AE73" i="26"/>
  <c r="C132" i="37"/>
  <c r="C104" i="37"/>
  <c r="AJ207" i="38"/>
  <c r="AK207" i="38" s="1"/>
  <c r="AL207" i="38" s="1"/>
  <c r="AL96" i="38"/>
  <c r="Z94" i="38"/>
  <c r="AJ206" i="38"/>
  <c r="AK206" i="38" s="1"/>
  <c r="AK208" i="38"/>
  <c r="AL208" i="38" s="1"/>
  <c r="Y209" i="38"/>
  <c r="Z209" i="38" s="1"/>
  <c r="W207" i="38"/>
  <c r="X207" i="38" s="1"/>
  <c r="AU207" i="38"/>
  <c r="AL206" i="38"/>
  <c r="AU178" i="38"/>
  <c r="AV178" i="38" s="1"/>
  <c r="AW178" i="38" s="1"/>
  <c r="AX178" i="38" s="1"/>
  <c r="W184" i="38"/>
  <c r="X184" i="38" s="1"/>
  <c r="Y184" i="38" s="1"/>
  <c r="Z184" i="38" s="1"/>
  <c r="AJ185" i="38"/>
  <c r="AK185" i="38" s="1"/>
  <c r="AL185" i="38" s="1"/>
  <c r="AI181" i="38"/>
  <c r="AJ181" i="38" s="1"/>
  <c r="AK181" i="38" s="1"/>
  <c r="AL181" i="38" s="1"/>
  <c r="X180" i="38"/>
  <c r="Y180" i="38" s="1"/>
  <c r="Z180" i="38" s="1"/>
  <c r="AW93" i="38"/>
  <c r="AX93" i="38" s="1"/>
  <c r="X73" i="38"/>
  <c r="Y73" i="38" s="1"/>
  <c r="Z73" i="38" s="1"/>
  <c r="AK70" i="38"/>
  <c r="AL70" i="38" s="1"/>
  <c r="AK72" i="38"/>
  <c r="AL72" i="38" s="1"/>
  <c r="AX96" i="38"/>
  <c r="V235" i="38"/>
  <c r="I32" i="37" s="1"/>
  <c r="AW59" i="38"/>
  <c r="AT190" i="38"/>
  <c r="AI31" i="37" s="1"/>
  <c r="AH100" i="38"/>
  <c r="V29" i="37" s="1"/>
  <c r="AI59" i="38"/>
  <c r="AI100" i="38" s="1"/>
  <c r="W29" i="37" s="1"/>
  <c r="Z194" i="38"/>
  <c r="V100" i="38"/>
  <c r="I29" i="37" s="1"/>
  <c r="W59" i="38"/>
  <c r="U190" i="38"/>
  <c r="H31" i="37" s="1"/>
  <c r="V149" i="38"/>
  <c r="AI190" i="38"/>
  <c r="W31" i="37" s="1"/>
  <c r="AH235" i="38"/>
  <c r="V32" i="37" s="1"/>
  <c r="AU235" i="38"/>
  <c r="AJ32" i="37" s="1"/>
  <c r="AV194" i="38"/>
  <c r="AI235" i="38"/>
  <c r="W32" i="37" s="1"/>
  <c r="AJ194" i="38"/>
  <c r="AK190" i="38"/>
  <c r="Y31" i="37" s="1"/>
  <c r="AL149" i="38"/>
  <c r="AT100" i="38"/>
  <c r="AI29" i="37" s="1"/>
  <c r="AH190" i="38"/>
  <c r="V31" i="37" s="1"/>
  <c r="AS190" i="38"/>
  <c r="AH31" i="37" s="1"/>
  <c r="L149" i="37"/>
  <c r="M138" i="37"/>
  <c r="N138" i="37" s="1"/>
  <c r="J139" i="37"/>
  <c r="I140" i="37"/>
  <c r="N13" i="31"/>
  <c r="AK7" i="37" s="1"/>
  <c r="AD158" i="26"/>
  <c r="AE15" i="6" s="1"/>
  <c r="AD104" i="6"/>
  <c r="AC158" i="26"/>
  <c r="AD15" i="6" s="1"/>
  <c r="AF139" i="26"/>
  <c r="AD138" i="26"/>
  <c r="AF138" i="26"/>
  <c r="AD139" i="26"/>
  <c r="AE139" i="26"/>
  <c r="AC138" i="26"/>
  <c r="AC140" i="26" s="1"/>
  <c r="AE138" i="26"/>
  <c r="AE140" i="26" s="1"/>
  <c r="H3" i="26"/>
  <c r="AG138" i="26"/>
  <c r="D3" i="26"/>
  <c r="F43" i="13"/>
  <c r="H71" i="27" s="1"/>
  <c r="H92" i="27" s="1"/>
  <c r="I150" i="26"/>
  <c r="G42" i="13"/>
  <c r="J149" i="26"/>
  <c r="G79" i="26"/>
  <c r="G41" i="13"/>
  <c r="J148" i="26"/>
  <c r="AC151" i="26"/>
  <c r="AD151" i="26"/>
  <c r="AE151" i="26"/>
  <c r="AD28" i="13"/>
  <c r="AD26" i="13"/>
  <c r="AD27" i="13"/>
  <c r="AE30" i="13"/>
  <c r="AC29" i="13"/>
  <c r="R28" i="13"/>
  <c r="R26" i="13"/>
  <c r="R27" i="13"/>
  <c r="S30" i="13"/>
  <c r="Q29" i="13"/>
  <c r="G29" i="13"/>
  <c r="I30" i="13"/>
  <c r="H26" i="13"/>
  <c r="H27" i="13"/>
  <c r="H28" i="13"/>
  <c r="AD19" i="13"/>
  <c r="AE16" i="13"/>
  <c r="AH144" i="26" s="1"/>
  <c r="AE18" i="13"/>
  <c r="AE15" i="13"/>
  <c r="AH143" i="26" s="1"/>
  <c r="AE17" i="13"/>
  <c r="AH145" i="26" s="1"/>
  <c r="AF20" i="13"/>
  <c r="AD9" i="13"/>
  <c r="AD38" i="13" s="1"/>
  <c r="AE7" i="13"/>
  <c r="AE8" i="13"/>
  <c r="AE37" i="13" s="1"/>
  <c r="AG65" i="27" l="1"/>
  <c r="AG86" i="27" s="1"/>
  <c r="AG73" i="26"/>
  <c r="AF66" i="27"/>
  <c r="AF87" i="27" s="1"/>
  <c r="AF74" i="26"/>
  <c r="AE39" i="13"/>
  <c r="AH146" i="26"/>
  <c r="AD40" i="13"/>
  <c r="AG147" i="26"/>
  <c r="Q43" i="13"/>
  <c r="T150" i="26"/>
  <c r="R42" i="13"/>
  <c r="U149" i="26"/>
  <c r="AD41" i="13"/>
  <c r="AG148" i="26"/>
  <c r="N16" i="31"/>
  <c r="AJ9" i="37"/>
  <c r="AG157" i="26"/>
  <c r="AH14" i="6" s="1"/>
  <c r="AE36" i="13"/>
  <c r="AH137" i="26"/>
  <c r="R41" i="13"/>
  <c r="U148" i="26"/>
  <c r="AC43" i="13"/>
  <c r="AF150" i="26"/>
  <c r="AF151" i="26" s="1"/>
  <c r="AD42" i="13"/>
  <c r="AG149" i="26"/>
  <c r="I77" i="26"/>
  <c r="I69" i="27"/>
  <c r="I90" i="27" s="1"/>
  <c r="I78" i="26"/>
  <c r="I70" i="27"/>
  <c r="I91" i="27" s="1"/>
  <c r="AH138" i="26"/>
  <c r="AG139" i="26"/>
  <c r="AC92" i="27"/>
  <c r="AC93" i="27" s="1"/>
  <c r="AC72" i="27"/>
  <c r="AE70" i="27"/>
  <c r="AE91" i="27" s="1"/>
  <c r="AE78" i="26"/>
  <c r="R71" i="27"/>
  <c r="R92" i="27" s="1"/>
  <c r="R79" i="26"/>
  <c r="S69" i="27"/>
  <c r="S90" i="27" s="1"/>
  <c r="S77" i="26"/>
  <c r="AE68" i="27"/>
  <c r="AE89" i="27" s="1"/>
  <c r="AE76" i="26"/>
  <c r="AF64" i="27"/>
  <c r="AF72" i="26"/>
  <c r="AD71" i="27"/>
  <c r="AD92" i="27" s="1"/>
  <c r="AD79" i="26"/>
  <c r="AD81" i="26" s="1"/>
  <c r="AB44" i="13"/>
  <c r="AE69" i="27"/>
  <c r="AE90" i="27" s="1"/>
  <c r="AE77" i="26"/>
  <c r="S70" i="27"/>
  <c r="S91" i="27" s="1"/>
  <c r="S78" i="26"/>
  <c r="AD89" i="27"/>
  <c r="AD93" i="27" s="1"/>
  <c r="AD72" i="27"/>
  <c r="AC44" i="13"/>
  <c r="AE172" i="26"/>
  <c r="AF7" i="6" s="1"/>
  <c r="AF172" i="26"/>
  <c r="AG7" i="6" s="1"/>
  <c r="AD172" i="26"/>
  <c r="AE7" i="6" s="1"/>
  <c r="AE170" i="26"/>
  <c r="AF6" i="6" s="1"/>
  <c r="AC170" i="26"/>
  <c r="AD6" i="6" s="1"/>
  <c r="AC172" i="26"/>
  <c r="AD7" i="6" s="1"/>
  <c r="AV207" i="38"/>
  <c r="AW207" i="38" s="1"/>
  <c r="AX207" i="38" s="1"/>
  <c r="Y207" i="38"/>
  <c r="Z207" i="38" s="1"/>
  <c r="AL190" i="38"/>
  <c r="Z31" i="37" s="1"/>
  <c r="AJ190" i="38"/>
  <c r="X31" i="37" s="1"/>
  <c r="AJ59" i="38"/>
  <c r="W235" i="38"/>
  <c r="J32" i="37" s="1"/>
  <c r="AJ235" i="38"/>
  <c r="X32" i="37" s="1"/>
  <c r="AK194" i="38"/>
  <c r="AV235" i="38"/>
  <c r="AK32" i="37" s="1"/>
  <c r="AW194" i="38"/>
  <c r="AU190" i="38"/>
  <c r="AJ31" i="37" s="1"/>
  <c r="AU100" i="38"/>
  <c r="AJ29" i="37" s="1"/>
  <c r="AV100" i="38"/>
  <c r="AK29" i="37" s="1"/>
  <c r="AJ100" i="38"/>
  <c r="X29" i="37" s="1"/>
  <c r="AK59" i="38"/>
  <c r="V190" i="38"/>
  <c r="I31" i="37" s="1"/>
  <c r="W149" i="38"/>
  <c r="W100" i="38"/>
  <c r="J29" i="37" s="1"/>
  <c r="X59" i="38"/>
  <c r="AW100" i="38"/>
  <c r="AL29" i="37" s="1"/>
  <c r="AX59" i="38"/>
  <c r="AX100" i="38" s="1"/>
  <c r="AM29" i="37" s="1"/>
  <c r="K139" i="37"/>
  <c r="J140" i="37"/>
  <c r="O138" i="37"/>
  <c r="M149" i="37"/>
  <c r="I133" i="37"/>
  <c r="O13" i="31"/>
  <c r="AL7" i="37" s="1"/>
  <c r="AD140" i="26"/>
  <c r="AE154" i="26"/>
  <c r="AC154" i="26"/>
  <c r="AG140" i="26"/>
  <c r="AG170" i="26" s="1"/>
  <c r="AF140" i="26"/>
  <c r="AF170" i="26" s="1"/>
  <c r="H41" i="13"/>
  <c r="K148" i="26"/>
  <c r="H42" i="13"/>
  <c r="K149" i="26"/>
  <c r="AE88" i="26"/>
  <c r="AC88" i="26"/>
  <c r="H79" i="26"/>
  <c r="G43" i="13"/>
  <c r="J150" i="26"/>
  <c r="AD29" i="13"/>
  <c r="AF30" i="13"/>
  <c r="AE28" i="13"/>
  <c r="AE27" i="13"/>
  <c r="AE26" i="13"/>
  <c r="R29" i="13"/>
  <c r="S27" i="13"/>
  <c r="S26" i="13"/>
  <c r="T30" i="13"/>
  <c r="S28" i="13"/>
  <c r="H29" i="13"/>
  <c r="J30" i="13"/>
  <c r="I26" i="13"/>
  <c r="I27" i="13"/>
  <c r="I28" i="13"/>
  <c r="AE19" i="13"/>
  <c r="AF15" i="13"/>
  <c r="AI143" i="26" s="1"/>
  <c r="AF17" i="13"/>
  <c r="AI145" i="26" s="1"/>
  <c r="AG20" i="13"/>
  <c r="AF16" i="13"/>
  <c r="AI144" i="26" s="1"/>
  <c r="AF18" i="13"/>
  <c r="AE9" i="13"/>
  <c r="AF7" i="13"/>
  <c r="AF8" i="13"/>
  <c r="AE158" i="26" l="1"/>
  <c r="AF15" i="6" s="1"/>
  <c r="AE104" i="6"/>
  <c r="AE38" i="13"/>
  <c r="AH139" i="26"/>
  <c r="AH140" i="26" s="1"/>
  <c r="AF36" i="13"/>
  <c r="AI137" i="26"/>
  <c r="AE40" i="13"/>
  <c r="AH147" i="26"/>
  <c r="S41" i="13"/>
  <c r="V148" i="26"/>
  <c r="R43" i="13"/>
  <c r="U150" i="26"/>
  <c r="AE42" i="13"/>
  <c r="AH149" i="26"/>
  <c r="AD97" i="27"/>
  <c r="AD99" i="27"/>
  <c r="AD100" i="27" s="1"/>
  <c r="AD102" i="27" s="1"/>
  <c r="AD104" i="27" s="1"/>
  <c r="AD108" i="27"/>
  <c r="AF17" i="6" s="1"/>
  <c r="AF85" i="27"/>
  <c r="AC99" i="27"/>
  <c r="AC100" i="27" s="1"/>
  <c r="AC102" i="27" s="1"/>
  <c r="AC104" i="27" s="1"/>
  <c r="AC97" i="27"/>
  <c r="AC108" i="27"/>
  <c r="AE17" i="6" s="1"/>
  <c r="AG64" i="27"/>
  <c r="AG72" i="26"/>
  <c r="O16" i="31"/>
  <c r="AK9" i="37"/>
  <c r="AF69" i="27"/>
  <c r="AF90" i="27" s="1"/>
  <c r="AF77" i="26"/>
  <c r="T70" i="27"/>
  <c r="T91" i="27" s="1"/>
  <c r="T78" i="26"/>
  <c r="S71" i="27"/>
  <c r="S92" i="27" s="1"/>
  <c r="S79" i="26"/>
  <c r="AF68" i="27"/>
  <c r="AF89" i="27" s="1"/>
  <c r="AF76" i="26"/>
  <c r="AG67" i="27"/>
  <c r="AG88" i="27" s="1"/>
  <c r="AG75" i="26"/>
  <c r="AF37" i="13"/>
  <c r="AI138" i="26"/>
  <c r="AF39" i="13"/>
  <c r="AI146" i="26"/>
  <c r="S42" i="13"/>
  <c r="V149" i="26"/>
  <c r="AE41" i="13"/>
  <c r="AH148" i="26"/>
  <c r="AD43" i="13"/>
  <c r="AG150" i="26"/>
  <c r="I79" i="26"/>
  <c r="I71" i="27"/>
  <c r="I92" i="27" s="1"/>
  <c r="J78" i="26"/>
  <c r="J70" i="27"/>
  <c r="J91" i="27" s="1"/>
  <c r="J77" i="26"/>
  <c r="J69" i="27"/>
  <c r="J90" i="27" s="1"/>
  <c r="AF70" i="27"/>
  <c r="AF91" i="27" s="1"/>
  <c r="AF78" i="26"/>
  <c r="AE71" i="27"/>
  <c r="AE92" i="27" s="1"/>
  <c r="AE93" i="27" s="1"/>
  <c r="AE79" i="26"/>
  <c r="AE81" i="26" s="1"/>
  <c r="T69" i="27"/>
  <c r="T90" i="27" s="1"/>
  <c r="T77" i="26"/>
  <c r="AH157" i="26"/>
  <c r="AI14" i="6" s="1"/>
  <c r="AG151" i="26"/>
  <c r="AG172" i="26" s="1"/>
  <c r="AH7" i="6" s="1"/>
  <c r="AN29" i="37"/>
  <c r="AA31" i="37"/>
  <c r="C30" i="40"/>
  <c r="N149" i="37"/>
  <c r="AF16" i="6"/>
  <c r="AD16" i="6"/>
  <c r="AH170" i="26"/>
  <c r="AI6" i="6" s="1"/>
  <c r="AD170" i="26"/>
  <c r="AE6" i="6" s="1"/>
  <c r="AE16" i="6" s="1"/>
  <c r="X100" i="38"/>
  <c r="K29" i="37" s="1"/>
  <c r="Y59" i="38"/>
  <c r="W190" i="38"/>
  <c r="J31" i="37" s="1"/>
  <c r="X149" i="38"/>
  <c r="AW235" i="38"/>
  <c r="AL32" i="37" s="1"/>
  <c r="AX194" i="38"/>
  <c r="AX235" i="38" s="1"/>
  <c r="AM32" i="37" s="1"/>
  <c r="AK235" i="38"/>
  <c r="Y32" i="37" s="1"/>
  <c r="AL194" i="38"/>
  <c r="AL235" i="38" s="1"/>
  <c r="Z32" i="37" s="1"/>
  <c r="AV190" i="38"/>
  <c r="AK31" i="37" s="1"/>
  <c r="X235" i="38"/>
  <c r="K32" i="37" s="1"/>
  <c r="AK100" i="38"/>
  <c r="Y29" i="37" s="1"/>
  <c r="AL59" i="38"/>
  <c r="AL100" i="38" s="1"/>
  <c r="Z29" i="37" s="1"/>
  <c r="L139" i="37"/>
  <c r="K140" i="37"/>
  <c r="O149" i="37"/>
  <c r="P138" i="37"/>
  <c r="P13" i="31"/>
  <c r="AM7" i="37" s="1"/>
  <c r="AN7" i="37" s="1"/>
  <c r="AF88" i="26"/>
  <c r="AG6" i="6"/>
  <c r="AG16" i="6" s="1"/>
  <c r="AG154" i="26"/>
  <c r="AH6" i="6"/>
  <c r="AH16" i="6" s="1"/>
  <c r="AD88" i="26"/>
  <c r="AD154" i="26"/>
  <c r="AF154" i="26"/>
  <c r="AG88" i="26"/>
  <c r="I41" i="13"/>
  <c r="L148" i="26"/>
  <c r="H43" i="13"/>
  <c r="K150" i="26"/>
  <c r="I42" i="13"/>
  <c r="L149" i="26"/>
  <c r="AE29" i="13"/>
  <c r="AF28" i="13"/>
  <c r="AF26" i="13"/>
  <c r="AF27" i="13"/>
  <c r="AG30" i="13"/>
  <c r="T28" i="13"/>
  <c r="T26" i="13"/>
  <c r="T27" i="13"/>
  <c r="U30" i="13"/>
  <c r="S29" i="13"/>
  <c r="I29" i="13"/>
  <c r="K30" i="13"/>
  <c r="J26" i="13"/>
  <c r="J27" i="13"/>
  <c r="J28" i="13"/>
  <c r="AF19" i="13"/>
  <c r="AG16" i="13"/>
  <c r="AJ144" i="26" s="1"/>
  <c r="AG18" i="13"/>
  <c r="AG15" i="13"/>
  <c r="AJ143" i="26" s="1"/>
  <c r="AG17" i="13"/>
  <c r="AJ145" i="26" s="1"/>
  <c r="AH20" i="13"/>
  <c r="AF9" i="13"/>
  <c r="AG7" i="13"/>
  <c r="AG8" i="13"/>
  <c r="C125" i="26"/>
  <c r="AE97" i="27" l="1"/>
  <c r="AE99" i="27"/>
  <c r="AE100" i="27" s="1"/>
  <c r="AE102" i="27" s="1"/>
  <c r="AE104" i="27" s="1"/>
  <c r="AE108" i="27"/>
  <c r="AG17" i="6" s="1"/>
  <c r="AF158" i="26"/>
  <c r="AG15" i="6" s="1"/>
  <c r="AF104" i="6"/>
  <c r="AG37" i="13"/>
  <c r="AJ138" i="26"/>
  <c r="AF38" i="13"/>
  <c r="AI139" i="26"/>
  <c r="AG39" i="13"/>
  <c r="AJ146" i="26"/>
  <c r="AF40" i="13"/>
  <c r="AI147" i="26"/>
  <c r="S43" i="13"/>
  <c r="V150" i="26"/>
  <c r="T42" i="13"/>
  <c r="W149" i="26"/>
  <c r="AF42" i="13"/>
  <c r="AI149" i="26"/>
  <c r="J79" i="26"/>
  <c r="J71" i="27"/>
  <c r="J92" i="27" s="1"/>
  <c r="K77" i="26"/>
  <c r="K69" i="27"/>
  <c r="K90" i="27" s="1"/>
  <c r="AF71" i="27"/>
  <c r="AF92" i="27" s="1"/>
  <c r="AF79" i="26"/>
  <c r="AF81" i="26" s="1"/>
  <c r="AD44" i="13"/>
  <c r="AG69" i="27"/>
  <c r="AG90" i="27" s="1"/>
  <c r="AG77" i="26"/>
  <c r="U70" i="27"/>
  <c r="U91" i="27" s="1"/>
  <c r="U78" i="26"/>
  <c r="AG85" i="27"/>
  <c r="AF93" i="27"/>
  <c r="AF9" i="6"/>
  <c r="AD7" i="27"/>
  <c r="AG70" i="27"/>
  <c r="AG91" i="27" s="1"/>
  <c r="AG78" i="26"/>
  <c r="T71" i="27"/>
  <c r="T92" i="27" s="1"/>
  <c r="T79" i="26"/>
  <c r="U69" i="27"/>
  <c r="U90" i="27" s="1"/>
  <c r="U77" i="26"/>
  <c r="AG68" i="27"/>
  <c r="AG89" i="27" s="1"/>
  <c r="AG76" i="26"/>
  <c r="AI157" i="26"/>
  <c r="AJ14" i="6" s="1"/>
  <c r="AG36" i="13"/>
  <c r="AJ137" i="26"/>
  <c r="T41" i="13"/>
  <c r="W148" i="26"/>
  <c r="AF41" i="13"/>
  <c r="AI148" i="26"/>
  <c r="AE43" i="13"/>
  <c r="AH150" i="26"/>
  <c r="AH88" i="26" s="1"/>
  <c r="K78" i="26"/>
  <c r="K70" i="27"/>
  <c r="K91" i="27" s="1"/>
  <c r="AH67" i="27"/>
  <c r="AH88" i="27" s="1"/>
  <c r="AH75" i="26"/>
  <c r="AH65" i="27"/>
  <c r="AH86" i="27" s="1"/>
  <c r="AH73" i="26"/>
  <c r="P16" i="31"/>
  <c r="AM9" i="37" s="1"/>
  <c r="AN9" i="37" s="1"/>
  <c r="AL9" i="37"/>
  <c r="Q16" i="31"/>
  <c r="AE72" i="27"/>
  <c r="AE9" i="6"/>
  <c r="AC7" i="27"/>
  <c r="AF72" i="27"/>
  <c r="AI140" i="26"/>
  <c r="AH64" i="27"/>
  <c r="AH72" i="26"/>
  <c r="AG66" i="27"/>
  <c r="AG87" i="27" s="1"/>
  <c r="AG74" i="26"/>
  <c r="AA29" i="37"/>
  <c r="AN32" i="37"/>
  <c r="AH6" i="37"/>
  <c r="AH12" i="37" s="1"/>
  <c r="K15" i="31"/>
  <c r="K18" i="31" s="1"/>
  <c r="AG6" i="37"/>
  <c r="AG12" i="37" s="1"/>
  <c r="J15" i="31"/>
  <c r="J18" i="31" s="1"/>
  <c r="AE6" i="37"/>
  <c r="AE12" i="37" s="1"/>
  <c r="H15" i="31"/>
  <c r="H18" i="31" s="1"/>
  <c r="AF6" i="37"/>
  <c r="AF12" i="37" s="1"/>
  <c r="AF22" i="37" s="1"/>
  <c r="I15" i="31"/>
  <c r="I18" i="31" s="1"/>
  <c r="AD6" i="37"/>
  <c r="AD12" i="37" s="1"/>
  <c r="AD22" i="37" s="1"/>
  <c r="G15" i="31"/>
  <c r="G18" i="31" s="1"/>
  <c r="AA32" i="37"/>
  <c r="AE22" i="37"/>
  <c r="AF100" i="37"/>
  <c r="AE100" i="37"/>
  <c r="AH100" i="37"/>
  <c r="AH22" i="37"/>
  <c r="AG100" i="37"/>
  <c r="AG22" i="37"/>
  <c r="X190" i="38"/>
  <c r="K31" i="37" s="1"/>
  <c r="Y149" i="38"/>
  <c r="Y100" i="38"/>
  <c r="L29" i="37" s="1"/>
  <c r="Z59" i="38"/>
  <c r="Z100" i="38" s="1"/>
  <c r="M29" i="37" s="1"/>
  <c r="Z235" i="38"/>
  <c r="M32" i="37" s="1"/>
  <c r="Y235" i="38"/>
  <c r="L32" i="37" s="1"/>
  <c r="AX190" i="38"/>
  <c r="AM31" i="37" s="1"/>
  <c r="AW190" i="38"/>
  <c r="AL31" i="37" s="1"/>
  <c r="Q138" i="37"/>
  <c r="P149" i="37"/>
  <c r="M139" i="37"/>
  <c r="N139" i="37" s="1"/>
  <c r="L140" i="37"/>
  <c r="J133" i="37"/>
  <c r="Q13" i="31"/>
  <c r="J42" i="13"/>
  <c r="M149" i="26"/>
  <c r="J41" i="13"/>
  <c r="M148" i="26"/>
  <c r="I43" i="13"/>
  <c r="L150" i="26"/>
  <c r="AF29" i="13"/>
  <c r="AG27" i="13"/>
  <c r="AG26" i="13"/>
  <c r="AH30" i="13"/>
  <c r="AG28" i="13"/>
  <c r="T29" i="13"/>
  <c r="V30" i="13"/>
  <c r="U28" i="13"/>
  <c r="U27" i="13"/>
  <c r="U26" i="13"/>
  <c r="J29" i="13"/>
  <c r="L30" i="13"/>
  <c r="K26" i="13"/>
  <c r="K27" i="13"/>
  <c r="K28" i="13"/>
  <c r="AG19" i="13"/>
  <c r="AH15" i="13"/>
  <c r="AK143" i="26" s="1"/>
  <c r="AH17" i="13"/>
  <c r="AK145" i="26" s="1"/>
  <c r="AI20" i="13"/>
  <c r="AH16" i="13"/>
  <c r="AK144" i="26" s="1"/>
  <c r="AH18" i="13"/>
  <c r="AG9" i="13"/>
  <c r="AJ157" i="26" s="1"/>
  <c r="AK14" i="6" s="1"/>
  <c r="AH7" i="13"/>
  <c r="AH8" i="13"/>
  <c r="AG158" i="26" l="1"/>
  <c r="AH15" i="6" s="1"/>
  <c r="AG104" i="6"/>
  <c r="AH36" i="13"/>
  <c r="AK137" i="26"/>
  <c r="AH39" i="13"/>
  <c r="AK146" i="26"/>
  <c r="U42" i="13"/>
  <c r="X149" i="26"/>
  <c r="AG41" i="13"/>
  <c r="AJ148" i="26"/>
  <c r="AF43" i="13"/>
  <c r="AI150" i="26"/>
  <c r="K79" i="26"/>
  <c r="K71" i="27"/>
  <c r="K92" i="27" s="1"/>
  <c r="L77" i="26"/>
  <c r="L69" i="27"/>
  <c r="L90" i="27" s="1"/>
  <c r="L78" i="26"/>
  <c r="L70" i="27"/>
  <c r="L91" i="27" s="1"/>
  <c r="AI170" i="26"/>
  <c r="AJ6" i="6" s="1"/>
  <c r="AI88" i="26"/>
  <c r="AG71" i="27"/>
  <c r="AG92" i="27" s="1"/>
  <c r="AG79" i="26"/>
  <c r="AG81" i="26" s="1"/>
  <c r="AH69" i="27"/>
  <c r="AH90" i="27" s="1"/>
  <c r="AH77" i="26"/>
  <c r="V69" i="27"/>
  <c r="V90" i="27" s="1"/>
  <c r="V77" i="26"/>
  <c r="AG72" i="27"/>
  <c r="AI151" i="26"/>
  <c r="AH151" i="26"/>
  <c r="AH37" i="13"/>
  <c r="AK138" i="26"/>
  <c r="AG38" i="13"/>
  <c r="AJ139" i="26"/>
  <c r="AJ140" i="26" s="1"/>
  <c r="AG40" i="13"/>
  <c r="AJ147" i="26"/>
  <c r="U41" i="13"/>
  <c r="X148" i="26"/>
  <c r="T43" i="13"/>
  <c r="W150" i="26"/>
  <c r="AG42" i="13"/>
  <c r="AJ149" i="26"/>
  <c r="AN31" i="37"/>
  <c r="AH85" i="27"/>
  <c r="AE44" i="13"/>
  <c r="AI64" i="27"/>
  <c r="AI72" i="26"/>
  <c r="AF97" i="27"/>
  <c r="AF108" i="27"/>
  <c r="AH17" i="6" s="1"/>
  <c r="AF99" i="27"/>
  <c r="AF100" i="27" s="1"/>
  <c r="AF102" i="27" s="1"/>
  <c r="AF104" i="27" s="1"/>
  <c r="AG93" i="27"/>
  <c r="AH70" i="27"/>
  <c r="AH91" i="27" s="1"/>
  <c r="AH78" i="26"/>
  <c r="V70" i="27"/>
  <c r="V91" i="27" s="1"/>
  <c r="V78" i="26"/>
  <c r="U71" i="27"/>
  <c r="U92" i="27" s="1"/>
  <c r="U79" i="26"/>
  <c r="AH68" i="27"/>
  <c r="AH89" i="27" s="1"/>
  <c r="AH76" i="26"/>
  <c r="AI67" i="27"/>
  <c r="AI88" i="27" s="1"/>
  <c r="AI75" i="26"/>
  <c r="AH66" i="27"/>
  <c r="AH87" i="27" s="1"/>
  <c r="AH74" i="26"/>
  <c r="AI65" i="27"/>
  <c r="AI86" i="27" s="1"/>
  <c r="AI73" i="26"/>
  <c r="AG9" i="6"/>
  <c r="AE7" i="27"/>
  <c r="H28" i="31"/>
  <c r="H71" i="31" s="1"/>
  <c r="H83" i="31" s="1"/>
  <c r="H7" i="31" s="1"/>
  <c r="J28" i="31"/>
  <c r="J71" i="31" s="1"/>
  <c r="J83" i="31" s="1"/>
  <c r="J7" i="31" s="1"/>
  <c r="G28" i="31"/>
  <c r="G71" i="31" s="1"/>
  <c r="G83" i="31" s="1"/>
  <c r="G7" i="31" s="1"/>
  <c r="I28" i="31"/>
  <c r="I71" i="31" s="1"/>
  <c r="I83" i="31" s="1"/>
  <c r="I7" i="31" s="1"/>
  <c r="K28" i="31"/>
  <c r="K71" i="31" s="1"/>
  <c r="K83" i="31" s="1"/>
  <c r="K7" i="31" s="1"/>
  <c r="N32" i="37"/>
  <c r="N29" i="37"/>
  <c r="Y190" i="38"/>
  <c r="L31" i="37" s="1"/>
  <c r="Z149" i="38"/>
  <c r="Z190" i="38" s="1"/>
  <c r="M31" i="37" s="1"/>
  <c r="O139" i="37"/>
  <c r="M140" i="37"/>
  <c r="N140" i="37" s="1"/>
  <c r="Q149" i="37"/>
  <c r="R138" i="37"/>
  <c r="J43" i="13"/>
  <c r="M150" i="26"/>
  <c r="K42" i="13"/>
  <c r="N149" i="26"/>
  <c r="K41" i="13"/>
  <c r="N148" i="26"/>
  <c r="AH28" i="13"/>
  <c r="AH26" i="13"/>
  <c r="AH27" i="13"/>
  <c r="AI30" i="13"/>
  <c r="AG29" i="13"/>
  <c r="U29" i="13"/>
  <c r="V26" i="13"/>
  <c r="V27" i="13"/>
  <c r="W30" i="13"/>
  <c r="V28" i="13"/>
  <c r="K29" i="13"/>
  <c r="L26" i="13"/>
  <c r="L27" i="13"/>
  <c r="L28" i="13"/>
  <c r="AH19" i="13"/>
  <c r="AI16" i="13"/>
  <c r="AL144" i="26" s="1"/>
  <c r="AI18" i="13"/>
  <c r="AI15" i="13"/>
  <c r="AL143" i="26" s="1"/>
  <c r="AI17" i="13"/>
  <c r="AL145" i="26" s="1"/>
  <c r="AH9" i="13"/>
  <c r="AI7" i="13"/>
  <c r="AI8" i="13"/>
  <c r="D160" i="26"/>
  <c r="C160" i="26"/>
  <c r="D137" i="26"/>
  <c r="C137" i="26"/>
  <c r="D128" i="26"/>
  <c r="C128" i="26"/>
  <c r="AP4" i="2"/>
  <c r="AP105" i="2" s="1"/>
  <c r="AD4" i="2"/>
  <c r="AD105" i="2" s="1"/>
  <c r="T5" i="2"/>
  <c r="T106" i="2" s="1"/>
  <c r="U5" i="2"/>
  <c r="U106" i="2" s="1"/>
  <c r="V5" i="2"/>
  <c r="V106" i="2" s="1"/>
  <c r="W5" i="2"/>
  <c r="W106" i="2" s="1"/>
  <c r="X5" i="2"/>
  <c r="X106" i="2" s="1"/>
  <c r="Y5" i="2"/>
  <c r="Y106" i="2" s="1"/>
  <c r="Z5" i="2"/>
  <c r="Z106" i="2" s="1"/>
  <c r="AA5" i="2"/>
  <c r="AA106" i="2" s="1"/>
  <c r="AB5" i="2"/>
  <c r="AB106" i="2" s="1"/>
  <c r="AC5" i="2"/>
  <c r="AC106" i="2" s="1"/>
  <c r="AD5" i="2"/>
  <c r="AD106" i="2" s="1"/>
  <c r="AE5" i="2"/>
  <c r="AE106" i="2" s="1"/>
  <c r="AF5" i="2"/>
  <c r="AF106" i="2" s="1"/>
  <c r="AG5" i="2"/>
  <c r="AG106" i="2" s="1"/>
  <c r="AH5" i="2"/>
  <c r="AH106" i="2" s="1"/>
  <c r="AI5" i="2"/>
  <c r="AI106" i="2" s="1"/>
  <c r="AJ5" i="2"/>
  <c r="AJ106" i="2" s="1"/>
  <c r="AK5" i="2"/>
  <c r="AK106" i="2" s="1"/>
  <c r="AL5" i="2"/>
  <c r="AL106" i="2" s="1"/>
  <c r="AM5" i="2"/>
  <c r="AM106" i="2" s="1"/>
  <c r="AN5" i="2"/>
  <c r="AN106" i="2" s="1"/>
  <c r="AO5" i="2"/>
  <c r="AO106" i="2" s="1"/>
  <c r="AP5" i="2"/>
  <c r="AP106" i="2" s="1"/>
  <c r="AQ5" i="2"/>
  <c r="AQ106" i="2" s="1"/>
  <c r="AR5" i="2"/>
  <c r="AR106" i="2" s="1"/>
  <c r="T6" i="2"/>
  <c r="T107" i="2" s="1"/>
  <c r="U6" i="2"/>
  <c r="U107" i="2" s="1"/>
  <c r="V6" i="2"/>
  <c r="V107" i="2" s="1"/>
  <c r="W6" i="2"/>
  <c r="W107" i="2" s="1"/>
  <c r="X6" i="2"/>
  <c r="X107" i="2" s="1"/>
  <c r="Y6" i="2"/>
  <c r="Y107" i="2" s="1"/>
  <c r="Z6" i="2"/>
  <c r="Z107" i="2" s="1"/>
  <c r="AA6" i="2"/>
  <c r="AA107" i="2" s="1"/>
  <c r="AB6" i="2"/>
  <c r="AB107" i="2" s="1"/>
  <c r="AC6" i="2"/>
  <c r="AC107" i="2" s="1"/>
  <c r="AD6" i="2"/>
  <c r="AD107" i="2" s="1"/>
  <c r="AE6" i="2"/>
  <c r="AE107" i="2" s="1"/>
  <c r="AF6" i="2"/>
  <c r="AF107" i="2" s="1"/>
  <c r="AG6" i="2"/>
  <c r="AG107" i="2" s="1"/>
  <c r="AH6" i="2"/>
  <c r="AH107" i="2" s="1"/>
  <c r="AI6" i="2"/>
  <c r="AI107" i="2" s="1"/>
  <c r="AJ6" i="2"/>
  <c r="AJ107" i="2" s="1"/>
  <c r="AK6" i="2"/>
  <c r="AK107" i="2" s="1"/>
  <c r="AL6" i="2"/>
  <c r="AL107" i="2" s="1"/>
  <c r="AM6" i="2"/>
  <c r="AM107" i="2" s="1"/>
  <c r="AN6" i="2"/>
  <c r="AN107" i="2" s="1"/>
  <c r="AO6" i="2"/>
  <c r="AO107" i="2" s="1"/>
  <c r="AP6" i="2"/>
  <c r="AP107" i="2" s="1"/>
  <c r="AQ6" i="2"/>
  <c r="AQ107" i="2" s="1"/>
  <c r="AR6" i="2"/>
  <c r="AR107" i="2" s="1"/>
  <c r="T7" i="2"/>
  <c r="T108" i="2" s="1"/>
  <c r="U7" i="2"/>
  <c r="U108" i="2" s="1"/>
  <c r="V7" i="2"/>
  <c r="V108" i="2" s="1"/>
  <c r="W7" i="2"/>
  <c r="W108" i="2" s="1"/>
  <c r="X7" i="2"/>
  <c r="X108" i="2" s="1"/>
  <c r="Y7" i="2"/>
  <c r="Y108" i="2" s="1"/>
  <c r="Z7" i="2"/>
  <c r="Z108" i="2" s="1"/>
  <c r="AA7" i="2"/>
  <c r="AA108" i="2" s="1"/>
  <c r="AB7" i="2"/>
  <c r="AB108" i="2" s="1"/>
  <c r="AC7" i="2"/>
  <c r="AC108" i="2" s="1"/>
  <c r="AD7" i="2"/>
  <c r="AD108" i="2" s="1"/>
  <c r="AE7" i="2"/>
  <c r="AE108" i="2" s="1"/>
  <c r="AF7" i="2"/>
  <c r="AF108" i="2" s="1"/>
  <c r="AG7" i="2"/>
  <c r="AG108" i="2" s="1"/>
  <c r="AH7" i="2"/>
  <c r="AH108" i="2" s="1"/>
  <c r="AI7" i="2"/>
  <c r="AI108" i="2" s="1"/>
  <c r="AJ7" i="2"/>
  <c r="AJ108" i="2" s="1"/>
  <c r="AK7" i="2"/>
  <c r="AK108" i="2" s="1"/>
  <c r="AL7" i="2"/>
  <c r="AL108" i="2" s="1"/>
  <c r="AM7" i="2"/>
  <c r="AM108" i="2" s="1"/>
  <c r="AN7" i="2"/>
  <c r="AN108" i="2" s="1"/>
  <c r="AO7" i="2"/>
  <c r="AO108" i="2" s="1"/>
  <c r="AP7" i="2"/>
  <c r="AP108" i="2" s="1"/>
  <c r="AQ7" i="2"/>
  <c r="AQ108" i="2" s="1"/>
  <c r="AR7" i="2"/>
  <c r="AR108" i="2" s="1"/>
  <c r="T8" i="2"/>
  <c r="T109" i="2" s="1"/>
  <c r="U8" i="2"/>
  <c r="U109" i="2" s="1"/>
  <c r="V8" i="2"/>
  <c r="V109" i="2" s="1"/>
  <c r="W8" i="2"/>
  <c r="W109" i="2" s="1"/>
  <c r="X8" i="2"/>
  <c r="X109" i="2" s="1"/>
  <c r="Y8" i="2"/>
  <c r="Y109" i="2" s="1"/>
  <c r="Z8" i="2"/>
  <c r="Z109" i="2" s="1"/>
  <c r="AA8" i="2"/>
  <c r="AA109" i="2" s="1"/>
  <c r="AB8" i="2"/>
  <c r="AB109" i="2" s="1"/>
  <c r="AC8" i="2"/>
  <c r="AC109" i="2" s="1"/>
  <c r="AD8" i="2"/>
  <c r="AD109" i="2" s="1"/>
  <c r="AE8" i="2"/>
  <c r="AE109" i="2" s="1"/>
  <c r="AF8" i="2"/>
  <c r="AF109" i="2" s="1"/>
  <c r="AG8" i="2"/>
  <c r="AG109" i="2" s="1"/>
  <c r="AH8" i="2"/>
  <c r="AH109" i="2" s="1"/>
  <c r="AI8" i="2"/>
  <c r="AI109" i="2" s="1"/>
  <c r="AJ8" i="2"/>
  <c r="AJ109" i="2" s="1"/>
  <c r="AK8" i="2"/>
  <c r="AK109" i="2" s="1"/>
  <c r="AL8" i="2"/>
  <c r="AL109" i="2" s="1"/>
  <c r="AM8" i="2"/>
  <c r="AM109" i="2" s="1"/>
  <c r="AN8" i="2"/>
  <c r="AN109" i="2" s="1"/>
  <c r="AO8" i="2"/>
  <c r="AO109" i="2" s="1"/>
  <c r="AP8" i="2"/>
  <c r="AP109" i="2" s="1"/>
  <c r="AQ8" i="2"/>
  <c r="AQ109" i="2" s="1"/>
  <c r="AR8" i="2"/>
  <c r="AR109" i="2" s="1"/>
  <c r="T9" i="2"/>
  <c r="T110" i="2" s="1"/>
  <c r="U9" i="2"/>
  <c r="U110" i="2" s="1"/>
  <c r="V9" i="2"/>
  <c r="V110" i="2" s="1"/>
  <c r="W9" i="2"/>
  <c r="W110" i="2" s="1"/>
  <c r="X9" i="2"/>
  <c r="X110" i="2" s="1"/>
  <c r="Y9" i="2"/>
  <c r="Y110" i="2" s="1"/>
  <c r="Z9" i="2"/>
  <c r="Z110" i="2" s="1"/>
  <c r="AA9" i="2"/>
  <c r="AA110" i="2" s="1"/>
  <c r="AB9" i="2"/>
  <c r="AB110" i="2" s="1"/>
  <c r="AC9" i="2"/>
  <c r="AC110" i="2" s="1"/>
  <c r="AD9" i="2"/>
  <c r="AD110" i="2" s="1"/>
  <c r="AE9" i="2"/>
  <c r="AE110" i="2" s="1"/>
  <c r="AF9" i="2"/>
  <c r="AF110" i="2" s="1"/>
  <c r="AG9" i="2"/>
  <c r="AG110" i="2" s="1"/>
  <c r="AH9" i="2"/>
  <c r="AH110" i="2" s="1"/>
  <c r="AI9" i="2"/>
  <c r="AI110" i="2" s="1"/>
  <c r="AJ9" i="2"/>
  <c r="AJ110" i="2" s="1"/>
  <c r="AK9" i="2"/>
  <c r="AK110" i="2" s="1"/>
  <c r="AL9" i="2"/>
  <c r="AL110" i="2" s="1"/>
  <c r="AM9" i="2"/>
  <c r="AM110" i="2" s="1"/>
  <c r="AN9" i="2"/>
  <c r="AN110" i="2" s="1"/>
  <c r="AO9" i="2"/>
  <c r="AO110" i="2" s="1"/>
  <c r="AP9" i="2"/>
  <c r="AP110" i="2" s="1"/>
  <c r="AQ9" i="2"/>
  <c r="AQ110" i="2" s="1"/>
  <c r="AR9" i="2"/>
  <c r="AR110" i="2" s="1"/>
  <c r="T10" i="2"/>
  <c r="T111" i="2" s="1"/>
  <c r="U10" i="2"/>
  <c r="U111" i="2" s="1"/>
  <c r="V10" i="2"/>
  <c r="V111" i="2" s="1"/>
  <c r="W10" i="2"/>
  <c r="W111" i="2" s="1"/>
  <c r="X10" i="2"/>
  <c r="X111" i="2" s="1"/>
  <c r="Y10" i="2"/>
  <c r="Y111" i="2" s="1"/>
  <c r="Z10" i="2"/>
  <c r="Z111" i="2" s="1"/>
  <c r="AA10" i="2"/>
  <c r="AA111" i="2" s="1"/>
  <c r="AB10" i="2"/>
  <c r="AB111" i="2" s="1"/>
  <c r="AC10" i="2"/>
  <c r="AC111" i="2" s="1"/>
  <c r="AD10" i="2"/>
  <c r="AD111" i="2" s="1"/>
  <c r="AE10" i="2"/>
  <c r="AE111" i="2" s="1"/>
  <c r="AF10" i="2"/>
  <c r="AF111" i="2" s="1"/>
  <c r="AG10" i="2"/>
  <c r="AG111" i="2" s="1"/>
  <c r="AH10" i="2"/>
  <c r="AH111" i="2" s="1"/>
  <c r="AI10" i="2"/>
  <c r="AI111" i="2" s="1"/>
  <c r="AJ10" i="2"/>
  <c r="AJ111" i="2" s="1"/>
  <c r="AK10" i="2"/>
  <c r="AK111" i="2" s="1"/>
  <c r="AL10" i="2"/>
  <c r="AL111" i="2" s="1"/>
  <c r="AM10" i="2"/>
  <c r="AM111" i="2" s="1"/>
  <c r="AN10" i="2"/>
  <c r="AN111" i="2" s="1"/>
  <c r="AO10" i="2"/>
  <c r="AO111" i="2" s="1"/>
  <c r="AP10" i="2"/>
  <c r="AP111" i="2" s="1"/>
  <c r="AQ10" i="2"/>
  <c r="AQ111" i="2" s="1"/>
  <c r="AR10" i="2"/>
  <c r="AR111" i="2" s="1"/>
  <c r="T13" i="2"/>
  <c r="T114" i="2" s="1"/>
  <c r="U13" i="2"/>
  <c r="U114" i="2" s="1"/>
  <c r="V13" i="2"/>
  <c r="V114" i="2" s="1"/>
  <c r="W13" i="2"/>
  <c r="W114" i="2" s="1"/>
  <c r="X13" i="2"/>
  <c r="X114" i="2" s="1"/>
  <c r="Y13" i="2"/>
  <c r="Y114" i="2" s="1"/>
  <c r="Z13" i="2"/>
  <c r="Z114" i="2" s="1"/>
  <c r="AA13" i="2"/>
  <c r="AA114" i="2" s="1"/>
  <c r="AB13" i="2"/>
  <c r="AB114" i="2" s="1"/>
  <c r="AC13" i="2"/>
  <c r="AC114" i="2" s="1"/>
  <c r="AD13" i="2"/>
  <c r="AD114" i="2" s="1"/>
  <c r="AE13" i="2"/>
  <c r="AE114" i="2" s="1"/>
  <c r="AF13" i="2"/>
  <c r="AF114" i="2" s="1"/>
  <c r="AG13" i="2"/>
  <c r="AG114" i="2" s="1"/>
  <c r="AH13" i="2"/>
  <c r="AH114" i="2" s="1"/>
  <c r="AI13" i="2"/>
  <c r="AI114" i="2" s="1"/>
  <c r="AJ13" i="2"/>
  <c r="AJ114" i="2" s="1"/>
  <c r="AK13" i="2"/>
  <c r="AK114" i="2" s="1"/>
  <c r="AL13" i="2"/>
  <c r="AL114" i="2" s="1"/>
  <c r="AM13" i="2"/>
  <c r="AM114" i="2" s="1"/>
  <c r="AN13" i="2"/>
  <c r="AN114" i="2" s="1"/>
  <c r="AO13" i="2"/>
  <c r="AO114" i="2" s="1"/>
  <c r="AP13" i="2"/>
  <c r="AP114" i="2" s="1"/>
  <c r="AQ13" i="2"/>
  <c r="AQ114" i="2" s="1"/>
  <c r="AR13" i="2"/>
  <c r="AR114" i="2" s="1"/>
  <c r="T14" i="2"/>
  <c r="T115" i="2" s="1"/>
  <c r="U14" i="2"/>
  <c r="U115" i="2" s="1"/>
  <c r="V14" i="2"/>
  <c r="V115" i="2" s="1"/>
  <c r="W14" i="2"/>
  <c r="W115" i="2" s="1"/>
  <c r="X14" i="2"/>
  <c r="X115" i="2" s="1"/>
  <c r="Y14" i="2"/>
  <c r="Y115" i="2" s="1"/>
  <c r="Z14" i="2"/>
  <c r="Z115" i="2" s="1"/>
  <c r="AA14" i="2"/>
  <c r="AA115" i="2" s="1"/>
  <c r="AB14" i="2"/>
  <c r="AB115" i="2" s="1"/>
  <c r="AC14" i="2"/>
  <c r="AC115" i="2" s="1"/>
  <c r="AD14" i="2"/>
  <c r="AD115" i="2" s="1"/>
  <c r="AE14" i="2"/>
  <c r="AE115" i="2" s="1"/>
  <c r="AF14" i="2"/>
  <c r="AF115" i="2" s="1"/>
  <c r="AG14" i="2"/>
  <c r="AG115" i="2" s="1"/>
  <c r="AH14" i="2"/>
  <c r="AH115" i="2" s="1"/>
  <c r="AI14" i="2"/>
  <c r="AI115" i="2" s="1"/>
  <c r="AJ14" i="2"/>
  <c r="AJ115" i="2" s="1"/>
  <c r="AK14" i="2"/>
  <c r="AK115" i="2" s="1"/>
  <c r="AL14" i="2"/>
  <c r="AL115" i="2" s="1"/>
  <c r="AM14" i="2"/>
  <c r="AM115" i="2" s="1"/>
  <c r="AN14" i="2"/>
  <c r="AN115" i="2" s="1"/>
  <c r="AO14" i="2"/>
  <c r="AO115" i="2" s="1"/>
  <c r="AP14" i="2"/>
  <c r="AP115" i="2" s="1"/>
  <c r="AQ14" i="2"/>
  <c r="AQ115" i="2" s="1"/>
  <c r="AR14" i="2"/>
  <c r="AR115" i="2" s="1"/>
  <c r="T15" i="2"/>
  <c r="T116" i="2" s="1"/>
  <c r="U15" i="2"/>
  <c r="U116" i="2" s="1"/>
  <c r="V15" i="2"/>
  <c r="V116" i="2" s="1"/>
  <c r="W15" i="2"/>
  <c r="W116" i="2" s="1"/>
  <c r="X15" i="2"/>
  <c r="X116" i="2" s="1"/>
  <c r="Y15" i="2"/>
  <c r="Y116" i="2" s="1"/>
  <c r="Z15" i="2"/>
  <c r="Z116" i="2" s="1"/>
  <c r="AA15" i="2"/>
  <c r="AA116" i="2" s="1"/>
  <c r="AB15" i="2"/>
  <c r="AB116" i="2" s="1"/>
  <c r="AC15" i="2"/>
  <c r="AC116" i="2" s="1"/>
  <c r="AD15" i="2"/>
  <c r="AD116" i="2" s="1"/>
  <c r="AE15" i="2"/>
  <c r="AE116" i="2" s="1"/>
  <c r="AF15" i="2"/>
  <c r="AF116" i="2" s="1"/>
  <c r="AG15" i="2"/>
  <c r="AG116" i="2" s="1"/>
  <c r="AH15" i="2"/>
  <c r="AH116" i="2" s="1"/>
  <c r="AI15" i="2"/>
  <c r="AI116" i="2" s="1"/>
  <c r="AJ15" i="2"/>
  <c r="AJ116" i="2" s="1"/>
  <c r="AK15" i="2"/>
  <c r="AK116" i="2" s="1"/>
  <c r="AL15" i="2"/>
  <c r="AL116" i="2" s="1"/>
  <c r="AM15" i="2"/>
  <c r="AM116" i="2" s="1"/>
  <c r="AN15" i="2"/>
  <c r="AN116" i="2" s="1"/>
  <c r="AO15" i="2"/>
  <c r="AO116" i="2" s="1"/>
  <c r="AP15" i="2"/>
  <c r="AP116" i="2" s="1"/>
  <c r="AQ15" i="2"/>
  <c r="AQ116" i="2" s="1"/>
  <c r="AR15" i="2"/>
  <c r="AR116" i="2" s="1"/>
  <c r="T16" i="2"/>
  <c r="T117" i="2" s="1"/>
  <c r="U16" i="2"/>
  <c r="U117" i="2" s="1"/>
  <c r="V16" i="2"/>
  <c r="V117" i="2" s="1"/>
  <c r="W16" i="2"/>
  <c r="W117" i="2" s="1"/>
  <c r="X16" i="2"/>
  <c r="X117" i="2" s="1"/>
  <c r="Y16" i="2"/>
  <c r="Y117" i="2" s="1"/>
  <c r="Z16" i="2"/>
  <c r="Z117" i="2" s="1"/>
  <c r="AA16" i="2"/>
  <c r="AA117" i="2" s="1"/>
  <c r="AB16" i="2"/>
  <c r="AB117" i="2" s="1"/>
  <c r="AC16" i="2"/>
  <c r="AC117" i="2" s="1"/>
  <c r="AD16" i="2"/>
  <c r="AD117" i="2" s="1"/>
  <c r="AE16" i="2"/>
  <c r="AE117" i="2" s="1"/>
  <c r="AF16" i="2"/>
  <c r="AF117" i="2" s="1"/>
  <c r="AG16" i="2"/>
  <c r="AG117" i="2" s="1"/>
  <c r="AH16" i="2"/>
  <c r="AH117" i="2" s="1"/>
  <c r="AI16" i="2"/>
  <c r="AI117" i="2" s="1"/>
  <c r="AJ16" i="2"/>
  <c r="AJ117" i="2" s="1"/>
  <c r="AK16" i="2"/>
  <c r="AK117" i="2" s="1"/>
  <c r="AL16" i="2"/>
  <c r="AL117" i="2" s="1"/>
  <c r="AM16" i="2"/>
  <c r="AM117" i="2" s="1"/>
  <c r="AN16" i="2"/>
  <c r="AN117" i="2" s="1"/>
  <c r="AO16" i="2"/>
  <c r="AO117" i="2" s="1"/>
  <c r="AP16" i="2"/>
  <c r="AP117" i="2" s="1"/>
  <c r="AQ16" i="2"/>
  <c r="AQ117" i="2" s="1"/>
  <c r="AR16" i="2"/>
  <c r="AR117" i="2" s="1"/>
  <c r="T17" i="2"/>
  <c r="T118" i="2" s="1"/>
  <c r="U17" i="2"/>
  <c r="U118" i="2" s="1"/>
  <c r="V17" i="2"/>
  <c r="V118" i="2" s="1"/>
  <c r="W17" i="2"/>
  <c r="W118" i="2" s="1"/>
  <c r="X17" i="2"/>
  <c r="X118" i="2" s="1"/>
  <c r="Y17" i="2"/>
  <c r="Y118" i="2" s="1"/>
  <c r="Z17" i="2"/>
  <c r="Z118" i="2" s="1"/>
  <c r="AA17" i="2"/>
  <c r="AA118" i="2" s="1"/>
  <c r="AB17" i="2"/>
  <c r="AB118" i="2" s="1"/>
  <c r="AC17" i="2"/>
  <c r="AC118" i="2" s="1"/>
  <c r="AD17" i="2"/>
  <c r="AD118" i="2" s="1"/>
  <c r="AE17" i="2"/>
  <c r="AE118" i="2" s="1"/>
  <c r="AF17" i="2"/>
  <c r="AF118" i="2" s="1"/>
  <c r="AG17" i="2"/>
  <c r="AG118" i="2" s="1"/>
  <c r="AH17" i="2"/>
  <c r="AH118" i="2" s="1"/>
  <c r="AI17" i="2"/>
  <c r="AI118" i="2" s="1"/>
  <c r="AJ17" i="2"/>
  <c r="AJ118" i="2" s="1"/>
  <c r="AK17" i="2"/>
  <c r="AK118" i="2" s="1"/>
  <c r="AL17" i="2"/>
  <c r="AL118" i="2" s="1"/>
  <c r="AM17" i="2"/>
  <c r="AM118" i="2" s="1"/>
  <c r="AN17" i="2"/>
  <c r="AN118" i="2" s="1"/>
  <c r="AO17" i="2"/>
  <c r="AO118" i="2" s="1"/>
  <c r="AP17" i="2"/>
  <c r="AP118" i="2" s="1"/>
  <c r="AQ17" i="2"/>
  <c r="AQ118" i="2" s="1"/>
  <c r="AR17" i="2"/>
  <c r="AR118" i="2" s="1"/>
  <c r="T18" i="2"/>
  <c r="T119" i="2" s="1"/>
  <c r="U18" i="2"/>
  <c r="U119" i="2" s="1"/>
  <c r="V18" i="2"/>
  <c r="V119" i="2" s="1"/>
  <c r="W18" i="2"/>
  <c r="W119" i="2" s="1"/>
  <c r="X18" i="2"/>
  <c r="X119" i="2" s="1"/>
  <c r="Y18" i="2"/>
  <c r="Y119" i="2" s="1"/>
  <c r="Z18" i="2"/>
  <c r="Z119" i="2" s="1"/>
  <c r="AA18" i="2"/>
  <c r="AA119" i="2" s="1"/>
  <c r="AB18" i="2"/>
  <c r="AB119" i="2" s="1"/>
  <c r="AC18" i="2"/>
  <c r="AC119" i="2" s="1"/>
  <c r="AD18" i="2"/>
  <c r="AD119" i="2" s="1"/>
  <c r="AE18" i="2"/>
  <c r="AE119" i="2" s="1"/>
  <c r="AF18" i="2"/>
  <c r="AF119" i="2" s="1"/>
  <c r="AG18" i="2"/>
  <c r="AG119" i="2" s="1"/>
  <c r="AH18" i="2"/>
  <c r="AH119" i="2" s="1"/>
  <c r="AI18" i="2"/>
  <c r="AI119" i="2" s="1"/>
  <c r="AJ18" i="2"/>
  <c r="AJ119" i="2" s="1"/>
  <c r="AK18" i="2"/>
  <c r="AK119" i="2" s="1"/>
  <c r="AL18" i="2"/>
  <c r="AL119" i="2" s="1"/>
  <c r="AM18" i="2"/>
  <c r="AM119" i="2" s="1"/>
  <c r="AN18" i="2"/>
  <c r="AN119" i="2" s="1"/>
  <c r="AO18" i="2"/>
  <c r="AO119" i="2" s="1"/>
  <c r="AP18" i="2"/>
  <c r="AP119" i="2" s="1"/>
  <c r="AQ18" i="2"/>
  <c r="AQ119" i="2" s="1"/>
  <c r="AR18" i="2"/>
  <c r="AR119" i="2" s="1"/>
  <c r="T19" i="2"/>
  <c r="T120" i="2" s="1"/>
  <c r="U19" i="2"/>
  <c r="U120" i="2" s="1"/>
  <c r="V19" i="2"/>
  <c r="V120" i="2" s="1"/>
  <c r="W19" i="2"/>
  <c r="W120" i="2" s="1"/>
  <c r="X19" i="2"/>
  <c r="X120" i="2" s="1"/>
  <c r="Y19" i="2"/>
  <c r="Y120" i="2" s="1"/>
  <c r="Z19" i="2"/>
  <c r="Z120" i="2" s="1"/>
  <c r="AA19" i="2"/>
  <c r="AA120" i="2" s="1"/>
  <c r="AB19" i="2"/>
  <c r="AB120" i="2" s="1"/>
  <c r="AC19" i="2"/>
  <c r="AC120" i="2" s="1"/>
  <c r="AD19" i="2"/>
  <c r="AD120" i="2" s="1"/>
  <c r="AE19" i="2"/>
  <c r="AE120" i="2" s="1"/>
  <c r="AF19" i="2"/>
  <c r="AF120" i="2" s="1"/>
  <c r="AG19" i="2"/>
  <c r="AG120" i="2" s="1"/>
  <c r="AH19" i="2"/>
  <c r="AH120" i="2" s="1"/>
  <c r="AI19" i="2"/>
  <c r="AI120" i="2" s="1"/>
  <c r="AJ19" i="2"/>
  <c r="AJ120" i="2" s="1"/>
  <c r="AK19" i="2"/>
  <c r="AK120" i="2" s="1"/>
  <c r="AL19" i="2"/>
  <c r="AL120" i="2" s="1"/>
  <c r="AM19" i="2"/>
  <c r="AM120" i="2" s="1"/>
  <c r="AN19" i="2"/>
  <c r="AN120" i="2" s="1"/>
  <c r="AO19" i="2"/>
  <c r="AO120" i="2" s="1"/>
  <c r="AP19" i="2"/>
  <c r="AP120" i="2" s="1"/>
  <c r="AQ19" i="2"/>
  <c r="AQ120" i="2" s="1"/>
  <c r="AR19" i="2"/>
  <c r="AR120" i="2" s="1"/>
  <c r="T20" i="2"/>
  <c r="T121" i="2" s="1"/>
  <c r="U20" i="2"/>
  <c r="U121" i="2" s="1"/>
  <c r="V20" i="2"/>
  <c r="V121" i="2" s="1"/>
  <c r="W20" i="2"/>
  <c r="W121" i="2" s="1"/>
  <c r="X20" i="2"/>
  <c r="X121" i="2" s="1"/>
  <c r="Y20" i="2"/>
  <c r="Y121" i="2" s="1"/>
  <c r="Z20" i="2"/>
  <c r="Z121" i="2" s="1"/>
  <c r="AA20" i="2"/>
  <c r="AA121" i="2" s="1"/>
  <c r="AB20" i="2"/>
  <c r="AB121" i="2" s="1"/>
  <c r="AC20" i="2"/>
  <c r="AC121" i="2" s="1"/>
  <c r="AD20" i="2"/>
  <c r="AD121" i="2" s="1"/>
  <c r="AE20" i="2"/>
  <c r="AE121" i="2" s="1"/>
  <c r="AF20" i="2"/>
  <c r="AF121" i="2" s="1"/>
  <c r="AG20" i="2"/>
  <c r="AG121" i="2" s="1"/>
  <c r="AH20" i="2"/>
  <c r="AH121" i="2" s="1"/>
  <c r="AI20" i="2"/>
  <c r="AI121" i="2" s="1"/>
  <c r="AJ20" i="2"/>
  <c r="AJ121" i="2" s="1"/>
  <c r="AK20" i="2"/>
  <c r="AK121" i="2" s="1"/>
  <c r="AL20" i="2"/>
  <c r="AL121" i="2" s="1"/>
  <c r="AM20" i="2"/>
  <c r="AM121" i="2" s="1"/>
  <c r="AN20" i="2"/>
  <c r="AN121" i="2" s="1"/>
  <c r="AO20" i="2"/>
  <c r="AO121" i="2" s="1"/>
  <c r="AP20" i="2"/>
  <c r="AP121" i="2" s="1"/>
  <c r="AQ20" i="2"/>
  <c r="AQ121" i="2" s="1"/>
  <c r="AR20" i="2"/>
  <c r="AR121" i="2" s="1"/>
  <c r="T21" i="2"/>
  <c r="T122" i="2" s="1"/>
  <c r="U21" i="2"/>
  <c r="U122" i="2" s="1"/>
  <c r="V21" i="2"/>
  <c r="V122" i="2" s="1"/>
  <c r="W21" i="2"/>
  <c r="W122" i="2" s="1"/>
  <c r="X21" i="2"/>
  <c r="X122" i="2" s="1"/>
  <c r="Y21" i="2"/>
  <c r="Y122" i="2" s="1"/>
  <c r="Z21" i="2"/>
  <c r="Z122" i="2" s="1"/>
  <c r="AA21" i="2"/>
  <c r="AA122" i="2" s="1"/>
  <c r="AB21" i="2"/>
  <c r="AB122" i="2" s="1"/>
  <c r="AC21" i="2"/>
  <c r="AC122" i="2" s="1"/>
  <c r="AD21" i="2"/>
  <c r="AD122" i="2" s="1"/>
  <c r="AE21" i="2"/>
  <c r="AE122" i="2" s="1"/>
  <c r="AF21" i="2"/>
  <c r="AF122" i="2" s="1"/>
  <c r="AG21" i="2"/>
  <c r="AG122" i="2" s="1"/>
  <c r="AH21" i="2"/>
  <c r="AH122" i="2" s="1"/>
  <c r="AI21" i="2"/>
  <c r="AI122" i="2" s="1"/>
  <c r="AJ21" i="2"/>
  <c r="AJ122" i="2" s="1"/>
  <c r="AK21" i="2"/>
  <c r="AK122" i="2" s="1"/>
  <c r="AL21" i="2"/>
  <c r="AL122" i="2" s="1"/>
  <c r="AM21" i="2"/>
  <c r="AM122" i="2" s="1"/>
  <c r="AN21" i="2"/>
  <c r="AN122" i="2" s="1"/>
  <c r="AO21" i="2"/>
  <c r="AO122" i="2" s="1"/>
  <c r="AP21" i="2"/>
  <c r="AP122" i="2" s="1"/>
  <c r="AQ21" i="2"/>
  <c r="AQ122" i="2" s="1"/>
  <c r="AR21" i="2"/>
  <c r="AR122" i="2" s="1"/>
  <c r="T23" i="2"/>
  <c r="T124" i="2" s="1"/>
  <c r="U23" i="2"/>
  <c r="U124" i="2" s="1"/>
  <c r="V23" i="2"/>
  <c r="V124" i="2" s="1"/>
  <c r="W23" i="2"/>
  <c r="W124" i="2" s="1"/>
  <c r="X23" i="2"/>
  <c r="X124" i="2" s="1"/>
  <c r="Y23" i="2"/>
  <c r="Y124" i="2" s="1"/>
  <c r="Z23" i="2"/>
  <c r="Z124" i="2" s="1"/>
  <c r="AA23" i="2"/>
  <c r="AA124" i="2" s="1"/>
  <c r="AB23" i="2"/>
  <c r="AB124" i="2" s="1"/>
  <c r="AC23" i="2"/>
  <c r="AC124" i="2" s="1"/>
  <c r="AD23" i="2"/>
  <c r="AD124" i="2" s="1"/>
  <c r="AE23" i="2"/>
  <c r="AE124" i="2" s="1"/>
  <c r="AF23" i="2"/>
  <c r="AF124" i="2" s="1"/>
  <c r="AG23" i="2"/>
  <c r="AG124" i="2" s="1"/>
  <c r="AH23" i="2"/>
  <c r="AH124" i="2" s="1"/>
  <c r="AI23" i="2"/>
  <c r="AI124" i="2" s="1"/>
  <c r="AJ23" i="2"/>
  <c r="AJ124" i="2" s="1"/>
  <c r="AK23" i="2"/>
  <c r="AK124" i="2" s="1"/>
  <c r="AL23" i="2"/>
  <c r="AL124" i="2" s="1"/>
  <c r="AM23" i="2"/>
  <c r="AM124" i="2" s="1"/>
  <c r="AN23" i="2"/>
  <c r="AN124" i="2" s="1"/>
  <c r="AO23" i="2"/>
  <c r="AO124" i="2" s="1"/>
  <c r="AP23" i="2"/>
  <c r="AP124" i="2" s="1"/>
  <c r="AQ23" i="2"/>
  <c r="AQ124" i="2" s="1"/>
  <c r="AR23" i="2"/>
  <c r="AR124" i="2" s="1"/>
  <c r="U28" i="2"/>
  <c r="U129" i="2" s="1"/>
  <c r="V28" i="2"/>
  <c r="V129" i="2" s="1"/>
  <c r="W28" i="2"/>
  <c r="W129" i="2" s="1"/>
  <c r="X28" i="2"/>
  <c r="X129" i="2" s="1"/>
  <c r="Y28" i="2"/>
  <c r="Y129" i="2" s="1"/>
  <c r="Z28" i="2"/>
  <c r="Z129" i="2" s="1"/>
  <c r="AA28" i="2"/>
  <c r="AA129" i="2" s="1"/>
  <c r="AB28" i="2"/>
  <c r="AB129" i="2" s="1"/>
  <c r="AC28" i="2"/>
  <c r="AC129" i="2" s="1"/>
  <c r="AD28" i="2"/>
  <c r="AD129" i="2" s="1"/>
  <c r="AE28" i="2"/>
  <c r="AE129" i="2" s="1"/>
  <c r="AF28" i="2"/>
  <c r="AF129" i="2" s="1"/>
  <c r="AG28" i="2"/>
  <c r="AG129" i="2" s="1"/>
  <c r="AH28" i="2"/>
  <c r="AH129" i="2" s="1"/>
  <c r="AI28" i="2"/>
  <c r="AI129" i="2" s="1"/>
  <c r="AJ28" i="2"/>
  <c r="AJ129" i="2" s="1"/>
  <c r="AK28" i="2"/>
  <c r="AK129" i="2" s="1"/>
  <c r="AL28" i="2"/>
  <c r="AL129" i="2" s="1"/>
  <c r="AM28" i="2"/>
  <c r="AM129" i="2" s="1"/>
  <c r="AN28" i="2"/>
  <c r="AN129" i="2" s="1"/>
  <c r="AO28" i="2"/>
  <c r="AO129" i="2" s="1"/>
  <c r="AP28" i="2"/>
  <c r="AP129" i="2" s="1"/>
  <c r="AQ28" i="2"/>
  <c r="AQ129" i="2" s="1"/>
  <c r="AR28" i="2"/>
  <c r="AR129" i="2" s="1"/>
  <c r="U29" i="2"/>
  <c r="U130" i="2" s="1"/>
  <c r="V29" i="2"/>
  <c r="V130" i="2" s="1"/>
  <c r="W29" i="2"/>
  <c r="W130" i="2" s="1"/>
  <c r="X29" i="2"/>
  <c r="X130" i="2" s="1"/>
  <c r="Y29" i="2"/>
  <c r="Y130" i="2" s="1"/>
  <c r="Z29" i="2"/>
  <c r="Z130" i="2" s="1"/>
  <c r="AA29" i="2"/>
  <c r="AA130" i="2" s="1"/>
  <c r="AB29" i="2"/>
  <c r="AB130" i="2" s="1"/>
  <c r="AC29" i="2"/>
  <c r="AC130" i="2" s="1"/>
  <c r="AD29" i="2"/>
  <c r="AD130" i="2" s="1"/>
  <c r="AE29" i="2"/>
  <c r="AE130" i="2" s="1"/>
  <c r="AF29" i="2"/>
  <c r="AF130" i="2" s="1"/>
  <c r="AG29" i="2"/>
  <c r="AG130" i="2" s="1"/>
  <c r="AH29" i="2"/>
  <c r="AH130" i="2" s="1"/>
  <c r="AI29" i="2"/>
  <c r="AI130" i="2" s="1"/>
  <c r="AJ29" i="2"/>
  <c r="AJ130" i="2" s="1"/>
  <c r="AK29" i="2"/>
  <c r="AK130" i="2" s="1"/>
  <c r="AL29" i="2"/>
  <c r="AL130" i="2" s="1"/>
  <c r="AM29" i="2"/>
  <c r="AM130" i="2" s="1"/>
  <c r="AN29" i="2"/>
  <c r="AN130" i="2" s="1"/>
  <c r="AO29" i="2"/>
  <c r="AO130" i="2" s="1"/>
  <c r="AP29" i="2"/>
  <c r="AP130" i="2" s="1"/>
  <c r="AQ29" i="2"/>
  <c r="AQ130" i="2" s="1"/>
  <c r="AR29" i="2"/>
  <c r="AR130" i="2" s="1"/>
  <c r="U30" i="2"/>
  <c r="U131" i="2" s="1"/>
  <c r="V30" i="2"/>
  <c r="V131" i="2" s="1"/>
  <c r="W30" i="2"/>
  <c r="W131" i="2" s="1"/>
  <c r="X30" i="2"/>
  <c r="X131" i="2" s="1"/>
  <c r="Y30" i="2"/>
  <c r="Y131" i="2" s="1"/>
  <c r="Z30" i="2"/>
  <c r="Z131" i="2" s="1"/>
  <c r="AA30" i="2"/>
  <c r="AA131" i="2" s="1"/>
  <c r="AB30" i="2"/>
  <c r="AB131" i="2" s="1"/>
  <c r="AC30" i="2"/>
  <c r="AC131" i="2" s="1"/>
  <c r="AD30" i="2"/>
  <c r="AD131" i="2" s="1"/>
  <c r="AE30" i="2"/>
  <c r="AE131" i="2" s="1"/>
  <c r="AF30" i="2"/>
  <c r="AF131" i="2" s="1"/>
  <c r="AG30" i="2"/>
  <c r="AG131" i="2" s="1"/>
  <c r="AH30" i="2"/>
  <c r="AH131" i="2" s="1"/>
  <c r="AI30" i="2"/>
  <c r="AI131" i="2" s="1"/>
  <c r="AJ30" i="2"/>
  <c r="AJ131" i="2" s="1"/>
  <c r="AK30" i="2"/>
  <c r="AK131" i="2" s="1"/>
  <c r="AL30" i="2"/>
  <c r="AL131" i="2" s="1"/>
  <c r="AM30" i="2"/>
  <c r="AM131" i="2" s="1"/>
  <c r="AN30" i="2"/>
  <c r="AN131" i="2" s="1"/>
  <c r="AO30" i="2"/>
  <c r="AO131" i="2" s="1"/>
  <c r="AP30" i="2"/>
  <c r="AP131" i="2" s="1"/>
  <c r="AQ30" i="2"/>
  <c r="AQ131" i="2" s="1"/>
  <c r="AR30" i="2"/>
  <c r="AR131" i="2" s="1"/>
  <c r="U31" i="2"/>
  <c r="U132" i="2" s="1"/>
  <c r="V31" i="2"/>
  <c r="V132" i="2" s="1"/>
  <c r="W31" i="2"/>
  <c r="W132" i="2" s="1"/>
  <c r="X31" i="2"/>
  <c r="X132" i="2" s="1"/>
  <c r="Y31" i="2"/>
  <c r="Y132" i="2" s="1"/>
  <c r="Z31" i="2"/>
  <c r="Z132" i="2" s="1"/>
  <c r="AA31" i="2"/>
  <c r="AA132" i="2" s="1"/>
  <c r="AB31" i="2"/>
  <c r="AB132" i="2" s="1"/>
  <c r="AC31" i="2"/>
  <c r="AC132" i="2" s="1"/>
  <c r="AD31" i="2"/>
  <c r="AD132" i="2" s="1"/>
  <c r="AE31" i="2"/>
  <c r="AE132" i="2" s="1"/>
  <c r="AF31" i="2"/>
  <c r="AF132" i="2" s="1"/>
  <c r="AG31" i="2"/>
  <c r="AG132" i="2" s="1"/>
  <c r="AH31" i="2"/>
  <c r="AH132" i="2" s="1"/>
  <c r="AI31" i="2"/>
  <c r="AI132" i="2" s="1"/>
  <c r="AJ31" i="2"/>
  <c r="AJ132" i="2" s="1"/>
  <c r="AK31" i="2"/>
  <c r="AK132" i="2" s="1"/>
  <c r="AL31" i="2"/>
  <c r="AL132" i="2" s="1"/>
  <c r="AM31" i="2"/>
  <c r="AM132" i="2" s="1"/>
  <c r="AN31" i="2"/>
  <c r="AN132" i="2" s="1"/>
  <c r="AO31" i="2"/>
  <c r="AO132" i="2" s="1"/>
  <c r="AP31" i="2"/>
  <c r="AP132" i="2" s="1"/>
  <c r="AQ31" i="2"/>
  <c r="AQ132" i="2" s="1"/>
  <c r="AR31" i="2"/>
  <c r="AR132" i="2" s="1"/>
  <c r="AG37" i="2"/>
  <c r="AG138" i="2" s="1"/>
  <c r="AH37" i="2"/>
  <c r="AH138" i="2" s="1"/>
  <c r="AI37" i="2"/>
  <c r="AI138" i="2" s="1"/>
  <c r="AJ37" i="2"/>
  <c r="AJ138" i="2" s="1"/>
  <c r="AK37" i="2"/>
  <c r="AK138" i="2" s="1"/>
  <c r="AL37" i="2"/>
  <c r="AL138" i="2" s="1"/>
  <c r="AM37" i="2"/>
  <c r="AM138" i="2" s="1"/>
  <c r="AN37" i="2"/>
  <c r="AN138" i="2" s="1"/>
  <c r="AO37" i="2"/>
  <c r="AO138" i="2" s="1"/>
  <c r="AP37" i="2"/>
  <c r="AP138" i="2" s="1"/>
  <c r="AQ37" i="2"/>
  <c r="AQ138" i="2" s="1"/>
  <c r="AR37" i="2"/>
  <c r="AR138" i="2" s="1"/>
  <c r="AG38" i="2"/>
  <c r="AG139" i="2" s="1"/>
  <c r="AH38" i="2"/>
  <c r="AH139" i="2" s="1"/>
  <c r="AI38" i="2"/>
  <c r="AI139" i="2" s="1"/>
  <c r="AJ38" i="2"/>
  <c r="AJ139" i="2" s="1"/>
  <c r="AK38" i="2"/>
  <c r="AK139" i="2" s="1"/>
  <c r="AL38" i="2"/>
  <c r="AL139" i="2" s="1"/>
  <c r="AM38" i="2"/>
  <c r="AM139" i="2" s="1"/>
  <c r="AN38" i="2"/>
  <c r="AN139" i="2" s="1"/>
  <c r="AO38" i="2"/>
  <c r="AO139" i="2" s="1"/>
  <c r="AP38" i="2"/>
  <c r="AP139" i="2" s="1"/>
  <c r="AQ38" i="2"/>
  <c r="AQ139" i="2" s="1"/>
  <c r="AR38" i="2"/>
  <c r="AR139" i="2" s="1"/>
  <c r="AG39" i="2"/>
  <c r="AG140" i="2" s="1"/>
  <c r="AH39" i="2"/>
  <c r="AH140" i="2" s="1"/>
  <c r="AI39" i="2"/>
  <c r="AI140" i="2" s="1"/>
  <c r="AJ39" i="2"/>
  <c r="AJ140" i="2" s="1"/>
  <c r="AK39" i="2"/>
  <c r="AK140" i="2" s="1"/>
  <c r="AL39" i="2"/>
  <c r="AL140" i="2" s="1"/>
  <c r="AM39" i="2"/>
  <c r="AM140" i="2" s="1"/>
  <c r="AN39" i="2"/>
  <c r="AN140" i="2" s="1"/>
  <c r="AO39" i="2"/>
  <c r="AO140" i="2" s="1"/>
  <c r="AP39" i="2"/>
  <c r="AP140" i="2" s="1"/>
  <c r="AQ39" i="2"/>
  <c r="AQ140" i="2" s="1"/>
  <c r="AR39" i="2"/>
  <c r="AR140" i="2" s="1"/>
  <c r="AG40" i="2"/>
  <c r="AG141" i="2" s="1"/>
  <c r="AH40" i="2"/>
  <c r="AH141" i="2" s="1"/>
  <c r="AI40" i="2"/>
  <c r="AI141" i="2" s="1"/>
  <c r="AJ40" i="2"/>
  <c r="AJ141" i="2" s="1"/>
  <c r="AK40" i="2"/>
  <c r="AK141" i="2" s="1"/>
  <c r="AL40" i="2"/>
  <c r="AL141" i="2" s="1"/>
  <c r="AM40" i="2"/>
  <c r="AM141" i="2" s="1"/>
  <c r="AN40" i="2"/>
  <c r="AN141" i="2" s="1"/>
  <c r="AO40" i="2"/>
  <c r="AO141" i="2" s="1"/>
  <c r="AP40" i="2"/>
  <c r="AP141" i="2" s="1"/>
  <c r="AQ40" i="2"/>
  <c r="AQ141" i="2" s="1"/>
  <c r="AR40" i="2"/>
  <c r="AR141" i="2" s="1"/>
  <c r="AG41" i="2"/>
  <c r="AG142" i="2" s="1"/>
  <c r="AH41" i="2"/>
  <c r="AH142" i="2" s="1"/>
  <c r="AI41" i="2"/>
  <c r="AI142" i="2" s="1"/>
  <c r="AJ41" i="2"/>
  <c r="AJ142" i="2" s="1"/>
  <c r="AK41" i="2"/>
  <c r="AK142" i="2" s="1"/>
  <c r="AL41" i="2"/>
  <c r="AL142" i="2" s="1"/>
  <c r="AM41" i="2"/>
  <c r="AM142" i="2" s="1"/>
  <c r="AN41" i="2"/>
  <c r="AN142" i="2" s="1"/>
  <c r="AO41" i="2"/>
  <c r="AO142" i="2" s="1"/>
  <c r="AP41" i="2"/>
  <c r="AP142" i="2" s="1"/>
  <c r="AQ41" i="2"/>
  <c r="AQ142" i="2" s="1"/>
  <c r="AR41" i="2"/>
  <c r="AR142" i="2" s="1"/>
  <c r="U4" i="2"/>
  <c r="U105" i="2" s="1"/>
  <c r="U151" i="2" s="1"/>
  <c r="O33" i="6" s="1"/>
  <c r="V4" i="2"/>
  <c r="V105" i="2" s="1"/>
  <c r="V151" i="2" s="1"/>
  <c r="P33" i="6" s="1"/>
  <c r="W4" i="2"/>
  <c r="W105" i="2" s="1"/>
  <c r="W151" i="2" s="1"/>
  <c r="Q33" i="6" s="1"/>
  <c r="X4" i="2"/>
  <c r="X105" i="2" s="1"/>
  <c r="X151" i="2" s="1"/>
  <c r="R33" i="6" s="1"/>
  <c r="Y4" i="2"/>
  <c r="Y105" i="2" s="1"/>
  <c r="Y151" i="2" s="1"/>
  <c r="S33" i="6" s="1"/>
  <c r="Z4" i="2"/>
  <c r="Z105" i="2" s="1"/>
  <c r="Z151" i="2" s="1"/>
  <c r="T33" i="6" s="1"/>
  <c r="AA4" i="2"/>
  <c r="AA105" i="2" s="1"/>
  <c r="AA151" i="2" s="1"/>
  <c r="U33" i="6" s="1"/>
  <c r="AB4" i="2"/>
  <c r="AB105" i="2" s="1"/>
  <c r="AB151" i="2" s="1"/>
  <c r="V33" i="6" s="1"/>
  <c r="AC4" i="2"/>
  <c r="AC105" i="2" s="1"/>
  <c r="AC151" i="2" s="1"/>
  <c r="W33" i="6" s="1"/>
  <c r="AE4" i="2"/>
  <c r="AE105" i="2" s="1"/>
  <c r="AE151" i="2" s="1"/>
  <c r="Y33" i="6" s="1"/>
  <c r="AF4" i="2"/>
  <c r="AF105" i="2" s="1"/>
  <c r="AG4" i="2"/>
  <c r="AG105" i="2" s="1"/>
  <c r="AH4" i="2"/>
  <c r="AH105" i="2" s="1"/>
  <c r="AI4" i="2"/>
  <c r="AI105" i="2" s="1"/>
  <c r="AI151" i="2" s="1"/>
  <c r="AD33" i="6" s="1"/>
  <c r="AJ4" i="2"/>
  <c r="AJ105" i="2" s="1"/>
  <c r="AK4" i="2"/>
  <c r="AK105" i="2" s="1"/>
  <c r="AK151" i="2" s="1"/>
  <c r="AF33" i="6" s="1"/>
  <c r="AL4" i="2"/>
  <c r="AL105" i="2" s="1"/>
  <c r="AM4" i="2"/>
  <c r="AM105" i="2" s="1"/>
  <c r="AM151" i="2" s="1"/>
  <c r="AH33" i="6" s="1"/>
  <c r="AN4" i="2"/>
  <c r="AN105" i="2" s="1"/>
  <c r="AO4" i="2"/>
  <c r="AO105" i="2" s="1"/>
  <c r="AO151" i="2" s="1"/>
  <c r="AJ33" i="6" s="1"/>
  <c r="AQ4" i="2"/>
  <c r="AQ105" i="2" s="1"/>
  <c r="AQ151" i="2" s="1"/>
  <c r="AL33" i="6" s="1"/>
  <c r="AR4" i="2"/>
  <c r="AR105" i="2" s="1"/>
  <c r="AR151" i="2" s="1"/>
  <c r="AM33" i="6" s="1"/>
  <c r="U1" i="2"/>
  <c r="V1" i="2"/>
  <c r="W1" i="2"/>
  <c r="X1" i="2"/>
  <c r="Y1" i="2"/>
  <c r="Z1" i="2"/>
  <c r="AA1" i="2"/>
  <c r="AB1" i="2"/>
  <c r="AC1" i="2"/>
  <c r="AD1" i="2"/>
  <c r="AF1" i="2"/>
  <c r="AP1" i="2"/>
  <c r="S23" i="2"/>
  <c r="S124" i="2" s="1"/>
  <c r="R23" i="2"/>
  <c r="R124" i="2" s="1"/>
  <c r="Q23" i="2"/>
  <c r="Q124" i="2" s="1"/>
  <c r="P23" i="2"/>
  <c r="P124" i="2" s="1"/>
  <c r="O23" i="2"/>
  <c r="O124" i="2" s="1"/>
  <c r="N23" i="2"/>
  <c r="N124" i="2" s="1"/>
  <c r="M23" i="2"/>
  <c r="M124" i="2" s="1"/>
  <c r="L23" i="2"/>
  <c r="L124" i="2" s="1"/>
  <c r="S21" i="2"/>
  <c r="S122" i="2" s="1"/>
  <c r="R21" i="2"/>
  <c r="R122" i="2" s="1"/>
  <c r="Q21" i="2"/>
  <c r="Q122" i="2" s="1"/>
  <c r="P21" i="2"/>
  <c r="P122" i="2" s="1"/>
  <c r="O21" i="2"/>
  <c r="O122" i="2" s="1"/>
  <c r="N21" i="2"/>
  <c r="N122" i="2" s="1"/>
  <c r="M21" i="2"/>
  <c r="M122" i="2" s="1"/>
  <c r="L21" i="2"/>
  <c r="L122" i="2" s="1"/>
  <c r="K21" i="2"/>
  <c r="K122" i="2" s="1"/>
  <c r="S20" i="2"/>
  <c r="S121" i="2" s="1"/>
  <c r="R20" i="2"/>
  <c r="R121" i="2" s="1"/>
  <c r="Q20" i="2"/>
  <c r="Q121" i="2" s="1"/>
  <c r="P20" i="2"/>
  <c r="P121" i="2" s="1"/>
  <c r="O20" i="2"/>
  <c r="O121" i="2" s="1"/>
  <c r="N20" i="2"/>
  <c r="N121" i="2" s="1"/>
  <c r="M20" i="2"/>
  <c r="M121" i="2" s="1"/>
  <c r="L20" i="2"/>
  <c r="L121" i="2" s="1"/>
  <c r="K20" i="2"/>
  <c r="K121" i="2" s="1"/>
  <c r="J20" i="2"/>
  <c r="J121" i="2" s="1"/>
  <c r="I20" i="2"/>
  <c r="I121" i="2" s="1"/>
  <c r="S19" i="2"/>
  <c r="S120" i="2" s="1"/>
  <c r="R19" i="2"/>
  <c r="R120" i="2" s="1"/>
  <c r="Q19" i="2"/>
  <c r="Q120" i="2" s="1"/>
  <c r="P19" i="2"/>
  <c r="P120" i="2" s="1"/>
  <c r="O19" i="2"/>
  <c r="O120" i="2" s="1"/>
  <c r="N19" i="2"/>
  <c r="N120" i="2" s="1"/>
  <c r="M19" i="2"/>
  <c r="M120" i="2" s="1"/>
  <c r="L19" i="2"/>
  <c r="L120" i="2" s="1"/>
  <c r="K19" i="2"/>
  <c r="K120" i="2" s="1"/>
  <c r="J19" i="2"/>
  <c r="J120" i="2" s="1"/>
  <c r="I19" i="2"/>
  <c r="I120" i="2" s="1"/>
  <c r="S18" i="2"/>
  <c r="S119" i="2" s="1"/>
  <c r="R18" i="2"/>
  <c r="R119" i="2" s="1"/>
  <c r="Q18" i="2"/>
  <c r="Q119" i="2" s="1"/>
  <c r="P18" i="2"/>
  <c r="P119" i="2" s="1"/>
  <c r="O18" i="2"/>
  <c r="O119" i="2" s="1"/>
  <c r="N18" i="2"/>
  <c r="N119" i="2" s="1"/>
  <c r="M18" i="2"/>
  <c r="M119" i="2" s="1"/>
  <c r="L18" i="2"/>
  <c r="L119" i="2" s="1"/>
  <c r="K18" i="2"/>
  <c r="K119" i="2" s="1"/>
  <c r="J18" i="2"/>
  <c r="J119" i="2" s="1"/>
  <c r="I18" i="2"/>
  <c r="I119" i="2" s="1"/>
  <c r="S17" i="2"/>
  <c r="S118" i="2" s="1"/>
  <c r="R17" i="2"/>
  <c r="R118" i="2" s="1"/>
  <c r="Q17" i="2"/>
  <c r="Q118" i="2" s="1"/>
  <c r="P17" i="2"/>
  <c r="P118" i="2" s="1"/>
  <c r="O17" i="2"/>
  <c r="O118" i="2" s="1"/>
  <c r="N17" i="2"/>
  <c r="N118" i="2" s="1"/>
  <c r="M17" i="2"/>
  <c r="M118" i="2" s="1"/>
  <c r="L17" i="2"/>
  <c r="L118" i="2" s="1"/>
  <c r="K17" i="2"/>
  <c r="K118" i="2" s="1"/>
  <c r="J17" i="2"/>
  <c r="J118" i="2" s="1"/>
  <c r="I17" i="2"/>
  <c r="I118" i="2" s="1"/>
  <c r="S16" i="2"/>
  <c r="S117" i="2" s="1"/>
  <c r="R16" i="2"/>
  <c r="R117" i="2" s="1"/>
  <c r="Q16" i="2"/>
  <c r="Q117" i="2" s="1"/>
  <c r="P16" i="2"/>
  <c r="P117" i="2" s="1"/>
  <c r="O16" i="2"/>
  <c r="O117" i="2" s="1"/>
  <c r="N16" i="2"/>
  <c r="N117" i="2" s="1"/>
  <c r="M16" i="2"/>
  <c r="M117" i="2" s="1"/>
  <c r="L16" i="2"/>
  <c r="L117" i="2" s="1"/>
  <c r="K16" i="2"/>
  <c r="K117" i="2" s="1"/>
  <c r="J16" i="2"/>
  <c r="J117" i="2" s="1"/>
  <c r="I16" i="2"/>
  <c r="I117" i="2" s="1"/>
  <c r="A211" i="2"/>
  <c r="A161" i="2"/>
  <c r="A111" i="2"/>
  <c r="A61" i="2"/>
  <c r="I10" i="2"/>
  <c r="I111" i="2" s="1"/>
  <c r="J10" i="2"/>
  <c r="J111" i="2" s="1"/>
  <c r="K10" i="2"/>
  <c r="K111" i="2" s="1"/>
  <c r="L10" i="2"/>
  <c r="L111" i="2" s="1"/>
  <c r="M10" i="2"/>
  <c r="M111" i="2" s="1"/>
  <c r="N10" i="2"/>
  <c r="N111" i="2" s="1"/>
  <c r="O10" i="2"/>
  <c r="O111" i="2" s="1"/>
  <c r="P10" i="2"/>
  <c r="P111" i="2" s="1"/>
  <c r="Q10" i="2"/>
  <c r="Q111" i="2" s="1"/>
  <c r="R10" i="2"/>
  <c r="R111" i="2" s="1"/>
  <c r="S10" i="2"/>
  <c r="S111" i="2" s="1"/>
  <c r="I5" i="2"/>
  <c r="I106" i="2" s="1"/>
  <c r="J5" i="2"/>
  <c r="J106" i="2" s="1"/>
  <c r="K5" i="2"/>
  <c r="K106" i="2" s="1"/>
  <c r="L5" i="2"/>
  <c r="L106" i="2" s="1"/>
  <c r="M5" i="2"/>
  <c r="M106" i="2" s="1"/>
  <c r="N5" i="2"/>
  <c r="N106" i="2" s="1"/>
  <c r="O5" i="2"/>
  <c r="O106" i="2" s="1"/>
  <c r="P5" i="2"/>
  <c r="P106" i="2" s="1"/>
  <c r="Q5" i="2"/>
  <c r="Q106" i="2" s="1"/>
  <c r="R5" i="2"/>
  <c r="R106" i="2" s="1"/>
  <c r="S5" i="2"/>
  <c r="S106" i="2" s="1"/>
  <c r="I6" i="2"/>
  <c r="I107" i="2" s="1"/>
  <c r="J6" i="2"/>
  <c r="J107" i="2" s="1"/>
  <c r="K6" i="2"/>
  <c r="K107" i="2" s="1"/>
  <c r="L6" i="2"/>
  <c r="L107" i="2" s="1"/>
  <c r="M6" i="2"/>
  <c r="M107" i="2" s="1"/>
  <c r="N6" i="2"/>
  <c r="N107" i="2" s="1"/>
  <c r="O6" i="2"/>
  <c r="O107" i="2" s="1"/>
  <c r="P6" i="2"/>
  <c r="P107" i="2" s="1"/>
  <c r="Q6" i="2"/>
  <c r="Q107" i="2" s="1"/>
  <c r="R6" i="2"/>
  <c r="R107" i="2" s="1"/>
  <c r="S6" i="2"/>
  <c r="S107" i="2" s="1"/>
  <c r="I7" i="2"/>
  <c r="I108" i="2" s="1"/>
  <c r="J7" i="2"/>
  <c r="J108" i="2" s="1"/>
  <c r="K7" i="2"/>
  <c r="K108" i="2" s="1"/>
  <c r="L7" i="2"/>
  <c r="L108" i="2" s="1"/>
  <c r="M7" i="2"/>
  <c r="M108" i="2" s="1"/>
  <c r="N7" i="2"/>
  <c r="N108" i="2" s="1"/>
  <c r="O7" i="2"/>
  <c r="O108" i="2" s="1"/>
  <c r="P7" i="2"/>
  <c r="P108" i="2" s="1"/>
  <c r="Q7" i="2"/>
  <c r="Q108" i="2" s="1"/>
  <c r="R7" i="2"/>
  <c r="R108" i="2" s="1"/>
  <c r="S7" i="2"/>
  <c r="S108" i="2" s="1"/>
  <c r="I8" i="2"/>
  <c r="I109" i="2" s="1"/>
  <c r="J8" i="2"/>
  <c r="J109" i="2" s="1"/>
  <c r="K8" i="2"/>
  <c r="K109" i="2" s="1"/>
  <c r="L8" i="2"/>
  <c r="L109" i="2" s="1"/>
  <c r="M8" i="2"/>
  <c r="M109" i="2" s="1"/>
  <c r="N8" i="2"/>
  <c r="N109" i="2" s="1"/>
  <c r="O8" i="2"/>
  <c r="O109" i="2" s="1"/>
  <c r="P8" i="2"/>
  <c r="P109" i="2" s="1"/>
  <c r="Q8" i="2"/>
  <c r="Q109" i="2" s="1"/>
  <c r="R8" i="2"/>
  <c r="R109" i="2" s="1"/>
  <c r="S8" i="2"/>
  <c r="S109" i="2" s="1"/>
  <c r="I9" i="2"/>
  <c r="I110" i="2" s="1"/>
  <c r="J9" i="2"/>
  <c r="J110" i="2" s="1"/>
  <c r="K9" i="2"/>
  <c r="K110" i="2" s="1"/>
  <c r="L9" i="2"/>
  <c r="L110" i="2" s="1"/>
  <c r="M9" i="2"/>
  <c r="M110" i="2" s="1"/>
  <c r="N9" i="2"/>
  <c r="N110" i="2" s="1"/>
  <c r="O9" i="2"/>
  <c r="O110" i="2" s="1"/>
  <c r="P9" i="2"/>
  <c r="P110" i="2" s="1"/>
  <c r="Q9" i="2"/>
  <c r="Q110" i="2" s="1"/>
  <c r="R9" i="2"/>
  <c r="R110" i="2" s="1"/>
  <c r="S9" i="2"/>
  <c r="S110" i="2" s="1"/>
  <c r="J4" i="2"/>
  <c r="J105" i="2" s="1"/>
  <c r="K4" i="2"/>
  <c r="K105" i="2" s="1"/>
  <c r="L4" i="2"/>
  <c r="L105" i="2" s="1"/>
  <c r="M4" i="2"/>
  <c r="M105" i="2" s="1"/>
  <c r="N4" i="2"/>
  <c r="N105" i="2" s="1"/>
  <c r="O4" i="2"/>
  <c r="O105" i="2" s="1"/>
  <c r="P4" i="2"/>
  <c r="P105" i="2" s="1"/>
  <c r="Q4" i="2"/>
  <c r="Q105" i="2" s="1"/>
  <c r="R4" i="2"/>
  <c r="R105" i="2" s="1"/>
  <c r="S4" i="2"/>
  <c r="S105" i="2" s="1"/>
  <c r="T4" i="2"/>
  <c r="T105" i="2" s="1"/>
  <c r="I4" i="2"/>
  <c r="I105" i="2" s="1"/>
  <c r="D141" i="18"/>
  <c r="X51" i="18"/>
  <c r="M19" i="13" s="1"/>
  <c r="X50" i="18"/>
  <c r="M18" i="13" s="1"/>
  <c r="X49" i="18"/>
  <c r="M17" i="13" s="1"/>
  <c r="P145" i="26" s="1"/>
  <c r="X48" i="18"/>
  <c r="M16" i="13" s="1"/>
  <c r="P144" i="26" s="1"/>
  <c r="X47" i="18"/>
  <c r="M15" i="13" s="1"/>
  <c r="V51" i="18"/>
  <c r="L19" i="13" s="1"/>
  <c r="V50" i="18"/>
  <c r="L18" i="13" s="1"/>
  <c r="V49" i="18"/>
  <c r="L17" i="13" s="1"/>
  <c r="O145" i="26" s="1"/>
  <c r="V48" i="18"/>
  <c r="L16" i="13" s="1"/>
  <c r="O144" i="26" s="1"/>
  <c r="V47" i="18"/>
  <c r="L15" i="13" s="1"/>
  <c r="T51" i="18"/>
  <c r="K19" i="13" s="1"/>
  <c r="N147" i="26" s="1"/>
  <c r="T50" i="18"/>
  <c r="K18" i="13" s="1"/>
  <c r="T49" i="18"/>
  <c r="K17" i="13" s="1"/>
  <c r="N145" i="26" s="1"/>
  <c r="T48" i="18"/>
  <c r="K16" i="13" s="1"/>
  <c r="N144" i="26" s="1"/>
  <c r="T47" i="18"/>
  <c r="K15" i="13" s="1"/>
  <c r="R51" i="18"/>
  <c r="J19" i="13" s="1"/>
  <c r="R50" i="18"/>
  <c r="J18" i="13" s="1"/>
  <c r="R49" i="18"/>
  <c r="J17" i="13" s="1"/>
  <c r="M145" i="26" s="1"/>
  <c r="R47" i="18"/>
  <c r="J15" i="13" s="1"/>
  <c r="P51" i="18"/>
  <c r="I19" i="13" s="1"/>
  <c r="P50" i="18"/>
  <c r="I18" i="13" s="1"/>
  <c r="P49" i="18"/>
  <c r="I17" i="13" s="1"/>
  <c r="L145" i="26" s="1"/>
  <c r="P48" i="18"/>
  <c r="I16" i="13" s="1"/>
  <c r="L144" i="26" s="1"/>
  <c r="P47" i="18"/>
  <c r="I15" i="13" s="1"/>
  <c r="N51" i="18"/>
  <c r="H19" i="13" s="1"/>
  <c r="N50" i="18"/>
  <c r="H18" i="13" s="1"/>
  <c r="N49" i="18"/>
  <c r="H17" i="13" s="1"/>
  <c r="K145" i="26" s="1"/>
  <c r="N48" i="18"/>
  <c r="H16" i="13" s="1"/>
  <c r="K144" i="26" s="1"/>
  <c r="N47" i="18"/>
  <c r="H15" i="13" s="1"/>
  <c r="L51" i="18"/>
  <c r="G19" i="13" s="1"/>
  <c r="L50" i="18"/>
  <c r="G18" i="13" s="1"/>
  <c r="L49" i="18"/>
  <c r="G17" i="13" s="1"/>
  <c r="J145" i="26" s="1"/>
  <c r="L48" i="18"/>
  <c r="G16" i="13" s="1"/>
  <c r="J144" i="26" s="1"/>
  <c r="L47" i="18"/>
  <c r="G15" i="13" s="1"/>
  <c r="J51" i="18"/>
  <c r="F19" i="13" s="1"/>
  <c r="J50" i="18"/>
  <c r="F18" i="13" s="1"/>
  <c r="J49" i="18"/>
  <c r="F17" i="13" s="1"/>
  <c r="I145" i="26" s="1"/>
  <c r="J48" i="18"/>
  <c r="F16" i="13" s="1"/>
  <c r="I144" i="26" s="1"/>
  <c r="J47" i="18"/>
  <c r="F15" i="13" s="1"/>
  <c r="H51" i="18"/>
  <c r="E19" i="13" s="1"/>
  <c r="H50" i="18"/>
  <c r="E18" i="13" s="1"/>
  <c r="H49" i="18"/>
  <c r="E17" i="13" s="1"/>
  <c r="H145" i="26" s="1"/>
  <c r="H48" i="18"/>
  <c r="E16" i="13" s="1"/>
  <c r="H144" i="26" s="1"/>
  <c r="H47" i="18"/>
  <c r="E15" i="13" s="1"/>
  <c r="F51" i="18"/>
  <c r="D19" i="13" s="1"/>
  <c r="F50" i="18"/>
  <c r="D18" i="13" s="1"/>
  <c r="F49" i="18"/>
  <c r="D17" i="13" s="1"/>
  <c r="G145" i="26" s="1"/>
  <c r="F48" i="18"/>
  <c r="D16" i="13" s="1"/>
  <c r="G144" i="26" s="1"/>
  <c r="F47" i="18"/>
  <c r="D15" i="13" s="1"/>
  <c r="D51" i="18"/>
  <c r="C19" i="13" s="1"/>
  <c r="D50" i="18"/>
  <c r="C18" i="13" s="1"/>
  <c r="D49" i="18"/>
  <c r="C17" i="13" s="1"/>
  <c r="F145" i="26" s="1"/>
  <c r="D48" i="18"/>
  <c r="C16" i="13" s="1"/>
  <c r="F144" i="26" s="1"/>
  <c r="D47" i="18"/>
  <c r="C15" i="13" s="1"/>
  <c r="B51" i="18"/>
  <c r="B19" i="13" s="1"/>
  <c r="B50" i="18"/>
  <c r="B18" i="13" s="1"/>
  <c r="B48" i="18"/>
  <c r="B16" i="13" s="1"/>
  <c r="E144" i="26" s="1"/>
  <c r="B49" i="18"/>
  <c r="B17" i="13" s="1"/>
  <c r="E145" i="26" s="1"/>
  <c r="B47" i="18"/>
  <c r="B15" i="13" s="1"/>
  <c r="X52" i="18"/>
  <c r="V52" i="18"/>
  <c r="T52" i="18"/>
  <c r="P52" i="18"/>
  <c r="N52" i="18"/>
  <c r="L52" i="18"/>
  <c r="J52" i="18"/>
  <c r="H52" i="18"/>
  <c r="F52" i="18"/>
  <c r="D52" i="18"/>
  <c r="F52" i="19"/>
  <c r="E52" i="19"/>
  <c r="D52" i="19"/>
  <c r="B52" i="19"/>
  <c r="G51" i="19"/>
  <c r="G50" i="19"/>
  <c r="G49" i="19"/>
  <c r="G48" i="19"/>
  <c r="G47" i="19"/>
  <c r="G46" i="19"/>
  <c r="G45" i="19"/>
  <c r="G44" i="19"/>
  <c r="G43" i="19"/>
  <c r="G42" i="19"/>
  <c r="G41" i="19"/>
  <c r="G40" i="19"/>
  <c r="G39" i="19"/>
  <c r="G38" i="19"/>
  <c r="G37" i="19"/>
  <c r="G36" i="19"/>
  <c r="F30" i="19"/>
  <c r="E30" i="19"/>
  <c r="D30" i="19"/>
  <c r="B30" i="19"/>
  <c r="G29" i="19"/>
  <c r="G28" i="19"/>
  <c r="G27" i="19"/>
  <c r="G26" i="19"/>
  <c r="G25" i="19"/>
  <c r="G24" i="19"/>
  <c r="G23" i="19"/>
  <c r="G22" i="19"/>
  <c r="G21" i="19"/>
  <c r="G20" i="19"/>
  <c r="G19" i="19"/>
  <c r="F12" i="19"/>
  <c r="E12" i="19"/>
  <c r="D12" i="19"/>
  <c r="B12" i="19"/>
  <c r="G11" i="19"/>
  <c r="G10" i="19"/>
  <c r="G9" i="19"/>
  <c r="G8" i="19"/>
  <c r="G7" i="19"/>
  <c r="G6" i="19"/>
  <c r="G5" i="19"/>
  <c r="F141" i="18"/>
  <c r="G140" i="18"/>
  <c r="G139" i="18"/>
  <c r="G138" i="18"/>
  <c r="G137" i="18"/>
  <c r="G136" i="18"/>
  <c r="Y130" i="18"/>
  <c r="W130" i="18"/>
  <c r="U130" i="18"/>
  <c r="S130" i="18"/>
  <c r="Q130" i="18"/>
  <c r="O130" i="18"/>
  <c r="M130" i="18"/>
  <c r="K130" i="18"/>
  <c r="I130" i="18"/>
  <c r="G130" i="18"/>
  <c r="E130" i="18"/>
  <c r="C130" i="18"/>
  <c r="Y129" i="18"/>
  <c r="W129" i="18"/>
  <c r="U129" i="18"/>
  <c r="S129" i="18"/>
  <c r="Q129" i="18"/>
  <c r="O129" i="18"/>
  <c r="M129" i="18"/>
  <c r="K129" i="18"/>
  <c r="I129" i="18"/>
  <c r="G129" i="18"/>
  <c r="E129" i="18"/>
  <c r="C129" i="18"/>
  <c r="X128" i="18"/>
  <c r="V128" i="18"/>
  <c r="T128" i="18"/>
  <c r="R128" i="18"/>
  <c r="P128" i="18"/>
  <c r="N128" i="18"/>
  <c r="L128" i="18"/>
  <c r="J128" i="18"/>
  <c r="H128" i="18"/>
  <c r="F128" i="18"/>
  <c r="D128" i="18"/>
  <c r="B128" i="18"/>
  <c r="Y127" i="18"/>
  <c r="W127" i="18"/>
  <c r="U127" i="18"/>
  <c r="S127" i="18"/>
  <c r="Q127" i="18"/>
  <c r="O127" i="18"/>
  <c r="M127" i="18"/>
  <c r="K127" i="18"/>
  <c r="I127" i="18"/>
  <c r="G127" i="18"/>
  <c r="E127" i="18"/>
  <c r="C127" i="18"/>
  <c r="Y126" i="18"/>
  <c r="W126" i="18"/>
  <c r="U126" i="18"/>
  <c r="S126" i="18"/>
  <c r="Q126" i="18"/>
  <c r="O126" i="18"/>
  <c r="M126" i="18"/>
  <c r="K126" i="18"/>
  <c r="I126" i="18"/>
  <c r="G126" i="18"/>
  <c r="E126" i="18"/>
  <c r="C126" i="18"/>
  <c r="Y125" i="18"/>
  <c r="Y128" i="18" s="1"/>
  <c r="Y106" i="18" s="1"/>
  <c r="W125" i="18"/>
  <c r="W128" i="18" s="1"/>
  <c r="W106" i="18" s="1"/>
  <c r="U125" i="18"/>
  <c r="U128" i="18" s="1"/>
  <c r="U106" i="18" s="1"/>
  <c r="S125" i="18"/>
  <c r="S128" i="18" s="1"/>
  <c r="S106" i="18" s="1"/>
  <c r="Q125" i="18"/>
  <c r="Q128" i="18" s="1"/>
  <c r="Q106" i="18" s="1"/>
  <c r="O125" i="18"/>
  <c r="O128" i="18" s="1"/>
  <c r="O106" i="18" s="1"/>
  <c r="M125" i="18"/>
  <c r="M128" i="18" s="1"/>
  <c r="M106" i="18" s="1"/>
  <c r="K125" i="18"/>
  <c r="K128" i="18" s="1"/>
  <c r="K106" i="18" s="1"/>
  <c r="I125" i="18"/>
  <c r="I128" i="18" s="1"/>
  <c r="I106" i="18" s="1"/>
  <c r="G125" i="18"/>
  <c r="G128" i="18" s="1"/>
  <c r="G106" i="18" s="1"/>
  <c r="E125" i="18"/>
  <c r="E128" i="18" s="1"/>
  <c r="E106" i="18" s="1"/>
  <c r="C125" i="18"/>
  <c r="C128" i="18" s="1"/>
  <c r="C106" i="18" s="1"/>
  <c r="X124" i="18"/>
  <c r="V124" i="18"/>
  <c r="T124" i="18"/>
  <c r="R124" i="18"/>
  <c r="P124" i="18"/>
  <c r="N124" i="18"/>
  <c r="L124" i="18"/>
  <c r="J124" i="18"/>
  <c r="H124" i="18"/>
  <c r="F124" i="18"/>
  <c r="D124" i="18"/>
  <c r="B124" i="18"/>
  <c r="Y123" i="18"/>
  <c r="W123" i="18"/>
  <c r="U123" i="18"/>
  <c r="S123" i="18"/>
  <c r="Q123" i="18"/>
  <c r="O123" i="18"/>
  <c r="M123" i="18"/>
  <c r="K123" i="18"/>
  <c r="I123" i="18"/>
  <c r="G123" i="18"/>
  <c r="E123" i="18"/>
  <c r="C123" i="18"/>
  <c r="Y122" i="18"/>
  <c r="W122" i="18"/>
  <c r="U122" i="18"/>
  <c r="S122" i="18"/>
  <c r="Q122" i="18"/>
  <c r="O122" i="18"/>
  <c r="M122" i="18"/>
  <c r="K122" i="18"/>
  <c r="I122" i="18"/>
  <c r="G122" i="18"/>
  <c r="E122" i="18"/>
  <c r="C122" i="18"/>
  <c r="Y121" i="18"/>
  <c r="Y124" i="18" s="1"/>
  <c r="Y105" i="18" s="1"/>
  <c r="W121" i="18"/>
  <c r="W124" i="18" s="1"/>
  <c r="W105" i="18" s="1"/>
  <c r="U121" i="18"/>
  <c r="U124" i="18" s="1"/>
  <c r="U105" i="18" s="1"/>
  <c r="S121" i="18"/>
  <c r="S124" i="18" s="1"/>
  <c r="S105" i="18" s="1"/>
  <c r="Q121" i="18"/>
  <c r="Q124" i="18" s="1"/>
  <c r="Q105" i="18" s="1"/>
  <c r="O121" i="18"/>
  <c r="O124" i="18" s="1"/>
  <c r="O105" i="18" s="1"/>
  <c r="M121" i="18"/>
  <c r="M124" i="18" s="1"/>
  <c r="M105" i="18" s="1"/>
  <c r="K121" i="18"/>
  <c r="K124" i="18" s="1"/>
  <c r="K105" i="18" s="1"/>
  <c r="I121" i="18"/>
  <c r="I124" i="18" s="1"/>
  <c r="I105" i="18" s="1"/>
  <c r="G121" i="18"/>
  <c r="G124" i="18" s="1"/>
  <c r="G105" i="18" s="1"/>
  <c r="E121" i="18"/>
  <c r="E124" i="18" s="1"/>
  <c r="E105" i="18" s="1"/>
  <c r="C121" i="18"/>
  <c r="C124" i="18" s="1"/>
  <c r="C105" i="18" s="1"/>
  <c r="X120" i="18"/>
  <c r="V120" i="18"/>
  <c r="T120" i="18"/>
  <c r="R120" i="18"/>
  <c r="P120" i="18"/>
  <c r="N120" i="18"/>
  <c r="L120" i="18"/>
  <c r="J120" i="18"/>
  <c r="H120" i="18"/>
  <c r="F120" i="18"/>
  <c r="D120" i="18"/>
  <c r="B120" i="18"/>
  <c r="Y119" i="18"/>
  <c r="W119" i="18"/>
  <c r="U119" i="18"/>
  <c r="S119" i="18"/>
  <c r="Q119" i="18"/>
  <c r="O119" i="18"/>
  <c r="M119" i="18"/>
  <c r="K119" i="18"/>
  <c r="I119" i="18"/>
  <c r="G119" i="18"/>
  <c r="E119" i="18"/>
  <c r="C119" i="18"/>
  <c r="Y118" i="18"/>
  <c r="W118" i="18"/>
  <c r="U118" i="18"/>
  <c r="S118" i="18"/>
  <c r="Q118" i="18"/>
  <c r="O118" i="18"/>
  <c r="M118" i="18"/>
  <c r="K118" i="18"/>
  <c r="I118" i="18"/>
  <c r="G118" i="18"/>
  <c r="E118" i="18"/>
  <c r="C118" i="18"/>
  <c r="Y117" i="18"/>
  <c r="Y120" i="18" s="1"/>
  <c r="Y104" i="18" s="1"/>
  <c r="W117" i="18"/>
  <c r="W120" i="18" s="1"/>
  <c r="W104" i="18" s="1"/>
  <c r="U117" i="18"/>
  <c r="U120" i="18" s="1"/>
  <c r="U104" i="18" s="1"/>
  <c r="S117" i="18"/>
  <c r="S120" i="18" s="1"/>
  <c r="S104" i="18" s="1"/>
  <c r="Q117" i="18"/>
  <c r="Q120" i="18" s="1"/>
  <c r="Q104" i="18" s="1"/>
  <c r="O117" i="18"/>
  <c r="O120" i="18" s="1"/>
  <c r="O104" i="18" s="1"/>
  <c r="M117" i="18"/>
  <c r="M120" i="18" s="1"/>
  <c r="M104" i="18" s="1"/>
  <c r="K117" i="18"/>
  <c r="K120" i="18" s="1"/>
  <c r="K104" i="18" s="1"/>
  <c r="I117" i="18"/>
  <c r="I120" i="18" s="1"/>
  <c r="I104" i="18" s="1"/>
  <c r="G117" i="18"/>
  <c r="G120" i="18" s="1"/>
  <c r="G104" i="18" s="1"/>
  <c r="E117" i="18"/>
  <c r="E120" i="18" s="1"/>
  <c r="E104" i="18" s="1"/>
  <c r="C117" i="18"/>
  <c r="C120" i="18" s="1"/>
  <c r="C104" i="18" s="1"/>
  <c r="X116" i="18"/>
  <c r="V116" i="18"/>
  <c r="T116" i="18"/>
  <c r="R116" i="18"/>
  <c r="P116" i="18"/>
  <c r="N116" i="18"/>
  <c r="L116" i="18"/>
  <c r="J116" i="18"/>
  <c r="H116" i="18"/>
  <c r="F116" i="18"/>
  <c r="D116" i="18"/>
  <c r="B116" i="18"/>
  <c r="Y115" i="18"/>
  <c r="W115" i="18"/>
  <c r="U115" i="18"/>
  <c r="S115" i="18"/>
  <c r="Q115" i="18"/>
  <c r="O115" i="18"/>
  <c r="M115" i="18"/>
  <c r="K115" i="18"/>
  <c r="I115" i="18"/>
  <c r="G115" i="18"/>
  <c r="E115" i="18"/>
  <c r="C115" i="18"/>
  <c r="Y114" i="18"/>
  <c r="W114" i="18"/>
  <c r="U114" i="18"/>
  <c r="S114" i="18"/>
  <c r="Q114" i="18"/>
  <c r="O114" i="18"/>
  <c r="M114" i="18"/>
  <c r="K114" i="18"/>
  <c r="I114" i="18"/>
  <c r="G114" i="18"/>
  <c r="E114" i="18"/>
  <c r="C114" i="18"/>
  <c r="Y113" i="18"/>
  <c r="Y116" i="18" s="1"/>
  <c r="Y103" i="18" s="1"/>
  <c r="W113" i="18"/>
  <c r="W116" i="18" s="1"/>
  <c r="W103" i="18" s="1"/>
  <c r="U113" i="18"/>
  <c r="U116" i="18" s="1"/>
  <c r="U103" i="18" s="1"/>
  <c r="S113" i="18"/>
  <c r="S116" i="18" s="1"/>
  <c r="S103" i="18" s="1"/>
  <c r="Q113" i="18"/>
  <c r="Q116" i="18" s="1"/>
  <c r="Q103" i="18" s="1"/>
  <c r="O113" i="18"/>
  <c r="O116" i="18" s="1"/>
  <c r="O103" i="18" s="1"/>
  <c r="M113" i="18"/>
  <c r="M116" i="18" s="1"/>
  <c r="M103" i="18" s="1"/>
  <c r="K113" i="18"/>
  <c r="K116" i="18" s="1"/>
  <c r="K103" i="18" s="1"/>
  <c r="I113" i="18"/>
  <c r="I116" i="18" s="1"/>
  <c r="I103" i="18" s="1"/>
  <c r="G113" i="18"/>
  <c r="G116" i="18" s="1"/>
  <c r="G103" i="18" s="1"/>
  <c r="E113" i="18"/>
  <c r="E116" i="18" s="1"/>
  <c r="E103" i="18" s="1"/>
  <c r="C113" i="18"/>
  <c r="C116" i="18" s="1"/>
  <c r="C103" i="18" s="1"/>
  <c r="Y108" i="18"/>
  <c r="W108" i="18"/>
  <c r="U108" i="18"/>
  <c r="S108" i="18"/>
  <c r="Q108" i="18"/>
  <c r="O108" i="18"/>
  <c r="M108" i="18"/>
  <c r="K108" i="18"/>
  <c r="I108" i="18"/>
  <c r="G108" i="18"/>
  <c r="E108" i="18"/>
  <c r="C108" i="18"/>
  <c r="Y107" i="18"/>
  <c r="W107" i="18"/>
  <c r="U107" i="18"/>
  <c r="S107" i="18"/>
  <c r="Q107" i="18"/>
  <c r="O107" i="18"/>
  <c r="M107" i="18"/>
  <c r="K107" i="18"/>
  <c r="I107" i="18"/>
  <c r="G107" i="18"/>
  <c r="E107" i="18"/>
  <c r="C107" i="18"/>
  <c r="Y81" i="18"/>
  <c r="X81" i="18"/>
  <c r="W81" i="18"/>
  <c r="V81" i="18"/>
  <c r="U81" i="18"/>
  <c r="T81" i="18"/>
  <c r="S81" i="18"/>
  <c r="R81" i="18"/>
  <c r="Q81" i="18"/>
  <c r="P81" i="18"/>
  <c r="O81" i="18"/>
  <c r="N81" i="18"/>
  <c r="M81" i="18"/>
  <c r="L81" i="18"/>
  <c r="K81" i="18"/>
  <c r="J81" i="18"/>
  <c r="I81" i="18"/>
  <c r="H81" i="18"/>
  <c r="G81" i="18"/>
  <c r="F81" i="18"/>
  <c r="E81" i="18"/>
  <c r="D81" i="18"/>
  <c r="C81" i="18"/>
  <c r="B81" i="18"/>
  <c r="Y80" i="18"/>
  <c r="X80" i="18"/>
  <c r="W80" i="18"/>
  <c r="V80" i="18"/>
  <c r="U80" i="18"/>
  <c r="T80" i="18"/>
  <c r="S80" i="18"/>
  <c r="R80" i="18"/>
  <c r="Q80" i="18"/>
  <c r="P80" i="18"/>
  <c r="O80" i="18"/>
  <c r="N80" i="18"/>
  <c r="M80" i="18"/>
  <c r="L80" i="18"/>
  <c r="K80" i="18"/>
  <c r="J80" i="18"/>
  <c r="I80" i="18"/>
  <c r="H80" i="18"/>
  <c r="G80" i="18"/>
  <c r="F80" i="18"/>
  <c r="E80" i="18"/>
  <c r="D80" i="18"/>
  <c r="C80" i="18"/>
  <c r="AA80" i="18" s="1"/>
  <c r="B80" i="18"/>
  <c r="Z80" i="18" s="1"/>
  <c r="Y77" i="18"/>
  <c r="X77" i="18"/>
  <c r="W77" i="18"/>
  <c r="V77" i="18"/>
  <c r="U77" i="18"/>
  <c r="T77" i="18"/>
  <c r="S77" i="18"/>
  <c r="R77" i="18"/>
  <c r="Q77" i="18"/>
  <c r="P77" i="18"/>
  <c r="O77" i="18"/>
  <c r="N77" i="18"/>
  <c r="M77" i="18"/>
  <c r="L77" i="18"/>
  <c r="K77" i="18"/>
  <c r="J77" i="18"/>
  <c r="I77" i="18"/>
  <c r="H77" i="18"/>
  <c r="G77" i="18"/>
  <c r="F77" i="18"/>
  <c r="E77" i="18"/>
  <c r="D77" i="18"/>
  <c r="C77" i="18"/>
  <c r="AA77" i="18" s="1"/>
  <c r="B77" i="18"/>
  <c r="Z77" i="18" s="1"/>
  <c r="Y76" i="18"/>
  <c r="X76" i="18"/>
  <c r="W76" i="18"/>
  <c r="V76" i="18"/>
  <c r="U76" i="18"/>
  <c r="T76" i="18"/>
  <c r="S76" i="18"/>
  <c r="R76" i="18"/>
  <c r="Q76" i="18"/>
  <c r="P76" i="18"/>
  <c r="O76" i="18"/>
  <c r="N76" i="18"/>
  <c r="M76" i="18"/>
  <c r="L76" i="18"/>
  <c r="K76" i="18"/>
  <c r="J76" i="18"/>
  <c r="I76" i="18"/>
  <c r="H76" i="18"/>
  <c r="G76" i="18"/>
  <c r="F76" i="18"/>
  <c r="E76" i="18"/>
  <c r="D76" i="18"/>
  <c r="C76" i="18"/>
  <c r="AA76" i="18" s="1"/>
  <c r="B76" i="18"/>
  <c r="Z76" i="18" s="1"/>
  <c r="Y75" i="18"/>
  <c r="Y78" i="18" s="1"/>
  <c r="X75" i="18"/>
  <c r="X78" i="18" s="1"/>
  <c r="W75" i="18"/>
  <c r="W78" i="18" s="1"/>
  <c r="V75" i="18"/>
  <c r="V78" i="18" s="1"/>
  <c r="U75" i="18"/>
  <c r="U78" i="18" s="1"/>
  <c r="T75" i="18"/>
  <c r="T78" i="18" s="1"/>
  <c r="S75" i="18"/>
  <c r="S78" i="18" s="1"/>
  <c r="R75" i="18"/>
  <c r="R78" i="18" s="1"/>
  <c r="Q75" i="18"/>
  <c r="Q78" i="18" s="1"/>
  <c r="P75" i="18"/>
  <c r="P78" i="18" s="1"/>
  <c r="O75" i="18"/>
  <c r="O78" i="18" s="1"/>
  <c r="N75" i="18"/>
  <c r="N78" i="18" s="1"/>
  <c r="M75" i="18"/>
  <c r="M78" i="18" s="1"/>
  <c r="L75" i="18"/>
  <c r="L78" i="18" s="1"/>
  <c r="K75" i="18"/>
  <c r="K78" i="18" s="1"/>
  <c r="J75" i="18"/>
  <c r="J78" i="18" s="1"/>
  <c r="I75" i="18"/>
  <c r="I78" i="18" s="1"/>
  <c r="H75" i="18"/>
  <c r="H78" i="18" s="1"/>
  <c r="G75" i="18"/>
  <c r="G78" i="18" s="1"/>
  <c r="F75" i="18"/>
  <c r="F78" i="18" s="1"/>
  <c r="E75" i="18"/>
  <c r="E78" i="18" s="1"/>
  <c r="D75" i="18"/>
  <c r="D78" i="18" s="1"/>
  <c r="C75" i="18"/>
  <c r="C78" i="18" s="1"/>
  <c r="AA78" i="18" s="1"/>
  <c r="B75" i="18"/>
  <c r="B78" i="18" s="1"/>
  <c r="Z78" i="18" s="1"/>
  <c r="Y71" i="18"/>
  <c r="X71" i="18"/>
  <c r="W71" i="18"/>
  <c r="V71" i="18"/>
  <c r="U71" i="18"/>
  <c r="T71" i="18"/>
  <c r="S71" i="18"/>
  <c r="R71" i="18"/>
  <c r="Q71" i="18"/>
  <c r="P71" i="18"/>
  <c r="O71" i="18"/>
  <c r="N71" i="18"/>
  <c r="M71" i="18"/>
  <c r="L71" i="18"/>
  <c r="K71" i="18"/>
  <c r="J71" i="18"/>
  <c r="I71" i="18"/>
  <c r="H71" i="18"/>
  <c r="G71" i="18"/>
  <c r="F71" i="18"/>
  <c r="E71" i="18"/>
  <c r="D71" i="18"/>
  <c r="C71" i="18"/>
  <c r="AA71" i="18" s="1"/>
  <c r="B71" i="18"/>
  <c r="Z71" i="18" s="1"/>
  <c r="Y70" i="18"/>
  <c r="X70" i="18"/>
  <c r="W70" i="18"/>
  <c r="V70" i="18"/>
  <c r="U70" i="18"/>
  <c r="T70" i="18"/>
  <c r="S70" i="18"/>
  <c r="R70" i="18"/>
  <c r="Q70" i="18"/>
  <c r="P70" i="18"/>
  <c r="O70" i="18"/>
  <c r="N70" i="18"/>
  <c r="M70" i="18"/>
  <c r="L70" i="18"/>
  <c r="K70" i="18"/>
  <c r="J70" i="18"/>
  <c r="I70" i="18"/>
  <c r="H70" i="18"/>
  <c r="G70" i="18"/>
  <c r="F70" i="18"/>
  <c r="E70" i="18"/>
  <c r="D70" i="18"/>
  <c r="C70" i="18"/>
  <c r="AA70" i="18" s="1"/>
  <c r="B70" i="18"/>
  <c r="Z70" i="18" s="1"/>
  <c r="Y69" i="18"/>
  <c r="Y72" i="18" s="1"/>
  <c r="X69" i="18"/>
  <c r="X72" i="18" s="1"/>
  <c r="W69" i="18"/>
  <c r="W72" i="18" s="1"/>
  <c r="V69" i="18"/>
  <c r="V72" i="18" s="1"/>
  <c r="U69" i="18"/>
  <c r="U72" i="18" s="1"/>
  <c r="T69" i="18"/>
  <c r="T72" i="18" s="1"/>
  <c r="S69" i="18"/>
  <c r="S72" i="18" s="1"/>
  <c r="R69" i="18"/>
  <c r="R72" i="18" s="1"/>
  <c r="Q69" i="18"/>
  <c r="Q72" i="18" s="1"/>
  <c r="P69" i="18"/>
  <c r="P72" i="18" s="1"/>
  <c r="O69" i="18"/>
  <c r="O72" i="18" s="1"/>
  <c r="N69" i="18"/>
  <c r="N72" i="18" s="1"/>
  <c r="M69" i="18"/>
  <c r="M72" i="18" s="1"/>
  <c r="L69" i="18"/>
  <c r="L72" i="18" s="1"/>
  <c r="K69" i="18"/>
  <c r="K72" i="18" s="1"/>
  <c r="J69" i="18"/>
  <c r="J72" i="18" s="1"/>
  <c r="I69" i="18"/>
  <c r="I72" i="18" s="1"/>
  <c r="H69" i="18"/>
  <c r="H72" i="18" s="1"/>
  <c r="G69" i="18"/>
  <c r="G72" i="18" s="1"/>
  <c r="F69" i="18"/>
  <c r="F72" i="18" s="1"/>
  <c r="E69" i="18"/>
  <c r="E72" i="18" s="1"/>
  <c r="D69" i="18"/>
  <c r="D72" i="18" s="1"/>
  <c r="C69" i="18"/>
  <c r="C72" i="18" s="1"/>
  <c r="AA72" i="18" s="1"/>
  <c r="B69" i="18"/>
  <c r="B72" i="18" s="1"/>
  <c r="Z72" i="18" s="1"/>
  <c r="Y65" i="18"/>
  <c r="X65" i="18"/>
  <c r="W65" i="18"/>
  <c r="V65" i="18"/>
  <c r="U65" i="18"/>
  <c r="T65" i="18"/>
  <c r="S65" i="18"/>
  <c r="R65" i="18"/>
  <c r="Q65" i="18"/>
  <c r="P65" i="18"/>
  <c r="O65" i="18"/>
  <c r="N65" i="18"/>
  <c r="M65" i="18"/>
  <c r="L65" i="18"/>
  <c r="K65" i="18"/>
  <c r="J65" i="18"/>
  <c r="I65" i="18"/>
  <c r="H65" i="18"/>
  <c r="G65" i="18"/>
  <c r="F65" i="18"/>
  <c r="E65" i="18"/>
  <c r="D65" i="18"/>
  <c r="C65" i="18"/>
  <c r="AA65" i="18" s="1"/>
  <c r="B65" i="18"/>
  <c r="Z65" i="18" s="1"/>
  <c r="Y64" i="18"/>
  <c r="X64" i="18"/>
  <c r="W64" i="18"/>
  <c r="V64" i="18"/>
  <c r="U64" i="18"/>
  <c r="T64" i="18"/>
  <c r="S64" i="18"/>
  <c r="R64" i="18"/>
  <c r="Q64" i="18"/>
  <c r="P64" i="18"/>
  <c r="O64" i="18"/>
  <c r="N64" i="18"/>
  <c r="M64" i="18"/>
  <c r="L64" i="18"/>
  <c r="K64" i="18"/>
  <c r="J64" i="18"/>
  <c r="I64" i="18"/>
  <c r="H64" i="18"/>
  <c r="G64" i="18"/>
  <c r="F64" i="18"/>
  <c r="E64" i="18"/>
  <c r="D64" i="18"/>
  <c r="C64" i="18"/>
  <c r="AA64" i="18" s="1"/>
  <c r="B64" i="18"/>
  <c r="Z64" i="18" s="1"/>
  <c r="Y63" i="18"/>
  <c r="Y66" i="18" s="1"/>
  <c r="X63" i="18"/>
  <c r="X66" i="18" s="1"/>
  <c r="W63" i="18"/>
  <c r="W66" i="18" s="1"/>
  <c r="V63" i="18"/>
  <c r="V66" i="18" s="1"/>
  <c r="U63" i="18"/>
  <c r="U66" i="18" s="1"/>
  <c r="T63" i="18"/>
  <c r="T66" i="18" s="1"/>
  <c r="S63" i="18"/>
  <c r="S66" i="18" s="1"/>
  <c r="R63" i="18"/>
  <c r="R66" i="18" s="1"/>
  <c r="Q63" i="18"/>
  <c r="Q66" i="18" s="1"/>
  <c r="P63" i="18"/>
  <c r="P66" i="18" s="1"/>
  <c r="O63" i="18"/>
  <c r="O66" i="18" s="1"/>
  <c r="N63" i="18"/>
  <c r="N66" i="18" s="1"/>
  <c r="M63" i="18"/>
  <c r="M66" i="18" s="1"/>
  <c r="L63" i="18"/>
  <c r="L66" i="18" s="1"/>
  <c r="K63" i="18"/>
  <c r="K66" i="18" s="1"/>
  <c r="J63" i="18"/>
  <c r="J66" i="18" s="1"/>
  <c r="I63" i="18"/>
  <c r="I66" i="18" s="1"/>
  <c r="H63" i="18"/>
  <c r="H66" i="18" s="1"/>
  <c r="G63" i="18"/>
  <c r="G66" i="18" s="1"/>
  <c r="F63" i="18"/>
  <c r="F66" i="18" s="1"/>
  <c r="E63" i="18"/>
  <c r="E66" i="18" s="1"/>
  <c r="D63" i="18"/>
  <c r="D66" i="18" s="1"/>
  <c r="C63" i="18"/>
  <c r="C66" i="18" s="1"/>
  <c r="AA66" i="18" s="1"/>
  <c r="B63" i="18"/>
  <c r="B66" i="18" s="1"/>
  <c r="Z66" i="18" s="1"/>
  <c r="Y59" i="18"/>
  <c r="X59" i="18"/>
  <c r="X89" i="18" s="1"/>
  <c r="W59" i="18"/>
  <c r="V59" i="18"/>
  <c r="V89" i="18" s="1"/>
  <c r="U59" i="18"/>
  <c r="T59" i="18"/>
  <c r="T89" i="18" s="1"/>
  <c r="S59" i="18"/>
  <c r="R59" i="18"/>
  <c r="R89" i="18" s="1"/>
  <c r="Q59" i="18"/>
  <c r="P59" i="18"/>
  <c r="P89" i="18" s="1"/>
  <c r="O59" i="18"/>
  <c r="N59" i="18"/>
  <c r="N89" i="18" s="1"/>
  <c r="M59" i="18"/>
  <c r="L59" i="18"/>
  <c r="L89" i="18" s="1"/>
  <c r="K59" i="18"/>
  <c r="J59" i="18"/>
  <c r="J89" i="18" s="1"/>
  <c r="I59" i="18"/>
  <c r="H59" i="18"/>
  <c r="H89" i="18" s="1"/>
  <c r="G59" i="18"/>
  <c r="F59" i="18"/>
  <c r="F89" i="18" s="1"/>
  <c r="E59" i="18"/>
  <c r="D59" i="18"/>
  <c r="D89" i="18" s="1"/>
  <c r="C59" i="18"/>
  <c r="AA59" i="18" s="1"/>
  <c r="B59" i="18"/>
  <c r="B89" i="18" s="1"/>
  <c r="Y58" i="18"/>
  <c r="X58" i="18"/>
  <c r="X88" i="18" s="1"/>
  <c r="W58" i="18"/>
  <c r="V58" i="18"/>
  <c r="V88" i="18" s="1"/>
  <c r="U58" i="18"/>
  <c r="T58" i="18"/>
  <c r="T88" i="18" s="1"/>
  <c r="S58" i="18"/>
  <c r="R58" i="18"/>
  <c r="R88" i="18" s="1"/>
  <c r="Q58" i="18"/>
  <c r="P58" i="18"/>
  <c r="P88" i="18" s="1"/>
  <c r="O58" i="18"/>
  <c r="N58" i="18"/>
  <c r="N88" i="18" s="1"/>
  <c r="M58" i="18"/>
  <c r="L58" i="18"/>
  <c r="L88" i="18" s="1"/>
  <c r="K58" i="18"/>
  <c r="J58" i="18"/>
  <c r="J88" i="18" s="1"/>
  <c r="I58" i="18"/>
  <c r="H58" i="18"/>
  <c r="H88" i="18" s="1"/>
  <c r="G58" i="18"/>
  <c r="F58" i="18"/>
  <c r="F88" i="18" s="1"/>
  <c r="E58" i="18"/>
  <c r="D58" i="18"/>
  <c r="D88" i="18" s="1"/>
  <c r="C58" i="18"/>
  <c r="AA58" i="18" s="1"/>
  <c r="B58" i="18"/>
  <c r="B88" i="18" s="1"/>
  <c r="Y57" i="18"/>
  <c r="Y60" i="18" s="1"/>
  <c r="X57" i="18"/>
  <c r="X87" i="18" s="1"/>
  <c r="W57" i="18"/>
  <c r="W60" i="18" s="1"/>
  <c r="V57" i="18"/>
  <c r="V87" i="18" s="1"/>
  <c r="U57" i="18"/>
  <c r="U60" i="18" s="1"/>
  <c r="T57" i="18"/>
  <c r="T87" i="18" s="1"/>
  <c r="S57" i="18"/>
  <c r="S60" i="18" s="1"/>
  <c r="R57" i="18"/>
  <c r="R87" i="18" s="1"/>
  <c r="Q57" i="18"/>
  <c r="Q60" i="18" s="1"/>
  <c r="P57" i="18"/>
  <c r="P87" i="18" s="1"/>
  <c r="O57" i="18"/>
  <c r="O60" i="18" s="1"/>
  <c r="N57" i="18"/>
  <c r="N87" i="18" s="1"/>
  <c r="M57" i="18"/>
  <c r="M60" i="18" s="1"/>
  <c r="L57" i="18"/>
  <c r="L87" i="18" s="1"/>
  <c r="K57" i="18"/>
  <c r="K60" i="18" s="1"/>
  <c r="J57" i="18"/>
  <c r="J87" i="18" s="1"/>
  <c r="I57" i="18"/>
  <c r="I60" i="18" s="1"/>
  <c r="H57" i="18"/>
  <c r="H87" i="18" s="1"/>
  <c r="G57" i="18"/>
  <c r="G60" i="18" s="1"/>
  <c r="F57" i="18"/>
  <c r="F87" i="18" s="1"/>
  <c r="E57" i="18"/>
  <c r="E60" i="18" s="1"/>
  <c r="D57" i="18"/>
  <c r="D87" i="18" s="1"/>
  <c r="C57" i="18"/>
  <c r="C60" i="18" s="1"/>
  <c r="AA60" i="18" s="1"/>
  <c r="B57" i="18"/>
  <c r="B87" i="18" s="1"/>
  <c r="B7" i="13" s="1"/>
  <c r="X43" i="18"/>
  <c r="V43" i="18"/>
  <c r="T43" i="18"/>
  <c r="R43" i="18"/>
  <c r="P43" i="18"/>
  <c r="N43" i="18"/>
  <c r="L43" i="18"/>
  <c r="J43" i="18"/>
  <c r="H43" i="18"/>
  <c r="F43" i="18"/>
  <c r="D43" i="18"/>
  <c r="B43" i="18"/>
  <c r="Z42" i="18"/>
  <c r="Y42" i="18"/>
  <c r="W42" i="18"/>
  <c r="U42" i="18"/>
  <c r="S42" i="18"/>
  <c r="Q42" i="18"/>
  <c r="O42" i="18"/>
  <c r="M42" i="18"/>
  <c r="K42" i="18"/>
  <c r="I42" i="18"/>
  <c r="G42" i="18"/>
  <c r="E42" i="18"/>
  <c r="C42" i="18"/>
  <c r="Z41" i="18"/>
  <c r="Y41" i="18"/>
  <c r="W41" i="18"/>
  <c r="U41" i="18"/>
  <c r="S41" i="18"/>
  <c r="Q41" i="18"/>
  <c r="O41" i="18"/>
  <c r="M41" i="18"/>
  <c r="K41" i="18"/>
  <c r="I41" i="18"/>
  <c r="G41" i="18"/>
  <c r="E41" i="18"/>
  <c r="C41" i="18"/>
  <c r="Z40" i="18"/>
  <c r="Y40" i="18"/>
  <c r="W40" i="18"/>
  <c r="U40" i="18"/>
  <c r="S40" i="18"/>
  <c r="Q40" i="18"/>
  <c r="O40" i="18"/>
  <c r="M40" i="18"/>
  <c r="K40" i="18"/>
  <c r="I40" i="18"/>
  <c r="G40" i="18"/>
  <c r="E40" i="18"/>
  <c r="C40" i="18"/>
  <c r="Z39" i="18"/>
  <c r="Y39" i="18"/>
  <c r="W39" i="18"/>
  <c r="U39" i="18"/>
  <c r="S39" i="18"/>
  <c r="Q39" i="18"/>
  <c r="O39" i="18"/>
  <c r="M39" i="18"/>
  <c r="K39" i="18"/>
  <c r="I39" i="18"/>
  <c r="G39" i="18"/>
  <c r="E39" i="18"/>
  <c r="AA39" i="18" s="1"/>
  <c r="C39" i="18"/>
  <c r="Z38" i="18"/>
  <c r="Z43" i="18" s="1"/>
  <c r="Y38" i="18"/>
  <c r="W38" i="18"/>
  <c r="W43" i="18" s="1"/>
  <c r="U38" i="18"/>
  <c r="S38" i="18"/>
  <c r="S43" i="18" s="1"/>
  <c r="Q38" i="18"/>
  <c r="O38" i="18"/>
  <c r="O43" i="18" s="1"/>
  <c r="M38" i="18"/>
  <c r="K38" i="18"/>
  <c r="K43" i="18" s="1"/>
  <c r="I38" i="18"/>
  <c r="G38" i="18"/>
  <c r="G43" i="18" s="1"/>
  <c r="E38" i="18"/>
  <c r="C38" i="18"/>
  <c r="C43" i="18" s="1"/>
  <c r="X35" i="18"/>
  <c r="V35" i="18"/>
  <c r="T35" i="18"/>
  <c r="P35" i="18"/>
  <c r="N35" i="18"/>
  <c r="L35" i="18"/>
  <c r="J35" i="18"/>
  <c r="H35" i="18"/>
  <c r="F35" i="18"/>
  <c r="D35" i="18"/>
  <c r="B35" i="18"/>
  <c r="Z34" i="18"/>
  <c r="Y34" i="18"/>
  <c r="W34" i="18"/>
  <c r="U34" i="18"/>
  <c r="S34" i="18"/>
  <c r="Q34" i="18"/>
  <c r="O34" i="18"/>
  <c r="M34" i="18"/>
  <c r="K34" i="18"/>
  <c r="I34" i="18"/>
  <c r="G34" i="18"/>
  <c r="E34" i="18"/>
  <c r="C34" i="18"/>
  <c r="Z33" i="18"/>
  <c r="Y33" i="18"/>
  <c r="W33" i="18"/>
  <c r="U33" i="18"/>
  <c r="S33" i="18"/>
  <c r="Q33" i="18"/>
  <c r="O33" i="18"/>
  <c r="M33" i="18"/>
  <c r="K33" i="18"/>
  <c r="I33" i="18"/>
  <c r="G33" i="18"/>
  <c r="E33" i="18"/>
  <c r="C33" i="18"/>
  <c r="Y32" i="18"/>
  <c r="W32" i="18"/>
  <c r="U32" i="18"/>
  <c r="R32" i="18"/>
  <c r="R48" i="18" s="1"/>
  <c r="Q32" i="18"/>
  <c r="O32" i="18"/>
  <c r="M32" i="18"/>
  <c r="K32" i="18"/>
  <c r="I32" i="18"/>
  <c r="G32" i="18"/>
  <c r="E32" i="18"/>
  <c r="C32" i="18"/>
  <c r="Z31" i="18"/>
  <c r="Y31" i="18"/>
  <c r="W31" i="18"/>
  <c r="W35" i="18" s="1"/>
  <c r="U31" i="18"/>
  <c r="S31" i="18"/>
  <c r="Q31" i="18"/>
  <c r="O31" i="18"/>
  <c r="O35" i="18" s="1"/>
  <c r="M31" i="18"/>
  <c r="K31" i="18"/>
  <c r="K35" i="18" s="1"/>
  <c r="I31" i="18"/>
  <c r="G31" i="18"/>
  <c r="G35" i="18" s="1"/>
  <c r="E31" i="18"/>
  <c r="C31" i="18"/>
  <c r="AA31" i="18" s="1"/>
  <c r="X28" i="18"/>
  <c r="V28" i="18"/>
  <c r="T28" i="18"/>
  <c r="R28" i="18"/>
  <c r="P28" i="18"/>
  <c r="N28" i="18"/>
  <c r="L28" i="18"/>
  <c r="J28" i="18"/>
  <c r="H28" i="18"/>
  <c r="F28" i="18"/>
  <c r="D28" i="18"/>
  <c r="B28" i="18"/>
  <c r="Z28" i="18" s="1"/>
  <c r="Z27" i="18"/>
  <c r="Y27" i="18"/>
  <c r="W27" i="18"/>
  <c r="U27" i="18"/>
  <c r="S27" i="18"/>
  <c r="Q27" i="18"/>
  <c r="O27" i="18"/>
  <c r="M27" i="18"/>
  <c r="K27" i="18"/>
  <c r="I27" i="18"/>
  <c r="G27" i="18"/>
  <c r="E27" i="18"/>
  <c r="C27" i="18"/>
  <c r="Z26" i="18"/>
  <c r="Y26" i="18"/>
  <c r="W26" i="18"/>
  <c r="U26" i="18"/>
  <c r="S26" i="18"/>
  <c r="Q26" i="18"/>
  <c r="O26" i="18"/>
  <c r="M26" i="18"/>
  <c r="K26" i="18"/>
  <c r="I26" i="18"/>
  <c r="G26" i="18"/>
  <c r="E26" i="18"/>
  <c r="C26" i="18"/>
  <c r="Z25" i="18"/>
  <c r="Y25" i="18"/>
  <c r="W25" i="18"/>
  <c r="U25" i="18"/>
  <c r="S25" i="18"/>
  <c r="Q25" i="18"/>
  <c r="O25" i="18"/>
  <c r="M25" i="18"/>
  <c r="K25" i="18"/>
  <c r="I25" i="18"/>
  <c r="G25" i="18"/>
  <c r="E25" i="18"/>
  <c r="C25" i="18"/>
  <c r="G44" i="17"/>
  <c r="F44" i="17" s="1"/>
  <c r="G43" i="17"/>
  <c r="F43" i="17" s="1"/>
  <c r="G42" i="17"/>
  <c r="F42" i="17" s="1"/>
  <c r="G41" i="17"/>
  <c r="F41" i="17" s="1"/>
  <c r="G40" i="17"/>
  <c r="F40" i="17" s="1"/>
  <c r="D26" i="17"/>
  <c r="G45" i="17" s="1"/>
  <c r="F45" i="17" s="1"/>
  <c r="C26" i="17"/>
  <c r="E45" i="17" s="1"/>
  <c r="D45" i="17" s="1"/>
  <c r="B26" i="17"/>
  <c r="C45" i="17" s="1"/>
  <c r="B45" i="17" s="1"/>
  <c r="D11" i="17"/>
  <c r="C7" i="13" l="1"/>
  <c r="E87" i="18"/>
  <c r="D93" i="18"/>
  <c r="E7" i="13"/>
  <c r="I87" i="18"/>
  <c r="H93" i="18"/>
  <c r="G7" i="13"/>
  <c r="M87" i="18"/>
  <c r="L93" i="18"/>
  <c r="I7" i="13"/>
  <c r="Q87" i="18"/>
  <c r="P93" i="18"/>
  <c r="K7" i="13"/>
  <c r="U87" i="18"/>
  <c r="T93" i="18"/>
  <c r="M7" i="13"/>
  <c r="Y87" i="18"/>
  <c r="X93" i="18"/>
  <c r="D8" i="13"/>
  <c r="G88" i="18"/>
  <c r="F94" i="18"/>
  <c r="F8" i="13"/>
  <c r="K88" i="18"/>
  <c r="J94" i="18"/>
  <c r="H8" i="13"/>
  <c r="O88" i="18"/>
  <c r="N94" i="18"/>
  <c r="J8" i="13"/>
  <c r="S88" i="18"/>
  <c r="R94" i="18"/>
  <c r="L8" i="13"/>
  <c r="W88" i="18"/>
  <c r="V94" i="18"/>
  <c r="C9" i="13"/>
  <c r="E89" i="18"/>
  <c r="D95" i="18"/>
  <c r="F9" i="13"/>
  <c r="J95" i="18"/>
  <c r="K89" i="18"/>
  <c r="AH158" i="26"/>
  <c r="AI15" i="6" s="1"/>
  <c r="AH104" i="6"/>
  <c r="J16" i="13"/>
  <c r="M144" i="26" s="1"/>
  <c r="R52" i="18"/>
  <c r="D7" i="13"/>
  <c r="F93" i="18"/>
  <c r="G87" i="18"/>
  <c r="F7" i="13"/>
  <c r="J93" i="18"/>
  <c r="K87" i="18"/>
  <c r="H7" i="13"/>
  <c r="N93" i="18"/>
  <c r="O87" i="18"/>
  <c r="J7" i="13"/>
  <c r="R93" i="18"/>
  <c r="S87" i="18"/>
  <c r="L7" i="13"/>
  <c r="V93" i="18"/>
  <c r="W87" i="18"/>
  <c r="B8" i="13"/>
  <c r="Z88" i="18"/>
  <c r="B94" i="18"/>
  <c r="C88" i="18"/>
  <c r="C8" i="13"/>
  <c r="D94" i="18"/>
  <c r="E88" i="18"/>
  <c r="E8" i="13"/>
  <c r="H94" i="18"/>
  <c r="I88" i="18"/>
  <c r="G8" i="13"/>
  <c r="L94" i="18"/>
  <c r="M88" i="18"/>
  <c r="I8" i="13"/>
  <c r="P94" i="18"/>
  <c r="Q88" i="18"/>
  <c r="K8" i="13"/>
  <c r="T94" i="18"/>
  <c r="U88" i="18"/>
  <c r="M8" i="13"/>
  <c r="X94" i="18"/>
  <c r="Y88" i="18"/>
  <c r="Z89" i="18"/>
  <c r="D9" i="13"/>
  <c r="F95" i="18"/>
  <c r="G89" i="18"/>
  <c r="E9" i="13"/>
  <c r="I89" i="18"/>
  <c r="H95" i="18"/>
  <c r="G9" i="13"/>
  <c r="M89" i="18"/>
  <c r="L95" i="18"/>
  <c r="H9" i="13"/>
  <c r="N95" i="18"/>
  <c r="O89" i="18"/>
  <c r="I9" i="13"/>
  <c r="Q89" i="18"/>
  <c r="P95" i="18"/>
  <c r="J9" i="13"/>
  <c r="R95" i="18"/>
  <c r="S89" i="18"/>
  <c r="K9" i="13"/>
  <c r="U89" i="18"/>
  <c r="T95" i="18"/>
  <c r="L9" i="13"/>
  <c r="V95" i="18"/>
  <c r="W89" i="18"/>
  <c r="M9" i="13"/>
  <c r="Y89" i="18"/>
  <c r="X95" i="18"/>
  <c r="AJ170" i="26"/>
  <c r="AK6" i="6" s="1"/>
  <c r="Z47" i="18"/>
  <c r="Z49" i="18"/>
  <c r="B20" i="13"/>
  <c r="E143" i="26"/>
  <c r="B40" i="13"/>
  <c r="E147" i="26"/>
  <c r="C39" i="13"/>
  <c r="F146" i="26"/>
  <c r="D20" i="13"/>
  <c r="G143" i="26"/>
  <c r="D40" i="13"/>
  <c r="G147" i="26"/>
  <c r="E39" i="13"/>
  <c r="H146" i="26"/>
  <c r="F20" i="13"/>
  <c r="I143" i="26"/>
  <c r="I147" i="26"/>
  <c r="F40" i="13"/>
  <c r="G39" i="13"/>
  <c r="J146" i="26"/>
  <c r="H20" i="13"/>
  <c r="K143" i="26"/>
  <c r="H40" i="13"/>
  <c r="K147" i="26"/>
  <c r="I39" i="13"/>
  <c r="L146" i="26"/>
  <c r="J20" i="13"/>
  <c r="M143" i="26"/>
  <c r="M147" i="26"/>
  <c r="J40" i="13"/>
  <c r="K39" i="13"/>
  <c r="N146" i="26"/>
  <c r="L20" i="13"/>
  <c r="O143" i="26"/>
  <c r="M39" i="13"/>
  <c r="P146" i="26"/>
  <c r="C87" i="18"/>
  <c r="C89" i="18"/>
  <c r="B95" i="18"/>
  <c r="B96" i="18"/>
  <c r="D97" i="18"/>
  <c r="F96" i="18"/>
  <c r="H97" i="18"/>
  <c r="J96" i="18"/>
  <c r="L97" i="18"/>
  <c r="N96" i="18"/>
  <c r="P97" i="18"/>
  <c r="R96" i="18"/>
  <c r="T97" i="18"/>
  <c r="V96" i="18"/>
  <c r="X97" i="18"/>
  <c r="AI37" i="13"/>
  <c r="AL138" i="26"/>
  <c r="AH38" i="13"/>
  <c r="AK139" i="26"/>
  <c r="V42" i="13"/>
  <c r="Y149" i="26"/>
  <c r="U43" i="13"/>
  <c r="X150" i="26"/>
  <c r="AH29" i="13"/>
  <c r="AH41" i="13"/>
  <c r="AK148" i="26"/>
  <c r="M77" i="26"/>
  <c r="M69" i="27"/>
  <c r="M90" i="27" s="1"/>
  <c r="M78" i="26"/>
  <c r="M70" i="27"/>
  <c r="M91" i="27" s="1"/>
  <c r="L79" i="26"/>
  <c r="L71" i="27"/>
  <c r="L92" i="27" s="1"/>
  <c r="K40" i="13"/>
  <c r="M68" i="27" s="1"/>
  <c r="AH9" i="6"/>
  <c r="AF7" i="27"/>
  <c r="AI70" i="27"/>
  <c r="AI91" i="27" s="1"/>
  <c r="AI78" i="26"/>
  <c r="V71" i="27"/>
  <c r="V92" i="27" s="1"/>
  <c r="V79" i="26"/>
  <c r="W69" i="27"/>
  <c r="W90" i="27" s="1"/>
  <c r="W77" i="26"/>
  <c r="AI68" i="27"/>
  <c r="AI89" i="27" s="1"/>
  <c r="AI76" i="26"/>
  <c r="AI66" i="27"/>
  <c r="AI87" i="27" s="1"/>
  <c r="AI74" i="26"/>
  <c r="AJ65" i="27"/>
  <c r="AJ86" i="27" s="1"/>
  <c r="AJ73" i="26"/>
  <c r="AI172" i="26"/>
  <c r="AJ7" i="6" s="1"/>
  <c r="AI154" i="26"/>
  <c r="AJ67" i="27"/>
  <c r="AJ88" i="27" s="1"/>
  <c r="AJ75" i="26"/>
  <c r="AK157" i="26"/>
  <c r="AL14" i="6" s="1"/>
  <c r="B36" i="13"/>
  <c r="E157" i="26"/>
  <c r="D14" i="6" s="1"/>
  <c r="E137" i="26"/>
  <c r="B9" i="13"/>
  <c r="B39" i="13"/>
  <c r="E146" i="26"/>
  <c r="C20" i="13"/>
  <c r="F143" i="26"/>
  <c r="D39" i="13"/>
  <c r="G146" i="26"/>
  <c r="E20" i="13"/>
  <c r="H143" i="26"/>
  <c r="E40" i="13"/>
  <c r="H147" i="26"/>
  <c r="F39" i="13"/>
  <c r="I146" i="26"/>
  <c r="G20" i="13"/>
  <c r="J143" i="26"/>
  <c r="G40" i="13"/>
  <c r="J147" i="26"/>
  <c r="H39" i="13"/>
  <c r="K146" i="26"/>
  <c r="I20" i="13"/>
  <c r="L143" i="26"/>
  <c r="L147" i="26"/>
  <c r="I40" i="13"/>
  <c r="J39" i="13"/>
  <c r="M146" i="26"/>
  <c r="K20" i="13"/>
  <c r="N143" i="26"/>
  <c r="L39" i="13"/>
  <c r="O146" i="26"/>
  <c r="M20" i="13"/>
  <c r="N20" i="13" s="1"/>
  <c r="P143" i="26"/>
  <c r="B93" i="18"/>
  <c r="B98" i="18" s="1"/>
  <c r="B97" i="18"/>
  <c r="D96" i="18"/>
  <c r="D98" i="18" s="1"/>
  <c r="F97" i="18"/>
  <c r="H96" i="18"/>
  <c r="H98" i="18" s="1"/>
  <c r="J97" i="18"/>
  <c r="L96" i="18"/>
  <c r="N97" i="18"/>
  <c r="P96" i="18"/>
  <c r="P98" i="18" s="1"/>
  <c r="R97" i="18"/>
  <c r="T96" i="18"/>
  <c r="V97" i="18"/>
  <c r="X96" i="18"/>
  <c r="X98" i="18" s="1"/>
  <c r="Z87" i="18"/>
  <c r="AI36" i="13"/>
  <c r="AL137" i="26"/>
  <c r="AI39" i="13"/>
  <c r="AL146" i="26"/>
  <c r="AH40" i="13"/>
  <c r="AK147" i="26"/>
  <c r="V41" i="13"/>
  <c r="Y148" i="26"/>
  <c r="AG43" i="13"/>
  <c r="AJ150" i="26"/>
  <c r="AJ151" i="26" s="1"/>
  <c r="AH42" i="13"/>
  <c r="AK149" i="26"/>
  <c r="M151" i="26"/>
  <c r="AG97" i="27"/>
  <c r="AG99" i="27"/>
  <c r="AG100" i="27" s="1"/>
  <c r="AG102" i="27" s="1"/>
  <c r="AG104" i="27" s="1"/>
  <c r="AG108" i="27"/>
  <c r="AI17" i="6" s="1"/>
  <c r="AI85" i="27"/>
  <c r="AH172" i="26"/>
  <c r="AI7" i="6" s="1"/>
  <c r="AI16" i="6" s="1"/>
  <c r="AH154" i="26"/>
  <c r="AJ16" i="6"/>
  <c r="AH71" i="27"/>
  <c r="AH92" i="27" s="1"/>
  <c r="AH93" i="27" s="1"/>
  <c r="AH79" i="26"/>
  <c r="AH81" i="26" s="1"/>
  <c r="AF44" i="13"/>
  <c r="AI69" i="27"/>
  <c r="AI90" i="27" s="1"/>
  <c r="AI77" i="26"/>
  <c r="W70" i="27"/>
  <c r="W91" i="27" s="1"/>
  <c r="W78" i="26"/>
  <c r="AK140" i="26"/>
  <c r="AJ64" i="27"/>
  <c r="AJ72" i="26"/>
  <c r="G6" i="31"/>
  <c r="H6" i="31"/>
  <c r="K6" i="31"/>
  <c r="I6" i="31"/>
  <c r="J6" i="31"/>
  <c r="N31" i="37"/>
  <c r="AA41" i="18"/>
  <c r="G12" i="19"/>
  <c r="K62" i="19"/>
  <c r="K63" i="19" s="1"/>
  <c r="K64" i="19" s="1"/>
  <c r="J72" i="6" s="1"/>
  <c r="E62" i="19"/>
  <c r="E63" i="19" s="1"/>
  <c r="E64" i="19" s="1"/>
  <c r="D72" i="6" s="1"/>
  <c r="N62" i="19"/>
  <c r="N63" i="19" s="1"/>
  <c r="N64" i="19" s="1"/>
  <c r="M72" i="6" s="1"/>
  <c r="H62" i="19"/>
  <c r="H63" i="19" s="1"/>
  <c r="H64" i="19" s="1"/>
  <c r="G72" i="6" s="1"/>
  <c r="W62" i="19"/>
  <c r="W63" i="19" s="1"/>
  <c r="W64" i="19" s="1"/>
  <c r="W72" i="6" s="1"/>
  <c r="Q62" i="19"/>
  <c r="Q63" i="19" s="1"/>
  <c r="Q64" i="19" s="1"/>
  <c r="Q72" i="6" s="1"/>
  <c r="Z62" i="19"/>
  <c r="Z63" i="19" s="1"/>
  <c r="Z64" i="19" s="1"/>
  <c r="Z72" i="6" s="1"/>
  <c r="T62" i="19"/>
  <c r="T63" i="19" s="1"/>
  <c r="T64" i="19" s="1"/>
  <c r="T72" i="6" s="1"/>
  <c r="AI62" i="19"/>
  <c r="AI63" i="19" s="1"/>
  <c r="AI64" i="19" s="1"/>
  <c r="AJ72" i="6" s="1"/>
  <c r="AC62" i="19"/>
  <c r="AC63" i="19" s="1"/>
  <c r="AC64" i="19" s="1"/>
  <c r="AD72" i="6" s="1"/>
  <c r="AL62" i="19"/>
  <c r="AL63" i="19" s="1"/>
  <c r="AL64" i="19" s="1"/>
  <c r="AM72" i="6" s="1"/>
  <c r="AF62" i="19"/>
  <c r="AF63" i="19" s="1"/>
  <c r="AF64" i="19" s="1"/>
  <c r="AG72" i="6" s="1"/>
  <c r="G30" i="19"/>
  <c r="G52" i="19"/>
  <c r="M172" i="26"/>
  <c r="L7" i="6" s="1"/>
  <c r="AM4" i="3"/>
  <c r="AM50" i="3" s="1"/>
  <c r="AK127" i="6"/>
  <c r="AA4" i="3"/>
  <c r="AA50" i="3" s="1"/>
  <c r="X127" i="6"/>
  <c r="Y4" i="3"/>
  <c r="Y56" i="3" s="1"/>
  <c r="V127" i="6"/>
  <c r="W4" i="3"/>
  <c r="W49" i="3" s="1"/>
  <c r="T127" i="6"/>
  <c r="U4" i="3"/>
  <c r="U13" i="3" s="1"/>
  <c r="R127" i="6"/>
  <c r="S4" i="3"/>
  <c r="S56" i="3" s="1"/>
  <c r="P127" i="6"/>
  <c r="AC4" i="3"/>
  <c r="AC13" i="3" s="1"/>
  <c r="Z127" i="6"/>
  <c r="AA127" i="6" s="1"/>
  <c r="Z4" i="3"/>
  <c r="Z50" i="3" s="1"/>
  <c r="W127" i="6"/>
  <c r="X4" i="3"/>
  <c r="Y24" i="3" s="1"/>
  <c r="U127" i="6"/>
  <c r="V4" i="3"/>
  <c r="V50" i="3" s="1"/>
  <c r="S127" i="6"/>
  <c r="T4" i="3"/>
  <c r="T24" i="3" s="1"/>
  <c r="Q127" i="6"/>
  <c r="R4" i="3"/>
  <c r="R50" i="3" s="1"/>
  <c r="O127" i="6"/>
  <c r="AA24" i="3"/>
  <c r="S138" i="37"/>
  <c r="R149" i="37"/>
  <c r="P139" i="37"/>
  <c r="O140" i="37"/>
  <c r="K133" i="37"/>
  <c r="AQ1" i="2"/>
  <c r="AN1" i="2"/>
  <c r="AR1" i="2"/>
  <c r="AJ1" i="2"/>
  <c r="AG151" i="2"/>
  <c r="AB33" i="6" s="1"/>
  <c r="AL1" i="2"/>
  <c r="AH1" i="2"/>
  <c r="AO1" i="2"/>
  <c r="AM1" i="2"/>
  <c r="AK1" i="2"/>
  <c r="AI1" i="2"/>
  <c r="AG1" i="2"/>
  <c r="AE1" i="2"/>
  <c r="AN151" i="2"/>
  <c r="AI33" i="6" s="1"/>
  <c r="AL151" i="2"/>
  <c r="AG33" i="6" s="1"/>
  <c r="AJ151" i="2"/>
  <c r="AE33" i="6" s="1"/>
  <c r="AH151" i="2"/>
  <c r="AC33" i="6" s="1"/>
  <c r="AF151" i="2"/>
  <c r="Z33" i="6" s="1"/>
  <c r="AQ51" i="2"/>
  <c r="AO51" i="2"/>
  <c r="AL9" i="3" s="1"/>
  <c r="AM51" i="2"/>
  <c r="AK51" i="2"/>
  <c r="AH14" i="3" s="1"/>
  <c r="AI51" i="2"/>
  <c r="AG51" i="2"/>
  <c r="AD14" i="3" s="1"/>
  <c r="AE51" i="2"/>
  <c r="AC51" i="2"/>
  <c r="Z9" i="3" s="1"/>
  <c r="AA51" i="2"/>
  <c r="Y51" i="2"/>
  <c r="V9" i="3" s="1"/>
  <c r="W51" i="2"/>
  <c r="U51" i="2"/>
  <c r="R14" i="3" s="1"/>
  <c r="AP151" i="2"/>
  <c r="AK33" i="6" s="1"/>
  <c r="AR51" i="2"/>
  <c r="AO9" i="3" s="1"/>
  <c r="AP51" i="2"/>
  <c r="AN51" i="2"/>
  <c r="AK14" i="3" s="1"/>
  <c r="AL51" i="2"/>
  <c r="AJ51" i="2"/>
  <c r="AG14" i="3" s="1"/>
  <c r="AH51" i="2"/>
  <c r="AF51" i="2"/>
  <c r="AD51" i="2"/>
  <c r="AB51" i="2"/>
  <c r="Y9" i="3" s="1"/>
  <c r="Z51" i="2"/>
  <c r="X51" i="2"/>
  <c r="U14" i="3" s="1"/>
  <c r="V51" i="2"/>
  <c r="AD151" i="2"/>
  <c r="X33" i="6" s="1"/>
  <c r="AA33" i="6" s="1"/>
  <c r="Z27" i="3"/>
  <c r="X50" i="3"/>
  <c r="X43" i="3"/>
  <c r="V11" i="3"/>
  <c r="T11" i="3"/>
  <c r="T22" i="3"/>
  <c r="R13" i="3"/>
  <c r="AL14" i="3"/>
  <c r="AJ14" i="3"/>
  <c r="AH9" i="3"/>
  <c r="Z14" i="3"/>
  <c r="V14" i="3"/>
  <c r="T14" i="3"/>
  <c r="R9" i="3"/>
  <c r="AM27" i="3"/>
  <c r="AM43" i="3"/>
  <c r="AC50" i="3"/>
  <c r="AC56" i="3"/>
  <c r="AA12" i="3"/>
  <c r="AA22" i="3"/>
  <c r="Y50" i="3"/>
  <c r="Y49" i="3"/>
  <c r="Y11" i="3"/>
  <c r="W27" i="3"/>
  <c r="W25" i="3"/>
  <c r="W13" i="3"/>
  <c r="U23" i="3"/>
  <c r="U22" i="3"/>
  <c r="U12" i="3"/>
  <c r="S49" i="3"/>
  <c r="S11" i="3"/>
  <c r="AO14" i="3"/>
  <c r="AM14" i="3"/>
  <c r="AK9" i="3"/>
  <c r="AI14" i="3"/>
  <c r="AG9" i="3"/>
  <c r="AE14" i="3"/>
  <c r="AC9" i="3"/>
  <c r="AA14" i="3"/>
  <c r="Y14" i="3"/>
  <c r="W14" i="3"/>
  <c r="U9" i="3"/>
  <c r="S14" i="3"/>
  <c r="M89" i="27"/>
  <c r="C162" i="26"/>
  <c r="C167" i="26" s="1"/>
  <c r="C130" i="26" s="1"/>
  <c r="C132" i="26" s="1"/>
  <c r="D162" i="26"/>
  <c r="D167" i="26" s="1"/>
  <c r="L42" i="13"/>
  <c r="O149" i="26"/>
  <c r="K43" i="13"/>
  <c r="N150" i="26"/>
  <c r="N151" i="26" s="1"/>
  <c r="M76" i="26"/>
  <c r="L40" i="13"/>
  <c r="N68" i="27" s="1"/>
  <c r="O147" i="26"/>
  <c r="L41" i="13"/>
  <c r="O148" i="26"/>
  <c r="AJ30" i="13"/>
  <c r="AI28" i="13"/>
  <c r="AI27" i="13"/>
  <c r="AI26" i="13"/>
  <c r="V29" i="13"/>
  <c r="W27" i="13"/>
  <c r="W26" i="13"/>
  <c r="X30" i="13"/>
  <c r="W28" i="13"/>
  <c r="L29" i="13"/>
  <c r="M26" i="13"/>
  <c r="M27" i="13"/>
  <c r="M28" i="13"/>
  <c r="M40" i="13" s="1"/>
  <c r="AI19" i="13"/>
  <c r="AJ15" i="13"/>
  <c r="AJ17" i="13"/>
  <c r="AK21" i="13"/>
  <c r="AJ16" i="13"/>
  <c r="AJ18" i="13"/>
  <c r="AJ39" i="13" s="1"/>
  <c r="AL75" i="26" s="1"/>
  <c r="AI9" i="13"/>
  <c r="AK11" i="13"/>
  <c r="AJ7" i="13"/>
  <c r="AJ36" i="13" s="1"/>
  <c r="AJ8" i="13"/>
  <c r="AJ37" i="13" s="1"/>
  <c r="AL73" i="26" s="1"/>
  <c r="C10" i="13"/>
  <c r="E10" i="13"/>
  <c r="G10" i="13"/>
  <c r="I10" i="13"/>
  <c r="K10" i="13"/>
  <c r="M10" i="13"/>
  <c r="N10" i="13" s="1"/>
  <c r="D10" i="13"/>
  <c r="L10" i="13"/>
  <c r="J10" i="13"/>
  <c r="H10" i="13"/>
  <c r="F10" i="13"/>
  <c r="B10" i="13"/>
  <c r="F98" i="18"/>
  <c r="E47" i="18"/>
  <c r="E93" i="18" s="1"/>
  <c r="M47" i="18"/>
  <c r="M93" i="18" s="1"/>
  <c r="Q47" i="18"/>
  <c r="Q93" i="18" s="1"/>
  <c r="U47" i="18"/>
  <c r="U93" i="18" s="1"/>
  <c r="Y47" i="18"/>
  <c r="Y93" i="18" s="1"/>
  <c r="G48" i="18"/>
  <c r="G94" i="18" s="1"/>
  <c r="O48" i="18"/>
  <c r="O94" i="18" s="1"/>
  <c r="E49" i="18"/>
  <c r="E95" i="18" s="1"/>
  <c r="M49" i="18"/>
  <c r="M95" i="18" s="1"/>
  <c r="Q49" i="18"/>
  <c r="Q95" i="18" s="1"/>
  <c r="U49" i="18"/>
  <c r="U95" i="18" s="1"/>
  <c r="Y49" i="18"/>
  <c r="Y95" i="18" s="1"/>
  <c r="K50" i="18"/>
  <c r="K96" i="18" s="1"/>
  <c r="O50" i="18"/>
  <c r="O96" i="18" s="1"/>
  <c r="W50" i="18"/>
  <c r="W96" i="18" s="1"/>
  <c r="K51" i="18"/>
  <c r="K97" i="18" s="1"/>
  <c r="E109" i="18"/>
  <c r="I109" i="18"/>
  <c r="M109" i="18"/>
  <c r="Q109" i="18"/>
  <c r="U109" i="18"/>
  <c r="Y109" i="18"/>
  <c r="C50" i="18"/>
  <c r="C96" i="18" s="1"/>
  <c r="Z51" i="18"/>
  <c r="Z97" i="18" s="1"/>
  <c r="I47" i="18"/>
  <c r="I93" i="18" s="1"/>
  <c r="K48" i="18"/>
  <c r="K94" i="18" s="1"/>
  <c r="W48" i="18"/>
  <c r="W94" i="18" s="1"/>
  <c r="I49" i="18"/>
  <c r="I95" i="18" s="1"/>
  <c r="G50" i="18"/>
  <c r="G96" i="18" s="1"/>
  <c r="S50" i="18"/>
  <c r="S96" i="18" s="1"/>
  <c r="C51" i="18"/>
  <c r="C97" i="18" s="1"/>
  <c r="G51" i="18"/>
  <c r="G97" i="18" s="1"/>
  <c r="O51" i="18"/>
  <c r="O97" i="18" s="1"/>
  <c r="S51" i="18"/>
  <c r="S97" i="18" s="1"/>
  <c r="W51" i="18"/>
  <c r="W97" i="18" s="1"/>
  <c r="C47" i="18"/>
  <c r="C93" i="18" s="1"/>
  <c r="L98" i="18"/>
  <c r="T98" i="18"/>
  <c r="C48" i="18"/>
  <c r="C94" i="18" s="1"/>
  <c r="Z50" i="18"/>
  <c r="Z96" i="18" s="1"/>
  <c r="J98" i="18"/>
  <c r="N98" i="18"/>
  <c r="R98" i="18"/>
  <c r="V98" i="18"/>
  <c r="E35" i="18"/>
  <c r="I35" i="18"/>
  <c r="M35" i="18"/>
  <c r="Q35" i="18"/>
  <c r="U35" i="18"/>
  <c r="Y35" i="18"/>
  <c r="AA33" i="18"/>
  <c r="E43" i="18"/>
  <c r="I43" i="18"/>
  <c r="M43" i="18"/>
  <c r="Q43" i="18"/>
  <c r="U43" i="18"/>
  <c r="Y43" i="18"/>
  <c r="AA40" i="18"/>
  <c r="L90" i="18"/>
  <c r="T90" i="18"/>
  <c r="X90" i="18"/>
  <c r="C109" i="18"/>
  <c r="G109" i="18"/>
  <c r="K109" i="18"/>
  <c r="O109" i="18"/>
  <c r="S109" i="18"/>
  <c r="W109" i="18"/>
  <c r="B52" i="18"/>
  <c r="C49" i="18"/>
  <c r="C95" i="18" s="1"/>
  <c r="E48" i="18"/>
  <c r="E94" i="18" s="1"/>
  <c r="E50" i="18"/>
  <c r="E96" i="18" s="1"/>
  <c r="E51" i="18"/>
  <c r="E97" i="18" s="1"/>
  <c r="G47" i="18"/>
  <c r="G52" i="18" s="1"/>
  <c r="G49" i="18"/>
  <c r="G95" i="18" s="1"/>
  <c r="I48" i="18"/>
  <c r="I94" i="18" s="1"/>
  <c r="I50" i="18"/>
  <c r="I96" i="18" s="1"/>
  <c r="I51" i="18"/>
  <c r="I97" i="18" s="1"/>
  <c r="K47" i="18"/>
  <c r="K93" i="18" s="1"/>
  <c r="K49" i="18"/>
  <c r="K95" i="18" s="1"/>
  <c r="M48" i="18"/>
  <c r="M94" i="18" s="1"/>
  <c r="M50" i="18"/>
  <c r="M96" i="18" s="1"/>
  <c r="M51" i="18"/>
  <c r="M97" i="18" s="1"/>
  <c r="O47" i="18"/>
  <c r="O52" i="18" s="1"/>
  <c r="O49" i="18"/>
  <c r="O95" i="18" s="1"/>
  <c r="Q48" i="18"/>
  <c r="Q94" i="18" s="1"/>
  <c r="Q50" i="18"/>
  <c r="Q96" i="18" s="1"/>
  <c r="Q51" i="18"/>
  <c r="Q97" i="18" s="1"/>
  <c r="S47" i="18"/>
  <c r="S93" i="18" s="1"/>
  <c r="S49" i="18"/>
  <c r="S95" i="18" s="1"/>
  <c r="U48" i="18"/>
  <c r="U94" i="18" s="1"/>
  <c r="U50" i="18"/>
  <c r="U96" i="18" s="1"/>
  <c r="U51" i="18"/>
  <c r="U97" i="18" s="1"/>
  <c r="W47" i="18"/>
  <c r="W52" i="18" s="1"/>
  <c r="W49" i="18"/>
  <c r="W95" i="18" s="1"/>
  <c r="Y48" i="18"/>
  <c r="Y94" i="18" s="1"/>
  <c r="Y50" i="18"/>
  <c r="Y96" i="18" s="1"/>
  <c r="Y51" i="18"/>
  <c r="Y97" i="18" s="1"/>
  <c r="F90" i="18"/>
  <c r="J90" i="18"/>
  <c r="C90" i="18"/>
  <c r="V90" i="18"/>
  <c r="P90" i="18"/>
  <c r="N90" i="18"/>
  <c r="H90" i="18"/>
  <c r="D90" i="18"/>
  <c r="B90" i="18"/>
  <c r="E90" i="18"/>
  <c r="I90" i="18"/>
  <c r="M90" i="18"/>
  <c r="Q90" i="18"/>
  <c r="U90" i="18"/>
  <c r="Y90" i="18"/>
  <c r="AA34" i="18"/>
  <c r="C35" i="18"/>
  <c r="AA38" i="18"/>
  <c r="AA42" i="18"/>
  <c r="R90" i="18"/>
  <c r="AA25" i="18"/>
  <c r="AA26" i="18"/>
  <c r="AA27" i="18"/>
  <c r="C28" i="18"/>
  <c r="E28" i="18"/>
  <c r="G28" i="18"/>
  <c r="I28" i="18"/>
  <c r="K28" i="18"/>
  <c r="M28" i="18"/>
  <c r="O28" i="18"/>
  <c r="Q28" i="18"/>
  <c r="S28" i="18"/>
  <c r="U28" i="18"/>
  <c r="W28" i="18"/>
  <c r="Y28" i="18"/>
  <c r="S32" i="18"/>
  <c r="AA32" i="18" s="1"/>
  <c r="AA35" i="18" s="1"/>
  <c r="Z32" i="18"/>
  <c r="Z35" i="18" s="1"/>
  <c r="R35" i="18"/>
  <c r="C82" i="18"/>
  <c r="E82" i="18"/>
  <c r="G82" i="18"/>
  <c r="I82" i="18"/>
  <c r="K82" i="18"/>
  <c r="M82" i="18"/>
  <c r="O82" i="18"/>
  <c r="Q82" i="18"/>
  <c r="S82" i="18"/>
  <c r="U82" i="18"/>
  <c r="W82" i="18"/>
  <c r="Y82" i="18"/>
  <c r="Z57" i="18"/>
  <c r="Z58" i="18"/>
  <c r="Z59" i="18"/>
  <c r="B60" i="18"/>
  <c r="D60" i="18"/>
  <c r="D82" i="18" s="1"/>
  <c r="F60" i="18"/>
  <c r="F82" i="18" s="1"/>
  <c r="H60" i="18"/>
  <c r="H82" i="18" s="1"/>
  <c r="J60" i="18"/>
  <c r="J82" i="18" s="1"/>
  <c r="L60" i="18"/>
  <c r="L82" i="18" s="1"/>
  <c r="N60" i="18"/>
  <c r="N82" i="18" s="1"/>
  <c r="P60" i="18"/>
  <c r="P82" i="18" s="1"/>
  <c r="R60" i="18"/>
  <c r="R82" i="18" s="1"/>
  <c r="T60" i="18"/>
  <c r="T82" i="18" s="1"/>
  <c r="V60" i="18"/>
  <c r="V82" i="18" s="1"/>
  <c r="X60" i="18"/>
  <c r="X82" i="18" s="1"/>
  <c r="Z63" i="18"/>
  <c r="Z69" i="18"/>
  <c r="Z75" i="18"/>
  <c r="Z81" i="18"/>
  <c r="AA57" i="18"/>
  <c r="AA63" i="18"/>
  <c r="AA69" i="18"/>
  <c r="AA75" i="18"/>
  <c r="AA81" i="18"/>
  <c r="AA82" i="18" s="1"/>
  <c r="H77" i="5"/>
  <c r="H75" i="5"/>
  <c r="H73" i="5"/>
  <c r="H71" i="5"/>
  <c r="H54" i="5"/>
  <c r="H52" i="5"/>
  <c r="H48" i="5"/>
  <c r="H46" i="5"/>
  <c r="H44" i="5"/>
  <c r="G86" i="5"/>
  <c r="F86" i="5"/>
  <c r="F87" i="5" s="1"/>
  <c r="H69" i="5"/>
  <c r="G57" i="5"/>
  <c r="H42" i="5"/>
  <c r="H40" i="5"/>
  <c r="H38" i="5"/>
  <c r="G24" i="5"/>
  <c r="H50" i="5"/>
  <c r="H21" i="5"/>
  <c r="H19" i="5"/>
  <c r="F24" i="5"/>
  <c r="H13" i="5"/>
  <c r="H11" i="5"/>
  <c r="H9" i="5"/>
  <c r="H7" i="5"/>
  <c r="B77" i="6"/>
  <c r="B64" i="6"/>
  <c r="B62" i="6"/>
  <c r="B29" i="6"/>
  <c r="B31" i="6"/>
  <c r="AC58" i="3"/>
  <c r="AB58" i="3"/>
  <c r="AA58" i="3"/>
  <c r="Z58" i="3"/>
  <c r="Y58" i="3"/>
  <c r="X58" i="3"/>
  <c r="W58" i="3"/>
  <c r="V58" i="3"/>
  <c r="U58" i="3"/>
  <c r="T58" i="3"/>
  <c r="S58" i="3"/>
  <c r="R58" i="3"/>
  <c r="Q58" i="3"/>
  <c r="P58" i="3"/>
  <c r="O58" i="3"/>
  <c r="N58" i="3"/>
  <c r="M58" i="3"/>
  <c r="L58" i="3"/>
  <c r="K58" i="3"/>
  <c r="J58" i="3"/>
  <c r="I58" i="3"/>
  <c r="H58" i="3"/>
  <c r="G58" i="3"/>
  <c r="F58" i="3"/>
  <c r="AC51" i="3"/>
  <c r="Z77" i="6" s="1"/>
  <c r="AB51" i="3"/>
  <c r="Y77" i="6" s="1"/>
  <c r="AA51" i="3"/>
  <c r="X77" i="6" s="1"/>
  <c r="Z51" i="3"/>
  <c r="W77" i="6" s="1"/>
  <c r="Y51" i="3"/>
  <c r="V77" i="6" s="1"/>
  <c r="X51" i="3"/>
  <c r="U77" i="6" s="1"/>
  <c r="W51" i="3"/>
  <c r="T77" i="6" s="1"/>
  <c r="V51" i="3"/>
  <c r="S77" i="6" s="1"/>
  <c r="U51" i="3"/>
  <c r="R77" i="6" s="1"/>
  <c r="T51" i="3"/>
  <c r="Q77" i="6" s="1"/>
  <c r="S51" i="3"/>
  <c r="P77" i="6" s="1"/>
  <c r="R51" i="3"/>
  <c r="O77" i="6" s="1"/>
  <c r="Q51" i="3"/>
  <c r="M77" i="6" s="1"/>
  <c r="P51" i="3"/>
  <c r="L77" i="6" s="1"/>
  <c r="O51" i="3"/>
  <c r="K77" i="6" s="1"/>
  <c r="N51" i="3"/>
  <c r="J77" i="6" s="1"/>
  <c r="M51" i="3"/>
  <c r="I77" i="6" s="1"/>
  <c r="L51" i="3"/>
  <c r="H77" i="6" s="1"/>
  <c r="K51" i="3"/>
  <c r="G77" i="6" s="1"/>
  <c r="J51" i="3"/>
  <c r="F77" i="6" s="1"/>
  <c r="I51" i="3"/>
  <c r="E77" i="6" s="1"/>
  <c r="O69" i="6"/>
  <c r="B63" i="6"/>
  <c r="B55" i="6"/>
  <c r="B41" i="6"/>
  <c r="B46" i="6" s="1"/>
  <c r="P69" i="6"/>
  <c r="K13" i="2"/>
  <c r="K114" i="2" s="1"/>
  <c r="L13" i="2"/>
  <c r="L114" i="2" s="1"/>
  <c r="M13" i="2"/>
  <c r="M114" i="2" s="1"/>
  <c r="N13" i="2"/>
  <c r="N114" i="2" s="1"/>
  <c r="O13" i="2"/>
  <c r="O114" i="2" s="1"/>
  <c r="P13" i="2"/>
  <c r="P114" i="2" s="1"/>
  <c r="Q13" i="2"/>
  <c r="Q114" i="2" s="1"/>
  <c r="R13" i="2"/>
  <c r="R114" i="2" s="1"/>
  <c r="S13" i="2"/>
  <c r="S114" i="2" s="1"/>
  <c r="O14" i="2"/>
  <c r="O115" i="2" s="1"/>
  <c r="P14" i="2"/>
  <c r="P115" i="2" s="1"/>
  <c r="Q14" i="2"/>
  <c r="Q115" i="2" s="1"/>
  <c r="R14" i="2"/>
  <c r="R115" i="2" s="1"/>
  <c r="S14" i="2"/>
  <c r="S115" i="2" s="1"/>
  <c r="J15" i="2"/>
  <c r="J116" i="2" s="1"/>
  <c r="K15" i="2"/>
  <c r="K116" i="2" s="1"/>
  <c r="L15" i="2"/>
  <c r="L116" i="2" s="1"/>
  <c r="M15" i="2"/>
  <c r="M116" i="2" s="1"/>
  <c r="N15" i="2"/>
  <c r="N116" i="2" s="1"/>
  <c r="O15" i="2"/>
  <c r="O116" i="2" s="1"/>
  <c r="P15" i="2"/>
  <c r="P116" i="2" s="1"/>
  <c r="Q15" i="2"/>
  <c r="Q116" i="2" s="1"/>
  <c r="R15" i="2"/>
  <c r="R116" i="2" s="1"/>
  <c r="S15" i="2"/>
  <c r="S116" i="2" s="1"/>
  <c r="B94" i="6"/>
  <c r="C94" i="6"/>
  <c r="D94" i="6"/>
  <c r="E94" i="6"/>
  <c r="F94" i="6"/>
  <c r="G94" i="6"/>
  <c r="H94" i="6"/>
  <c r="I94" i="6"/>
  <c r="J94" i="6"/>
  <c r="K94" i="6"/>
  <c r="L94" i="6"/>
  <c r="M94" i="6"/>
  <c r="O94" i="6"/>
  <c r="P94" i="6"/>
  <c r="Q94" i="6"/>
  <c r="R94" i="6"/>
  <c r="S94" i="6"/>
  <c r="T94" i="6"/>
  <c r="U94" i="6"/>
  <c r="V94" i="6"/>
  <c r="W94" i="6"/>
  <c r="X94" i="6"/>
  <c r="Y94" i="6"/>
  <c r="Z94" i="6"/>
  <c r="B122" i="6"/>
  <c r="C122" i="6"/>
  <c r="D122" i="6"/>
  <c r="E122" i="6"/>
  <c r="F122" i="6"/>
  <c r="G122" i="6"/>
  <c r="H122" i="6"/>
  <c r="I122" i="6"/>
  <c r="J122" i="6"/>
  <c r="K122" i="6"/>
  <c r="L122" i="6"/>
  <c r="M122" i="6"/>
  <c r="O122" i="6"/>
  <c r="P122" i="6"/>
  <c r="Q122" i="6"/>
  <c r="R122" i="6"/>
  <c r="S122" i="6"/>
  <c r="T122" i="6"/>
  <c r="U122" i="6"/>
  <c r="V122" i="6"/>
  <c r="W122" i="6"/>
  <c r="X122" i="6"/>
  <c r="Y122" i="6"/>
  <c r="Z122" i="6"/>
  <c r="B131" i="6"/>
  <c r="C131" i="6"/>
  <c r="D131" i="6"/>
  <c r="E131" i="6"/>
  <c r="F131" i="6"/>
  <c r="G131" i="6"/>
  <c r="H131" i="6"/>
  <c r="I131" i="6"/>
  <c r="J131" i="6"/>
  <c r="K131" i="6"/>
  <c r="L131" i="6"/>
  <c r="M131" i="6"/>
  <c r="O131" i="6"/>
  <c r="P131" i="6"/>
  <c r="Q131" i="6"/>
  <c r="R131" i="6"/>
  <c r="S131" i="6"/>
  <c r="T131" i="6"/>
  <c r="U131" i="6"/>
  <c r="V131" i="6"/>
  <c r="W131" i="6"/>
  <c r="X131" i="6"/>
  <c r="Y131" i="6"/>
  <c r="Z131" i="6"/>
  <c r="Q69" i="6"/>
  <c r="P1" i="2"/>
  <c r="I127" i="6" s="1"/>
  <c r="I1" i="2"/>
  <c r="B127" i="6" s="1"/>
  <c r="R69" i="6"/>
  <c r="E69" i="6"/>
  <c r="B19" i="11"/>
  <c r="C152" i="6"/>
  <c r="D152" i="6" s="1"/>
  <c r="E152" i="6" s="1"/>
  <c r="F152" i="6" s="1"/>
  <c r="G152" i="6" s="1"/>
  <c r="H152" i="6" s="1"/>
  <c r="I152" i="6" s="1"/>
  <c r="J152" i="6" s="1"/>
  <c r="K152" i="6" s="1"/>
  <c r="L152" i="6" s="1"/>
  <c r="M152" i="6" s="1"/>
  <c r="S69" i="6"/>
  <c r="F69" i="6"/>
  <c r="T69" i="6"/>
  <c r="G69" i="6"/>
  <c r="A206" i="2"/>
  <c r="A207" i="2"/>
  <c r="A208" i="2"/>
  <c r="A209" i="2"/>
  <c r="A210" i="2"/>
  <c r="A205" i="2"/>
  <c r="A156" i="2"/>
  <c r="A157" i="2"/>
  <c r="A158" i="2"/>
  <c r="A159" i="2"/>
  <c r="A160" i="2"/>
  <c r="A155" i="2"/>
  <c r="A106" i="2"/>
  <c r="A107" i="2"/>
  <c r="A108" i="2"/>
  <c r="A109" i="2"/>
  <c r="A110" i="2"/>
  <c r="A105" i="2"/>
  <c r="A56" i="2"/>
  <c r="A57" i="2"/>
  <c r="A58" i="2"/>
  <c r="A59" i="2"/>
  <c r="A60" i="2"/>
  <c r="A55" i="2"/>
  <c r="G204" i="2"/>
  <c r="G154" i="2"/>
  <c r="G104" i="2"/>
  <c r="G54" i="2"/>
  <c r="U69" i="6"/>
  <c r="H69" i="6"/>
  <c r="I209" i="2"/>
  <c r="J209" i="2" s="1"/>
  <c r="K209" i="2" s="1"/>
  <c r="V69" i="6"/>
  <c r="I69" i="6"/>
  <c r="B18" i="11"/>
  <c r="W69" i="6"/>
  <c r="J69" i="6"/>
  <c r="X69" i="6"/>
  <c r="K69" i="6"/>
  <c r="Z69" i="6"/>
  <c r="Y69" i="6"/>
  <c r="M69" i="6"/>
  <c r="L69" i="6"/>
  <c r="B69" i="6"/>
  <c r="D69" i="6"/>
  <c r="C69" i="6"/>
  <c r="O68" i="27" l="1"/>
  <c r="O89" i="27" s="1"/>
  <c r="O76" i="26"/>
  <c r="AH108" i="27"/>
  <c r="AJ17" i="6" s="1"/>
  <c r="AH97" i="27"/>
  <c r="AH99" i="27"/>
  <c r="AH100" i="27" s="1"/>
  <c r="AH102" i="27" s="1"/>
  <c r="AH104" i="27" s="1"/>
  <c r="AI158" i="26"/>
  <c r="AJ15" i="6" s="1"/>
  <c r="AI104" i="6"/>
  <c r="AJ172" i="26"/>
  <c r="AK7" i="6" s="1"/>
  <c r="AJ154" i="26"/>
  <c r="C83" i="6"/>
  <c r="C80" i="37"/>
  <c r="E83" i="6"/>
  <c r="E80" i="37"/>
  <c r="G83" i="6"/>
  <c r="G80" i="37"/>
  <c r="I83" i="6"/>
  <c r="I80" i="37"/>
  <c r="K83" i="6"/>
  <c r="K80" i="37"/>
  <c r="M83" i="6"/>
  <c r="M80" i="37"/>
  <c r="P83" i="6"/>
  <c r="P80" i="37"/>
  <c r="R83" i="6"/>
  <c r="R80" i="37"/>
  <c r="T83" i="6"/>
  <c r="T80" i="37"/>
  <c r="V83" i="6"/>
  <c r="V80" i="37"/>
  <c r="X83" i="6"/>
  <c r="X80" i="37"/>
  <c r="Z83" i="6"/>
  <c r="Z80" i="37"/>
  <c r="AL72" i="26"/>
  <c r="AI38" i="13"/>
  <c r="AL139" i="26"/>
  <c r="AI40" i="13"/>
  <c r="AL147" i="26"/>
  <c r="M42" i="13"/>
  <c r="P149" i="26"/>
  <c r="W42" i="13"/>
  <c r="Z149" i="26"/>
  <c r="AI29" i="13"/>
  <c r="AI41" i="13"/>
  <c r="AL148" i="26"/>
  <c r="AK88" i="26"/>
  <c r="AK170" i="26"/>
  <c r="AL6" i="6" s="1"/>
  <c r="M15" i="31"/>
  <c r="M18" i="31" s="1"/>
  <c r="AJ6" i="37"/>
  <c r="AJ12" i="37" s="1"/>
  <c r="L15" i="31"/>
  <c r="L18" i="31" s="1"/>
  <c r="AI6" i="37"/>
  <c r="AI12" i="37" s="1"/>
  <c r="AI72" i="27"/>
  <c r="AJ70" i="27"/>
  <c r="AJ91" i="27" s="1"/>
  <c r="AJ78" i="26"/>
  <c r="AI71" i="27"/>
  <c r="AI92" i="27" s="1"/>
  <c r="AI79" i="26"/>
  <c r="AI81" i="26" s="1"/>
  <c r="AG44" i="13"/>
  <c r="X69" i="27"/>
  <c r="X90" i="27" s="1"/>
  <c r="X77" i="26"/>
  <c r="AJ68" i="27"/>
  <c r="AJ89" i="27" s="1"/>
  <c r="AJ76" i="26"/>
  <c r="AK67" i="27"/>
  <c r="AK88" i="27" s="1"/>
  <c r="AK75" i="26"/>
  <c r="AL157" i="26"/>
  <c r="AM14" i="6" s="1"/>
  <c r="Z93" i="18"/>
  <c r="AA87" i="18"/>
  <c r="P147" i="26"/>
  <c r="K68" i="27"/>
  <c r="K89" i="27" s="1"/>
  <c r="K76" i="26"/>
  <c r="L151" i="26"/>
  <c r="J151" i="26"/>
  <c r="H151" i="26"/>
  <c r="B38" i="13"/>
  <c r="E139" i="26"/>
  <c r="D64" i="27"/>
  <c r="B48" i="13"/>
  <c r="D72" i="26"/>
  <c r="AH72" i="27"/>
  <c r="AH43" i="13"/>
  <c r="AK150" i="26"/>
  <c r="AK151" i="26" s="1"/>
  <c r="W71" i="27"/>
  <c r="W92" i="27" s="1"/>
  <c r="W79" i="26"/>
  <c r="X70" i="27"/>
  <c r="X91" i="27" s="1"/>
  <c r="X78" i="26"/>
  <c r="O67" i="27"/>
  <c r="O88" i="27" s="1"/>
  <c r="O75" i="26"/>
  <c r="M67" i="27"/>
  <c r="M88" i="27" s="1"/>
  <c r="M75" i="26"/>
  <c r="K67" i="27"/>
  <c r="K88" i="27" s="1"/>
  <c r="K75" i="26"/>
  <c r="J68" i="27"/>
  <c r="J89" i="27" s="1"/>
  <c r="J76" i="26"/>
  <c r="I67" i="27"/>
  <c r="I88" i="27" s="1"/>
  <c r="I75" i="26"/>
  <c r="G67" i="27"/>
  <c r="G88" i="27" s="1"/>
  <c r="G75" i="26"/>
  <c r="F68" i="27"/>
  <c r="F89" i="27" s="1"/>
  <c r="F76" i="26"/>
  <c r="E67" i="27"/>
  <c r="E88" i="27" s="1"/>
  <c r="E75" i="26"/>
  <c r="B52" i="13"/>
  <c r="D20" i="27" s="1"/>
  <c r="D76" i="26"/>
  <c r="D68" i="27"/>
  <c r="D89" i="27" s="1"/>
  <c r="M21" i="13"/>
  <c r="AJ88" i="26"/>
  <c r="M38" i="13"/>
  <c r="P139" i="26"/>
  <c r="K38" i="13"/>
  <c r="N139" i="26"/>
  <c r="I38" i="13"/>
  <c r="L139" i="26"/>
  <c r="G38" i="13"/>
  <c r="J139" i="26"/>
  <c r="D38" i="13"/>
  <c r="G139" i="26"/>
  <c r="M37" i="13"/>
  <c r="P138" i="26"/>
  <c r="I37" i="13"/>
  <c r="L138" i="26"/>
  <c r="E37" i="13"/>
  <c r="H138" i="26"/>
  <c r="AA88" i="18"/>
  <c r="L36" i="13"/>
  <c r="O157" i="26"/>
  <c r="O14" i="6" s="1"/>
  <c r="O137" i="26"/>
  <c r="H36" i="13"/>
  <c r="K157" i="26"/>
  <c r="J14" i="6" s="1"/>
  <c r="K137" i="26"/>
  <c r="D36" i="13"/>
  <c r="G157" i="26"/>
  <c r="F14" i="6" s="1"/>
  <c r="G137" i="26"/>
  <c r="C38" i="13"/>
  <c r="F139" i="26"/>
  <c r="J37" i="13"/>
  <c r="M138" i="26"/>
  <c r="F37" i="13"/>
  <c r="I138" i="26"/>
  <c r="M36" i="13"/>
  <c r="P157" i="26"/>
  <c r="P14" i="6" s="1"/>
  <c r="P137" i="26"/>
  <c r="P140" i="26" s="1"/>
  <c r="I36" i="13"/>
  <c r="L157" i="26"/>
  <c r="K14" i="6" s="1"/>
  <c r="L137" i="26"/>
  <c r="E36" i="13"/>
  <c r="H157" i="26"/>
  <c r="G14" i="6" s="1"/>
  <c r="H137" i="26"/>
  <c r="B83" i="6"/>
  <c r="B80" i="37"/>
  <c r="D83" i="6"/>
  <c r="D80" i="37"/>
  <c r="F83" i="6"/>
  <c r="F80" i="37"/>
  <c r="H83" i="6"/>
  <c r="H80" i="37"/>
  <c r="J83" i="6"/>
  <c r="J80" i="37"/>
  <c r="L83" i="6"/>
  <c r="L80" i="37"/>
  <c r="O83" i="6"/>
  <c r="O80" i="37"/>
  <c r="Q83" i="6"/>
  <c r="Q80" i="37"/>
  <c r="S83" i="6"/>
  <c r="S80" i="37"/>
  <c r="U83" i="6"/>
  <c r="U80" i="37"/>
  <c r="W83" i="6"/>
  <c r="W80" i="37"/>
  <c r="Y83" i="6"/>
  <c r="Y80" i="37"/>
  <c r="M41" i="13"/>
  <c r="P148" i="26"/>
  <c r="W41" i="13"/>
  <c r="Z148" i="26"/>
  <c r="V43" i="13"/>
  <c r="Y150" i="26"/>
  <c r="AI42" i="13"/>
  <c r="AL149" i="26"/>
  <c r="N77" i="26"/>
  <c r="N69" i="27"/>
  <c r="N90" i="27" s="1"/>
  <c r="M79" i="26"/>
  <c r="M71" i="27"/>
  <c r="M92" i="27" s="1"/>
  <c r="N78" i="26"/>
  <c r="N70" i="27"/>
  <c r="N91" i="27" s="1"/>
  <c r="AJ85" i="27"/>
  <c r="AI93" i="27"/>
  <c r="AI9" i="6"/>
  <c r="AG7" i="27"/>
  <c r="AL140" i="26"/>
  <c r="AK64" i="27"/>
  <c r="AK72" i="26"/>
  <c r="O20" i="13"/>
  <c r="N18" i="13"/>
  <c r="N17" i="13"/>
  <c r="Q145" i="26" s="1"/>
  <c r="N16" i="13"/>
  <c r="Q144" i="26" s="1"/>
  <c r="N15" i="13"/>
  <c r="Q143" i="26" s="1"/>
  <c r="N67" i="27"/>
  <c r="N88" i="27" s="1"/>
  <c r="N75" i="26"/>
  <c r="L67" i="27"/>
  <c r="L88" i="27" s="1"/>
  <c r="L75" i="26"/>
  <c r="J67" i="27"/>
  <c r="J88" i="27" s="1"/>
  <c r="J75" i="26"/>
  <c r="I68" i="27"/>
  <c r="I89" i="27" s="1"/>
  <c r="I76" i="26"/>
  <c r="H67" i="27"/>
  <c r="H88" i="27" s="1"/>
  <c r="H75" i="26"/>
  <c r="G68" i="27"/>
  <c r="G89" i="27" s="1"/>
  <c r="G76" i="26"/>
  <c r="F67" i="27"/>
  <c r="F88" i="27" s="1"/>
  <c r="F75" i="26"/>
  <c r="D67" i="27"/>
  <c r="D88" i="27" s="1"/>
  <c r="B51" i="13"/>
  <c r="D75" i="26"/>
  <c r="AJ69" i="27"/>
  <c r="AJ90" i="27" s="1"/>
  <c r="AJ77" i="26"/>
  <c r="AJ66" i="27"/>
  <c r="AJ87" i="27" s="1"/>
  <c r="AJ74" i="26"/>
  <c r="AK65" i="27"/>
  <c r="AK86" i="27" s="1"/>
  <c r="AK73" i="26"/>
  <c r="L68" i="27"/>
  <c r="L89" i="27" s="1"/>
  <c r="L76" i="26"/>
  <c r="K151" i="26"/>
  <c r="H68" i="27"/>
  <c r="H89" i="27" s="1"/>
  <c r="H76" i="26"/>
  <c r="I151" i="26"/>
  <c r="G151" i="26"/>
  <c r="E151" i="26"/>
  <c r="AK16" i="6"/>
  <c r="L38" i="13"/>
  <c r="O139" i="26"/>
  <c r="J38" i="13"/>
  <c r="M139" i="26"/>
  <c r="H38" i="13"/>
  <c r="K139" i="26"/>
  <c r="E38" i="13"/>
  <c r="H139" i="26"/>
  <c r="Z95" i="18"/>
  <c r="AA89" i="18"/>
  <c r="K37" i="13"/>
  <c r="N138" i="26"/>
  <c r="G37" i="13"/>
  <c r="J138" i="26"/>
  <c r="C37" i="13"/>
  <c r="F138" i="26"/>
  <c r="B37" i="13"/>
  <c r="B44" i="13" s="1"/>
  <c r="E138" i="26"/>
  <c r="E140" i="26" s="1"/>
  <c r="J36" i="13"/>
  <c r="M157" i="26"/>
  <c r="L14" i="6" s="1"/>
  <c r="M137" i="26"/>
  <c r="F36" i="13"/>
  <c r="I157" i="26"/>
  <c r="H14" i="6" s="1"/>
  <c r="I137" i="26"/>
  <c r="F38" i="13"/>
  <c r="I139" i="26"/>
  <c r="L37" i="13"/>
  <c r="O138" i="26"/>
  <c r="H37" i="13"/>
  <c r="K138" i="26"/>
  <c r="D37" i="13"/>
  <c r="G138" i="26"/>
  <c r="K36" i="13"/>
  <c r="N157" i="26"/>
  <c r="M14" i="6" s="1"/>
  <c r="N137" i="26"/>
  <c r="G36" i="13"/>
  <c r="J157" i="26"/>
  <c r="I14" i="6" s="1"/>
  <c r="J137" i="26"/>
  <c r="J140" i="26" s="1"/>
  <c r="C36" i="13"/>
  <c r="F157" i="26"/>
  <c r="E14" i="6" s="1"/>
  <c r="N14" i="6" s="1"/>
  <c r="F137" i="26"/>
  <c r="S23" i="3"/>
  <c r="S25" i="3"/>
  <c r="U56" i="3"/>
  <c r="U43" i="3"/>
  <c r="U50" i="3"/>
  <c r="W11" i="3"/>
  <c r="Y23" i="3"/>
  <c r="Y25" i="3"/>
  <c r="Y27" i="3"/>
  <c r="AA13" i="3"/>
  <c r="AA43" i="3"/>
  <c r="AA56" i="3"/>
  <c r="AC43" i="3"/>
  <c r="AM22" i="3"/>
  <c r="AM12" i="3"/>
  <c r="R27" i="3"/>
  <c r="T56" i="3"/>
  <c r="V25" i="3"/>
  <c r="V49" i="3"/>
  <c r="X23" i="3"/>
  <c r="Z13" i="3"/>
  <c r="Z24" i="3"/>
  <c r="N77" i="6"/>
  <c r="AC12" i="3"/>
  <c r="AC22" i="3"/>
  <c r="AC23" i="3"/>
  <c r="AM56" i="3"/>
  <c r="R25" i="3"/>
  <c r="R11" i="3"/>
  <c r="R49" i="3"/>
  <c r="T43" i="3"/>
  <c r="T23" i="3"/>
  <c r="T50" i="3"/>
  <c r="V13" i="3"/>
  <c r="V27" i="3"/>
  <c r="X22" i="3"/>
  <c r="X56" i="3"/>
  <c r="X11" i="3"/>
  <c r="Z25" i="3"/>
  <c r="Z11" i="3"/>
  <c r="Z49" i="3"/>
  <c r="V24" i="3"/>
  <c r="U24" i="3"/>
  <c r="S24" i="3"/>
  <c r="W24" i="3"/>
  <c r="AA47" i="18"/>
  <c r="AA93" i="18" s="1"/>
  <c r="C136" i="18" s="1"/>
  <c r="K98" i="18"/>
  <c r="C98" i="18"/>
  <c r="U98" i="18"/>
  <c r="M98" i="18"/>
  <c r="I98" i="18"/>
  <c r="Y98" i="18"/>
  <c r="Q98" i="18"/>
  <c r="E98" i="18"/>
  <c r="W93" i="18"/>
  <c r="W98" i="18" s="1"/>
  <c r="O93" i="18"/>
  <c r="O98" i="18" s="1"/>
  <c r="G93" i="18"/>
  <c r="G98" i="18" s="1"/>
  <c r="N72" i="6"/>
  <c r="AN72" i="6"/>
  <c r="AA72" i="6"/>
  <c r="I97" i="2"/>
  <c r="U97" i="2"/>
  <c r="AG97" i="2"/>
  <c r="AH97" i="2" s="1"/>
  <c r="U98" i="2"/>
  <c r="J97" i="2"/>
  <c r="I98" i="2"/>
  <c r="J98" i="2" s="1"/>
  <c r="AG98" i="2"/>
  <c r="AH98" i="2" s="1"/>
  <c r="I99" i="2"/>
  <c r="J99" i="2" s="1"/>
  <c r="U99" i="2"/>
  <c r="AG99" i="2"/>
  <c r="AH99" i="2" s="1"/>
  <c r="AI98" i="2"/>
  <c r="K98" i="2"/>
  <c r="AJ98" i="2"/>
  <c r="I62" i="2"/>
  <c r="AG62" i="2"/>
  <c r="AH62" i="2" s="1"/>
  <c r="I63" i="2"/>
  <c r="U63" i="2"/>
  <c r="AG63" i="2"/>
  <c r="U64" i="2"/>
  <c r="V64" i="2" s="1"/>
  <c r="I66" i="2"/>
  <c r="J66" i="2" s="1"/>
  <c r="AG66" i="2"/>
  <c r="I67" i="2"/>
  <c r="U67" i="2"/>
  <c r="AG67" i="2"/>
  <c r="U68" i="2"/>
  <c r="I70" i="2"/>
  <c r="AG70" i="2"/>
  <c r="AH70" i="2" s="1"/>
  <c r="I71" i="2"/>
  <c r="U71" i="2"/>
  <c r="AG71" i="2"/>
  <c r="U72" i="2"/>
  <c r="V72" i="2" s="1"/>
  <c r="I74" i="2"/>
  <c r="J74" i="2" s="1"/>
  <c r="AG74" i="2"/>
  <c r="I75" i="2"/>
  <c r="U75" i="2"/>
  <c r="AG75" i="2"/>
  <c r="U76" i="2"/>
  <c r="I79" i="2"/>
  <c r="AG79" i="2"/>
  <c r="AH79" i="2" s="1"/>
  <c r="I80" i="2"/>
  <c r="U80" i="2"/>
  <c r="AG80" i="2"/>
  <c r="U81" i="2"/>
  <c r="V81" i="2" s="1"/>
  <c r="I83" i="2"/>
  <c r="J83" i="2" s="1"/>
  <c r="AG83" i="2"/>
  <c r="I84" i="2"/>
  <c r="U84" i="2"/>
  <c r="AG84" i="2"/>
  <c r="U85" i="2"/>
  <c r="I87" i="2"/>
  <c r="AG87" i="2"/>
  <c r="AH87" i="2" s="1"/>
  <c r="I88" i="2"/>
  <c r="U88" i="2"/>
  <c r="AG88" i="2"/>
  <c r="U89" i="2"/>
  <c r="V89" i="2" s="1"/>
  <c r="I91" i="2"/>
  <c r="J91" i="2" s="1"/>
  <c r="AG91" i="2"/>
  <c r="I92" i="2"/>
  <c r="U92" i="2"/>
  <c r="AG92" i="2"/>
  <c r="U93" i="2"/>
  <c r="I95" i="2"/>
  <c r="AG95" i="2"/>
  <c r="I96" i="2"/>
  <c r="U96" i="2"/>
  <c r="V96" i="2" s="1"/>
  <c r="U62" i="2"/>
  <c r="V63" i="2"/>
  <c r="I64" i="2"/>
  <c r="AG64" i="2"/>
  <c r="AH64" i="2" s="1"/>
  <c r="I65" i="2"/>
  <c r="J65" i="2" s="1"/>
  <c r="K65" i="2" s="1"/>
  <c r="U65" i="2"/>
  <c r="V65" i="2" s="1"/>
  <c r="AG65" i="2"/>
  <c r="U66" i="2"/>
  <c r="V66" i="2" s="1"/>
  <c r="J67" i="2"/>
  <c r="AH67" i="2"/>
  <c r="I68" i="2"/>
  <c r="J68" i="2" s="1"/>
  <c r="AG68" i="2"/>
  <c r="I69" i="2"/>
  <c r="J69" i="2" s="1"/>
  <c r="U69" i="2"/>
  <c r="AG69" i="2"/>
  <c r="AH69" i="2" s="1"/>
  <c r="U70" i="2"/>
  <c r="V71" i="2"/>
  <c r="I72" i="2"/>
  <c r="AG72" i="2"/>
  <c r="AH72" i="2" s="1"/>
  <c r="I73" i="2"/>
  <c r="U73" i="2"/>
  <c r="V73" i="2" s="1"/>
  <c r="AG73" i="2"/>
  <c r="U74" i="2"/>
  <c r="V74" i="2" s="1"/>
  <c r="J75" i="2"/>
  <c r="AH75" i="2"/>
  <c r="I76" i="2"/>
  <c r="AG76" i="2"/>
  <c r="I77" i="2"/>
  <c r="J77" i="2" s="1"/>
  <c r="U77" i="2"/>
  <c r="AG77" i="2"/>
  <c r="AH77" i="2" s="1"/>
  <c r="I78" i="2"/>
  <c r="U78" i="2"/>
  <c r="V78" i="2" s="1"/>
  <c r="AG78" i="2"/>
  <c r="U79" i="2"/>
  <c r="V79" i="2" s="1"/>
  <c r="J80" i="2"/>
  <c r="K80" i="2" s="1"/>
  <c r="V80" i="2"/>
  <c r="W80" i="2" s="1"/>
  <c r="AH80" i="2"/>
  <c r="AI80" i="2" s="1"/>
  <c r="I81" i="2"/>
  <c r="J81" i="2" s="1"/>
  <c r="AG81" i="2"/>
  <c r="I82" i="2"/>
  <c r="J82" i="2" s="1"/>
  <c r="U82" i="2"/>
  <c r="AG82" i="2"/>
  <c r="AH82" i="2" s="1"/>
  <c r="U83" i="2"/>
  <c r="J84" i="2"/>
  <c r="K84" i="2" s="1"/>
  <c r="AH84" i="2"/>
  <c r="AI84" i="2" s="1"/>
  <c r="I85" i="2"/>
  <c r="AG85" i="2"/>
  <c r="AH85" i="2" s="1"/>
  <c r="I86" i="2"/>
  <c r="U86" i="2"/>
  <c r="V86" i="2" s="1"/>
  <c r="AG86" i="2"/>
  <c r="U87" i="2"/>
  <c r="V87" i="2" s="1"/>
  <c r="V88" i="2"/>
  <c r="W88" i="2" s="1"/>
  <c r="I89" i="2"/>
  <c r="J89" i="2" s="1"/>
  <c r="AG89" i="2"/>
  <c r="I90" i="2"/>
  <c r="J90" i="2" s="1"/>
  <c r="U90" i="2"/>
  <c r="AG90" i="2"/>
  <c r="AH90" i="2" s="1"/>
  <c r="U91" i="2"/>
  <c r="J92" i="2"/>
  <c r="K92" i="2" s="1"/>
  <c r="V92" i="2"/>
  <c r="W92" i="2" s="1"/>
  <c r="AH92" i="2"/>
  <c r="AI92" i="2" s="1"/>
  <c r="I93" i="2"/>
  <c r="AG93" i="2"/>
  <c r="AI93" i="2" s="1"/>
  <c r="I94" i="2"/>
  <c r="U94" i="2"/>
  <c r="V94" i="2" s="1"/>
  <c r="AG94" i="2"/>
  <c r="U95" i="2"/>
  <c r="J96" i="2"/>
  <c r="AG96" i="2"/>
  <c r="AH96" i="2" s="1"/>
  <c r="AH93" i="2"/>
  <c r="L92" i="2"/>
  <c r="AI85" i="2"/>
  <c r="AJ84" i="2"/>
  <c r="AK84" i="2" s="1"/>
  <c r="L84" i="2"/>
  <c r="AJ80" i="2"/>
  <c r="AI77" i="2"/>
  <c r="V95" i="2"/>
  <c r="K91" i="2"/>
  <c r="W89" i="2"/>
  <c r="K83" i="2"/>
  <c r="W81" i="2"/>
  <c r="AI72" i="2"/>
  <c r="AI64" i="2"/>
  <c r="AK80" i="2"/>
  <c r="V76" i="2"/>
  <c r="W76" i="2" s="1"/>
  <c r="K74" i="2"/>
  <c r="W72" i="2"/>
  <c r="K66" i="2"/>
  <c r="W64" i="2"/>
  <c r="X72" i="2"/>
  <c r="X64" i="2"/>
  <c r="W96" i="2"/>
  <c r="X92" i="2"/>
  <c r="K89" i="2"/>
  <c r="X88" i="2"/>
  <c r="W87" i="2"/>
  <c r="K81" i="2"/>
  <c r="X80" i="2"/>
  <c r="Y80" i="2" s="1"/>
  <c r="W79" i="2"/>
  <c r="AH95" i="2"/>
  <c r="AI87" i="2"/>
  <c r="AI79" i="2"/>
  <c r="W74" i="2"/>
  <c r="K68" i="2"/>
  <c r="W66" i="2"/>
  <c r="Y88" i="2"/>
  <c r="AJ87" i="2"/>
  <c r="L81" i="2"/>
  <c r="M81" i="2" s="1"/>
  <c r="AJ79" i="2"/>
  <c r="AH76" i="2"/>
  <c r="AI76" i="2" s="1"/>
  <c r="J76" i="2"/>
  <c r="AI70" i="2"/>
  <c r="AI62" i="2"/>
  <c r="AJ62" i="2" s="1"/>
  <c r="L74" i="2"/>
  <c r="AJ72" i="2"/>
  <c r="AJ70" i="2"/>
  <c r="AK70" i="2" s="1"/>
  <c r="AJ64" i="2"/>
  <c r="AL70" i="2"/>
  <c r="AM70" i="2"/>
  <c r="X96" i="2"/>
  <c r="W95" i="2"/>
  <c r="K76" i="2"/>
  <c r="I197" i="2"/>
  <c r="J197" i="2" s="1"/>
  <c r="AG197" i="2"/>
  <c r="I198" i="2"/>
  <c r="J198" i="2" s="1"/>
  <c r="U198" i="2"/>
  <c r="AG198" i="2"/>
  <c r="U199" i="2"/>
  <c r="U197" i="2"/>
  <c r="V197" i="2" s="1"/>
  <c r="AH198" i="2"/>
  <c r="I199" i="2"/>
  <c r="J199" i="2" s="1"/>
  <c r="AG199" i="2"/>
  <c r="K199" i="2"/>
  <c r="W197" i="2"/>
  <c r="L199" i="2"/>
  <c r="X197" i="2"/>
  <c r="U162" i="2"/>
  <c r="V162" i="2" s="1"/>
  <c r="I164" i="2"/>
  <c r="J164" i="2" s="1"/>
  <c r="AG164" i="2"/>
  <c r="I165" i="2"/>
  <c r="U165" i="2"/>
  <c r="AG165" i="2"/>
  <c r="U166" i="2"/>
  <c r="I168" i="2"/>
  <c r="AG168" i="2"/>
  <c r="AH168" i="2" s="1"/>
  <c r="I169" i="2"/>
  <c r="U169" i="2"/>
  <c r="AG169" i="2"/>
  <c r="U170" i="2"/>
  <c r="V170" i="2" s="1"/>
  <c r="I172" i="2"/>
  <c r="J172" i="2" s="1"/>
  <c r="AG172" i="2"/>
  <c r="I173" i="2"/>
  <c r="U173" i="2"/>
  <c r="AG173" i="2"/>
  <c r="U174" i="2"/>
  <c r="V174" i="2" s="1"/>
  <c r="I176" i="2"/>
  <c r="AG176" i="2"/>
  <c r="I177" i="2"/>
  <c r="U177" i="2"/>
  <c r="AG177" i="2"/>
  <c r="I178" i="2"/>
  <c r="U178" i="2"/>
  <c r="AG178" i="2"/>
  <c r="U179" i="2"/>
  <c r="I181" i="2"/>
  <c r="AG181" i="2"/>
  <c r="AH181" i="2" s="1"/>
  <c r="I182" i="2"/>
  <c r="U182" i="2"/>
  <c r="AG182" i="2"/>
  <c r="U183" i="2"/>
  <c r="V183" i="2" s="1"/>
  <c r="I185" i="2"/>
  <c r="J185" i="2" s="1"/>
  <c r="AG185" i="2"/>
  <c r="I186" i="2"/>
  <c r="U186" i="2"/>
  <c r="AG186" i="2"/>
  <c r="U187" i="2"/>
  <c r="I189" i="2"/>
  <c r="AG189" i="2"/>
  <c r="AH189" i="2" s="1"/>
  <c r="I190" i="2"/>
  <c r="U190" i="2"/>
  <c r="AG190" i="2"/>
  <c r="U191" i="2"/>
  <c r="V191" i="2" s="1"/>
  <c r="I193" i="2"/>
  <c r="J193" i="2" s="1"/>
  <c r="AG193" i="2"/>
  <c r="I194" i="2"/>
  <c r="U194" i="2"/>
  <c r="AG194" i="2"/>
  <c r="U195" i="2"/>
  <c r="I162" i="2"/>
  <c r="AG162" i="2"/>
  <c r="AH162" i="2" s="1"/>
  <c r="I163" i="2"/>
  <c r="U163" i="2"/>
  <c r="V163" i="2" s="1"/>
  <c r="AG163" i="2"/>
  <c r="U164" i="2"/>
  <c r="V164" i="2" s="1"/>
  <c r="J165" i="2"/>
  <c r="AH165" i="2"/>
  <c r="I166" i="2"/>
  <c r="J166" i="2" s="1"/>
  <c r="AG166" i="2"/>
  <c r="I167" i="2"/>
  <c r="J167" i="2" s="1"/>
  <c r="U167" i="2"/>
  <c r="V167" i="2" s="1"/>
  <c r="W167" i="2" s="1"/>
  <c r="AG167" i="2"/>
  <c r="AH167" i="2" s="1"/>
  <c r="U168" i="2"/>
  <c r="V169" i="2"/>
  <c r="I170" i="2"/>
  <c r="AG170" i="2"/>
  <c r="AH170" i="2" s="1"/>
  <c r="I171" i="2"/>
  <c r="U171" i="2"/>
  <c r="V171" i="2" s="1"/>
  <c r="AG171" i="2"/>
  <c r="AH171" i="2" s="1"/>
  <c r="U172" i="2"/>
  <c r="V172" i="2" s="1"/>
  <c r="J173" i="2"/>
  <c r="AH173" i="2"/>
  <c r="I174" i="2"/>
  <c r="J174" i="2" s="1"/>
  <c r="AG174" i="2"/>
  <c r="I175" i="2"/>
  <c r="J175" i="2" s="1"/>
  <c r="U175" i="2"/>
  <c r="AG175" i="2"/>
  <c r="AH175" i="2" s="1"/>
  <c r="U176" i="2"/>
  <c r="V177" i="2"/>
  <c r="J178" i="2"/>
  <c r="K178" i="2" s="1"/>
  <c r="AH178" i="2"/>
  <c r="AI178" i="2" s="1"/>
  <c r="I179" i="2"/>
  <c r="AG179" i="2"/>
  <c r="AH179" i="2" s="1"/>
  <c r="I180" i="2"/>
  <c r="U180" i="2"/>
  <c r="V180" i="2" s="1"/>
  <c r="AG180" i="2"/>
  <c r="U181" i="2"/>
  <c r="V181" i="2" s="1"/>
  <c r="V182" i="2"/>
  <c r="W182" i="2" s="1"/>
  <c r="I183" i="2"/>
  <c r="J183" i="2" s="1"/>
  <c r="AG183" i="2"/>
  <c r="I184" i="2"/>
  <c r="J184" i="2" s="1"/>
  <c r="U184" i="2"/>
  <c r="AG184" i="2"/>
  <c r="AH184" i="2" s="1"/>
  <c r="U185" i="2"/>
  <c r="J186" i="2"/>
  <c r="K186" i="2" s="1"/>
  <c r="V186" i="2"/>
  <c r="W186" i="2" s="1"/>
  <c r="AH186" i="2"/>
  <c r="AI186" i="2" s="1"/>
  <c r="I187" i="2"/>
  <c r="AG187" i="2"/>
  <c r="AH187" i="2" s="1"/>
  <c r="I188" i="2"/>
  <c r="U188" i="2"/>
  <c r="V188" i="2" s="1"/>
  <c r="AG188" i="2"/>
  <c r="U189" i="2"/>
  <c r="V189" i="2" s="1"/>
  <c r="J190" i="2"/>
  <c r="K190" i="2" s="1"/>
  <c r="V190" i="2"/>
  <c r="W190" i="2" s="1"/>
  <c r="AH190" i="2"/>
  <c r="AI190" i="2" s="1"/>
  <c r="I191" i="2"/>
  <c r="J191" i="2" s="1"/>
  <c r="AG191" i="2"/>
  <c r="I192" i="2"/>
  <c r="J192" i="2" s="1"/>
  <c r="U192" i="2"/>
  <c r="AG192" i="2"/>
  <c r="AH192" i="2" s="1"/>
  <c r="U193" i="2"/>
  <c r="J194" i="2"/>
  <c r="K194" i="2" s="1"/>
  <c r="L194" i="2" s="1"/>
  <c r="AH194" i="2"/>
  <c r="I195" i="2"/>
  <c r="AG195" i="2"/>
  <c r="I196" i="2"/>
  <c r="U196" i="2"/>
  <c r="V196" i="2" s="1"/>
  <c r="AG196" i="2"/>
  <c r="K193" i="2"/>
  <c r="W191" i="2"/>
  <c r="K185" i="2"/>
  <c r="W183" i="2"/>
  <c r="AH195" i="2"/>
  <c r="L190" i="2"/>
  <c r="AI187" i="2"/>
  <c r="AJ186" i="2"/>
  <c r="L186" i="2"/>
  <c r="AI179" i="2"/>
  <c r="AJ178" i="2"/>
  <c r="L178" i="2"/>
  <c r="K175" i="2"/>
  <c r="AI168" i="2"/>
  <c r="X191" i="2"/>
  <c r="Y191" i="2" s="1"/>
  <c r="AK186" i="2"/>
  <c r="AL186" i="2" s="1"/>
  <c r="M186" i="2"/>
  <c r="N186" i="2" s="1"/>
  <c r="X183" i="2"/>
  <c r="Y183" i="2" s="1"/>
  <c r="AK178" i="2"/>
  <c r="AL178" i="2" s="1"/>
  <c r="M178" i="2"/>
  <c r="N178" i="2" s="1"/>
  <c r="K174" i="2"/>
  <c r="W172" i="2"/>
  <c r="K166" i="2"/>
  <c r="W164" i="2"/>
  <c r="X172" i="2"/>
  <c r="Y172" i="2" s="1"/>
  <c r="X170" i="2"/>
  <c r="X164" i="2"/>
  <c r="Y164" i="2" s="1"/>
  <c r="X162" i="2"/>
  <c r="AI194" i="2"/>
  <c r="AH193" i="2"/>
  <c r="AI189" i="2"/>
  <c r="AI181" i="2"/>
  <c r="AJ181" i="2" s="1"/>
  <c r="K191" i="2"/>
  <c r="X190" i="2"/>
  <c r="Y190" i="2" s="1"/>
  <c r="W189" i="2"/>
  <c r="X186" i="2"/>
  <c r="K183" i="2"/>
  <c r="X182" i="2"/>
  <c r="W181" i="2"/>
  <c r="X181" i="2" s="1"/>
  <c r="AJ194" i="2"/>
  <c r="AK194" i="2" s="1"/>
  <c r="W174" i="2"/>
  <c r="K172" i="2"/>
  <c r="L172" i="2" s="1"/>
  <c r="W170" i="2"/>
  <c r="K164" i="2"/>
  <c r="L164" i="2" s="1"/>
  <c r="W162" i="2"/>
  <c r="L193" i="2"/>
  <c r="AJ189" i="2"/>
  <c r="AJ187" i="2"/>
  <c r="Y186" i="2"/>
  <c r="L185" i="2"/>
  <c r="Y182" i="2"/>
  <c r="AJ179" i="2"/>
  <c r="AH176" i="2"/>
  <c r="AI170" i="2"/>
  <c r="AI162" i="2"/>
  <c r="L174" i="2"/>
  <c r="AJ170" i="2"/>
  <c r="AJ168" i="2"/>
  <c r="L166" i="2"/>
  <c r="AJ162" i="2"/>
  <c r="Z183" i="2"/>
  <c r="P178" i="2"/>
  <c r="O178" i="2"/>
  <c r="O186" i="2"/>
  <c r="P186" i="2" s="1"/>
  <c r="AL194" i="2"/>
  <c r="Z164" i="2"/>
  <c r="Z172" i="2"/>
  <c r="AA172" i="2" s="1"/>
  <c r="Z191" i="2"/>
  <c r="AA191" i="2" s="1"/>
  <c r="AM194" i="2"/>
  <c r="U247" i="2"/>
  <c r="V247" i="2" s="1"/>
  <c r="I249" i="2"/>
  <c r="J249" i="2" s="1"/>
  <c r="AG249" i="2"/>
  <c r="I247" i="2"/>
  <c r="J247" i="2" s="1"/>
  <c r="AG247" i="2"/>
  <c r="I248" i="2"/>
  <c r="J248" i="2" s="1"/>
  <c r="U248" i="2"/>
  <c r="AG248" i="2"/>
  <c r="AH248" i="2" s="1"/>
  <c r="U249" i="2"/>
  <c r="K247" i="2"/>
  <c r="W247" i="2"/>
  <c r="X247" i="2" s="1"/>
  <c r="L247" i="2"/>
  <c r="U212" i="2"/>
  <c r="V212" i="2" s="1"/>
  <c r="I214" i="2"/>
  <c r="J214" i="2" s="1"/>
  <c r="AG214" i="2"/>
  <c r="I215" i="2"/>
  <c r="U215" i="2"/>
  <c r="AG215" i="2"/>
  <c r="U216" i="2"/>
  <c r="I218" i="2"/>
  <c r="AG218" i="2"/>
  <c r="AH218" i="2" s="1"/>
  <c r="I219" i="2"/>
  <c r="U219" i="2"/>
  <c r="AG219" i="2"/>
  <c r="U220" i="2"/>
  <c r="V220" i="2" s="1"/>
  <c r="I222" i="2"/>
  <c r="J222" i="2" s="1"/>
  <c r="AG222" i="2"/>
  <c r="I223" i="2"/>
  <c r="U223" i="2"/>
  <c r="AG223" i="2"/>
  <c r="U224" i="2"/>
  <c r="I226" i="2"/>
  <c r="AG226" i="2"/>
  <c r="I227" i="2"/>
  <c r="U227" i="2"/>
  <c r="AG227" i="2"/>
  <c r="U228" i="2"/>
  <c r="I230" i="2"/>
  <c r="AG230" i="2"/>
  <c r="I231" i="2"/>
  <c r="U231" i="2"/>
  <c r="AG231" i="2"/>
  <c r="U232" i="2"/>
  <c r="I234" i="2"/>
  <c r="AG234" i="2"/>
  <c r="I235" i="2"/>
  <c r="U235" i="2"/>
  <c r="AG235" i="2"/>
  <c r="U236" i="2"/>
  <c r="I238" i="2"/>
  <c r="AG238" i="2"/>
  <c r="I239" i="2"/>
  <c r="U239" i="2"/>
  <c r="AG239" i="2"/>
  <c r="U240" i="2"/>
  <c r="V240" i="2" s="1"/>
  <c r="AG241" i="2"/>
  <c r="U242" i="2"/>
  <c r="I244" i="2"/>
  <c r="AG244" i="2"/>
  <c r="AH244" i="2" s="1"/>
  <c r="I245" i="2"/>
  <c r="U245" i="2"/>
  <c r="AG245" i="2"/>
  <c r="U246" i="2"/>
  <c r="V246" i="2" s="1"/>
  <c r="I212" i="2"/>
  <c r="J212" i="2" s="1"/>
  <c r="AG212" i="2"/>
  <c r="I213" i="2"/>
  <c r="J213" i="2" s="1"/>
  <c r="U213" i="2"/>
  <c r="AG213" i="2"/>
  <c r="AH213" i="2" s="1"/>
  <c r="U214" i="2"/>
  <c r="J215" i="2"/>
  <c r="K215" i="2" s="1"/>
  <c r="V215" i="2"/>
  <c r="W215" i="2" s="1"/>
  <c r="AH215" i="2"/>
  <c r="AI215" i="2" s="1"/>
  <c r="I216" i="2"/>
  <c r="AG216" i="2"/>
  <c r="AH216" i="2" s="1"/>
  <c r="I217" i="2"/>
  <c r="U217" i="2"/>
  <c r="V217" i="2" s="1"/>
  <c r="AG217" i="2"/>
  <c r="U218" i="2"/>
  <c r="V218" i="2" s="1"/>
  <c r="J219" i="2"/>
  <c r="K219" i="2" s="1"/>
  <c r="V219" i="2"/>
  <c r="W219" i="2" s="1"/>
  <c r="AH219" i="2"/>
  <c r="AI219" i="2" s="1"/>
  <c r="I220" i="2"/>
  <c r="J220" i="2" s="1"/>
  <c r="AG220" i="2"/>
  <c r="I221" i="2"/>
  <c r="J221" i="2" s="1"/>
  <c r="U221" i="2"/>
  <c r="AG221" i="2"/>
  <c r="AH221" i="2" s="1"/>
  <c r="U222" i="2"/>
  <c r="J223" i="2"/>
  <c r="K223" i="2" s="1"/>
  <c r="AH223" i="2"/>
  <c r="AI223" i="2" s="1"/>
  <c r="I224" i="2"/>
  <c r="AG224" i="2"/>
  <c r="I225" i="2"/>
  <c r="U225" i="2"/>
  <c r="V225" i="2" s="1"/>
  <c r="W225" i="2" s="1"/>
  <c r="AG225" i="2"/>
  <c r="U226" i="2"/>
  <c r="V227" i="2"/>
  <c r="I228" i="2"/>
  <c r="AG228" i="2"/>
  <c r="I229" i="2"/>
  <c r="J229" i="2" s="1"/>
  <c r="U229" i="2"/>
  <c r="AG229" i="2"/>
  <c r="AH229" i="2" s="1"/>
  <c r="AI229" i="2" s="1"/>
  <c r="U230" i="2"/>
  <c r="J231" i="2"/>
  <c r="V231" i="2"/>
  <c r="AH231" i="2"/>
  <c r="I232" i="2"/>
  <c r="J232" i="2" s="1"/>
  <c r="AG232" i="2"/>
  <c r="I233" i="2"/>
  <c r="U233" i="2"/>
  <c r="V233" i="2" s="1"/>
  <c r="W233" i="2" s="1"/>
  <c r="AG233" i="2"/>
  <c r="U234" i="2"/>
  <c r="J235" i="2"/>
  <c r="V235" i="2"/>
  <c r="AH235" i="2"/>
  <c r="I236" i="2"/>
  <c r="AG236" i="2"/>
  <c r="I237" i="2"/>
  <c r="J237" i="2" s="1"/>
  <c r="U237" i="2"/>
  <c r="AG237" i="2"/>
  <c r="AH237" i="2" s="1"/>
  <c r="U238" i="2"/>
  <c r="J239" i="2"/>
  <c r="AH239" i="2"/>
  <c r="I240" i="2"/>
  <c r="AG240" i="2"/>
  <c r="I241" i="2"/>
  <c r="U241" i="2"/>
  <c r="V241" i="2" s="1"/>
  <c r="AH241" i="2"/>
  <c r="AI241" i="2" s="1"/>
  <c r="I242" i="2"/>
  <c r="AG242" i="2"/>
  <c r="AH242" i="2" s="1"/>
  <c r="I243" i="2"/>
  <c r="U243" i="2"/>
  <c r="V243" i="2" s="1"/>
  <c r="AG243" i="2"/>
  <c r="U244" i="2"/>
  <c r="V244" i="2" s="1"/>
  <c r="J245" i="2"/>
  <c r="K245" i="2" s="1"/>
  <c r="V245" i="2"/>
  <c r="W245" i="2" s="1"/>
  <c r="AH245" i="2"/>
  <c r="AI245" i="2" s="1"/>
  <c r="I246" i="2"/>
  <c r="J246" i="2" s="1"/>
  <c r="AG246" i="2"/>
  <c r="AI244" i="2"/>
  <c r="L245" i="2"/>
  <c r="AI242" i="2"/>
  <c r="AJ241" i="2"/>
  <c r="V236" i="2"/>
  <c r="W235" i="2"/>
  <c r="V232" i="2"/>
  <c r="V228" i="2"/>
  <c r="AH224" i="2"/>
  <c r="J224" i="2"/>
  <c r="AI218" i="2"/>
  <c r="AI239" i="2"/>
  <c r="AJ239" i="2" s="1"/>
  <c r="J238" i="2"/>
  <c r="AH234" i="2"/>
  <c r="AI234" i="2" s="1"/>
  <c r="AI231" i="2"/>
  <c r="AJ231" i="2" s="1"/>
  <c r="J230" i="2"/>
  <c r="AJ244" i="2"/>
  <c r="AJ242" i="2"/>
  <c r="K232" i="2"/>
  <c r="AH226" i="2"/>
  <c r="AJ223" i="2"/>
  <c r="L223" i="2"/>
  <c r="M223" i="2" s="1"/>
  <c r="L219" i="2"/>
  <c r="AI216" i="2"/>
  <c r="AJ215" i="2"/>
  <c r="AK215" i="2" s="1"/>
  <c r="L215" i="2"/>
  <c r="M215" i="2" s="1"/>
  <c r="N215" i="2" s="1"/>
  <c r="M219" i="2"/>
  <c r="W246" i="2"/>
  <c r="K246" i="2"/>
  <c r="L246" i="2" s="1"/>
  <c r="X245" i="2"/>
  <c r="W244" i="2"/>
  <c r="AH240" i="2"/>
  <c r="J236" i="2"/>
  <c r="AH232" i="2"/>
  <c r="J228" i="2"/>
  <c r="AI224" i="2"/>
  <c r="K222" i="2"/>
  <c r="W220" i="2"/>
  <c r="X220" i="2" s="1"/>
  <c r="K214" i="2"/>
  <c r="W212" i="2"/>
  <c r="X212" i="2" s="1"/>
  <c r="K239" i="2"/>
  <c r="V238" i="2"/>
  <c r="K235" i="2"/>
  <c r="V234" i="2"/>
  <c r="K231" i="2"/>
  <c r="V230" i="2"/>
  <c r="W227" i="2"/>
  <c r="X227" i="2" s="1"/>
  <c r="Y227" i="2" s="1"/>
  <c r="X246" i="2"/>
  <c r="X244" i="2"/>
  <c r="AK241" i="2"/>
  <c r="W236" i="2"/>
  <c r="X236" i="2" s="1"/>
  <c r="X235" i="2"/>
  <c r="Y235" i="2" s="1"/>
  <c r="W232" i="2"/>
  <c r="W228" i="2"/>
  <c r="X228" i="2" s="1"/>
  <c r="V226" i="2"/>
  <c r="K220" i="2"/>
  <c r="L220" i="2" s="1"/>
  <c r="X219" i="2"/>
  <c r="W218" i="2"/>
  <c r="K212" i="2"/>
  <c r="L222" i="2"/>
  <c r="AJ216" i="2"/>
  <c r="L212" i="2"/>
  <c r="K230" i="2"/>
  <c r="L231" i="2"/>
  <c r="M231" i="2" s="1"/>
  <c r="L239" i="2"/>
  <c r="M239" i="2" s="1"/>
  <c r="N239" i="2" s="1"/>
  <c r="Y228" i="2"/>
  <c r="Y236" i="2"/>
  <c r="AL215" i="2"/>
  <c r="Z228" i="2"/>
  <c r="W226" i="2"/>
  <c r="W234" i="2"/>
  <c r="X234" i="2" s="1"/>
  <c r="Y234" i="2" s="1"/>
  <c r="AK239" i="2"/>
  <c r="AL239" i="2" s="1"/>
  <c r="AM239" i="2" s="1"/>
  <c r="AK231" i="2"/>
  <c r="AL231" i="2" s="1"/>
  <c r="N231" i="2"/>
  <c r="N51" i="2"/>
  <c r="S12" i="3"/>
  <c r="P37" i="6" s="1"/>
  <c r="S13" i="3"/>
  <c r="S22" i="3"/>
  <c r="P47" i="6" s="1"/>
  <c r="S43" i="3"/>
  <c r="S27" i="3"/>
  <c r="P51" i="6" s="1"/>
  <c r="S50" i="3"/>
  <c r="U27" i="3"/>
  <c r="R51" i="6" s="1"/>
  <c r="U11" i="3"/>
  <c r="U25" i="3"/>
  <c r="R49" i="6" s="1"/>
  <c r="U49" i="3"/>
  <c r="W23" i="3"/>
  <c r="T48" i="6" s="1"/>
  <c r="W56" i="3"/>
  <c r="W22" i="3"/>
  <c r="T47" i="6" s="1"/>
  <c r="W43" i="3"/>
  <c r="W12" i="3"/>
  <c r="T37" i="6" s="1"/>
  <c r="W50" i="3"/>
  <c r="Y13" i="3"/>
  <c r="V38" i="6" s="1"/>
  <c r="Y22" i="3"/>
  <c r="Y43" i="3"/>
  <c r="V67" i="6" s="1"/>
  <c r="Y12" i="3"/>
  <c r="AA23" i="3"/>
  <c r="X48" i="6" s="1"/>
  <c r="AA11" i="3"/>
  <c r="AA25" i="3"/>
  <c r="X49" i="6" s="1"/>
  <c r="AA49" i="3"/>
  <c r="AA27" i="3"/>
  <c r="X51" i="6" s="1"/>
  <c r="AC27" i="3"/>
  <c r="AC11" i="3"/>
  <c r="Z36" i="6" s="1"/>
  <c r="AC25" i="3"/>
  <c r="AC49" i="3"/>
  <c r="Z75" i="6" s="1"/>
  <c r="AM11" i="3"/>
  <c r="AM25" i="3"/>
  <c r="AK49" i="6" s="1"/>
  <c r="AM49" i="3"/>
  <c r="AM23" i="3"/>
  <c r="AM13" i="3"/>
  <c r="AD9" i="3"/>
  <c r="AB30" i="6" s="1"/>
  <c r="R22" i="3"/>
  <c r="R43" i="3"/>
  <c r="O67" i="6" s="1"/>
  <c r="R56" i="3"/>
  <c r="R23" i="3"/>
  <c r="R12" i="3"/>
  <c r="T25" i="3"/>
  <c r="Q49" i="6" s="1"/>
  <c r="T13" i="3"/>
  <c r="T12" i="3"/>
  <c r="Q37" i="6" s="1"/>
  <c r="T27" i="3"/>
  <c r="T49" i="3"/>
  <c r="Q75" i="6" s="1"/>
  <c r="V22" i="3"/>
  <c r="V43" i="3"/>
  <c r="S67" i="6" s="1"/>
  <c r="V56" i="3"/>
  <c r="V23" i="3"/>
  <c r="V12" i="3"/>
  <c r="X25" i="3"/>
  <c r="X13" i="3"/>
  <c r="X12" i="3"/>
  <c r="X27" i="3"/>
  <c r="X49" i="3"/>
  <c r="Z22" i="3"/>
  <c r="Z43" i="3"/>
  <c r="W67" i="6" s="1"/>
  <c r="Z56" i="3"/>
  <c r="Z23" i="3"/>
  <c r="W48" i="6" s="1"/>
  <c r="Z12" i="3"/>
  <c r="X24" i="3"/>
  <c r="U48" i="6" s="1"/>
  <c r="N172" i="26"/>
  <c r="M7" i="6" s="1"/>
  <c r="N69" i="6"/>
  <c r="AA69" i="6"/>
  <c r="AA77" i="6"/>
  <c r="N83" i="6"/>
  <c r="AA83" i="6"/>
  <c r="AN33" i="6"/>
  <c r="O152" i="6"/>
  <c r="P152" i="6" s="1"/>
  <c r="Q152" i="6" s="1"/>
  <c r="R152" i="6" s="1"/>
  <c r="S152" i="6" s="1"/>
  <c r="T152" i="6" s="1"/>
  <c r="U152" i="6" s="1"/>
  <c r="V152" i="6" s="1"/>
  <c r="W152" i="6" s="1"/>
  <c r="X152" i="6" s="1"/>
  <c r="Y152" i="6" s="1"/>
  <c r="Z152" i="6" s="1"/>
  <c r="N152" i="6"/>
  <c r="AA122" i="6"/>
  <c r="N122" i="6"/>
  <c r="D19" i="11"/>
  <c r="D19" i="41" s="1"/>
  <c r="C19" i="11"/>
  <c r="C19" i="41" s="1"/>
  <c r="S9" i="39"/>
  <c r="P27" i="37" s="1"/>
  <c r="P70" i="6"/>
  <c r="P73" i="6" s="1"/>
  <c r="W9" i="39"/>
  <c r="T27" i="37" s="1"/>
  <c r="T70" i="6"/>
  <c r="T73" i="6" s="1"/>
  <c r="AA9" i="39"/>
  <c r="X27" i="37" s="1"/>
  <c r="X70" i="6"/>
  <c r="X73" i="6" s="1"/>
  <c r="AE9" i="39"/>
  <c r="AC27" i="37" s="1"/>
  <c r="AC70" i="6"/>
  <c r="AC73" i="6" s="1"/>
  <c r="AI9" i="39"/>
  <c r="AG27" i="37" s="1"/>
  <c r="AG70" i="6"/>
  <c r="AG73" i="6" s="1"/>
  <c r="AM9" i="39"/>
  <c r="AK27" i="37" s="1"/>
  <c r="AK70" i="6"/>
  <c r="AK73" i="6" s="1"/>
  <c r="T9" i="39"/>
  <c r="Q27" i="37" s="1"/>
  <c r="Q70" i="6"/>
  <c r="Q73" i="6" s="1"/>
  <c r="X9" i="39"/>
  <c r="U27" i="37" s="1"/>
  <c r="U70" i="6"/>
  <c r="U73" i="6" s="1"/>
  <c r="AB9" i="39"/>
  <c r="Y27" i="37" s="1"/>
  <c r="Y70" i="6"/>
  <c r="Y73" i="6" s="1"/>
  <c r="AF9" i="39"/>
  <c r="AD27" i="37" s="1"/>
  <c r="AD70" i="6"/>
  <c r="AD73" i="6" s="1"/>
  <c r="AJ9" i="39"/>
  <c r="AH27" i="37" s="1"/>
  <c r="AH70" i="6"/>
  <c r="AH73" i="6" s="1"/>
  <c r="AN14" i="3"/>
  <c r="AN9" i="39"/>
  <c r="AL27" i="37" s="1"/>
  <c r="AL70" i="6"/>
  <c r="AL73" i="6" s="1"/>
  <c r="AB4" i="3"/>
  <c r="AB49" i="3" s="1"/>
  <c r="Y127" i="6"/>
  <c r="AF4" i="3"/>
  <c r="AF25" i="3" s="1"/>
  <c r="AD127" i="6"/>
  <c r="AJ4" i="3"/>
  <c r="AJ49" i="3" s="1"/>
  <c r="AH127" i="6"/>
  <c r="AE4" i="3"/>
  <c r="AE11" i="3" s="1"/>
  <c r="AC127" i="6"/>
  <c r="AO4" i="3"/>
  <c r="AO50" i="3" s="1"/>
  <c r="AM127" i="6"/>
  <c r="AN127" i="6" s="1"/>
  <c r="AN4" i="3"/>
  <c r="AN22" i="3" s="1"/>
  <c r="AL127" i="6"/>
  <c r="K9" i="39"/>
  <c r="G27" i="37" s="1"/>
  <c r="G70" i="6"/>
  <c r="U9" i="39"/>
  <c r="R27" i="37" s="1"/>
  <c r="R70" i="6"/>
  <c r="R73" i="6" s="1"/>
  <c r="Y9" i="39"/>
  <c r="V27" i="37" s="1"/>
  <c r="V70" i="6"/>
  <c r="V73" i="6" s="1"/>
  <c r="AC14" i="3"/>
  <c r="Z39" i="6" s="1"/>
  <c r="AC9" i="39"/>
  <c r="Z27" i="37" s="1"/>
  <c r="Z70" i="6"/>
  <c r="Z73" i="6" s="1"/>
  <c r="AG9" i="39"/>
  <c r="AE27" i="37" s="1"/>
  <c r="AE70" i="6"/>
  <c r="AE73" i="6" s="1"/>
  <c r="AK9" i="39"/>
  <c r="AI27" i="37" s="1"/>
  <c r="AI70" i="6"/>
  <c r="AI73" i="6" s="1"/>
  <c r="AO9" i="39"/>
  <c r="AM27" i="37" s="1"/>
  <c r="AM70" i="6"/>
  <c r="AM73" i="6" s="1"/>
  <c r="R9" i="39"/>
  <c r="O27" i="37" s="1"/>
  <c r="O70" i="6"/>
  <c r="V9" i="39"/>
  <c r="S27" i="37" s="1"/>
  <c r="S70" i="6"/>
  <c r="S73" i="6" s="1"/>
  <c r="Z9" i="39"/>
  <c r="W27" i="37" s="1"/>
  <c r="W70" i="6"/>
  <c r="W73" i="6" s="1"/>
  <c r="AD9" i="39"/>
  <c r="AB27" i="37" s="1"/>
  <c r="AB70" i="6"/>
  <c r="AH9" i="39"/>
  <c r="AF27" i="37" s="1"/>
  <c r="AF70" i="6"/>
  <c r="AF73" i="6" s="1"/>
  <c r="AL9" i="39"/>
  <c r="AJ27" i="37" s="1"/>
  <c r="AJ70" i="6"/>
  <c r="AJ73" i="6" s="1"/>
  <c r="AD4" i="3"/>
  <c r="AB127" i="6"/>
  <c r="AH4" i="3"/>
  <c r="AF127" i="6"/>
  <c r="AL4" i="3"/>
  <c r="AM42" i="3" s="1"/>
  <c r="AJ127" i="6"/>
  <c r="AI4" i="3"/>
  <c r="AI50" i="3" s="1"/>
  <c r="AG76" i="6" s="1"/>
  <c r="AG127" i="6"/>
  <c r="AG4" i="3"/>
  <c r="AE127" i="6"/>
  <c r="AK4" i="3"/>
  <c r="AI127" i="6"/>
  <c r="R30" i="6"/>
  <c r="T39" i="6"/>
  <c r="V39" i="6"/>
  <c r="Z30" i="6"/>
  <c r="AE30" i="6"/>
  <c r="AG39" i="6"/>
  <c r="AI39" i="6"/>
  <c r="AM30" i="6"/>
  <c r="P38" i="6"/>
  <c r="P67" i="6"/>
  <c r="R36" i="6"/>
  <c r="R75" i="6"/>
  <c r="R75" i="37"/>
  <c r="R38" i="6"/>
  <c r="T79" i="6"/>
  <c r="T82" i="6" s="1"/>
  <c r="T79" i="37"/>
  <c r="T67" i="6"/>
  <c r="V47" i="6"/>
  <c r="V37" i="6"/>
  <c r="V79" i="6"/>
  <c r="V82" i="6" s="1"/>
  <c r="V79" i="37"/>
  <c r="X36" i="6"/>
  <c r="X75" i="6"/>
  <c r="X75" i="37"/>
  <c r="Z51" i="6"/>
  <c r="Z49" i="6"/>
  <c r="Z75" i="37"/>
  <c r="Z38" i="6"/>
  <c r="AK36" i="6"/>
  <c r="AK75" i="6"/>
  <c r="AK37" i="6"/>
  <c r="AK51" i="6"/>
  <c r="AK79" i="6"/>
  <c r="AK82" i="6" s="1"/>
  <c r="AK79" i="37"/>
  <c r="O39" i="6"/>
  <c r="S30" i="6"/>
  <c r="W30" i="6"/>
  <c r="AF30" i="6"/>
  <c r="AH39" i="6"/>
  <c r="AJ39" i="6"/>
  <c r="O49" i="6"/>
  <c r="O38" i="6"/>
  <c r="O36" i="6"/>
  <c r="O51" i="6"/>
  <c r="O75" i="6"/>
  <c r="O75" i="37"/>
  <c r="Q47" i="6"/>
  <c r="Q67" i="6"/>
  <c r="Q79" i="6"/>
  <c r="Q82" i="6" s="1"/>
  <c r="Q79" i="37"/>
  <c r="Q48" i="6"/>
  <c r="Q36" i="6"/>
  <c r="S49" i="6"/>
  <c r="S38" i="6"/>
  <c r="S36" i="6"/>
  <c r="S51" i="6"/>
  <c r="S75" i="6"/>
  <c r="S75" i="37"/>
  <c r="U47" i="6"/>
  <c r="U67" i="6"/>
  <c r="U79" i="6"/>
  <c r="U82" i="6" s="1"/>
  <c r="U79" i="37"/>
  <c r="U36" i="6"/>
  <c r="W49" i="6"/>
  <c r="W38" i="6"/>
  <c r="W36" i="6"/>
  <c r="W51" i="6"/>
  <c r="W75" i="6"/>
  <c r="W75" i="37"/>
  <c r="AL39" i="6"/>
  <c r="P39" i="6"/>
  <c r="R39" i="6"/>
  <c r="V30" i="6"/>
  <c r="X39" i="6"/>
  <c r="AC39" i="6"/>
  <c r="AE39" i="6"/>
  <c r="AI30" i="6"/>
  <c r="AK39" i="6"/>
  <c r="AM39" i="6"/>
  <c r="P48" i="6"/>
  <c r="P36" i="6"/>
  <c r="P49" i="6"/>
  <c r="P75" i="6"/>
  <c r="P75" i="37"/>
  <c r="P79" i="6"/>
  <c r="P82" i="6" s="1"/>
  <c r="P79" i="37"/>
  <c r="R37" i="6"/>
  <c r="R79" i="6"/>
  <c r="R82" i="6" s="1"/>
  <c r="R79" i="37"/>
  <c r="R47" i="6"/>
  <c r="R67" i="6"/>
  <c r="R48" i="6"/>
  <c r="T38" i="6"/>
  <c r="T36" i="6"/>
  <c r="T49" i="6"/>
  <c r="T75" i="6"/>
  <c r="T75" i="37"/>
  <c r="T51" i="6"/>
  <c r="V48" i="6"/>
  <c r="V36" i="6"/>
  <c r="V49" i="6"/>
  <c r="V75" i="6"/>
  <c r="V75" i="37"/>
  <c r="V51" i="6"/>
  <c r="X38" i="6"/>
  <c r="X47" i="6"/>
  <c r="X51" i="37"/>
  <c r="X67" i="6"/>
  <c r="X37" i="6"/>
  <c r="X79" i="6"/>
  <c r="X82" i="6" s="1"/>
  <c r="X79" i="37"/>
  <c r="Z37" i="6"/>
  <c r="Z79" i="6"/>
  <c r="Z82" i="6" s="1"/>
  <c r="Z79" i="37"/>
  <c r="Z47" i="6"/>
  <c r="Z51" i="37"/>
  <c r="Z67" i="6"/>
  <c r="AK47" i="6"/>
  <c r="AK67" i="6"/>
  <c r="AK66" i="6"/>
  <c r="AK65" i="37"/>
  <c r="AK38" i="6"/>
  <c r="AK76" i="6"/>
  <c r="O30" i="6"/>
  <c r="Q39" i="6"/>
  <c r="S39" i="6"/>
  <c r="W39" i="6"/>
  <c r="AB39" i="6"/>
  <c r="AF39" i="6"/>
  <c r="AJ30" i="6"/>
  <c r="O47" i="6"/>
  <c r="O79" i="6"/>
  <c r="O79" i="37"/>
  <c r="O37" i="6"/>
  <c r="Q38" i="6"/>
  <c r="Q51" i="6"/>
  <c r="Q75" i="37"/>
  <c r="S47" i="6"/>
  <c r="S79" i="6"/>
  <c r="S82" i="6" s="1"/>
  <c r="S79" i="37"/>
  <c r="S48" i="6"/>
  <c r="S37" i="6"/>
  <c r="U49" i="6"/>
  <c r="U38" i="6"/>
  <c r="U37" i="6"/>
  <c r="U51" i="6"/>
  <c r="U75" i="6"/>
  <c r="U75" i="37"/>
  <c r="W47" i="6"/>
  <c r="W79" i="6"/>
  <c r="W82" i="6" s="1"/>
  <c r="W79" i="37"/>
  <c r="W37" i="6"/>
  <c r="S149" i="37"/>
  <c r="T138" i="37"/>
  <c r="Q139" i="37"/>
  <c r="P140" i="37"/>
  <c r="AD42" i="3"/>
  <c r="AD24" i="3"/>
  <c r="AH42" i="3"/>
  <c r="AH24" i="3"/>
  <c r="AL42" i="3"/>
  <c r="AL24" i="3"/>
  <c r="AI27" i="3"/>
  <c r="AI24" i="3"/>
  <c r="AG56" i="3"/>
  <c r="AK49" i="3"/>
  <c r="AM24" i="3"/>
  <c r="AF50" i="3"/>
  <c r="AE13" i="3"/>
  <c r="AN49" i="3"/>
  <c r="AG43" i="3"/>
  <c r="AI22" i="3"/>
  <c r="AI56" i="3"/>
  <c r="AK22" i="3"/>
  <c r="AO25" i="3"/>
  <c r="AN42" i="3"/>
  <c r="AG22" i="3"/>
  <c r="AG50" i="3"/>
  <c r="AI23" i="3"/>
  <c r="AI43" i="3"/>
  <c r="AK12" i="3"/>
  <c r="AK56" i="3"/>
  <c r="AK43" i="3"/>
  <c r="AI42" i="3"/>
  <c r="AG23" i="3"/>
  <c r="AG11" i="3"/>
  <c r="AG25" i="3"/>
  <c r="AG49" i="3"/>
  <c r="AG12" i="3"/>
  <c r="AI11" i="3"/>
  <c r="AI25" i="3"/>
  <c r="AI49" i="3"/>
  <c r="AI12" i="3"/>
  <c r="AI13" i="3"/>
  <c r="AK23" i="3"/>
  <c r="AK13" i="3"/>
  <c r="AK11" i="3"/>
  <c r="AK25" i="3"/>
  <c r="S9" i="3"/>
  <c r="W9" i="3"/>
  <c r="AA9" i="3"/>
  <c r="AE9" i="3"/>
  <c r="AI9" i="3"/>
  <c r="AM9" i="3"/>
  <c r="AE56" i="3"/>
  <c r="AK42" i="3"/>
  <c r="AO23" i="3"/>
  <c r="T9" i="3"/>
  <c r="X14" i="3"/>
  <c r="AB14" i="3"/>
  <c r="AF14" i="3"/>
  <c r="AJ9" i="3"/>
  <c r="AN11" i="3"/>
  <c r="AD11" i="3"/>
  <c r="I160" i="2"/>
  <c r="AH49" i="3"/>
  <c r="AD27" i="3"/>
  <c r="AH27" i="3"/>
  <c r="AL49" i="3"/>
  <c r="AD12" i="3"/>
  <c r="AD56" i="3"/>
  <c r="AD49" i="3"/>
  <c r="AH11" i="3"/>
  <c r="AL11" i="3"/>
  <c r="AL27" i="3"/>
  <c r="I155" i="2"/>
  <c r="I156" i="2"/>
  <c r="J156" i="2" s="1"/>
  <c r="I60" i="2"/>
  <c r="J60" i="2" s="1"/>
  <c r="K60" i="2" s="1"/>
  <c r="L60" i="2" s="1"/>
  <c r="AN9" i="3"/>
  <c r="AG42" i="3"/>
  <c r="X9" i="3"/>
  <c r="AB9" i="3"/>
  <c r="AF9" i="3"/>
  <c r="AB50" i="3"/>
  <c r="AD23" i="3"/>
  <c r="AD13" i="3"/>
  <c r="AD50" i="3"/>
  <c r="AD25" i="3"/>
  <c r="AH12" i="3"/>
  <c r="AH56" i="3"/>
  <c r="AH25" i="3"/>
  <c r="AL25" i="3"/>
  <c r="AL12" i="3"/>
  <c r="AL56" i="3"/>
  <c r="AB25" i="3"/>
  <c r="AB13" i="3"/>
  <c r="AF22" i="3"/>
  <c r="AF13" i="3"/>
  <c r="AJ27" i="3"/>
  <c r="AJ23" i="3"/>
  <c r="AK78" i="6"/>
  <c r="AJ25" i="3"/>
  <c r="AD22" i="3"/>
  <c r="AD43" i="3"/>
  <c r="AH23" i="3"/>
  <c r="AH13" i="3"/>
  <c r="AH50" i="3"/>
  <c r="AH22" i="3"/>
  <c r="AH43" i="3"/>
  <c r="AL22" i="3"/>
  <c r="AL43" i="3"/>
  <c r="AL50" i="3"/>
  <c r="AL23" i="3"/>
  <c r="AL13" i="3"/>
  <c r="U56" i="2"/>
  <c r="V56" i="2" s="1"/>
  <c r="U57" i="2"/>
  <c r="V57" i="2" s="1"/>
  <c r="U58" i="2"/>
  <c r="U59" i="2"/>
  <c r="V59" i="2" s="1"/>
  <c r="U60" i="2"/>
  <c r="V60" i="2" s="1"/>
  <c r="U61" i="2"/>
  <c r="V61" i="2" s="1"/>
  <c r="AG55" i="2"/>
  <c r="AH55" i="2" s="1"/>
  <c r="U55" i="2"/>
  <c r="AG57" i="2"/>
  <c r="AG59" i="2"/>
  <c r="AH59" i="2" s="1"/>
  <c r="AG61" i="2"/>
  <c r="V55" i="2"/>
  <c r="AG56" i="2"/>
  <c r="AG58" i="2"/>
  <c r="AH58" i="2" s="1"/>
  <c r="AG60" i="2"/>
  <c r="I61" i="2"/>
  <c r="J61" i="2" s="1"/>
  <c r="I161" i="2"/>
  <c r="J161" i="2" s="1"/>
  <c r="U156" i="2"/>
  <c r="V156" i="2" s="1"/>
  <c r="U157" i="2"/>
  <c r="V157" i="2" s="1"/>
  <c r="U158" i="2"/>
  <c r="U159" i="2"/>
  <c r="V159" i="2" s="1"/>
  <c r="U160" i="2"/>
  <c r="V160" i="2" s="1"/>
  <c r="U161" i="2"/>
  <c r="V161" i="2" s="1"/>
  <c r="AG156" i="2"/>
  <c r="AG157" i="2"/>
  <c r="AH157" i="2" s="1"/>
  <c r="AG158" i="2"/>
  <c r="AH158" i="2" s="1"/>
  <c r="AG159" i="2"/>
  <c r="AH159" i="2" s="1"/>
  <c r="AG160" i="2"/>
  <c r="AG161" i="2"/>
  <c r="AH161" i="2" s="1"/>
  <c r="AG155" i="2"/>
  <c r="U155" i="2"/>
  <c r="AI58" i="2"/>
  <c r="AJ58" i="2" s="1"/>
  <c r="AI59" i="2"/>
  <c r="AJ59" i="2" s="1"/>
  <c r="W57" i="2"/>
  <c r="X57" i="2" s="1"/>
  <c r="Y57" i="2" s="1"/>
  <c r="W59" i="2"/>
  <c r="W61" i="2"/>
  <c r="X61" i="2" s="1"/>
  <c r="Y61" i="2" s="1"/>
  <c r="AI157" i="2"/>
  <c r="AJ157" i="2" s="1"/>
  <c r="AI161" i="2"/>
  <c r="AJ161" i="2" s="1"/>
  <c r="W156" i="2"/>
  <c r="W157" i="2"/>
  <c r="X157" i="2" s="1"/>
  <c r="W160" i="2"/>
  <c r="W161" i="2"/>
  <c r="X161" i="2" s="1"/>
  <c r="I210" i="2"/>
  <c r="J210" i="2" s="1"/>
  <c r="U206" i="2"/>
  <c r="AG206" i="2"/>
  <c r="U207" i="2"/>
  <c r="AG207" i="2"/>
  <c r="U208" i="2"/>
  <c r="AG208" i="2"/>
  <c r="U209" i="2"/>
  <c r="AG209" i="2"/>
  <c r="U210" i="2"/>
  <c r="AG210" i="2"/>
  <c r="U211" i="2"/>
  <c r="AG211" i="2"/>
  <c r="V206" i="2"/>
  <c r="W206" i="2" s="1"/>
  <c r="AH206" i="2"/>
  <c r="AI206" i="2" s="1"/>
  <c r="V207" i="2"/>
  <c r="W207" i="2" s="1"/>
  <c r="AH207" i="2"/>
  <c r="AI207" i="2" s="1"/>
  <c r="V208" i="2"/>
  <c r="W208" i="2" s="1"/>
  <c r="AH208" i="2"/>
  <c r="AI208" i="2" s="1"/>
  <c r="V209" i="2"/>
  <c r="W209" i="2" s="1"/>
  <c r="AH209" i="2"/>
  <c r="AI209" i="2" s="1"/>
  <c r="V210" i="2"/>
  <c r="W210" i="2" s="1"/>
  <c r="AH210" i="2"/>
  <c r="AI210" i="2" s="1"/>
  <c r="V211" i="2"/>
  <c r="W211" i="2" s="1"/>
  <c r="AH211" i="2"/>
  <c r="AI211" i="2" s="1"/>
  <c r="AG205" i="2"/>
  <c r="U205" i="2"/>
  <c r="U251" i="2" s="1"/>
  <c r="O35" i="6" s="1"/>
  <c r="I211" i="2"/>
  <c r="J211" i="2" s="1"/>
  <c r="I57" i="2"/>
  <c r="X59" i="2"/>
  <c r="Y59" i="2" s="1"/>
  <c r="W56" i="2"/>
  <c r="X56" i="2" s="1"/>
  <c r="W60" i="2"/>
  <c r="X60" i="2" s="1"/>
  <c r="AI158" i="2"/>
  <c r="AJ158" i="2" s="1"/>
  <c r="W159" i="2"/>
  <c r="X159" i="2" s="1"/>
  <c r="AJ208" i="2"/>
  <c r="AK208" i="2" s="1"/>
  <c r="V76" i="6"/>
  <c r="V78" i="6" s="1"/>
  <c r="M4" i="3"/>
  <c r="N89" i="27"/>
  <c r="K14" i="3"/>
  <c r="K9" i="3"/>
  <c r="F4" i="3"/>
  <c r="L43" i="13"/>
  <c r="O150" i="26"/>
  <c r="L44" i="13"/>
  <c r="N76" i="26"/>
  <c r="B65" i="6"/>
  <c r="AJ28" i="13"/>
  <c r="AJ26" i="13"/>
  <c r="AJ27" i="13"/>
  <c r="AJ42" i="13" s="1"/>
  <c r="AL78" i="26" s="1"/>
  <c r="AK30" i="13"/>
  <c r="X26" i="13"/>
  <c r="X27" i="13"/>
  <c r="X28" i="13"/>
  <c r="W29" i="13"/>
  <c r="M29" i="13"/>
  <c r="AJ19" i="13"/>
  <c r="AK16" i="13"/>
  <c r="AK18" i="13"/>
  <c r="AK39" i="13" s="1"/>
  <c r="AK15" i="13"/>
  <c r="AK36" i="13" s="1"/>
  <c r="AK17" i="13"/>
  <c r="Y16" i="13"/>
  <c r="AB144" i="26" s="1"/>
  <c r="Y18" i="13"/>
  <c r="Y15" i="13"/>
  <c r="AB143" i="26" s="1"/>
  <c r="Y17" i="13"/>
  <c r="AB145" i="26" s="1"/>
  <c r="N7" i="13"/>
  <c r="N8" i="13"/>
  <c r="O10" i="13"/>
  <c r="M11" i="13"/>
  <c r="AJ9" i="13"/>
  <c r="AJ38" i="13" s="1"/>
  <c r="AL74" i="26" s="1"/>
  <c r="AK8" i="13"/>
  <c r="D130" i="26"/>
  <c r="D132" i="26" s="1"/>
  <c r="X160" i="2"/>
  <c r="Z59" i="2"/>
  <c r="K161" i="2"/>
  <c r="L161" i="2" s="1"/>
  <c r="M161" i="2" s="1"/>
  <c r="B106" i="6"/>
  <c r="Q1" i="2"/>
  <c r="M51" i="2"/>
  <c r="M1" i="2"/>
  <c r="F127" i="6" s="1"/>
  <c r="T1" i="2"/>
  <c r="M127" i="6" s="1"/>
  <c r="N127" i="6" s="1"/>
  <c r="R51" i="2"/>
  <c r="Q51" i="2"/>
  <c r="L1" i="2"/>
  <c r="E127" i="6" s="1"/>
  <c r="J51" i="2"/>
  <c r="I205" i="2"/>
  <c r="J205" i="2" s="1"/>
  <c r="K205" i="2" s="1"/>
  <c r="J160" i="2"/>
  <c r="K51" i="2"/>
  <c r="I51" i="2"/>
  <c r="T51" i="2"/>
  <c r="R1" i="2"/>
  <c r="K127" i="6" s="1"/>
  <c r="P51" i="2"/>
  <c r="N1" i="2"/>
  <c r="G127" i="6" s="1"/>
  <c r="S51" i="2"/>
  <c r="O51" i="2"/>
  <c r="L51" i="2"/>
  <c r="J1" i="2"/>
  <c r="C127" i="6" s="1"/>
  <c r="I55" i="2"/>
  <c r="I56" i="2"/>
  <c r="J56" i="2" s="1"/>
  <c r="K56" i="2" s="1"/>
  <c r="L56" i="2" s="1"/>
  <c r="I58" i="2"/>
  <c r="I59" i="2"/>
  <c r="J59" i="2" s="1"/>
  <c r="K59" i="2" s="1"/>
  <c r="L59" i="2" s="1"/>
  <c r="I159" i="2"/>
  <c r="J159" i="2" s="1"/>
  <c r="I206" i="2"/>
  <c r="J206" i="2" s="1"/>
  <c r="K206" i="2" s="1"/>
  <c r="L206" i="2" s="1"/>
  <c r="M206" i="2" s="1"/>
  <c r="I207" i="2"/>
  <c r="I208" i="2"/>
  <c r="J208" i="2" s="1"/>
  <c r="I158" i="2"/>
  <c r="J158" i="2" s="1"/>
  <c r="K158" i="2" s="1"/>
  <c r="I157" i="2"/>
  <c r="J157" i="2" s="1"/>
  <c r="K157" i="2" s="1"/>
  <c r="K1" i="2"/>
  <c r="O1" i="2"/>
  <c r="S1" i="2"/>
  <c r="AA50" i="18"/>
  <c r="AA96" i="18" s="1"/>
  <c r="C139" i="18" s="1"/>
  <c r="C43" i="17" s="1"/>
  <c r="B43" i="17" s="1"/>
  <c r="AA48" i="18"/>
  <c r="AA94" i="18" s="1"/>
  <c r="C137" i="18" s="1"/>
  <c r="AA43" i="18"/>
  <c r="K52" i="18"/>
  <c r="W90" i="18"/>
  <c r="O90" i="18"/>
  <c r="G90" i="18"/>
  <c r="C52" i="18"/>
  <c r="I52" i="18"/>
  <c r="Y52" i="18"/>
  <c r="U52" i="18"/>
  <c r="Q52" i="18"/>
  <c r="M52" i="18"/>
  <c r="E52" i="18"/>
  <c r="Z48" i="18"/>
  <c r="Z52" i="18" s="1"/>
  <c r="AA49" i="18"/>
  <c r="AA95" i="18" s="1"/>
  <c r="C138" i="18" s="1"/>
  <c r="C42" i="17" s="1"/>
  <c r="B42" i="17" s="1"/>
  <c r="AA51" i="18"/>
  <c r="AA97" i="18" s="1"/>
  <c r="C140" i="18" s="1"/>
  <c r="C44" i="17" s="1"/>
  <c r="B44" i="17" s="1"/>
  <c r="K90" i="18"/>
  <c r="S48" i="18"/>
  <c r="Z60" i="18"/>
  <c r="Z82" i="18" s="1"/>
  <c r="AA28" i="18"/>
  <c r="C41" i="17"/>
  <c r="B41" i="17" s="1"/>
  <c r="B82" i="18"/>
  <c r="S35" i="18"/>
  <c r="S76" i="6"/>
  <c r="S78" i="6" s="1"/>
  <c r="H86" i="5"/>
  <c r="F57" i="5"/>
  <c r="F58" i="5" s="1"/>
  <c r="H15" i="5"/>
  <c r="H24" i="5" s="1"/>
  <c r="H57" i="5"/>
  <c r="C153" i="6"/>
  <c r="D153" i="6" s="1"/>
  <c r="E153" i="6" s="1"/>
  <c r="F153" i="6" s="1"/>
  <c r="G153" i="6" s="1"/>
  <c r="H153" i="6" s="1"/>
  <c r="I153" i="6" s="1"/>
  <c r="J153" i="6" s="1"/>
  <c r="K153" i="6" s="1"/>
  <c r="L153" i="6" s="1"/>
  <c r="M153" i="6" s="1"/>
  <c r="N153" i="6" s="1"/>
  <c r="B61" i="6"/>
  <c r="B30" i="11"/>
  <c r="Y106" i="6"/>
  <c r="W106" i="6"/>
  <c r="U106" i="6"/>
  <c r="S106" i="6"/>
  <c r="Q106" i="6"/>
  <c r="L106" i="6"/>
  <c r="J106" i="6"/>
  <c r="H106" i="6"/>
  <c r="F106" i="6"/>
  <c r="D106" i="6"/>
  <c r="F25" i="5"/>
  <c r="G116" i="6" s="1"/>
  <c r="N116" i="6" s="1"/>
  <c r="E29" i="5"/>
  <c r="E91" i="5"/>
  <c r="M60" i="2"/>
  <c r="N60" i="2" s="1"/>
  <c r="M59" i="2"/>
  <c r="N59" i="2" s="1"/>
  <c r="L209" i="2"/>
  <c r="M209" i="2" s="1"/>
  <c r="K159" i="2"/>
  <c r="L159" i="2" s="1"/>
  <c r="M56" i="2"/>
  <c r="K210" i="2"/>
  <c r="L210" i="2" s="1"/>
  <c r="K160" i="2"/>
  <c r="L160" i="2" s="1"/>
  <c r="K156" i="2"/>
  <c r="Z106" i="6"/>
  <c r="X106" i="6"/>
  <c r="V106" i="6"/>
  <c r="T106" i="6"/>
  <c r="R106" i="6"/>
  <c r="P106" i="6"/>
  <c r="M106" i="6"/>
  <c r="K106" i="6"/>
  <c r="I106" i="6"/>
  <c r="G106" i="6"/>
  <c r="E106" i="6"/>
  <c r="K237" i="2" l="1"/>
  <c r="L237" i="2" s="1"/>
  <c r="M237" i="2" s="1"/>
  <c r="AI171" i="2"/>
  <c r="AK171" i="2" s="1"/>
  <c r="AJ171" i="2"/>
  <c r="Z80" i="2"/>
  <c r="AA80" i="2" s="1"/>
  <c r="E170" i="26"/>
  <c r="D6" i="6" s="1"/>
  <c r="E88" i="26"/>
  <c r="AK172" i="26"/>
  <c r="AL7" i="6" s="1"/>
  <c r="AK154" i="26"/>
  <c r="AJ158" i="26"/>
  <c r="AK15" i="6" s="1"/>
  <c r="AJ104" i="6"/>
  <c r="AK62" i="2"/>
  <c r="AL62" i="2"/>
  <c r="W94" i="2"/>
  <c r="X94" i="2"/>
  <c r="AK9" i="13"/>
  <c r="AK38" i="13" s="1"/>
  <c r="AK37" i="13"/>
  <c r="Y39" i="13"/>
  <c r="AB146" i="26"/>
  <c r="M43" i="13"/>
  <c r="P150" i="26"/>
  <c r="P151" i="26" s="1"/>
  <c r="X41" i="13"/>
  <c r="AA148" i="26"/>
  <c r="J88" i="26"/>
  <c r="V95" i="26" s="1"/>
  <c r="J170" i="26"/>
  <c r="I6" i="6" s="1"/>
  <c r="I64" i="27"/>
  <c r="I72" i="26"/>
  <c r="G44" i="13"/>
  <c r="I140" i="26"/>
  <c r="H64" i="27"/>
  <c r="H72" i="26"/>
  <c r="F44" i="13"/>
  <c r="N15" i="31"/>
  <c r="N18" i="31" s="1"/>
  <c r="AK6" i="37"/>
  <c r="AK12" i="37" s="1"/>
  <c r="G172" i="26"/>
  <c r="F7" i="6" s="1"/>
  <c r="K172" i="26"/>
  <c r="J7" i="6" s="1"/>
  <c r="O16" i="13"/>
  <c r="R144" i="26" s="1"/>
  <c r="O15" i="13"/>
  <c r="R143" i="26" s="1"/>
  <c r="O18" i="13"/>
  <c r="O17" i="13"/>
  <c r="R145" i="26" s="1"/>
  <c r="P20" i="13"/>
  <c r="O19" i="13"/>
  <c r="AL170" i="26"/>
  <c r="AM6" i="6" s="1"/>
  <c r="AA80" i="37"/>
  <c r="N80" i="37"/>
  <c r="H140" i="26"/>
  <c r="G64" i="27"/>
  <c r="G72" i="26"/>
  <c r="E44" i="13"/>
  <c r="P88" i="26"/>
  <c r="AB95" i="26" s="1"/>
  <c r="P170" i="26"/>
  <c r="P6" i="6" s="1"/>
  <c r="O64" i="27"/>
  <c r="M44" i="13"/>
  <c r="O72" i="26"/>
  <c r="H65" i="27"/>
  <c r="H86" i="27" s="1"/>
  <c r="H73" i="26"/>
  <c r="L65" i="27"/>
  <c r="L86" i="27" s="1"/>
  <c r="L73" i="26"/>
  <c r="E66" i="27"/>
  <c r="E87" i="27" s="1"/>
  <c r="E74" i="26"/>
  <c r="K140" i="26"/>
  <c r="J64" i="27"/>
  <c r="J72" i="26"/>
  <c r="H44" i="13"/>
  <c r="Z94" i="18"/>
  <c r="Z98" i="18" s="1"/>
  <c r="L140" i="26"/>
  <c r="AJ71" i="27"/>
  <c r="AJ92" i="27" s="1"/>
  <c r="AJ79" i="26"/>
  <c r="AJ81" i="26" s="1"/>
  <c r="AH44" i="13"/>
  <c r="D16" i="27"/>
  <c r="C48" i="13"/>
  <c r="D66" i="27"/>
  <c r="D87" i="27" s="1"/>
  <c r="B50" i="13"/>
  <c r="D74" i="26"/>
  <c r="J154" i="26"/>
  <c r="V99" i="26" s="1"/>
  <c r="AH110" i="26" s="1"/>
  <c r="J172" i="26"/>
  <c r="I7" i="6" s="1"/>
  <c r="L28" i="31"/>
  <c r="L71" i="31" s="1"/>
  <c r="L83" i="31" s="1"/>
  <c r="L7" i="31" s="1"/>
  <c r="M28" i="31"/>
  <c r="M71" i="31" s="1"/>
  <c r="M83" i="31" s="1"/>
  <c r="M7" i="31" s="1"/>
  <c r="AK69" i="27"/>
  <c r="AK90" i="27" s="1"/>
  <c r="AK77" i="26"/>
  <c r="I28" i="6"/>
  <c r="I99" i="6" s="1"/>
  <c r="I100" i="6" s="1"/>
  <c r="K28" i="6"/>
  <c r="K99" i="6" s="1"/>
  <c r="K100" i="6" s="1"/>
  <c r="M28" i="6"/>
  <c r="M99" i="6" s="1"/>
  <c r="M100" i="6" s="1"/>
  <c r="P28" i="6"/>
  <c r="P99" i="6" s="1"/>
  <c r="P100" i="6" s="1"/>
  <c r="R28" i="6"/>
  <c r="R99" i="6" s="1"/>
  <c r="R100" i="6" s="1"/>
  <c r="T28" i="6"/>
  <c r="T99" i="6" s="1"/>
  <c r="T100" i="6" s="1"/>
  <c r="V28" i="6"/>
  <c r="V99" i="6" s="1"/>
  <c r="V100" i="6" s="1"/>
  <c r="X28" i="6"/>
  <c r="X99" i="6" s="1"/>
  <c r="X100" i="6" s="1"/>
  <c r="Z28" i="6"/>
  <c r="Z99" i="6" s="1"/>
  <c r="Z100" i="6" s="1"/>
  <c r="AC28" i="6"/>
  <c r="AC99" i="6" s="1"/>
  <c r="AC100" i="6" s="1"/>
  <c r="AE28" i="6"/>
  <c r="AE99" i="6" s="1"/>
  <c r="AE100" i="6" s="1"/>
  <c r="AG28" i="6"/>
  <c r="AG99" i="6" s="1"/>
  <c r="AG100" i="6" s="1"/>
  <c r="AI28" i="6"/>
  <c r="AI99" i="6" s="1"/>
  <c r="AI100" i="6" s="1"/>
  <c r="AK28" i="6"/>
  <c r="AK99" i="6" s="1"/>
  <c r="AK100" i="6" s="1"/>
  <c r="AM28" i="6"/>
  <c r="AM99" i="6" s="1"/>
  <c r="AM100" i="6" s="1"/>
  <c r="H28" i="6"/>
  <c r="H99" i="6" s="1"/>
  <c r="H100" i="6" s="1"/>
  <c r="J28" i="6"/>
  <c r="J99" i="6" s="1"/>
  <c r="J100" i="6" s="1"/>
  <c r="L28" i="6"/>
  <c r="L99" i="6" s="1"/>
  <c r="L100" i="6" s="1"/>
  <c r="O28" i="6"/>
  <c r="Q28" i="6"/>
  <c r="Q99" i="6" s="1"/>
  <c r="Q100" i="6" s="1"/>
  <c r="S28" i="6"/>
  <c r="S99" i="6" s="1"/>
  <c r="S100" i="6" s="1"/>
  <c r="U28" i="6"/>
  <c r="U99" i="6" s="1"/>
  <c r="U100" i="6" s="1"/>
  <c r="W28" i="6"/>
  <c r="W99" i="6" s="1"/>
  <c r="W100" i="6" s="1"/>
  <c r="Y28" i="6"/>
  <c r="Y99" i="6" s="1"/>
  <c r="Y100" i="6" s="1"/>
  <c r="AB28" i="6"/>
  <c r="AD28" i="6"/>
  <c r="AD99" i="6" s="1"/>
  <c r="AD100" i="6" s="1"/>
  <c r="AF28" i="6"/>
  <c r="AF99" i="6" s="1"/>
  <c r="AF100" i="6" s="1"/>
  <c r="AH28" i="6"/>
  <c r="AH99" i="6" s="1"/>
  <c r="AH100" i="6" s="1"/>
  <c r="AJ28" i="6"/>
  <c r="AJ99" i="6" s="1"/>
  <c r="AJ100" i="6" s="1"/>
  <c r="AL28" i="6"/>
  <c r="AL99" i="6" s="1"/>
  <c r="AL100" i="6" s="1"/>
  <c r="G28" i="6"/>
  <c r="AJ40" i="13"/>
  <c r="AL76" i="26" s="1"/>
  <c r="AL81" i="26" s="1"/>
  <c r="W43" i="13"/>
  <c r="Z150" i="26"/>
  <c r="X42" i="13"/>
  <c r="AA149" i="26"/>
  <c r="AJ29" i="13"/>
  <c r="AJ43" i="13" s="1"/>
  <c r="AL79" i="26" s="1"/>
  <c r="AJ41" i="13"/>
  <c r="AL77" i="26" s="1"/>
  <c r="N79" i="26"/>
  <c r="N71" i="27"/>
  <c r="N92" i="27" s="1"/>
  <c r="AJ210" i="2"/>
  <c r="AK210" i="2" s="1"/>
  <c r="AJ206" i="2"/>
  <c r="AK206" i="2" s="1"/>
  <c r="AI159" i="2"/>
  <c r="AG201" i="2"/>
  <c r="AB34" i="6" s="1"/>
  <c r="O239" i="2"/>
  <c r="P239" i="2" s="1"/>
  <c r="Q239" i="2" s="1"/>
  <c r="M247" i="2"/>
  <c r="K249" i="2"/>
  <c r="L249" i="2" s="1"/>
  <c r="K197" i="2"/>
  <c r="AM62" i="2"/>
  <c r="AN62" i="2" s="1"/>
  <c r="AO62" i="2" s="1"/>
  <c r="AJ92" i="2"/>
  <c r="AI96" i="2"/>
  <c r="F140" i="26"/>
  <c r="F170" i="26" s="1"/>
  <c r="E6" i="6" s="1"/>
  <c r="E64" i="27"/>
  <c r="E85" i="27" s="1"/>
  <c r="E72" i="26"/>
  <c r="N140" i="26"/>
  <c r="M64" i="27"/>
  <c r="M72" i="26"/>
  <c r="K44" i="13"/>
  <c r="F65" i="27"/>
  <c r="F86" i="27" s="1"/>
  <c r="F73" i="26"/>
  <c r="J65" i="27"/>
  <c r="J86" i="27" s="1"/>
  <c r="J73" i="26"/>
  <c r="N65" i="27"/>
  <c r="N86" i="27" s="1"/>
  <c r="N73" i="26"/>
  <c r="H66" i="27"/>
  <c r="H87" i="27" s="1"/>
  <c r="H74" i="26"/>
  <c r="M140" i="26"/>
  <c r="L64" i="27"/>
  <c r="L72" i="26"/>
  <c r="J44" i="13"/>
  <c r="B49" i="13"/>
  <c r="D65" i="27"/>
  <c r="D86" i="27" s="1"/>
  <c r="D73" i="26"/>
  <c r="E65" i="27"/>
  <c r="E86" i="27" s="1"/>
  <c r="E73" i="26"/>
  <c r="I65" i="27"/>
  <c r="I86" i="27" s="1"/>
  <c r="I73" i="26"/>
  <c r="M65" i="27"/>
  <c r="M86" i="27" s="1"/>
  <c r="M73" i="26"/>
  <c r="G66" i="27"/>
  <c r="G87" i="27" s="1"/>
  <c r="G74" i="26"/>
  <c r="J66" i="27"/>
  <c r="J87" i="27" s="1"/>
  <c r="J74" i="26"/>
  <c r="L66" i="27"/>
  <c r="L87" i="27" s="1"/>
  <c r="L74" i="26"/>
  <c r="N66" i="27"/>
  <c r="N87" i="27" s="1"/>
  <c r="N74" i="26"/>
  <c r="E172" i="26"/>
  <c r="D7" i="6" s="1"/>
  <c r="E154" i="26"/>
  <c r="I172" i="26"/>
  <c r="H7" i="6" s="1"/>
  <c r="I154" i="26"/>
  <c r="U99" i="26" s="1"/>
  <c r="AG110" i="26" s="1"/>
  <c r="D19" i="27"/>
  <c r="C51" i="13"/>
  <c r="N19" i="13"/>
  <c r="N39" i="13"/>
  <c r="Q146" i="26"/>
  <c r="AK85" i="27"/>
  <c r="AI99" i="27"/>
  <c r="AI100" i="27" s="1"/>
  <c r="AI102" i="27" s="1"/>
  <c r="AI104" i="27" s="1"/>
  <c r="AI108" i="27"/>
  <c r="AK17" i="6" s="1"/>
  <c r="AI97" i="27"/>
  <c r="AJ93" i="27"/>
  <c r="AK70" i="27"/>
  <c r="AK91" i="27" s="1"/>
  <c r="AK78" i="26"/>
  <c r="X71" i="27"/>
  <c r="X92" i="27" s="1"/>
  <c r="X79" i="26"/>
  <c r="Y69" i="27"/>
  <c r="Y90" i="27" s="1"/>
  <c r="Y77" i="26"/>
  <c r="O69" i="27"/>
  <c r="O90" i="27" s="1"/>
  <c r="O77" i="26"/>
  <c r="K64" i="27"/>
  <c r="K72" i="26"/>
  <c r="I44" i="13"/>
  <c r="G140" i="26"/>
  <c r="F64" i="27"/>
  <c r="F72" i="26"/>
  <c r="D44" i="13"/>
  <c r="O140" i="26"/>
  <c r="O170" i="26" s="1"/>
  <c r="O6" i="6" s="1"/>
  <c r="N64" i="27"/>
  <c r="N72" i="26"/>
  <c r="G65" i="27"/>
  <c r="G86" i="27" s="1"/>
  <c r="G73" i="26"/>
  <c r="K65" i="27"/>
  <c r="K86" i="27" s="1"/>
  <c r="K73" i="26"/>
  <c r="O65" i="27"/>
  <c r="O86" i="27" s="1"/>
  <c r="O73" i="26"/>
  <c r="F66" i="27"/>
  <c r="F87" i="27" s="1"/>
  <c r="F74" i="26"/>
  <c r="I66" i="27"/>
  <c r="I87" i="27" s="1"/>
  <c r="I74" i="26"/>
  <c r="K66" i="27"/>
  <c r="K87" i="27" s="1"/>
  <c r="K74" i="26"/>
  <c r="M66" i="27"/>
  <c r="M87" i="27" s="1"/>
  <c r="M74" i="26"/>
  <c r="O66" i="27"/>
  <c r="O87" i="27" s="1"/>
  <c r="O74" i="26"/>
  <c r="D81" i="26"/>
  <c r="D85" i="27"/>
  <c r="D93" i="27" s="1"/>
  <c r="D72" i="27"/>
  <c r="H172" i="26"/>
  <c r="G7" i="6" s="1"/>
  <c r="H154" i="26"/>
  <c r="T99" i="26" s="1"/>
  <c r="AF110" i="26" s="1"/>
  <c r="L172" i="26"/>
  <c r="K7" i="6" s="1"/>
  <c r="L154" i="26"/>
  <c r="X99" i="26" s="1"/>
  <c r="AJ110" i="26" s="1"/>
  <c r="AI22" i="37"/>
  <c r="AI100" i="37"/>
  <c r="AJ100" i="37"/>
  <c r="AJ22" i="37"/>
  <c r="AL16" i="6"/>
  <c r="AI43" i="13"/>
  <c r="AL150" i="26"/>
  <c r="AL151" i="26" s="1"/>
  <c r="Y70" i="27"/>
  <c r="Y91" i="27" s="1"/>
  <c r="Y78" i="26"/>
  <c r="O70" i="27"/>
  <c r="O91" i="27" s="1"/>
  <c r="O78" i="26"/>
  <c r="AK68" i="27"/>
  <c r="AK89" i="27" s="1"/>
  <c r="AK76" i="26"/>
  <c r="AK66" i="27"/>
  <c r="AK87" i="27" s="1"/>
  <c r="AK74" i="26"/>
  <c r="AJ44" i="13"/>
  <c r="AJ9" i="6"/>
  <c r="AH7" i="27"/>
  <c r="V54" i="6"/>
  <c r="U54" i="6"/>
  <c r="R54" i="6"/>
  <c r="AN27" i="37"/>
  <c r="AA27" i="37"/>
  <c r="AA52" i="18"/>
  <c r="C141" i="18"/>
  <c r="S52" i="18"/>
  <c r="S94" i="18"/>
  <c r="AJ234" i="2"/>
  <c r="AH156" i="2"/>
  <c r="AI156" i="2" s="1"/>
  <c r="AJ156" i="2" s="1"/>
  <c r="AK156" i="2" s="1"/>
  <c r="V158" i="2"/>
  <c r="AH60" i="2"/>
  <c r="AI60" i="2" s="1"/>
  <c r="AH56" i="2"/>
  <c r="AI56" i="2" s="1"/>
  <c r="AH61" i="2"/>
  <c r="AI61" i="2" s="1"/>
  <c r="AJ61" i="2" s="1"/>
  <c r="AH57" i="2"/>
  <c r="AI57" i="2" s="1"/>
  <c r="AJ57" i="2" s="1"/>
  <c r="V58" i="2"/>
  <c r="W58" i="2" s="1"/>
  <c r="AM231" i="2"/>
  <c r="AA236" i="2"/>
  <c r="AB236" i="2" s="1"/>
  <c r="AC236" i="2" s="1"/>
  <c r="AD236" i="2" s="1"/>
  <c r="Z236" i="2"/>
  <c r="Y219" i="2"/>
  <c r="W230" i="2"/>
  <c r="L235" i="2"/>
  <c r="L214" i="2"/>
  <c r="AI240" i="2"/>
  <c r="AK223" i="2"/>
  <c r="X232" i="2"/>
  <c r="N247" i="2"/>
  <c r="AB191" i="2"/>
  <c r="AC191" i="2" s="1"/>
  <c r="AD191" i="2" s="1"/>
  <c r="AK168" i="2"/>
  <c r="M185" i="2"/>
  <c r="AK187" i="2"/>
  <c r="AL187" i="2" s="1"/>
  <c r="AM187" i="2" s="1"/>
  <c r="AJ207" i="2"/>
  <c r="AK207" i="2" s="1"/>
  <c r="Z61" i="2"/>
  <c r="Z57" i="2"/>
  <c r="X156" i="2"/>
  <c r="Y156" i="2" s="1"/>
  <c r="W158" i="2"/>
  <c r="AJ50" i="3"/>
  <c r="AJ22" i="3"/>
  <c r="AF56" i="3"/>
  <c r="AF42" i="3"/>
  <c r="AB43" i="3"/>
  <c r="AB56" i="3"/>
  <c r="AB11" i="3"/>
  <c r="AO43" i="3"/>
  <c r="AE43" i="3"/>
  <c r="AE42" i="3"/>
  <c r="AO56" i="3"/>
  <c r="X54" i="6"/>
  <c r="Q54" i="6"/>
  <c r="R239" i="2"/>
  <c r="S239" i="2" s="1"/>
  <c r="T239" i="2" s="1"/>
  <c r="AN239" i="2"/>
  <c r="AO239" i="2" s="1"/>
  <c r="W240" i="2"/>
  <c r="J207" i="2"/>
  <c r="K207" i="2" s="1"/>
  <c r="L207" i="2" s="1"/>
  <c r="M207" i="2" s="1"/>
  <c r="J57" i="2"/>
  <c r="K57" i="2" s="1"/>
  <c r="L57" i="2" s="1"/>
  <c r="M57" i="2" s="1"/>
  <c r="AH160" i="2"/>
  <c r="AI160" i="2" s="1"/>
  <c r="AJ160" i="2" s="1"/>
  <c r="J155" i="2"/>
  <c r="K155" i="2" s="1"/>
  <c r="AN13" i="3"/>
  <c r="AL38" i="6" s="1"/>
  <c r="AN24" i="3"/>
  <c r="AN27" i="3"/>
  <c r="AN12" i="3"/>
  <c r="AN23" i="3"/>
  <c r="AN56" i="3"/>
  <c r="AN43" i="3"/>
  <c r="AO27" i="3"/>
  <c r="AM51" i="6" s="1"/>
  <c r="AO24" i="3"/>
  <c r="AO12" i="3"/>
  <c r="AO22" i="3"/>
  <c r="AO42" i="3"/>
  <c r="AO13" i="3"/>
  <c r="AE24" i="3"/>
  <c r="AE49" i="3"/>
  <c r="AE23" i="3"/>
  <c r="AE22" i="3"/>
  <c r="AE50" i="3"/>
  <c r="AK24" i="3"/>
  <c r="AJ24" i="3"/>
  <c r="AJ42" i="3"/>
  <c r="AJ56" i="3"/>
  <c r="AJ11" i="3"/>
  <c r="AJ13" i="3"/>
  <c r="AJ43" i="3"/>
  <c r="AJ12" i="3"/>
  <c r="AG24" i="3"/>
  <c r="AF24" i="3"/>
  <c r="AF43" i="3"/>
  <c r="AF23" i="3"/>
  <c r="AF49" i="3"/>
  <c r="AF12" i="3"/>
  <c r="AF27" i="3"/>
  <c r="AF11" i="3"/>
  <c r="AC24" i="3"/>
  <c r="Z48" i="6" s="1"/>
  <c r="Z54" i="6" s="1"/>
  <c r="AB24" i="3"/>
  <c r="AB23" i="3"/>
  <c r="AB27" i="3"/>
  <c r="AB12" i="3"/>
  <c r="AB22" i="3"/>
  <c r="Z234" i="2"/>
  <c r="AA234" i="2" s="1"/>
  <c r="AB234" i="2" s="1"/>
  <c r="O231" i="2"/>
  <c r="P231" i="2" s="1"/>
  <c r="X226" i="2"/>
  <c r="AN215" i="2"/>
  <c r="AM215" i="2"/>
  <c r="Z227" i="2"/>
  <c r="AA227" i="2" s="1"/>
  <c r="Y220" i="2"/>
  <c r="Z220" i="2"/>
  <c r="AA220" i="2" s="1"/>
  <c r="AJ224" i="2"/>
  <c r="AK224" i="2" s="1"/>
  <c r="K236" i="2"/>
  <c r="M246" i="2"/>
  <c r="N246" i="2" s="1"/>
  <c r="N223" i="2"/>
  <c r="O223" i="2" s="1"/>
  <c r="AK234" i="2"/>
  <c r="W243" i="2"/>
  <c r="V239" i="2"/>
  <c r="W239" i="2" s="1"/>
  <c r="AH238" i="2"/>
  <c r="AI237" i="2"/>
  <c r="X233" i="2"/>
  <c r="K229" i="2"/>
  <c r="AH227" i="2"/>
  <c r="AI227" i="2" s="1"/>
  <c r="J227" i="2"/>
  <c r="K227" i="2"/>
  <c r="J226" i="2"/>
  <c r="V224" i="2"/>
  <c r="V223" i="2"/>
  <c r="AH222" i="2"/>
  <c r="AI222" i="2" s="1"/>
  <c r="AI221" i="2"/>
  <c r="W217" i="2"/>
  <c r="Y217" i="2" s="1"/>
  <c r="X217" i="2"/>
  <c r="K213" i="2"/>
  <c r="L213" i="2"/>
  <c r="M213" i="2" s="1"/>
  <c r="K248" i="2"/>
  <c r="AB172" i="2"/>
  <c r="AC172" i="2" s="1"/>
  <c r="AA164" i="2"/>
  <c r="AB164" i="2" s="1"/>
  <c r="Q178" i="2"/>
  <c r="R178" i="2" s="1"/>
  <c r="S178" i="2"/>
  <c r="T178" i="2" s="1"/>
  <c r="M166" i="2"/>
  <c r="M174" i="2"/>
  <c r="N174" i="2" s="1"/>
  <c r="Y181" i="2"/>
  <c r="L183" i="2"/>
  <c r="M183" i="2" s="1"/>
  <c r="L191" i="2"/>
  <c r="M191" i="2" s="1"/>
  <c r="AJ211" i="2"/>
  <c r="AK211" i="2" s="1"/>
  <c r="AJ209" i="2"/>
  <c r="AK209" i="2" s="1"/>
  <c r="T54" i="6"/>
  <c r="P54" i="6"/>
  <c r="O215" i="2"/>
  <c r="P215" i="2" s="1"/>
  <c r="L230" i="2"/>
  <c r="X189" i="2"/>
  <c r="Y189" i="2" s="1"/>
  <c r="AM178" i="2"/>
  <c r="AN178" i="2" s="1"/>
  <c r="M194" i="2"/>
  <c r="V176" i="2"/>
  <c r="AH174" i="2"/>
  <c r="AI173" i="2"/>
  <c r="AK173" i="2" s="1"/>
  <c r="AJ173" i="2"/>
  <c r="W171" i="2"/>
  <c r="W169" i="2"/>
  <c r="X169" i="2" s="1"/>
  <c r="AI167" i="2"/>
  <c r="AJ167" i="2"/>
  <c r="K167" i="2"/>
  <c r="K165" i="2"/>
  <c r="J162" i="2"/>
  <c r="AI192" i="2"/>
  <c r="AK192" i="2" s="1"/>
  <c r="AJ192" i="2"/>
  <c r="W188" i="2"/>
  <c r="X188" i="2"/>
  <c r="Y188" i="2" s="1"/>
  <c r="K184" i="2"/>
  <c r="J181" i="2"/>
  <c r="V179" i="2"/>
  <c r="W179" i="2" s="1"/>
  <c r="X179" i="2"/>
  <c r="Y179" i="2" s="1"/>
  <c r="AH177" i="2"/>
  <c r="J177" i="2"/>
  <c r="J176" i="2"/>
  <c r="K176" i="2" s="1"/>
  <c r="V173" i="2"/>
  <c r="AH172" i="2"/>
  <c r="AI172" i="2" s="1"/>
  <c r="K198" i="2"/>
  <c r="L198" i="2" s="1"/>
  <c r="V199" i="2"/>
  <c r="W199" i="2" s="1"/>
  <c r="V198" i="2"/>
  <c r="AH197" i="2"/>
  <c r="AP62" i="2"/>
  <c r="AQ62" i="2" s="1"/>
  <c r="X66" i="2"/>
  <c r="Y66" i="2" s="1"/>
  <c r="Z66" i="2"/>
  <c r="N81" i="2"/>
  <c r="O81" i="2" s="1"/>
  <c r="P81" i="2" s="1"/>
  <c r="Q81" i="2" s="1"/>
  <c r="Y72" i="2"/>
  <c r="Z72" i="2"/>
  <c r="AK64" i="2"/>
  <c r="AL64" i="2"/>
  <c r="AM64" i="2" s="1"/>
  <c r="X81" i="2"/>
  <c r="L91" i="2"/>
  <c r="M91" i="2" s="1"/>
  <c r="AJ77" i="2"/>
  <c r="AK77" i="2" s="1"/>
  <c r="AL77" i="2" s="1"/>
  <c r="AM77" i="2" s="1"/>
  <c r="M84" i="2"/>
  <c r="N84" i="2" s="1"/>
  <c r="AJ85" i="2"/>
  <c r="AK85" i="2" s="1"/>
  <c r="M92" i="2"/>
  <c r="N92" i="2" s="1"/>
  <c r="AJ93" i="2"/>
  <c r="AK93" i="2" s="1"/>
  <c r="K77" i="2"/>
  <c r="K75" i="2"/>
  <c r="J72" i="2"/>
  <c r="K72" i="2"/>
  <c r="L72" i="2" s="1"/>
  <c r="V70" i="2"/>
  <c r="X70" i="2"/>
  <c r="Y70" i="2" s="1"/>
  <c r="W70" i="2"/>
  <c r="Z70" i="2"/>
  <c r="AH68" i="2"/>
  <c r="AI68" i="2" s="1"/>
  <c r="AI67" i="2"/>
  <c r="W65" i="2"/>
  <c r="X65" i="2" s="1"/>
  <c r="W63" i="2"/>
  <c r="K90" i="2"/>
  <c r="J87" i="2"/>
  <c r="K87" i="2" s="1"/>
  <c r="L87" i="2" s="1"/>
  <c r="V85" i="2"/>
  <c r="W85" i="2" s="1"/>
  <c r="X85" i="2" s="1"/>
  <c r="AH83" i="2"/>
  <c r="AI82" i="2"/>
  <c r="AK82" i="2"/>
  <c r="AJ82" i="2"/>
  <c r="W78" i="2"/>
  <c r="X76" i="2"/>
  <c r="Y76" i="2" s="1"/>
  <c r="V75" i="2"/>
  <c r="W75" i="2" s="1"/>
  <c r="X75" i="2" s="1"/>
  <c r="AH74" i="2"/>
  <c r="AI74" i="2" s="1"/>
  <c r="AH63" i="2"/>
  <c r="J63" i="2"/>
  <c r="K63" i="2" s="1"/>
  <c r="J62" i="2"/>
  <c r="K62" i="2"/>
  <c r="AI99" i="2"/>
  <c r="K99" i="2"/>
  <c r="K97" i="2"/>
  <c r="V98" i="2"/>
  <c r="W98" i="2" s="1"/>
  <c r="V97" i="2"/>
  <c r="W97" i="2" s="1"/>
  <c r="X97" i="2"/>
  <c r="Y244" i="2"/>
  <c r="Y212" i="2"/>
  <c r="Z212" i="2" s="1"/>
  <c r="K228" i="2"/>
  <c r="AI232" i="2"/>
  <c r="AJ232" i="2" s="1"/>
  <c r="AI226" i="2"/>
  <c r="AJ226" i="2" s="1"/>
  <c r="AK226" i="2" s="1"/>
  <c r="K238" i="2"/>
  <c r="L238" i="2"/>
  <c r="M238" i="2" s="1"/>
  <c r="AJ218" i="2"/>
  <c r="Z235" i="2"/>
  <c r="AL241" i="2"/>
  <c r="AM241" i="2" s="1"/>
  <c r="AH246" i="2"/>
  <c r="AH243" i="2"/>
  <c r="J243" i="2"/>
  <c r="J242" i="2"/>
  <c r="J241" i="2"/>
  <c r="K241" i="2" s="1"/>
  <c r="L241" i="2" s="1"/>
  <c r="J240" i="2"/>
  <c r="W238" i="2"/>
  <c r="X238" i="2" s="1"/>
  <c r="Y238" i="2" s="1"/>
  <c r="V237" i="2"/>
  <c r="W237" i="2" s="1"/>
  <c r="AH236" i="2"/>
  <c r="AH233" i="2"/>
  <c r="AI233" i="2"/>
  <c r="J233" i="2"/>
  <c r="K233" i="2"/>
  <c r="L233" i="2" s="1"/>
  <c r="V229" i="2"/>
  <c r="W229" i="2" s="1"/>
  <c r="X229" i="2" s="1"/>
  <c r="AH228" i="2"/>
  <c r="AH225" i="2"/>
  <c r="J225" i="2"/>
  <c r="K225" i="2" s="1"/>
  <c r="K224" i="2"/>
  <c r="L224" i="2"/>
  <c r="V222" i="2"/>
  <c r="V221" i="2"/>
  <c r="AH220" i="2"/>
  <c r="AH217" i="2"/>
  <c r="J217" i="2"/>
  <c r="J216" i="2"/>
  <c r="V214" i="2"/>
  <c r="V213" i="2"/>
  <c r="AH212" i="2"/>
  <c r="AJ245" i="2"/>
  <c r="M245" i="2"/>
  <c r="J244" i="2"/>
  <c r="V242" i="2"/>
  <c r="W241" i="2"/>
  <c r="AI235" i="2"/>
  <c r="J234" i="2"/>
  <c r="K234" i="2" s="1"/>
  <c r="L234" i="2" s="1"/>
  <c r="Y232" i="2"/>
  <c r="Z232" i="2" s="1"/>
  <c r="AA232" i="2"/>
  <c r="AB232" i="2" s="1"/>
  <c r="W231" i="2"/>
  <c r="X231" i="2" s="1"/>
  <c r="AH230" i="2"/>
  <c r="AI230" i="2" s="1"/>
  <c r="AJ230" i="2" s="1"/>
  <c r="AJ229" i="2"/>
  <c r="K221" i="2"/>
  <c r="L221" i="2" s="1"/>
  <c r="M221" i="2" s="1"/>
  <c r="AJ219" i="2"/>
  <c r="AK219" i="2" s="1"/>
  <c r="AL219" i="2" s="1"/>
  <c r="J218" i="2"/>
  <c r="K218" i="2" s="1"/>
  <c r="V216" i="2"/>
  <c r="W216" i="2" s="1"/>
  <c r="X215" i="2"/>
  <c r="AH214" i="2"/>
  <c r="AI214" i="2"/>
  <c r="AJ214" i="2" s="1"/>
  <c r="AI213" i="2"/>
  <c r="V249" i="2"/>
  <c r="W249" i="2" s="1"/>
  <c r="V248" i="2"/>
  <c r="AH247" i="2"/>
  <c r="AH249" i="2"/>
  <c r="AI248" i="2"/>
  <c r="AJ248" i="2"/>
  <c r="AN194" i="2"/>
  <c r="AO194" i="2" s="1"/>
  <c r="AP194" i="2" s="1"/>
  <c r="Q186" i="2"/>
  <c r="AA183" i="2"/>
  <c r="AB183" i="2" s="1"/>
  <c r="AI176" i="2"/>
  <c r="AK179" i="2"/>
  <c r="M193" i="2"/>
  <c r="AL168" i="2"/>
  <c r="AM186" i="2"/>
  <c r="AI195" i="2"/>
  <c r="AH196" i="2"/>
  <c r="AI196" i="2" s="1"/>
  <c r="AJ196" i="2" s="1"/>
  <c r="J196" i="2"/>
  <c r="K196" i="2" s="1"/>
  <c r="J195" i="2"/>
  <c r="V193" i="2"/>
  <c r="V192" i="2"/>
  <c r="AH191" i="2"/>
  <c r="AH188" i="2"/>
  <c r="J188" i="2"/>
  <c r="J187" i="2"/>
  <c r="K187" i="2" s="1"/>
  <c r="L187" i="2" s="1"/>
  <c r="V185" i="2"/>
  <c r="W185" i="2" s="1"/>
  <c r="V184" i="2"/>
  <c r="AH183" i="2"/>
  <c r="AH180" i="2"/>
  <c r="J180" i="2"/>
  <c r="J179" i="2"/>
  <c r="K179" i="2" s="1"/>
  <c r="W177" i="2"/>
  <c r="X177" i="2"/>
  <c r="Y177" i="2" s="1"/>
  <c r="AI175" i="2"/>
  <c r="L175" i="2"/>
  <c r="K173" i="2"/>
  <c r="J170" i="2"/>
  <c r="V168" i="2"/>
  <c r="X167" i="2"/>
  <c r="AH166" i="2"/>
  <c r="AI165" i="2"/>
  <c r="W163" i="2"/>
  <c r="W196" i="2"/>
  <c r="X196" i="2"/>
  <c r="Y196" i="2" s="1"/>
  <c r="K192" i="2"/>
  <c r="AJ190" i="2"/>
  <c r="M190" i="2"/>
  <c r="J189" i="2"/>
  <c r="V187" i="2"/>
  <c r="AH185" i="2"/>
  <c r="AI184" i="2"/>
  <c r="AK184" i="2"/>
  <c r="AJ184" i="2"/>
  <c r="W180" i="2"/>
  <c r="X180" i="2" s="1"/>
  <c r="Y180" i="2" s="1"/>
  <c r="AH169" i="2"/>
  <c r="J169" i="2"/>
  <c r="J168" i="2"/>
  <c r="V166" i="2"/>
  <c r="V165" i="2"/>
  <c r="AH164" i="2"/>
  <c r="AI164" i="2"/>
  <c r="L197" i="2"/>
  <c r="M199" i="2"/>
  <c r="N199" i="2" s="1"/>
  <c r="AH199" i="2"/>
  <c r="AI199" i="2" s="1"/>
  <c r="AJ199" i="2" s="1"/>
  <c r="AI198" i="2"/>
  <c r="L76" i="2"/>
  <c r="Y96" i="2"/>
  <c r="AN70" i="2"/>
  <c r="L68" i="2"/>
  <c r="X74" i="2"/>
  <c r="AI95" i="2"/>
  <c r="AJ95" i="2" s="1"/>
  <c r="Y64" i="2"/>
  <c r="M74" i="2"/>
  <c r="AK72" i="2"/>
  <c r="AL72" i="2"/>
  <c r="AM72" i="2" s="1"/>
  <c r="L83" i="2"/>
  <c r="X89" i="2"/>
  <c r="X95" i="2"/>
  <c r="Y95" i="2"/>
  <c r="AJ96" i="2"/>
  <c r="AK96" i="2" s="1"/>
  <c r="AH94" i="2"/>
  <c r="AI94" i="2" s="1"/>
  <c r="J94" i="2"/>
  <c r="J93" i="2"/>
  <c r="K93" i="2"/>
  <c r="V91" i="2"/>
  <c r="W91" i="2" s="1"/>
  <c r="V90" i="2"/>
  <c r="AH89" i="2"/>
  <c r="AI89" i="2" s="1"/>
  <c r="AH86" i="2"/>
  <c r="J86" i="2"/>
  <c r="J85" i="2"/>
  <c r="K85" i="2" s="1"/>
  <c r="V83" i="2"/>
  <c r="W83" i="2" s="1"/>
  <c r="V82" i="2"/>
  <c r="AH81" i="2"/>
  <c r="AI81" i="2" s="1"/>
  <c r="AH78" i="2"/>
  <c r="J78" i="2"/>
  <c r="AJ76" i="2"/>
  <c r="AK76" i="2" s="1"/>
  <c r="AI75" i="2"/>
  <c r="W73" i="2"/>
  <c r="X73" i="2" s="1"/>
  <c r="Y73" i="2" s="1"/>
  <c r="W71" i="2"/>
  <c r="AI69" i="2"/>
  <c r="K69" i="2"/>
  <c r="M69" i="2" s="1"/>
  <c r="N69" i="2" s="1"/>
  <c r="L69" i="2"/>
  <c r="K67" i="2"/>
  <c r="L67" i="2"/>
  <c r="J64" i="2"/>
  <c r="K64" i="2" s="1"/>
  <c r="V62" i="2"/>
  <c r="X62" i="2" s="1"/>
  <c r="Y62" i="2" s="1"/>
  <c r="W62" i="2"/>
  <c r="K96" i="2"/>
  <c r="J95" i="2"/>
  <c r="V93" i="2"/>
  <c r="Y92" i="2"/>
  <c r="AH91" i="2"/>
  <c r="AI90" i="2"/>
  <c r="W86" i="2"/>
  <c r="K82" i="2"/>
  <c r="L80" i="2"/>
  <c r="M80" i="2" s="1"/>
  <c r="J79" i="2"/>
  <c r="K79" i="2"/>
  <c r="L79" i="2" s="1"/>
  <c r="AH71" i="2"/>
  <c r="J71" i="2"/>
  <c r="J70" i="2"/>
  <c r="K70" i="2" s="1"/>
  <c r="V68" i="2"/>
  <c r="W68" i="2" s="1"/>
  <c r="V67" i="2"/>
  <c r="AH66" i="2"/>
  <c r="AI97" i="2"/>
  <c r="AJ97" i="2"/>
  <c r="J163" i="2"/>
  <c r="X79" i="2"/>
  <c r="Y79" i="2" s="1"/>
  <c r="X87" i="2"/>
  <c r="AH73" i="2"/>
  <c r="V69" i="2"/>
  <c r="AK98" i="2"/>
  <c r="AK48" i="6"/>
  <c r="M222" i="2"/>
  <c r="Y245" i="2"/>
  <c r="N245" i="2"/>
  <c r="L232" i="2"/>
  <c r="X230" i="2"/>
  <c r="X225" i="2"/>
  <c r="N219" i="2"/>
  <c r="W176" i="2"/>
  <c r="Y167" i="2"/>
  <c r="L165" i="2"/>
  <c r="M165" i="2" s="1"/>
  <c r="AI193" i="2"/>
  <c r="Z186" i="2"/>
  <c r="V195" i="2"/>
  <c r="L184" i="2"/>
  <c r="M184" i="2" s="1"/>
  <c r="AK167" i="2"/>
  <c r="AL167" i="2" s="1"/>
  <c r="X174" i="2"/>
  <c r="Y174" i="2" s="1"/>
  <c r="W175" i="2"/>
  <c r="K181" i="2"/>
  <c r="V194" i="2"/>
  <c r="AH182" i="2"/>
  <c r="J182" i="2"/>
  <c r="V178" i="2"/>
  <c r="V175" i="2"/>
  <c r="J171" i="2"/>
  <c r="AH163" i="2"/>
  <c r="Y94" i="2"/>
  <c r="AA72" i="2"/>
  <c r="AA66" i="2"/>
  <c r="L77" i="2"/>
  <c r="L62" i="2"/>
  <c r="L66" i="2"/>
  <c r="L65" i="2"/>
  <c r="L89" i="2"/>
  <c r="X63" i="2"/>
  <c r="L90" i="2"/>
  <c r="Z92" i="2"/>
  <c r="L63" i="2"/>
  <c r="AJ67" i="2"/>
  <c r="X78" i="2"/>
  <c r="AL80" i="2"/>
  <c r="AH88" i="2"/>
  <c r="J88" i="2"/>
  <c r="V84" i="2"/>
  <c r="W84" i="2" s="1"/>
  <c r="V77" i="2"/>
  <c r="J73" i="2"/>
  <c r="AH65" i="2"/>
  <c r="AL98" i="2"/>
  <c r="AJ99" i="2"/>
  <c r="L99" i="2"/>
  <c r="L98" i="2"/>
  <c r="M98" i="2" s="1"/>
  <c r="L97" i="2"/>
  <c r="V99" i="2"/>
  <c r="AA228" i="2"/>
  <c r="M212" i="2"/>
  <c r="Y218" i="2"/>
  <c r="M220" i="2"/>
  <c r="Y246" i="2"/>
  <c r="X218" i="2"/>
  <c r="AK216" i="2"/>
  <c r="AK242" i="2"/>
  <c r="AK244" i="2"/>
  <c r="O247" i="2"/>
  <c r="Y247" i="2"/>
  <c r="M249" i="2"/>
  <c r="AK162" i="2"/>
  <c r="AK170" i="2"/>
  <c r="Y162" i="2"/>
  <c r="M164" i="2"/>
  <c r="Y170" i="2"/>
  <c r="M172" i="2"/>
  <c r="Z182" i="2"/>
  <c r="Z190" i="2"/>
  <c r="AK181" i="2"/>
  <c r="AK189" i="2"/>
  <c r="Y197" i="2"/>
  <c r="AK79" i="2"/>
  <c r="AL79" i="2" s="1"/>
  <c r="AM79" i="2" s="1"/>
  <c r="AK87" i="2"/>
  <c r="Z88" i="2"/>
  <c r="AL84" i="2"/>
  <c r="O82" i="6"/>
  <c r="G73" i="6"/>
  <c r="AB73" i="6"/>
  <c r="AN73" i="6" s="1"/>
  <c r="AN70" i="6"/>
  <c r="O73" i="6"/>
  <c r="AA73" i="6" s="1"/>
  <c r="AA70" i="6"/>
  <c r="B137" i="6"/>
  <c r="AB152" i="6"/>
  <c r="AC152" i="6" s="1"/>
  <c r="AA152" i="6"/>
  <c r="S54" i="6"/>
  <c r="W54" i="6"/>
  <c r="L4" i="3"/>
  <c r="H127" i="6"/>
  <c r="L9" i="39"/>
  <c r="H27" i="37" s="1"/>
  <c r="H70" i="6"/>
  <c r="H73" i="6" s="1"/>
  <c r="O9" i="39"/>
  <c r="K27" i="37" s="1"/>
  <c r="K70" i="6"/>
  <c r="K73" i="6" s="1"/>
  <c r="N4" i="3"/>
  <c r="N24" i="3" s="1"/>
  <c r="J127" i="6"/>
  <c r="AK50" i="3"/>
  <c r="AI76" i="6" s="1"/>
  <c r="AK27" i="3"/>
  <c r="AI51" i="6" s="1"/>
  <c r="AG13" i="3"/>
  <c r="AE38" i="6" s="1"/>
  <c r="AG27" i="3"/>
  <c r="AE51" i="6" s="1"/>
  <c r="P4" i="3"/>
  <c r="L127" i="6"/>
  <c r="H4" i="3"/>
  <c r="D127" i="6"/>
  <c r="I9" i="39"/>
  <c r="E27" i="37" s="1"/>
  <c r="E70" i="6"/>
  <c r="E73" i="6" s="1"/>
  <c r="P9" i="39"/>
  <c r="L27" i="37" s="1"/>
  <c r="L70" i="6"/>
  <c r="L73" i="6" s="1"/>
  <c r="M9" i="39"/>
  <c r="I27" i="37" s="1"/>
  <c r="I70" i="6"/>
  <c r="I73" i="6" s="1"/>
  <c r="Q9" i="39"/>
  <c r="M27" i="37" s="1"/>
  <c r="M70" i="6"/>
  <c r="M73" i="6" s="1"/>
  <c r="H9" i="39"/>
  <c r="D27" i="37" s="1"/>
  <c r="D70" i="6"/>
  <c r="D73" i="6" s="1"/>
  <c r="G9" i="39"/>
  <c r="C27" i="37" s="1"/>
  <c r="C70" i="6"/>
  <c r="C73" i="6" s="1"/>
  <c r="N9" i="39"/>
  <c r="J27" i="37" s="1"/>
  <c r="J70" i="6"/>
  <c r="J73" i="6" s="1"/>
  <c r="J9" i="39"/>
  <c r="F27" i="37" s="1"/>
  <c r="F70" i="6"/>
  <c r="F73" i="6" s="1"/>
  <c r="AN25" i="3"/>
  <c r="AL49" i="6" s="1"/>
  <c r="AN50" i="3"/>
  <c r="AL76" i="6" s="1"/>
  <c r="AO49" i="3"/>
  <c r="AM75" i="6" s="1"/>
  <c r="AO11" i="3"/>
  <c r="AM36" i="6" s="1"/>
  <c r="AE25" i="3"/>
  <c r="AC49" i="6" s="1"/>
  <c r="AE27" i="3"/>
  <c r="AC51" i="6" s="1"/>
  <c r="AE12" i="3"/>
  <c r="AC37" i="6" s="1"/>
  <c r="F9" i="39"/>
  <c r="B27" i="37" s="1"/>
  <c r="N27" i="37" s="1"/>
  <c r="B70" i="6"/>
  <c r="B73" i="6" s="1"/>
  <c r="AK54" i="6"/>
  <c r="O153" i="6"/>
  <c r="P153" i="6" s="1"/>
  <c r="C30" i="11"/>
  <c r="C30" i="41" s="1"/>
  <c r="G39" i="6"/>
  <c r="AJ38" i="6"/>
  <c r="AJ76" i="6"/>
  <c r="AJ47" i="6"/>
  <c r="AF47" i="6"/>
  <c r="AF38" i="6"/>
  <c r="AB67" i="6"/>
  <c r="AH37" i="6"/>
  <c r="AH67" i="6"/>
  <c r="AH38" i="6"/>
  <c r="AH36" i="6"/>
  <c r="AH79" i="6"/>
  <c r="AH82" i="6" s="1"/>
  <c r="AH79" i="37"/>
  <c r="AD36" i="6"/>
  <c r="AD51" i="6"/>
  <c r="AD37" i="6"/>
  <c r="AD75" i="6"/>
  <c r="AD48" i="6"/>
  <c r="AD67" i="6"/>
  <c r="Y47" i="6"/>
  <c r="AA47" i="6" s="1"/>
  <c r="Y37" i="6"/>
  <c r="AA37" i="6" s="1"/>
  <c r="Y51" i="6"/>
  <c r="AA51" i="6" s="1"/>
  <c r="Y48" i="6"/>
  <c r="AJ79" i="6"/>
  <c r="AJ82" i="6" s="1"/>
  <c r="AJ79" i="37"/>
  <c r="AJ49" i="6"/>
  <c r="AF79" i="6"/>
  <c r="AF82" i="6" s="1"/>
  <c r="AF79" i="37"/>
  <c r="AB49" i="6"/>
  <c r="AB38" i="6"/>
  <c r="AH66" i="6"/>
  <c r="AH65" i="37"/>
  <c r="AD30" i="6"/>
  <c r="U30" i="6"/>
  <c r="AL30" i="6"/>
  <c r="AJ51" i="6"/>
  <c r="AF36" i="6"/>
  <c r="AB79" i="6"/>
  <c r="AB79" i="37"/>
  <c r="AJ75" i="6"/>
  <c r="AJ75" i="37"/>
  <c r="AB51" i="6"/>
  <c r="AL67" i="6"/>
  <c r="AL79" i="6"/>
  <c r="AL82" i="6" s="1"/>
  <c r="AL79" i="37"/>
  <c r="AD39" i="6"/>
  <c r="AN39" i="6" s="1"/>
  <c r="U39" i="6"/>
  <c r="AM38" i="6"/>
  <c r="AM66" i="6"/>
  <c r="AM47" i="6"/>
  <c r="AC76" i="6"/>
  <c r="AC47" i="6"/>
  <c r="AC51" i="37"/>
  <c r="AG30" i="6"/>
  <c r="X30" i="6"/>
  <c r="X37" i="37"/>
  <c r="P30" i="6"/>
  <c r="P37" i="37"/>
  <c r="AI36" i="6"/>
  <c r="AG37" i="6"/>
  <c r="AG49" i="6"/>
  <c r="AE37" i="6"/>
  <c r="AE49" i="6"/>
  <c r="AI67" i="6"/>
  <c r="AI37" i="6"/>
  <c r="AE47" i="6"/>
  <c r="AE51" i="37"/>
  <c r="AL37" i="6"/>
  <c r="AL51" i="6"/>
  <c r="AM37" i="6"/>
  <c r="AC75" i="6"/>
  <c r="AC75" i="37"/>
  <c r="AI47" i="6"/>
  <c r="AG47" i="6"/>
  <c r="AL75" i="6"/>
  <c r="AL75" i="37"/>
  <c r="AM76" i="6"/>
  <c r="AM78" i="6" s="1"/>
  <c r="AM75" i="37"/>
  <c r="AC38" i="6"/>
  <c r="AH75" i="6"/>
  <c r="AD76" i="6"/>
  <c r="Y75" i="6"/>
  <c r="AA75" i="6" s="1"/>
  <c r="Y75" i="37"/>
  <c r="AA75" i="37" s="1"/>
  <c r="AI75" i="6"/>
  <c r="AI75" i="37"/>
  <c r="AE79" i="6"/>
  <c r="AE82" i="6" s="1"/>
  <c r="AE79" i="37"/>
  <c r="AG51" i="6"/>
  <c r="AJ66" i="6"/>
  <c r="AF66" i="6"/>
  <c r="AB66" i="6"/>
  <c r="AB65" i="37"/>
  <c r="W51" i="37"/>
  <c r="S51" i="37"/>
  <c r="O37" i="37"/>
  <c r="R51" i="37"/>
  <c r="V37" i="37"/>
  <c r="U51" i="37"/>
  <c r="Q51" i="37"/>
  <c r="W37" i="37"/>
  <c r="S37" i="37"/>
  <c r="AK75" i="37"/>
  <c r="V51" i="37"/>
  <c r="T51" i="37"/>
  <c r="P51" i="37"/>
  <c r="AM37" i="37"/>
  <c r="Z37" i="37"/>
  <c r="R37" i="37"/>
  <c r="G30" i="6"/>
  <c r="AJ48" i="6"/>
  <c r="AJ67" i="6"/>
  <c r="AF67" i="6"/>
  <c r="AF76" i="6"/>
  <c r="AF48" i="6"/>
  <c r="AB47" i="6"/>
  <c r="AH49" i="6"/>
  <c r="AH76" i="6"/>
  <c r="AH78" i="6" s="1"/>
  <c r="AH47" i="6"/>
  <c r="AH48" i="6"/>
  <c r="AD79" i="6"/>
  <c r="AD82" i="6" s="1"/>
  <c r="AD79" i="37"/>
  <c r="AH51" i="6"/>
  <c r="AD66" i="6"/>
  <c r="AD65" i="37"/>
  <c r="AD38" i="6"/>
  <c r="AD49" i="6"/>
  <c r="AD47" i="6"/>
  <c r="AD51" i="37"/>
  <c r="Y67" i="6"/>
  <c r="AA67" i="6" s="1"/>
  <c r="Y38" i="6"/>
  <c r="AA38" i="6" s="1"/>
  <c r="Y79" i="6"/>
  <c r="Y82" i="6" s="1"/>
  <c r="Y79" i="37"/>
  <c r="AA79" i="37" s="1"/>
  <c r="Y49" i="6"/>
  <c r="Y36" i="6"/>
  <c r="AA36" i="6" s="1"/>
  <c r="AJ37" i="6"/>
  <c r="AF49" i="6"/>
  <c r="AF37" i="6"/>
  <c r="AF37" i="37"/>
  <c r="AB76" i="6"/>
  <c r="AB48" i="6"/>
  <c r="Y30" i="6"/>
  <c r="AE66" i="6"/>
  <c r="AJ36" i="6"/>
  <c r="AJ37" i="37"/>
  <c r="AB75" i="6"/>
  <c r="AB75" i="37"/>
  <c r="AB37" i="6"/>
  <c r="AF51" i="6"/>
  <c r="AF54" i="6" s="1"/>
  <c r="AF75" i="6"/>
  <c r="AF75" i="37"/>
  <c r="AB36" i="6"/>
  <c r="AB37" i="37"/>
  <c r="AL47" i="6"/>
  <c r="AL51" i="37"/>
  <c r="AL36" i="6"/>
  <c r="AH30" i="6"/>
  <c r="AH37" i="37"/>
  <c r="Y39" i="6"/>
  <c r="Q30" i="6"/>
  <c r="Q37" i="37"/>
  <c r="AM48" i="6"/>
  <c r="AM67" i="6"/>
  <c r="AM68" i="6" s="1"/>
  <c r="AI66" i="6"/>
  <c r="AI68" i="6" s="1"/>
  <c r="AI65" i="37"/>
  <c r="AC67" i="6"/>
  <c r="AC79" i="6"/>
  <c r="AC82" i="6" s="1"/>
  <c r="AC79" i="37"/>
  <c r="AK30" i="6"/>
  <c r="AK37" i="37"/>
  <c r="AC30" i="6"/>
  <c r="T30" i="6"/>
  <c r="T37" i="37"/>
  <c r="AI49" i="6"/>
  <c r="AI38" i="6"/>
  <c r="AI37" i="37"/>
  <c r="AG38" i="6"/>
  <c r="AG75" i="6"/>
  <c r="AG78" i="6" s="1"/>
  <c r="AG75" i="37"/>
  <c r="AG36" i="6"/>
  <c r="AE75" i="6"/>
  <c r="AE36" i="6"/>
  <c r="AE37" i="37"/>
  <c r="AG66" i="6"/>
  <c r="AI79" i="6"/>
  <c r="AI82" i="6" s="1"/>
  <c r="AI79" i="37"/>
  <c r="AG67" i="6"/>
  <c r="AE76" i="6"/>
  <c r="AC66" i="6"/>
  <c r="AC65" i="37"/>
  <c r="AL66" i="6"/>
  <c r="AL68" i="6" s="1"/>
  <c r="AL65" i="37"/>
  <c r="AM79" i="6"/>
  <c r="AM82" i="6" s="1"/>
  <c r="AM79" i="37"/>
  <c r="AM49" i="6"/>
  <c r="AC36" i="6"/>
  <c r="AG79" i="6"/>
  <c r="AG82" i="6" s="1"/>
  <c r="AG79" i="37"/>
  <c r="AE67" i="6"/>
  <c r="AK51" i="37"/>
  <c r="AK68" i="6"/>
  <c r="L133" i="37"/>
  <c r="R139" i="37"/>
  <c r="Q140" i="37"/>
  <c r="U138" i="37"/>
  <c r="T149" i="37"/>
  <c r="AL48" i="6"/>
  <c r="AC48" i="6"/>
  <c r="AI48" i="6"/>
  <c r="AE48" i="6"/>
  <c r="AG48" i="6"/>
  <c r="F50" i="3"/>
  <c r="F24" i="3"/>
  <c r="M24" i="3"/>
  <c r="AD152" i="6"/>
  <c r="AF78" i="6"/>
  <c r="AE68" i="6"/>
  <c r="AG251" i="2"/>
  <c r="AB35" i="6" s="1"/>
  <c r="AI55" i="2"/>
  <c r="AG101" i="2"/>
  <c r="AB32" i="6" s="1"/>
  <c r="J55" i="2"/>
  <c r="I101" i="2"/>
  <c r="W55" i="2"/>
  <c r="U101" i="2"/>
  <c r="O32" i="6" s="1"/>
  <c r="AH101" i="2"/>
  <c r="AC32" i="6" s="1"/>
  <c r="AH68" i="6"/>
  <c r="AL211" i="2"/>
  <c r="AM211" i="2" s="1"/>
  <c r="AN211" i="2" s="1"/>
  <c r="AL209" i="2"/>
  <c r="AM209" i="2" s="1"/>
  <c r="AN209" i="2" s="1"/>
  <c r="AK160" i="2"/>
  <c r="AL160" i="2" s="1"/>
  <c r="AM160" i="2" s="1"/>
  <c r="K61" i="2"/>
  <c r="L61" i="2" s="1"/>
  <c r="M61" i="2" s="1"/>
  <c r="AL207" i="2"/>
  <c r="AM207" i="2" s="1"/>
  <c r="AN207" i="2" s="1"/>
  <c r="X210" i="2"/>
  <c r="X208" i="2"/>
  <c r="Y208" i="2" s="1"/>
  <c r="X206" i="2"/>
  <c r="Y206" i="2" s="1"/>
  <c r="U201" i="2"/>
  <c r="O34" i="6" s="1"/>
  <c r="AL208" i="2"/>
  <c r="AM208" i="2" s="1"/>
  <c r="AL206" i="2"/>
  <c r="AK158" i="2"/>
  <c r="AL158" i="2" s="1"/>
  <c r="K211" i="2"/>
  <c r="L211" i="2" s="1"/>
  <c r="M211" i="2" s="1"/>
  <c r="Y161" i="2"/>
  <c r="Z161" i="2" s="1"/>
  <c r="Y157" i="2"/>
  <c r="AK59" i="2"/>
  <c r="AL210" i="2"/>
  <c r="K208" i="2"/>
  <c r="L208" i="2" s="1"/>
  <c r="N206" i="2"/>
  <c r="AM206" i="2"/>
  <c r="X211" i="2"/>
  <c r="X209" i="2"/>
  <c r="X207" i="2"/>
  <c r="Y210" i="2"/>
  <c r="Y159" i="2"/>
  <c r="AJ159" i="2"/>
  <c r="AK159" i="2" s="1"/>
  <c r="AK57" i="2"/>
  <c r="X58" i="2"/>
  <c r="Y60" i="2"/>
  <c r="Z60" i="2" s="1"/>
  <c r="AA60" i="2" s="1"/>
  <c r="Y56" i="2"/>
  <c r="Z56" i="2" s="1"/>
  <c r="V205" i="2"/>
  <c r="AH205" i="2"/>
  <c r="AI205" i="2" s="1"/>
  <c r="AK161" i="2"/>
  <c r="AL161" i="2" s="1"/>
  <c r="AM161" i="2" s="1"/>
  <c r="AK157" i="2"/>
  <c r="AL157" i="2" s="1"/>
  <c r="AM157" i="2" s="1"/>
  <c r="AK61" i="2"/>
  <c r="V155" i="2"/>
  <c r="W155" i="2" s="1"/>
  <c r="AH155" i="2"/>
  <c r="AI155" i="2" s="1"/>
  <c r="X55" i="2"/>
  <c r="AJ55" i="2"/>
  <c r="L50" i="3"/>
  <c r="L49" i="3"/>
  <c r="L11" i="3"/>
  <c r="L27" i="3"/>
  <c r="L23" i="3"/>
  <c r="L12" i="3"/>
  <c r="L56" i="3"/>
  <c r="L13" i="3"/>
  <c r="L43" i="3"/>
  <c r="L25" i="3"/>
  <c r="L22" i="3"/>
  <c r="L9" i="3"/>
  <c r="L14" i="3"/>
  <c r="O4" i="3"/>
  <c r="P24" i="3" s="1"/>
  <c r="O14" i="3"/>
  <c r="O9" i="3"/>
  <c r="M50" i="3"/>
  <c r="M56" i="3"/>
  <c r="M27" i="3"/>
  <c r="M12" i="3"/>
  <c r="M49" i="3"/>
  <c r="M43" i="3"/>
  <c r="M25" i="3"/>
  <c r="M22" i="3"/>
  <c r="M11" i="3"/>
  <c r="M13" i="3"/>
  <c r="M23" i="3"/>
  <c r="P50" i="3"/>
  <c r="P49" i="3"/>
  <c r="P11" i="3"/>
  <c r="P27" i="3"/>
  <c r="P23" i="3"/>
  <c r="P12" i="3"/>
  <c r="P56" i="3"/>
  <c r="P13" i="3"/>
  <c r="P43" i="3"/>
  <c r="P25" i="3"/>
  <c r="P22" i="3"/>
  <c r="P9" i="3"/>
  <c r="P14" i="3"/>
  <c r="M14" i="3"/>
  <c r="M9" i="3"/>
  <c r="Q14" i="3"/>
  <c r="Q9" i="3"/>
  <c r="N14" i="3"/>
  <c r="N9" i="3"/>
  <c r="Z76" i="6"/>
  <c r="Z78" i="6" s="1"/>
  <c r="Q4" i="3"/>
  <c r="N50" i="3"/>
  <c r="N49" i="3"/>
  <c r="N12" i="3"/>
  <c r="N27" i="3"/>
  <c r="N23" i="3"/>
  <c r="N11" i="3"/>
  <c r="N56" i="3"/>
  <c r="N13" i="3"/>
  <c r="N43" i="3"/>
  <c r="N25" i="3"/>
  <c r="N22" i="3"/>
  <c r="H50" i="3"/>
  <c r="K4" i="3"/>
  <c r="I9" i="3"/>
  <c r="I14" i="3"/>
  <c r="I4" i="3"/>
  <c r="H27" i="3"/>
  <c r="H23" i="3"/>
  <c r="H43" i="3"/>
  <c r="H12" i="3"/>
  <c r="H25" i="3"/>
  <c r="H11" i="3"/>
  <c r="H49" i="3"/>
  <c r="H22" i="3"/>
  <c r="H13" i="3"/>
  <c r="H56" i="3"/>
  <c r="J9" i="3"/>
  <c r="J14" i="3"/>
  <c r="J4" i="3"/>
  <c r="H9" i="3"/>
  <c r="H14" i="3"/>
  <c r="G4" i="3"/>
  <c r="F12" i="3"/>
  <c r="F23" i="3"/>
  <c r="F25" i="3"/>
  <c r="F13" i="3"/>
  <c r="F27" i="3"/>
  <c r="F43" i="3"/>
  <c r="F49" i="3"/>
  <c r="F11" i="3"/>
  <c r="F56" i="3"/>
  <c r="F22" i="3"/>
  <c r="F14" i="3"/>
  <c r="F9" i="3"/>
  <c r="G9" i="3"/>
  <c r="G14" i="3"/>
  <c r="O151" i="26"/>
  <c r="N37" i="13"/>
  <c r="P65" i="27" s="1"/>
  <c r="P86" i="27" s="1"/>
  <c r="Q138" i="26"/>
  <c r="N81" i="26"/>
  <c r="N9" i="13"/>
  <c r="Q157" i="26" s="1"/>
  <c r="Q14" i="6" s="1"/>
  <c r="N36" i="13"/>
  <c r="P64" i="27" s="1"/>
  <c r="Q137" i="26"/>
  <c r="AK31" i="13"/>
  <c r="AK26" i="13"/>
  <c r="AK41" i="13" s="1"/>
  <c r="AK27" i="13"/>
  <c r="AK42" i="13" s="1"/>
  <c r="AK28" i="13"/>
  <c r="X29" i="13"/>
  <c r="Y31" i="13"/>
  <c r="Y26" i="13"/>
  <c r="Y27" i="13"/>
  <c r="Y28" i="13"/>
  <c r="AK19" i="13"/>
  <c r="AK40" i="13" s="1"/>
  <c r="Y19" i="13"/>
  <c r="O7" i="13"/>
  <c r="O8" i="13"/>
  <c r="P10" i="13"/>
  <c r="C34" i="17"/>
  <c r="AN157" i="2"/>
  <c r="AO157" i="2" s="1"/>
  <c r="Z156" i="2"/>
  <c r="AA156" i="2" s="1"/>
  <c r="Y160" i="2"/>
  <c r="AL156" i="2"/>
  <c r="AA61" i="2"/>
  <c r="AA57" i="2"/>
  <c r="AK58" i="2"/>
  <c r="AL58" i="2" s="1"/>
  <c r="AA59" i="2"/>
  <c r="AB59" i="2" s="1"/>
  <c r="L158" i="2"/>
  <c r="M158" i="2" s="1"/>
  <c r="N158" i="2" s="1"/>
  <c r="N42" i="3"/>
  <c r="M42" i="3"/>
  <c r="Z42" i="3"/>
  <c r="W76" i="6"/>
  <c r="W78" i="6" s="1"/>
  <c r="S42" i="3"/>
  <c r="N161" i="2"/>
  <c r="J151" i="2"/>
  <c r="C33" i="6" s="1"/>
  <c r="K55" i="2"/>
  <c r="O76" i="6"/>
  <c r="I251" i="2"/>
  <c r="B35" i="6" s="1"/>
  <c r="J251" i="2"/>
  <c r="C35" i="6" s="1"/>
  <c r="B32" i="6"/>
  <c r="P42" i="3"/>
  <c r="L157" i="2"/>
  <c r="J201" i="2"/>
  <c r="C34" i="6" s="1"/>
  <c r="I151" i="2"/>
  <c r="B33" i="6" s="1"/>
  <c r="I201" i="2"/>
  <c r="B34" i="6" s="1"/>
  <c r="T76" i="6"/>
  <c r="T78" i="6" s="1"/>
  <c r="B76" i="6"/>
  <c r="J58" i="2"/>
  <c r="B66" i="6"/>
  <c r="S90" i="18"/>
  <c r="S98" i="18"/>
  <c r="AA98" i="18"/>
  <c r="C40" i="17"/>
  <c r="B40" i="17" s="1"/>
  <c r="AA90" i="18"/>
  <c r="Z90" i="18"/>
  <c r="L156" i="2"/>
  <c r="M156" i="2" s="1"/>
  <c r="M208" i="2"/>
  <c r="N208" i="2" s="1"/>
  <c r="O208" i="2" s="1"/>
  <c r="P208" i="2" s="1"/>
  <c r="E62" i="5"/>
  <c r="M210" i="2"/>
  <c r="N210" i="2" s="1"/>
  <c r="O210" i="2" s="1"/>
  <c r="L205" i="2"/>
  <c r="K151" i="2"/>
  <c r="D33" i="6" s="1"/>
  <c r="C106" i="6"/>
  <c r="N106" i="6" s="1"/>
  <c r="N57" i="2"/>
  <c r="O57" i="2" s="1"/>
  <c r="O106" i="6"/>
  <c r="AA106" i="6" s="1"/>
  <c r="O59" i="2"/>
  <c r="P59" i="2" s="1"/>
  <c r="Q59" i="2" s="1"/>
  <c r="O60" i="2"/>
  <c r="P60" i="2" s="1"/>
  <c r="M157" i="2"/>
  <c r="L155" i="2"/>
  <c r="M155" i="2" s="1"/>
  <c r="N209" i="2"/>
  <c r="O209" i="2" s="1"/>
  <c r="P209" i="2" s="1"/>
  <c r="M160" i="2"/>
  <c r="N160" i="2" s="1"/>
  <c r="N56" i="2"/>
  <c r="M159" i="2"/>
  <c r="O206" i="2"/>
  <c r="AL172" i="26" l="1"/>
  <c r="AM7" i="6" s="1"/>
  <c r="AL154" i="26"/>
  <c r="P172" i="26"/>
  <c r="P7" i="6" s="1"/>
  <c r="P154" i="26"/>
  <c r="AB99" i="26" s="1"/>
  <c r="AB80" i="2"/>
  <c r="AC80" i="2" s="1"/>
  <c r="AL171" i="2"/>
  <c r="AM171" i="2" s="1"/>
  <c r="AN171" i="2" s="1"/>
  <c r="AO171" i="2" s="1"/>
  <c r="AP171" i="2" s="1"/>
  <c r="N198" i="2"/>
  <c r="M198" i="2"/>
  <c r="Y40" i="13"/>
  <c r="AB147" i="26"/>
  <c r="Y41" i="13"/>
  <c r="AB148" i="26"/>
  <c r="X43" i="13"/>
  <c r="AA150" i="26"/>
  <c r="AM167" i="2"/>
  <c r="AK71" i="27"/>
  <c r="AK92" i="27" s="1"/>
  <c r="AK79" i="26"/>
  <c r="AK81" i="26" s="1"/>
  <c r="AI44" i="13"/>
  <c r="D108" i="27"/>
  <c r="D17" i="6" s="1"/>
  <c r="D97" i="27"/>
  <c r="D99" i="27"/>
  <c r="D100" i="27" s="1"/>
  <c r="D102" i="27" s="1"/>
  <c r="D104" i="27" s="1"/>
  <c r="F81" i="26"/>
  <c r="G158" i="26" s="1"/>
  <c r="F15" i="6" s="1"/>
  <c r="G170" i="26"/>
  <c r="F6" i="6" s="1"/>
  <c r="F16" i="6" s="1"/>
  <c r="G88" i="26"/>
  <c r="S95" i="26" s="1"/>
  <c r="K81" i="26"/>
  <c r="AJ97" i="27"/>
  <c r="AJ99" i="27"/>
  <c r="AJ100" i="27" s="1"/>
  <c r="AJ102" i="27" s="1"/>
  <c r="AJ104" i="27" s="1"/>
  <c r="AJ108" i="27"/>
  <c r="AL17" i="6" s="1"/>
  <c r="AK72" i="27"/>
  <c r="P67" i="27"/>
  <c r="P88" i="27" s="1"/>
  <c r="P75" i="26"/>
  <c r="E19" i="27"/>
  <c r="D51" i="13"/>
  <c r="L85" i="27"/>
  <c r="L93" i="27" s="1"/>
  <c r="L72" i="27"/>
  <c r="M85" i="27"/>
  <c r="M93" i="27" s="1"/>
  <c r="M72" i="27"/>
  <c r="AK92" i="2"/>
  <c r="G99" i="6"/>
  <c r="N28" i="6"/>
  <c r="AB99" i="6"/>
  <c r="AN28" i="6"/>
  <c r="O99" i="6"/>
  <c r="AA28" i="6"/>
  <c r="M6" i="31"/>
  <c r="L6" i="31"/>
  <c r="E16" i="27"/>
  <c r="D48" i="13"/>
  <c r="L170" i="26"/>
  <c r="K6" i="6" s="1"/>
  <c r="K16" i="6" s="1"/>
  <c r="L88" i="26"/>
  <c r="X95" i="26" s="1"/>
  <c r="J85" i="27"/>
  <c r="J93" i="27" s="1"/>
  <c r="J72" i="27"/>
  <c r="O85" i="27"/>
  <c r="AB100" i="26"/>
  <c r="G81" i="26"/>
  <c r="H170" i="26"/>
  <c r="G6" i="6" s="1"/>
  <c r="G16" i="6" s="1"/>
  <c r="H88" i="26"/>
  <c r="T95" i="26" s="1"/>
  <c r="AL88" i="26"/>
  <c r="P17" i="13"/>
  <c r="S145" i="26" s="1"/>
  <c r="P18" i="13"/>
  <c r="Q20" i="13"/>
  <c r="P15" i="13"/>
  <c r="S143" i="26" s="1"/>
  <c r="P16" i="13"/>
  <c r="S144" i="26" s="1"/>
  <c r="P19" i="13"/>
  <c r="O39" i="13"/>
  <c r="R146" i="26"/>
  <c r="N28" i="31"/>
  <c r="N71" i="31" s="1"/>
  <c r="N83" i="31" s="1"/>
  <c r="N7" i="31" s="1"/>
  <c r="H81" i="26"/>
  <c r="I88" i="26"/>
  <c r="U95" i="26" s="1"/>
  <c r="I170" i="26"/>
  <c r="H6" i="6" s="1"/>
  <c r="H16" i="6" s="1"/>
  <c r="I81" i="26"/>
  <c r="I16" i="6"/>
  <c r="AA67" i="27"/>
  <c r="AA88" i="27" s="1"/>
  <c r="AA75" i="26"/>
  <c r="D16" i="6"/>
  <c r="Y42" i="13"/>
  <c r="AB149" i="26"/>
  <c r="AK29" i="13"/>
  <c r="AK43" i="13" s="1"/>
  <c r="AK44" i="13" s="1"/>
  <c r="AK45" i="13" s="1"/>
  <c r="AN30" i="6"/>
  <c r="X84" i="2"/>
  <c r="AJ90" i="2"/>
  <c r="AK90" i="2" s="1"/>
  <c r="AL90" i="2" s="1"/>
  <c r="M76" i="2"/>
  <c r="N76" i="2" s="1"/>
  <c r="AJ165" i="2"/>
  <c r="AK165" i="2" s="1"/>
  <c r="AL165" i="2" s="1"/>
  <c r="Z76" i="2"/>
  <c r="AA76" i="2" s="1"/>
  <c r="AB76" i="2" s="1"/>
  <c r="AC76" i="2" s="1"/>
  <c r="AD76" i="2" s="1"/>
  <c r="AE76" i="2" s="1"/>
  <c r="AF76" i="2" s="1"/>
  <c r="Z181" i="2"/>
  <c r="AA181" i="2" s="1"/>
  <c r="AB181" i="2" s="1"/>
  <c r="AC181" i="2" s="1"/>
  <c r="AD172" i="2"/>
  <c r="AE172" i="2" s="1"/>
  <c r="AF172" i="2" s="1"/>
  <c r="X243" i="2"/>
  <c r="Y243" i="2" s="1"/>
  <c r="AB220" i="2"/>
  <c r="AC220" i="2" s="1"/>
  <c r="AD220" i="2" s="1"/>
  <c r="AE220" i="2" s="1"/>
  <c r="AB227" i="2"/>
  <c r="AO215" i="2"/>
  <c r="AP215" i="2" s="1"/>
  <c r="AQ215" i="2" s="1"/>
  <c r="AR215" i="2" s="1"/>
  <c r="P247" i="2"/>
  <c r="X158" i="2"/>
  <c r="AL234" i="2"/>
  <c r="O15" i="31"/>
  <c r="O18" i="31" s="1"/>
  <c r="AL6" i="37"/>
  <c r="AL12" i="37" s="1"/>
  <c r="E158" i="26"/>
  <c r="D15" i="6" s="1"/>
  <c r="C104" i="6"/>
  <c r="N85" i="27"/>
  <c r="N93" i="27" s="1"/>
  <c r="N72" i="27"/>
  <c r="F85" i="27"/>
  <c r="F93" i="27" s="1"/>
  <c r="F72" i="27"/>
  <c r="K85" i="27"/>
  <c r="K93" i="27" s="1"/>
  <c r="K72" i="27"/>
  <c r="AK9" i="6"/>
  <c r="AI7" i="27"/>
  <c r="AK93" i="27"/>
  <c r="N40" i="13"/>
  <c r="Q147" i="26"/>
  <c r="Q151" i="26" s="1"/>
  <c r="Q172" i="26" s="1"/>
  <c r="Q7" i="6" s="1"/>
  <c r="D26" i="27"/>
  <c r="Q99" i="26"/>
  <c r="AC110" i="26" s="1"/>
  <c r="C49" i="13"/>
  <c r="D17" i="27"/>
  <c r="L81" i="26"/>
  <c r="M170" i="26"/>
  <c r="L6" i="6" s="1"/>
  <c r="L16" i="6" s="1"/>
  <c r="M88" i="26"/>
  <c r="Y95" i="26" s="1"/>
  <c r="M154" i="26"/>
  <c r="Y99" i="26" s="1"/>
  <c r="AK110" i="26" s="1"/>
  <c r="M81" i="26"/>
  <c r="N170" i="26"/>
  <c r="M6" i="6" s="1"/>
  <c r="M16" i="6" s="1"/>
  <c r="N154" i="26"/>
  <c r="Z99" i="26" s="1"/>
  <c r="AL110" i="26" s="1"/>
  <c r="N88" i="26"/>
  <c r="Z95" i="26" s="1"/>
  <c r="Z70" i="27"/>
  <c r="Z91" i="27" s="1"/>
  <c r="Z78" i="26"/>
  <c r="Y71" i="27"/>
  <c r="Y92" i="27" s="1"/>
  <c r="Y79" i="26"/>
  <c r="C50" i="13"/>
  <c r="D18" i="27"/>
  <c r="D24" i="27" s="1"/>
  <c r="B56" i="13"/>
  <c r="AK158" i="26"/>
  <c r="AL15" i="6" s="1"/>
  <c r="AK104" i="6"/>
  <c r="J81" i="26"/>
  <c r="K170" i="26"/>
  <c r="J6" i="6" s="1"/>
  <c r="J16" i="6" s="1"/>
  <c r="K88" i="26"/>
  <c r="W95" i="26" s="1"/>
  <c r="P16" i="6"/>
  <c r="G85" i="27"/>
  <c r="G93" i="27" s="1"/>
  <c r="G72" i="27"/>
  <c r="AJ72" i="27"/>
  <c r="AM16" i="6"/>
  <c r="O40" i="13"/>
  <c r="R147" i="26"/>
  <c r="R151" i="26"/>
  <c r="R172" i="26" s="1"/>
  <c r="R7" i="6" s="1"/>
  <c r="K154" i="26"/>
  <c r="W99" i="26" s="1"/>
  <c r="AI110" i="26" s="1"/>
  <c r="G154" i="26"/>
  <c r="S99" i="26" s="1"/>
  <c r="AE110" i="26" s="1"/>
  <c r="AK22" i="37"/>
  <c r="AK100" i="37"/>
  <c r="H85" i="27"/>
  <c r="H93" i="27" s="1"/>
  <c r="H72" i="27"/>
  <c r="I85" i="27"/>
  <c r="I93" i="27" s="1"/>
  <c r="I72" i="27"/>
  <c r="AH106" i="26"/>
  <c r="AH111" i="26" s="1"/>
  <c r="V100" i="26"/>
  <c r="O88" i="26"/>
  <c r="AA95" i="26" s="1"/>
  <c r="Z69" i="27"/>
  <c r="Z90" i="27" s="1"/>
  <c r="Z77" i="26"/>
  <c r="O71" i="27"/>
  <c r="O92" i="27" s="1"/>
  <c r="O79" i="26"/>
  <c r="O81" i="26" s="1"/>
  <c r="D27" i="27"/>
  <c r="D28" i="27" s="1"/>
  <c r="D29" i="27" s="1"/>
  <c r="E89" i="26"/>
  <c r="E165" i="26" s="1"/>
  <c r="Q95" i="26"/>
  <c r="AN79" i="37"/>
  <c r="B137" i="18"/>
  <c r="B6" i="17"/>
  <c r="B11" i="17" s="1"/>
  <c r="C12" i="17" s="1"/>
  <c r="D13" i="17" s="1"/>
  <c r="B138" i="18"/>
  <c r="B139" i="18"/>
  <c r="B136" i="18"/>
  <c r="B140" i="18"/>
  <c r="B141" i="18"/>
  <c r="M65" i="2"/>
  <c r="N65" i="2" s="1"/>
  <c r="L64" i="2"/>
  <c r="M64" i="2" s="1"/>
  <c r="AJ81" i="2"/>
  <c r="AK81" i="2" s="1"/>
  <c r="AL81" i="2" s="1"/>
  <c r="AM81" i="2" s="1"/>
  <c r="AJ89" i="2"/>
  <c r="AJ94" i="2"/>
  <c r="Z180" i="2"/>
  <c r="AM219" i="2"/>
  <c r="AN219" i="2" s="1"/>
  <c r="M241" i="2"/>
  <c r="AN241" i="2"/>
  <c r="Y85" i="2"/>
  <c r="Z85" i="2"/>
  <c r="M87" i="2"/>
  <c r="N87" i="2" s="1"/>
  <c r="Y65" i="2"/>
  <c r="Z65" i="2" s="1"/>
  <c r="AJ68" i="2"/>
  <c r="AK68" i="2" s="1"/>
  <c r="O92" i="2"/>
  <c r="AJ172" i="2"/>
  <c r="AK172" i="2" s="1"/>
  <c r="Z189" i="2"/>
  <c r="AP239" i="2"/>
  <c r="AQ239" i="2" s="1"/>
  <c r="AR239" i="2" s="1"/>
  <c r="AM234" i="2"/>
  <c r="AN234" i="2" s="1"/>
  <c r="AO234" i="2" s="1"/>
  <c r="AP234" i="2" s="1"/>
  <c r="AQ234" i="2" s="1"/>
  <c r="AR234" i="2" s="1"/>
  <c r="AN77" i="2"/>
  <c r="AM84" i="2"/>
  <c r="AN84" i="2" s="1"/>
  <c r="AL87" i="2"/>
  <c r="AM87" i="2" s="1"/>
  <c r="AA197" i="2"/>
  <c r="Z197" i="2"/>
  <c r="AL181" i="2"/>
  <c r="AM181" i="2" s="1"/>
  <c r="AA182" i="2"/>
  <c r="AB170" i="2"/>
  <c r="Z170" i="2"/>
  <c r="AA170" i="2" s="1"/>
  <c r="AC170" i="2"/>
  <c r="AD170" i="2" s="1"/>
  <c r="Z162" i="2"/>
  <c r="AL162" i="2"/>
  <c r="AM162" i="2" s="1"/>
  <c r="Z247" i="2"/>
  <c r="AL244" i="2"/>
  <c r="AM244" i="2" s="1"/>
  <c r="AL216" i="2"/>
  <c r="Z246" i="2"/>
  <c r="AA246" i="2"/>
  <c r="AB246" i="2" s="1"/>
  <c r="AC246" i="2" s="1"/>
  <c r="AB228" i="2"/>
  <c r="AC228" i="2" s="1"/>
  <c r="K73" i="2"/>
  <c r="L73" i="2"/>
  <c r="M73" i="2" s="1"/>
  <c r="N73" i="2" s="1"/>
  <c r="K88" i="2"/>
  <c r="L88" i="2"/>
  <c r="Y63" i="2"/>
  <c r="Z63" i="2" s="1"/>
  <c r="M66" i="2"/>
  <c r="N66" i="2" s="1"/>
  <c r="M79" i="2"/>
  <c r="N79" i="2" s="1"/>
  <c r="AL76" i="2"/>
  <c r="AM76" i="2" s="1"/>
  <c r="M179" i="2"/>
  <c r="L179" i="2"/>
  <c r="AK214" i="2"/>
  <c r="AL214" i="2" s="1"/>
  <c r="L225" i="2"/>
  <c r="M233" i="2"/>
  <c r="N233" i="2" s="1"/>
  <c r="O233" i="2" s="1"/>
  <c r="X98" i="2"/>
  <c r="M72" i="2"/>
  <c r="Z188" i="2"/>
  <c r="AA188" i="2" s="1"/>
  <c r="Y169" i="2"/>
  <c r="Z169" i="2" s="1"/>
  <c r="N213" i="2"/>
  <c r="O213" i="2" s="1"/>
  <c r="AJ222" i="2"/>
  <c r="AK222" i="2" s="1"/>
  <c r="AL224" i="2"/>
  <c r="AM224" i="2" s="1"/>
  <c r="AN224" i="2"/>
  <c r="AO224" i="2" s="1"/>
  <c r="M97" i="2"/>
  <c r="M63" i="2"/>
  <c r="N63" i="2" s="1"/>
  <c r="Y78" i="2"/>
  <c r="Z78" i="2" s="1"/>
  <c r="M99" i="2"/>
  <c r="AA88" i="2"/>
  <c r="AL189" i="2"/>
  <c r="AM189" i="2" s="1"/>
  <c r="N172" i="2"/>
  <c r="O172" i="2" s="1"/>
  <c r="N164" i="2"/>
  <c r="AN170" i="2"/>
  <c r="AL170" i="2"/>
  <c r="AM170" i="2" s="1"/>
  <c r="AO170" i="2"/>
  <c r="N249" i="2"/>
  <c r="O249" i="2" s="1"/>
  <c r="AL242" i="2"/>
  <c r="AM242" i="2" s="1"/>
  <c r="Z218" i="2"/>
  <c r="AA218" i="2"/>
  <c r="AB218" i="2" s="1"/>
  <c r="AC218" i="2" s="1"/>
  <c r="AD218" i="2" s="1"/>
  <c r="AE218" i="2" s="1"/>
  <c r="AF218" i="2" s="1"/>
  <c r="N220" i="2"/>
  <c r="N212" i="2"/>
  <c r="O212" i="2" s="1"/>
  <c r="W99" i="2"/>
  <c r="AI65" i="2"/>
  <c r="AI88" i="2"/>
  <c r="AM80" i="2"/>
  <c r="AI163" i="2"/>
  <c r="K182" i="2"/>
  <c r="L182" i="2" s="1"/>
  <c r="Y225" i="2"/>
  <c r="Z225" i="2" s="1"/>
  <c r="Z245" i="2"/>
  <c r="AM98" i="2"/>
  <c r="AI73" i="2"/>
  <c r="AK97" i="2"/>
  <c r="AL97" i="2" s="1"/>
  <c r="AI66" i="2"/>
  <c r="W67" i="2"/>
  <c r="L82" i="2"/>
  <c r="M82" i="2" s="1"/>
  <c r="AI91" i="2"/>
  <c r="W93" i="2"/>
  <c r="K95" i="2"/>
  <c r="L96" i="2"/>
  <c r="M96" i="2" s="1"/>
  <c r="Z62" i="2"/>
  <c r="M67" i="2"/>
  <c r="O69" i="2"/>
  <c r="P69" i="2" s="1"/>
  <c r="Q69" i="2" s="1"/>
  <c r="R69" i="2" s="1"/>
  <c r="AJ69" i="2"/>
  <c r="AK69" i="2" s="1"/>
  <c r="AL69" i="2" s="1"/>
  <c r="AK75" i="2"/>
  <c r="AJ75" i="2"/>
  <c r="K78" i="2"/>
  <c r="W82" i="2"/>
  <c r="X83" i="2"/>
  <c r="L85" i="2"/>
  <c r="W90" i="2"/>
  <c r="L93" i="2"/>
  <c r="K94" i="2"/>
  <c r="AL96" i="2"/>
  <c r="Z95" i="2"/>
  <c r="Y89" i="2"/>
  <c r="M83" i="2"/>
  <c r="N83" i="2"/>
  <c r="AN72" i="2"/>
  <c r="AO72" i="2" s="1"/>
  <c r="AP72" i="2" s="1"/>
  <c r="M68" i="2"/>
  <c r="N68" i="2" s="1"/>
  <c r="O68" i="2" s="1"/>
  <c r="AO70" i="2"/>
  <c r="AP70" i="2" s="1"/>
  <c r="Z96" i="2"/>
  <c r="O199" i="2"/>
  <c r="O197" i="2"/>
  <c r="M197" i="2"/>
  <c r="N197" i="2" s="1"/>
  <c r="AJ164" i="2"/>
  <c r="W165" i="2"/>
  <c r="X165" i="2"/>
  <c r="AI169" i="2"/>
  <c r="AJ169" i="2"/>
  <c r="AA180" i="2"/>
  <c r="AB180" i="2"/>
  <c r="AC180" i="2" s="1"/>
  <c r="W187" i="2"/>
  <c r="K170" i="2"/>
  <c r="L170" i="2" s="1"/>
  <c r="M170" i="2" s="1"/>
  <c r="AI180" i="2"/>
  <c r="AJ180" i="2" s="1"/>
  <c r="W184" i="2"/>
  <c r="X184" i="2" s="1"/>
  <c r="X185" i="2"/>
  <c r="AI188" i="2"/>
  <c r="AJ188" i="2" s="1"/>
  <c r="AI191" i="2"/>
  <c r="W193" i="2"/>
  <c r="X193" i="2" s="1"/>
  <c r="Y193" i="2" s="1"/>
  <c r="L196" i="2"/>
  <c r="AK196" i="2"/>
  <c r="AL196" i="2" s="1"/>
  <c r="AM196" i="2" s="1"/>
  <c r="AN196" i="2" s="1"/>
  <c r="N193" i="2"/>
  <c r="AK248" i="2"/>
  <c r="AI247" i="2"/>
  <c r="AJ247" i="2"/>
  <c r="W248" i="2"/>
  <c r="X248" i="2"/>
  <c r="AJ213" i="2"/>
  <c r="AK213" i="2" s="1"/>
  <c r="Y215" i="2"/>
  <c r="AK229" i="2"/>
  <c r="AJ235" i="2"/>
  <c r="K244" i="2"/>
  <c r="L244" i="2" s="1"/>
  <c r="M244" i="2" s="1"/>
  <c r="AI212" i="2"/>
  <c r="AJ212" i="2"/>
  <c r="W213" i="2"/>
  <c r="W214" i="2"/>
  <c r="K216" i="2"/>
  <c r="W221" i="2"/>
  <c r="W222" i="2"/>
  <c r="M224" i="2"/>
  <c r="N224" i="2" s="1"/>
  <c r="O224" i="2" s="1"/>
  <c r="P224" i="2" s="1"/>
  <c r="Q224" i="2" s="1"/>
  <c r="AJ233" i="2"/>
  <c r="AI236" i="2"/>
  <c r="X237" i="2"/>
  <c r="K240" i="2"/>
  <c r="L240" i="2" s="1"/>
  <c r="N241" i="2"/>
  <c r="AI243" i="2"/>
  <c r="AJ243" i="2"/>
  <c r="AI246" i="2"/>
  <c r="AJ246" i="2"/>
  <c r="N238" i="2"/>
  <c r="O238" i="2" s="1"/>
  <c r="P238" i="2"/>
  <c r="Q238" i="2" s="1"/>
  <c r="Z244" i="2"/>
  <c r="AA244" i="2" s="1"/>
  <c r="AI197" i="2"/>
  <c r="O198" i="2"/>
  <c r="K177" i="2"/>
  <c r="L167" i="2"/>
  <c r="N194" i="2"/>
  <c r="W223" i="2"/>
  <c r="W224" i="2"/>
  <c r="K226" i="2"/>
  <c r="AI238" i="2"/>
  <c r="AA82" i="6"/>
  <c r="AN98" i="2"/>
  <c r="AO98" i="2" s="1"/>
  <c r="AP98" i="2" s="1"/>
  <c r="Z94" i="2"/>
  <c r="AA94" i="2" s="1"/>
  <c r="X175" i="2"/>
  <c r="Y175" i="2" s="1"/>
  <c r="AJ163" i="2"/>
  <c r="AK163" i="2"/>
  <c r="AL163" i="2" s="1"/>
  <c r="N165" i="2"/>
  <c r="Z174" i="2"/>
  <c r="AA174" i="2" s="1"/>
  <c r="W194" i="2"/>
  <c r="AJ65" i="2"/>
  <c r="AK65" i="2" s="1"/>
  <c r="AK89" i="2"/>
  <c r="AK94" i="2"/>
  <c r="AL184" i="2"/>
  <c r="Z196" i="2"/>
  <c r="AA196" i="2" s="1"/>
  <c r="Z167" i="2"/>
  <c r="Z177" i="2"/>
  <c r="N179" i="2"/>
  <c r="O179" i="2" s="1"/>
  <c r="AM168" i="2"/>
  <c r="AQ194" i="2"/>
  <c r="AR194" i="2" s="1"/>
  <c r="X249" i="2"/>
  <c r="O245" i="2"/>
  <c r="P245" i="2" s="1"/>
  <c r="M225" i="2"/>
  <c r="N225" i="2" s="1"/>
  <c r="AK232" i="2"/>
  <c r="AL232" i="2" s="1"/>
  <c r="Y97" i="2"/>
  <c r="Y98" i="2"/>
  <c r="AJ74" i="2"/>
  <c r="Y75" i="2"/>
  <c r="AL82" i="2"/>
  <c r="AA85" i="2"/>
  <c r="AA70" i="2"/>
  <c r="AB70" i="2"/>
  <c r="N72" i="2"/>
  <c r="AJ73" i="2"/>
  <c r="M77" i="2"/>
  <c r="N77" i="2" s="1"/>
  <c r="O77" i="2" s="1"/>
  <c r="AL85" i="2"/>
  <c r="O84" i="2"/>
  <c r="N91" i="2"/>
  <c r="AN64" i="2"/>
  <c r="AO64" i="2" s="1"/>
  <c r="AB72" i="2"/>
  <c r="AC72" i="2" s="1"/>
  <c r="M89" i="2"/>
  <c r="Y87" i="2"/>
  <c r="AB66" i="2"/>
  <c r="AC66" i="2" s="1"/>
  <c r="AN79" i="2"/>
  <c r="AO79" i="2" s="1"/>
  <c r="AP79" i="2" s="1"/>
  <c r="AR62" i="2"/>
  <c r="L176" i="2"/>
  <c r="Z179" i="2"/>
  <c r="AL192" i="2"/>
  <c r="W195" i="2"/>
  <c r="O165" i="2"/>
  <c r="P165" i="2" s="1"/>
  <c r="AN167" i="2"/>
  <c r="AO167" i="2" s="1"/>
  <c r="AP167" i="2" s="1"/>
  <c r="AA169" i="2"/>
  <c r="AL173" i="2"/>
  <c r="AM173" i="2" s="1"/>
  <c r="AN173" i="2" s="1"/>
  <c r="X176" i="2"/>
  <c r="Y176" i="2" s="1"/>
  <c r="Z64" i="2"/>
  <c r="N191" i="2"/>
  <c r="AA189" i="2"/>
  <c r="AB189" i="2" s="1"/>
  <c r="AC189" i="2" s="1"/>
  <c r="N183" i="2"/>
  <c r="O183" i="2" s="1"/>
  <c r="O174" i="2"/>
  <c r="N166" i="2"/>
  <c r="L248" i="2"/>
  <c r="M248" i="2"/>
  <c r="N248" i="2" s="1"/>
  <c r="Z217" i="2"/>
  <c r="AA217" i="2"/>
  <c r="X223" i="2"/>
  <c r="L227" i="2"/>
  <c r="AJ227" i="2"/>
  <c r="L229" i="2"/>
  <c r="Y233" i="2"/>
  <c r="Z233" i="2" s="1"/>
  <c r="AL229" i="2"/>
  <c r="Y226" i="2"/>
  <c r="Z226" i="2" s="1"/>
  <c r="Q231" i="2"/>
  <c r="R231" i="2" s="1"/>
  <c r="AC234" i="2"/>
  <c r="S231" i="2"/>
  <c r="T231" i="2" s="1"/>
  <c r="AN168" i="2"/>
  <c r="Q247" i="2"/>
  <c r="R247" i="2" s="1"/>
  <c r="S215" i="2"/>
  <c r="Q215" i="2"/>
  <c r="R215" i="2" s="1"/>
  <c r="M230" i="2"/>
  <c r="X240" i="2"/>
  <c r="K171" i="2"/>
  <c r="W178" i="2"/>
  <c r="AI182" i="2"/>
  <c r="AA186" i="2"/>
  <c r="AJ193" i="2"/>
  <c r="O219" i="2"/>
  <c r="P219" i="2" s="1"/>
  <c r="M232" i="2"/>
  <c r="N232" i="2" s="1"/>
  <c r="O232" i="2"/>
  <c r="N237" i="2"/>
  <c r="O237" i="2" s="1"/>
  <c r="Q237" i="2"/>
  <c r="R237" i="2" s="1"/>
  <c r="P237" i="2"/>
  <c r="S237" i="2"/>
  <c r="T237" i="2" s="1"/>
  <c r="W69" i="2"/>
  <c r="K163" i="2"/>
  <c r="X68" i="2"/>
  <c r="Y68" i="2" s="1"/>
  <c r="L70" i="2"/>
  <c r="M70" i="2" s="1"/>
  <c r="K71" i="2"/>
  <c r="AI71" i="2"/>
  <c r="AJ71" i="2" s="1"/>
  <c r="N80" i="2"/>
  <c r="X86" i="2"/>
  <c r="AA92" i="2"/>
  <c r="AB92" i="2" s="1"/>
  <c r="N64" i="2"/>
  <c r="X71" i="2"/>
  <c r="Y71" i="2"/>
  <c r="Z71" i="2" s="1"/>
  <c r="AI78" i="2"/>
  <c r="AJ78" i="2" s="1"/>
  <c r="K86" i="2"/>
  <c r="AI86" i="2"/>
  <c r="AL89" i="2"/>
  <c r="X91" i="2"/>
  <c r="Y91" i="2" s="1"/>
  <c r="AK95" i="2"/>
  <c r="Y74" i="2"/>
  <c r="Z74" i="2" s="1"/>
  <c r="AJ198" i="2"/>
  <c r="AK199" i="2"/>
  <c r="W166" i="2"/>
  <c r="K168" i="2"/>
  <c r="K169" i="2"/>
  <c r="L169" i="2" s="1"/>
  <c r="AI185" i="2"/>
  <c r="K189" i="2"/>
  <c r="N190" i="2"/>
  <c r="AK190" i="2"/>
  <c r="AL190" i="2" s="1"/>
  <c r="L192" i="2"/>
  <c r="X163" i="2"/>
  <c r="Y163" i="2" s="1"/>
  <c r="AI166" i="2"/>
  <c r="W168" i="2"/>
  <c r="L173" i="2"/>
  <c r="M175" i="2"/>
  <c r="AK175" i="2"/>
  <c r="AJ175" i="2"/>
  <c r="K180" i="2"/>
  <c r="AI183" i="2"/>
  <c r="K188" i="2"/>
  <c r="W192" i="2"/>
  <c r="X192" i="2"/>
  <c r="K195" i="2"/>
  <c r="L195" i="2"/>
  <c r="AJ195" i="2"/>
  <c r="AN186" i="2"/>
  <c r="AL179" i="2"/>
  <c r="AJ176" i="2"/>
  <c r="AK176" i="2" s="1"/>
  <c r="AD183" i="2"/>
  <c r="AC183" i="2"/>
  <c r="R186" i="2"/>
  <c r="AI249" i="2"/>
  <c r="X216" i="2"/>
  <c r="Y216" i="2" s="1"/>
  <c r="L218" i="2"/>
  <c r="AL230" i="2"/>
  <c r="AK230" i="2"/>
  <c r="AM230" i="2"/>
  <c r="Y231" i="2"/>
  <c r="M234" i="2"/>
  <c r="N234" i="2" s="1"/>
  <c r="O234" i="2" s="1"/>
  <c r="X241" i="2"/>
  <c r="W242" i="2"/>
  <c r="X242" i="2" s="1"/>
  <c r="AL245" i="2"/>
  <c r="AK245" i="2"/>
  <c r="K217" i="2"/>
  <c r="L217" i="2" s="1"/>
  <c r="AI217" i="2"/>
  <c r="AJ217" i="2" s="1"/>
  <c r="AK217" i="2" s="1"/>
  <c r="AL217" i="2" s="1"/>
  <c r="AI220" i="2"/>
  <c r="AJ220" i="2" s="1"/>
  <c r="AI225" i="2"/>
  <c r="AI228" i="2"/>
  <c r="AJ228" i="2" s="1"/>
  <c r="Y229" i="2"/>
  <c r="Z229" i="2" s="1"/>
  <c r="Z238" i="2"/>
  <c r="K242" i="2"/>
  <c r="L242" i="2" s="1"/>
  <c r="K243" i="2"/>
  <c r="L243" i="2" s="1"/>
  <c r="AO241" i="2"/>
  <c r="AP241" i="2" s="1"/>
  <c r="AA235" i="2"/>
  <c r="AK218" i="2"/>
  <c r="AL218" i="2"/>
  <c r="AL226" i="2"/>
  <c r="AM226" i="2" s="1"/>
  <c r="AO226" i="2"/>
  <c r="AN226" i="2"/>
  <c r="L228" i="2"/>
  <c r="AI63" i="2"/>
  <c r="AI83" i="2"/>
  <c r="AJ83" i="2" s="1"/>
  <c r="L75" i="2"/>
  <c r="M75" i="2" s="1"/>
  <c r="AL93" i="2"/>
  <c r="AM93" i="2" s="1"/>
  <c r="AN93" i="2" s="1"/>
  <c r="Y81" i="2"/>
  <c r="W198" i="2"/>
  <c r="X198" i="2" s="1"/>
  <c r="W173" i="2"/>
  <c r="W201" i="2" s="1"/>
  <c r="Q34" i="6" s="1"/>
  <c r="AI177" i="2"/>
  <c r="L181" i="2"/>
  <c r="M181" i="2" s="1"/>
  <c r="K162" i="2"/>
  <c r="X171" i="2"/>
  <c r="AI174" i="2"/>
  <c r="AO178" i="2"/>
  <c r="AP178" i="2" s="1"/>
  <c r="M229" i="2"/>
  <c r="N229" i="2" s="1"/>
  <c r="O229" i="2" s="1"/>
  <c r="P223" i="2"/>
  <c r="L236" i="2"/>
  <c r="M236" i="2" s="1"/>
  <c r="AN187" i="2"/>
  <c r="N185" i="2"/>
  <c r="AL223" i="2"/>
  <c r="AM223" i="2" s="1"/>
  <c r="AN223" i="2" s="1"/>
  <c r="Y230" i="2"/>
  <c r="Z230" i="2" s="1"/>
  <c r="AB94" i="2"/>
  <c r="AC94" i="2" s="1"/>
  <c r="AO77" i="2"/>
  <c r="N184" i="2"/>
  <c r="AB174" i="2"/>
  <c r="AC174" i="2" s="1"/>
  <c r="X99" i="2"/>
  <c r="N67" i="2"/>
  <c r="Z73" i="2"/>
  <c r="W77" i="2"/>
  <c r="W101" i="2" s="1"/>
  <c r="Q32" i="6" s="1"/>
  <c r="M85" i="2"/>
  <c r="N85" i="2" s="1"/>
  <c r="M93" i="2"/>
  <c r="AL94" i="2"/>
  <c r="L171" i="2"/>
  <c r="Y185" i="2"/>
  <c r="M187" i="2"/>
  <c r="AA190" i="2"/>
  <c r="N221" i="2"/>
  <c r="AC232" i="2"/>
  <c r="AD232" i="2" s="1"/>
  <c r="AE232" i="2" s="1"/>
  <c r="AF232" i="2" s="1"/>
  <c r="AK233" i="2"/>
  <c r="AA245" i="2"/>
  <c r="AK99" i="2"/>
  <c r="N98" i="2"/>
  <c r="M62" i="2"/>
  <c r="N62" i="2" s="1"/>
  <c r="Y84" i="2"/>
  <c r="Z84" i="2" s="1"/>
  <c r="M90" i="2"/>
  <c r="AK67" i="2"/>
  <c r="P92" i="2"/>
  <c r="AM85" i="2"/>
  <c r="AN85" i="2" s="1"/>
  <c r="AP77" i="2"/>
  <c r="AQ77" i="2" s="1"/>
  <c r="N89" i="2"/>
  <c r="R81" i="2"/>
  <c r="S81" i="2" s="1"/>
  <c r="T81" i="2" s="1"/>
  <c r="Z79" i="2"/>
  <c r="AQ79" i="2"/>
  <c r="AR79" i="2" s="1"/>
  <c r="X199" i="2"/>
  <c r="AJ182" i="2"/>
  <c r="X195" i="2"/>
  <c r="L163" i="2"/>
  <c r="Q165" i="2"/>
  <c r="AB169" i="2"/>
  <c r="N74" i="2"/>
  <c r="O74" i="2" s="1"/>
  <c r="P74" i="2" s="1"/>
  <c r="AC164" i="2"/>
  <c r="AJ237" i="2"/>
  <c r="AK237" i="2" s="1"/>
  <c r="X239" i="2"/>
  <c r="O246" i="2"/>
  <c r="AA212" i="2"/>
  <c r="AB212" i="2" s="1"/>
  <c r="AC212" i="2" s="1"/>
  <c r="AE191" i="2"/>
  <c r="AF191" i="2" s="1"/>
  <c r="AJ240" i="2"/>
  <c r="M214" i="2"/>
  <c r="M235" i="2"/>
  <c r="Z219" i="2"/>
  <c r="N222" i="2"/>
  <c r="AE236" i="2"/>
  <c r="AF236" i="2" s="1"/>
  <c r="AN231" i="2"/>
  <c r="AO231" i="2" s="1"/>
  <c r="AP231" i="2" s="1"/>
  <c r="AJ56" i="2"/>
  <c r="AK56" i="2" s="1"/>
  <c r="AJ60" i="2"/>
  <c r="AC227" i="2"/>
  <c r="T215" i="2"/>
  <c r="AJ221" i="2"/>
  <c r="N70" i="6"/>
  <c r="AA79" i="6"/>
  <c r="AA30" i="6"/>
  <c r="AA39" i="6"/>
  <c r="O172" i="26"/>
  <c r="O7" i="6" s="1"/>
  <c r="O78" i="6"/>
  <c r="AB82" i="6"/>
  <c r="AN79" i="6"/>
  <c r="AN48" i="6"/>
  <c r="AN66" i="6"/>
  <c r="AN49" i="6"/>
  <c r="AN67" i="6"/>
  <c r="AB54" i="6"/>
  <c r="AE54" i="6"/>
  <c r="AC54" i="6"/>
  <c r="AN36" i="6"/>
  <c r="AN37" i="6"/>
  <c r="AN75" i="6"/>
  <c r="AN76" i="6"/>
  <c r="Y54" i="6"/>
  <c r="AD54" i="6"/>
  <c r="AD68" i="6"/>
  <c r="AN47" i="6"/>
  <c r="AI78" i="6"/>
  <c r="AN51" i="6"/>
  <c r="AN38" i="6"/>
  <c r="AA49" i="6"/>
  <c r="N73" i="6"/>
  <c r="AN82" i="6"/>
  <c r="AH54" i="6"/>
  <c r="AJ78" i="6"/>
  <c r="AJ54" i="6"/>
  <c r="AB40" i="6"/>
  <c r="AG54" i="6"/>
  <c r="AI54" i="6"/>
  <c r="AL54" i="6"/>
  <c r="AM54" i="6"/>
  <c r="AC68" i="6"/>
  <c r="AL78" i="6"/>
  <c r="AL109" i="6"/>
  <c r="AL110" i="6" s="1"/>
  <c r="AF68" i="6"/>
  <c r="AJ68" i="6"/>
  <c r="AK81" i="37"/>
  <c r="AK83" i="37" s="1"/>
  <c r="I66" i="6"/>
  <c r="C30" i="6"/>
  <c r="B39" i="6"/>
  <c r="B79" i="6"/>
  <c r="B82" i="6" s="1"/>
  <c r="B79" i="37"/>
  <c r="B75" i="6"/>
  <c r="B78" i="6" s="1"/>
  <c r="B75" i="37"/>
  <c r="B51" i="6"/>
  <c r="B49" i="6"/>
  <c r="B37" i="6"/>
  <c r="D39" i="6"/>
  <c r="F30" i="6"/>
  <c r="D38" i="6"/>
  <c r="D75" i="6"/>
  <c r="D49" i="6"/>
  <c r="D67" i="6"/>
  <c r="D51" i="6"/>
  <c r="E39" i="6"/>
  <c r="J47" i="6"/>
  <c r="J67" i="6"/>
  <c r="J79" i="6"/>
  <c r="J82" i="6" s="1"/>
  <c r="J79" i="37"/>
  <c r="J48" i="6"/>
  <c r="J37" i="6"/>
  <c r="J76" i="6"/>
  <c r="J39" i="6"/>
  <c r="M39" i="6"/>
  <c r="I39" i="6"/>
  <c r="L30" i="6"/>
  <c r="L49" i="6"/>
  <c r="L38" i="6"/>
  <c r="L37" i="6"/>
  <c r="L51" i="6"/>
  <c r="L75" i="6"/>
  <c r="I48" i="6"/>
  <c r="I36" i="6"/>
  <c r="I49" i="6"/>
  <c r="I75" i="6"/>
  <c r="I78" i="6" s="1"/>
  <c r="I51" i="6"/>
  <c r="I76" i="6"/>
  <c r="K39" i="6"/>
  <c r="H39" i="6"/>
  <c r="H47" i="6"/>
  <c r="H67" i="6"/>
  <c r="H79" i="6"/>
  <c r="H82" i="6" s="1"/>
  <c r="H79" i="37"/>
  <c r="H36" i="6"/>
  <c r="H76" i="6"/>
  <c r="AG65" i="37"/>
  <c r="AE75" i="37"/>
  <c r="AC37" i="37"/>
  <c r="AC81" i="37" s="1"/>
  <c r="AL106" i="37"/>
  <c r="AL107" i="37" s="1"/>
  <c r="AE65" i="37"/>
  <c r="Y37" i="37"/>
  <c r="AD106" i="37"/>
  <c r="AD107" i="37" s="1"/>
  <c r="AH51" i="37"/>
  <c r="AB51" i="37"/>
  <c r="AC78" i="6"/>
  <c r="AD78" i="6"/>
  <c r="AB68" i="6"/>
  <c r="L66" i="6"/>
  <c r="P66" i="6"/>
  <c r="P68" i="6" s="1"/>
  <c r="P65" i="37"/>
  <c r="P81" i="37" s="1"/>
  <c r="W66" i="6"/>
  <c r="W68" i="6" s="1"/>
  <c r="W65" i="37"/>
  <c r="W81" i="37" s="1"/>
  <c r="J66" i="6"/>
  <c r="J68" i="6" s="1"/>
  <c r="J65" i="37"/>
  <c r="C39" i="6"/>
  <c r="B30" i="6"/>
  <c r="B47" i="6"/>
  <c r="B36" i="6"/>
  <c r="B67" i="6"/>
  <c r="B68" i="6" s="1"/>
  <c r="B65" i="37"/>
  <c r="B38" i="6"/>
  <c r="B48" i="6"/>
  <c r="D30" i="6"/>
  <c r="F39" i="6"/>
  <c r="D79" i="6"/>
  <c r="D82" i="6" s="1"/>
  <c r="D79" i="37"/>
  <c r="D47" i="6"/>
  <c r="D36" i="6"/>
  <c r="D37" i="6"/>
  <c r="E30" i="6"/>
  <c r="D76" i="6"/>
  <c r="J49" i="6"/>
  <c r="J38" i="6"/>
  <c r="J36" i="6"/>
  <c r="J51" i="6"/>
  <c r="J75" i="6"/>
  <c r="J75" i="37"/>
  <c r="J30" i="6"/>
  <c r="J37" i="37"/>
  <c r="M30" i="6"/>
  <c r="I30" i="6"/>
  <c r="L39" i="6"/>
  <c r="L47" i="6"/>
  <c r="L51" i="37"/>
  <c r="L67" i="6"/>
  <c r="L79" i="6"/>
  <c r="L82" i="6" s="1"/>
  <c r="L79" i="37"/>
  <c r="L36" i="6"/>
  <c r="L76" i="6"/>
  <c r="I38" i="6"/>
  <c r="I47" i="6"/>
  <c r="I54" i="6" s="1"/>
  <c r="I51" i="37"/>
  <c r="I67" i="6"/>
  <c r="I68" i="6" s="1"/>
  <c r="I37" i="6"/>
  <c r="I79" i="6"/>
  <c r="I82" i="6" s="1"/>
  <c r="I79" i="37"/>
  <c r="K30" i="6"/>
  <c r="H30" i="6"/>
  <c r="H49" i="6"/>
  <c r="H38" i="6"/>
  <c r="H37" i="6"/>
  <c r="H51" i="6"/>
  <c r="H75" i="6"/>
  <c r="H75" i="37"/>
  <c r="AG68" i="6"/>
  <c r="AE78" i="6"/>
  <c r="AB78" i="6"/>
  <c r="AF65" i="37"/>
  <c r="AJ65" i="37"/>
  <c r="AH75" i="37"/>
  <c r="AG51" i="37"/>
  <c r="AI51" i="37"/>
  <c r="AG37" i="37"/>
  <c r="AM51" i="37"/>
  <c r="AM65" i="37"/>
  <c r="AL37" i="37"/>
  <c r="AL81" i="37" s="1"/>
  <c r="U37" i="37"/>
  <c r="AD37" i="37"/>
  <c r="Y51" i="37"/>
  <c r="AD75" i="37"/>
  <c r="AN75" i="37" s="1"/>
  <c r="AF51" i="37"/>
  <c r="AJ51" i="37"/>
  <c r="S139" i="37"/>
  <c r="R140" i="37"/>
  <c r="M133" i="37"/>
  <c r="N133" i="37" s="1"/>
  <c r="U149" i="37"/>
  <c r="V138" i="37"/>
  <c r="G50" i="3"/>
  <c r="C76" i="6" s="1"/>
  <c r="G24" i="3"/>
  <c r="J50" i="3"/>
  <c r="F76" i="6" s="1"/>
  <c r="J24" i="3"/>
  <c r="L42" i="3"/>
  <c r="K24" i="3"/>
  <c r="L24" i="3"/>
  <c r="H48" i="6" s="1"/>
  <c r="I50" i="3"/>
  <c r="I24" i="3"/>
  <c r="Q42" i="3"/>
  <c r="Q24" i="3"/>
  <c r="R24" i="3"/>
  <c r="O42" i="3"/>
  <c r="O24" i="3"/>
  <c r="L48" i="6"/>
  <c r="H24" i="3"/>
  <c r="D48" i="6" s="1"/>
  <c r="AE152" i="6"/>
  <c r="O158" i="26"/>
  <c r="O15" i="6" s="1"/>
  <c r="M104" i="6"/>
  <c r="R42" i="3"/>
  <c r="O40" i="6"/>
  <c r="AN161" i="2"/>
  <c r="L55" i="2"/>
  <c r="AO161" i="2"/>
  <c r="V101" i="2"/>
  <c r="P32" i="6" s="1"/>
  <c r="AI101" i="2"/>
  <c r="AD32" i="6" s="1"/>
  <c r="J101" i="2"/>
  <c r="AM158" i="2"/>
  <c r="AN160" i="2"/>
  <c r="AN158" i="2"/>
  <c r="AO158" i="2" s="1"/>
  <c r="AN206" i="2"/>
  <c r="AI201" i="2"/>
  <c r="AD34" i="6" s="1"/>
  <c r="AO160" i="2"/>
  <c r="AA161" i="2"/>
  <c r="AB161" i="2" s="1"/>
  <c r="AC161" i="2" s="1"/>
  <c r="AD161" i="2" s="1"/>
  <c r="AP157" i="2"/>
  <c r="AQ157" i="2" s="1"/>
  <c r="AR157" i="2" s="1"/>
  <c r="AA56" i="2"/>
  <c r="AB56" i="2" s="1"/>
  <c r="AK55" i="2"/>
  <c r="V201" i="2"/>
  <c r="P34" i="6" s="1"/>
  <c r="V251" i="2"/>
  <c r="P35" i="6" s="1"/>
  <c r="O158" i="2"/>
  <c r="P158" i="2" s="1"/>
  <c r="X155" i="2"/>
  <c r="N211" i="2"/>
  <c r="O211" i="2" s="1"/>
  <c r="AL57" i="2"/>
  <c r="AM57" i="2" s="1"/>
  <c r="Y58" i="2"/>
  <c r="Z58" i="2" s="1"/>
  <c r="Z159" i="2"/>
  <c r="AM210" i="2"/>
  <c r="Y207" i="2"/>
  <c r="Z207" i="2" s="1"/>
  <c r="Y211" i="2"/>
  <c r="N61" i="2"/>
  <c r="AL59" i="2"/>
  <c r="Z157" i="2"/>
  <c r="AA157" i="2" s="1"/>
  <c r="Z206" i="2"/>
  <c r="Z208" i="2"/>
  <c r="AA208" i="2" s="1"/>
  <c r="AB208" i="2" s="1"/>
  <c r="Z210" i="2"/>
  <c r="AA159" i="2"/>
  <c r="AO206" i="2"/>
  <c r="Y55" i="2"/>
  <c r="AH201" i="2"/>
  <c r="AC34" i="6" s="1"/>
  <c r="AH251" i="2"/>
  <c r="AC35" i="6" s="1"/>
  <c r="AJ205" i="2"/>
  <c r="AL159" i="2"/>
  <c r="AJ155" i="2"/>
  <c r="AK155" i="2" s="1"/>
  <c r="W205" i="2"/>
  <c r="AL61" i="2"/>
  <c r="Y209" i="2"/>
  <c r="AN208" i="2"/>
  <c r="AO208" i="2" s="1"/>
  <c r="Q50" i="3"/>
  <c r="Q56" i="3"/>
  <c r="Q27" i="3"/>
  <c r="Q12" i="3"/>
  <c r="Q49" i="3"/>
  <c r="Q43" i="3"/>
  <c r="Q25" i="3"/>
  <c r="Q22" i="3"/>
  <c r="Q11" i="3"/>
  <c r="Q13" i="3"/>
  <c r="Q23" i="3"/>
  <c r="O50" i="3"/>
  <c r="O13" i="3"/>
  <c r="O23" i="3"/>
  <c r="O49" i="3"/>
  <c r="O43" i="3"/>
  <c r="O25" i="3"/>
  <c r="O22" i="3"/>
  <c r="O11" i="3"/>
  <c r="O56" i="3"/>
  <c r="O27" i="3"/>
  <c r="O12" i="3"/>
  <c r="P85" i="27"/>
  <c r="K50" i="3"/>
  <c r="K22" i="3"/>
  <c r="K27" i="3"/>
  <c r="K11" i="3"/>
  <c r="K23" i="3"/>
  <c r="K25" i="3"/>
  <c r="K49" i="3"/>
  <c r="K43" i="3"/>
  <c r="K12" i="3"/>
  <c r="K13" i="3"/>
  <c r="K56" i="3"/>
  <c r="J23" i="3"/>
  <c r="J12" i="3"/>
  <c r="J25" i="3"/>
  <c r="J13" i="3"/>
  <c r="J49" i="3"/>
  <c r="J27" i="3"/>
  <c r="J11" i="3"/>
  <c r="J56" i="3"/>
  <c r="J43" i="3"/>
  <c r="J22" i="3"/>
  <c r="J42" i="3"/>
  <c r="K42" i="3"/>
  <c r="I25" i="3"/>
  <c r="I49" i="3"/>
  <c r="I12" i="3"/>
  <c r="I23" i="3"/>
  <c r="I27" i="3"/>
  <c r="I13" i="3"/>
  <c r="I11" i="3"/>
  <c r="I43" i="3"/>
  <c r="I56" i="3"/>
  <c r="I22" i="3"/>
  <c r="I42" i="3"/>
  <c r="G49" i="3"/>
  <c r="G11" i="3"/>
  <c r="G22" i="3"/>
  <c r="G25" i="3"/>
  <c r="G13" i="3"/>
  <c r="G56" i="3"/>
  <c r="G12" i="3"/>
  <c r="G27" i="3"/>
  <c r="G43" i="3"/>
  <c r="G23" i="3"/>
  <c r="H42" i="3"/>
  <c r="G42" i="3"/>
  <c r="O154" i="26"/>
  <c r="AA99" i="26" s="1"/>
  <c r="AA100" i="26" s="1"/>
  <c r="O9" i="13"/>
  <c r="R157" i="26" s="1"/>
  <c r="R14" i="6" s="1"/>
  <c r="O36" i="13"/>
  <c r="Q64" i="27" s="1"/>
  <c r="R137" i="26"/>
  <c r="P72" i="26"/>
  <c r="O37" i="13"/>
  <c r="R138" i="26"/>
  <c r="N38" i="13"/>
  <c r="Q139" i="26"/>
  <c r="Q140" i="26" s="1"/>
  <c r="Q170" i="26" s="1"/>
  <c r="P73" i="26"/>
  <c r="D121" i="26"/>
  <c r="Y29" i="13"/>
  <c r="Q10" i="13"/>
  <c r="P7" i="13"/>
  <c r="P8" i="13"/>
  <c r="AO209" i="2"/>
  <c r="AO207" i="2"/>
  <c r="AP207" i="2" s="1"/>
  <c r="AQ207" i="2" s="1"/>
  <c r="AO211" i="2"/>
  <c r="AP211" i="2" s="1"/>
  <c r="AQ211" i="2" s="1"/>
  <c r="AB156" i="2"/>
  <c r="AC156" i="2" s="1"/>
  <c r="AP161" i="2"/>
  <c r="AQ161" i="2" s="1"/>
  <c r="AR161" i="2" s="1"/>
  <c r="Z160" i="2"/>
  <c r="AM156" i="2"/>
  <c r="AA160" i="2"/>
  <c r="AL56" i="2"/>
  <c r="AB61" i="2"/>
  <c r="AC61" i="2" s="1"/>
  <c r="AC59" i="2"/>
  <c r="AM58" i="2"/>
  <c r="AB57" i="2"/>
  <c r="AB60" i="2"/>
  <c r="P76" i="6"/>
  <c r="P78" i="6" s="1"/>
  <c r="W42" i="3"/>
  <c r="R76" i="6"/>
  <c r="R78" i="6" s="1"/>
  <c r="V42" i="3"/>
  <c r="AA42" i="3"/>
  <c r="X76" i="6"/>
  <c r="X78" i="6" s="1"/>
  <c r="O161" i="2"/>
  <c r="N157" i="2"/>
  <c r="O157" i="2" s="1"/>
  <c r="M55" i="2"/>
  <c r="T42" i="3"/>
  <c r="Q76" i="6"/>
  <c r="Q78" i="6" s="1"/>
  <c r="U42" i="3"/>
  <c r="C32" i="6"/>
  <c r="AC42" i="3"/>
  <c r="Y76" i="6"/>
  <c r="Y78" i="6" s="1"/>
  <c r="AB42" i="3"/>
  <c r="U76" i="6"/>
  <c r="U78" i="6" s="1"/>
  <c r="Y42" i="3"/>
  <c r="X42" i="3"/>
  <c r="K58" i="2"/>
  <c r="L58" i="2" s="1"/>
  <c r="N156" i="2"/>
  <c r="O156" i="2" s="1"/>
  <c r="P156" i="2" s="1"/>
  <c r="Q156" i="2" s="1"/>
  <c r="C137" i="6"/>
  <c r="D137" i="6" s="1"/>
  <c r="E137" i="6" s="1"/>
  <c r="F137" i="6" s="1"/>
  <c r="G137" i="6" s="1"/>
  <c r="H137" i="6" s="1"/>
  <c r="I137" i="6" s="1"/>
  <c r="J137" i="6" s="1"/>
  <c r="K137" i="6" s="1"/>
  <c r="L137" i="6" s="1"/>
  <c r="M137" i="6" s="1"/>
  <c r="N137" i="6" s="1"/>
  <c r="N207" i="2"/>
  <c r="M205" i="2"/>
  <c r="Q60" i="2"/>
  <c r="R60" i="2" s="1"/>
  <c r="Q208" i="2"/>
  <c r="R208" i="2" s="1"/>
  <c r="S208" i="2" s="1"/>
  <c r="L151" i="2"/>
  <c r="E33" i="6" s="1"/>
  <c r="P206" i="2"/>
  <c r="Q206" i="2" s="1"/>
  <c r="N155" i="2"/>
  <c r="O155" i="2" s="1"/>
  <c r="N159" i="2"/>
  <c r="O159" i="2" s="1"/>
  <c r="O207" i="2"/>
  <c r="R59" i="2"/>
  <c r="S59" i="2" s="1"/>
  <c r="P57" i="2"/>
  <c r="O56" i="2"/>
  <c r="P56" i="2" s="1"/>
  <c r="Q56" i="2" s="1"/>
  <c r="P210" i="2"/>
  <c r="Q210" i="2" s="1"/>
  <c r="O160" i="2"/>
  <c r="P160" i="2" s="1"/>
  <c r="Q153" i="6"/>
  <c r="Q209" i="2"/>
  <c r="R209" i="2" s="1"/>
  <c r="Q219" i="2" l="1"/>
  <c r="R219" i="2" s="1"/>
  <c r="S219" i="2" s="1"/>
  <c r="T219" i="2" s="1"/>
  <c r="O76" i="2"/>
  <c r="P76" i="2"/>
  <c r="Q76" i="2" s="1"/>
  <c r="P158" i="26"/>
  <c r="P15" i="6" s="1"/>
  <c r="O104" i="6"/>
  <c r="M14" i="29"/>
  <c r="M17" i="29" s="1"/>
  <c r="J6" i="37"/>
  <c r="J12" i="37" s="1"/>
  <c r="Z243" i="2"/>
  <c r="AA243" i="2" s="1"/>
  <c r="N14" i="29"/>
  <c r="N17" i="29" s="1"/>
  <c r="K6" i="37"/>
  <c r="K12" i="37" s="1"/>
  <c r="AL158" i="26"/>
  <c r="AM15" i="6" s="1"/>
  <c r="AL104" i="6"/>
  <c r="AM104" i="6"/>
  <c r="AR77" i="2"/>
  <c r="Y43" i="13"/>
  <c r="AB150" i="26"/>
  <c r="AI251" i="2"/>
  <c r="AD35" i="6" s="1"/>
  <c r="AA37" i="37"/>
  <c r="AQ178" i="2"/>
  <c r="AM218" i="2"/>
  <c r="AN230" i="2"/>
  <c r="AK182" i="2"/>
  <c r="AL182" i="2" s="1"/>
  <c r="M171" i="2"/>
  <c r="N171" i="2" s="1"/>
  <c r="AA78" i="2"/>
  <c r="Z98" i="2"/>
  <c r="AB85" i="2"/>
  <c r="AC85" i="2" s="1"/>
  <c r="AC106" i="26"/>
  <c r="Q96" i="26"/>
  <c r="Q97" i="26" s="1"/>
  <c r="Q100" i="26"/>
  <c r="Q101" i="26" s="1"/>
  <c r="Q114" i="26" s="1"/>
  <c r="P40" i="27" s="1"/>
  <c r="Q20" i="6" s="1"/>
  <c r="Q68" i="27"/>
  <c r="Q89" i="27" s="1"/>
  <c r="Q76" i="26"/>
  <c r="G99" i="27"/>
  <c r="G100" i="27" s="1"/>
  <c r="G102" i="27" s="1"/>
  <c r="G104" i="27" s="1"/>
  <c r="G97" i="27"/>
  <c r="G108" i="27"/>
  <c r="G17" i="6" s="1"/>
  <c r="AI106" i="26"/>
  <c r="AI111" i="26" s="1"/>
  <c r="W100" i="26"/>
  <c r="K158" i="26"/>
  <c r="J15" i="6" s="1"/>
  <c r="I104" i="6"/>
  <c r="D47" i="27"/>
  <c r="D32" i="27"/>
  <c r="Z100" i="26"/>
  <c r="AL106" i="26"/>
  <c r="AL111" i="26" s="1"/>
  <c r="M6" i="37"/>
  <c r="M12" i="37" s="1"/>
  <c r="P14" i="29"/>
  <c r="P17" i="29" s="1"/>
  <c r="P26" i="29" s="1"/>
  <c r="P69" i="29" s="1"/>
  <c r="P81" i="29" s="1"/>
  <c r="P7" i="29" s="1"/>
  <c r="O14" i="29"/>
  <c r="O17" i="29" s="1"/>
  <c r="L6" i="37"/>
  <c r="L12" i="37" s="1"/>
  <c r="AK99" i="27"/>
  <c r="AK100" i="27" s="1"/>
  <c r="AK102" i="27" s="1"/>
  <c r="AK104" i="27" s="1"/>
  <c r="AK97" i="27"/>
  <c r="AK108" i="27"/>
  <c r="AM17" i="6" s="1"/>
  <c r="K97" i="27"/>
  <c r="K108" i="27"/>
  <c r="K17" i="6" s="1"/>
  <c r="K99" i="27"/>
  <c r="K100" i="27" s="1"/>
  <c r="K102" i="27" s="1"/>
  <c r="K104" i="27" s="1"/>
  <c r="F99" i="27"/>
  <c r="F100" i="27" s="1"/>
  <c r="F102" i="27" s="1"/>
  <c r="F104" i="27" s="1"/>
  <c r="F97" i="27"/>
  <c r="F108" i="27"/>
  <c r="F17" i="6" s="1"/>
  <c r="N99" i="27"/>
  <c r="N100" i="27" s="1"/>
  <c r="N102" i="27" s="1"/>
  <c r="N104" i="27" s="1"/>
  <c r="N108" i="27"/>
  <c r="O17" i="6" s="1"/>
  <c r="N97" i="27"/>
  <c r="D105" i="6"/>
  <c r="D136" i="6" s="1"/>
  <c r="O28" i="31"/>
  <c r="O71" i="31" s="1"/>
  <c r="O83" i="31" s="1"/>
  <c r="O7" i="31" s="1"/>
  <c r="O6" i="31"/>
  <c r="Y158" i="2"/>
  <c r="Z158" i="2"/>
  <c r="N6" i="6"/>
  <c r="L14" i="29"/>
  <c r="L17" i="29" s="1"/>
  <c r="I6" i="37"/>
  <c r="I12" i="37" s="1"/>
  <c r="K14" i="29"/>
  <c r="K17" i="29" s="1"/>
  <c r="H6" i="37"/>
  <c r="H12" i="37" s="1"/>
  <c r="I158" i="26"/>
  <c r="H15" i="6" s="1"/>
  <c r="G104" i="6"/>
  <c r="P40" i="13"/>
  <c r="S147" i="26"/>
  <c r="P39" i="13"/>
  <c r="S146" i="26"/>
  <c r="J14" i="29"/>
  <c r="J17" i="29" s="1"/>
  <c r="G6" i="37"/>
  <c r="G12" i="37" s="1"/>
  <c r="O93" i="27"/>
  <c r="AJ106" i="26"/>
  <c r="AJ111" i="26" s="1"/>
  <c r="X100" i="26"/>
  <c r="F16" i="27"/>
  <c r="E48" i="13"/>
  <c r="AL92" i="2"/>
  <c r="M99" i="27"/>
  <c r="M100" i="27" s="1"/>
  <c r="M102" i="27" s="1"/>
  <c r="M104" i="27" s="1"/>
  <c r="M97" i="27"/>
  <c r="M108" i="27"/>
  <c r="M17" i="6" s="1"/>
  <c r="L99" i="27"/>
  <c r="L100" i="27" s="1"/>
  <c r="L102" i="27" s="1"/>
  <c r="L104" i="27" s="1"/>
  <c r="L97" i="27"/>
  <c r="L108" i="27"/>
  <c r="L17" i="6" s="1"/>
  <c r="AL9" i="6"/>
  <c r="AJ7" i="27"/>
  <c r="AE106" i="26"/>
  <c r="AE111" i="26" s="1"/>
  <c r="S100" i="26"/>
  <c r="D9" i="6"/>
  <c r="D7" i="27"/>
  <c r="AF220" i="2"/>
  <c r="Z71" i="27"/>
  <c r="Z92" i="27" s="1"/>
  <c r="Z79" i="26"/>
  <c r="AA69" i="27"/>
  <c r="AA90" i="27" s="1"/>
  <c r="AA77" i="26"/>
  <c r="AA68" i="27"/>
  <c r="AA89" i="27" s="1"/>
  <c r="AA76" i="26"/>
  <c r="AM190" i="2"/>
  <c r="AN190" i="2" s="1"/>
  <c r="O190" i="2"/>
  <c r="P190" i="2" s="1"/>
  <c r="AK193" i="2"/>
  <c r="AL193" i="2" s="1"/>
  <c r="AM193" i="2" s="1"/>
  <c r="AN193" i="2" s="1"/>
  <c r="AO193" i="2" s="1"/>
  <c r="AP193" i="2" s="1"/>
  <c r="AQ193" i="2" s="1"/>
  <c r="AR193" i="2" s="1"/>
  <c r="AC169" i="2"/>
  <c r="AO168" i="2"/>
  <c r="AM94" i="2"/>
  <c r="AN94" i="2" s="1"/>
  <c r="R165" i="2"/>
  <c r="P198" i="2"/>
  <c r="Q198" i="2" s="1"/>
  <c r="R238" i="2"/>
  <c r="S238" i="2" s="1"/>
  <c r="T238" i="2" s="1"/>
  <c r="Y237" i="2"/>
  <c r="Z237" i="2" s="1"/>
  <c r="AA237" i="2" s="1"/>
  <c r="AB237" i="2" s="1"/>
  <c r="AC237" i="2" s="1"/>
  <c r="AD237" i="2" s="1"/>
  <c r="AE237" i="2" s="1"/>
  <c r="AF237" i="2" s="1"/>
  <c r="AA95" i="2"/>
  <c r="AB95" i="2" s="1"/>
  <c r="AC95" i="2" s="1"/>
  <c r="AD95" i="2" s="1"/>
  <c r="AE95" i="2" s="1"/>
  <c r="AF95" i="2" s="1"/>
  <c r="AP224" i="2"/>
  <c r="AQ224" i="2" s="1"/>
  <c r="AR224" i="2" s="1"/>
  <c r="O73" i="2"/>
  <c r="AN162" i="2"/>
  <c r="AO162" i="2" s="1"/>
  <c r="AN87" i="2"/>
  <c r="AO87" i="2" s="1"/>
  <c r="AP87" i="2" s="1"/>
  <c r="AM89" i="2"/>
  <c r="AN89" i="2" s="1"/>
  <c r="D5" i="27"/>
  <c r="D9" i="27" s="1"/>
  <c r="D8" i="6"/>
  <c r="I99" i="27"/>
  <c r="I100" i="27" s="1"/>
  <c r="I102" i="27" s="1"/>
  <c r="I104" i="27" s="1"/>
  <c r="I97" i="27"/>
  <c r="I108" i="27"/>
  <c r="I17" i="6" s="1"/>
  <c r="H97" i="27"/>
  <c r="H108" i="27"/>
  <c r="H17" i="6" s="1"/>
  <c r="H99" i="27"/>
  <c r="H100" i="27" s="1"/>
  <c r="H102" i="27" s="1"/>
  <c r="H104" i="27" s="1"/>
  <c r="P15" i="31"/>
  <c r="P18" i="31" s="1"/>
  <c r="AM6" i="37"/>
  <c r="AM12" i="37" s="1"/>
  <c r="F14" i="30"/>
  <c r="F17" i="30" s="1"/>
  <c r="P6" i="37"/>
  <c r="P12" i="37" s="1"/>
  <c r="P22" i="37" s="1"/>
  <c r="P83" i="37" s="1"/>
  <c r="E18" i="27"/>
  <c r="D50" i="13"/>
  <c r="N158" i="26"/>
  <c r="M15" i="6" s="1"/>
  <c r="L104" i="6"/>
  <c r="Y100" i="26"/>
  <c r="AK106" i="26"/>
  <c r="AK111" i="26" s="1"/>
  <c r="K104" i="6"/>
  <c r="M158" i="26"/>
  <c r="L15" i="6" s="1"/>
  <c r="E17" i="27"/>
  <c r="D49" i="13"/>
  <c r="P68" i="27"/>
  <c r="P89" i="27" s="1"/>
  <c r="P76" i="26"/>
  <c r="AL22" i="37"/>
  <c r="AL83" i="37" s="1"/>
  <c r="AL100" i="37"/>
  <c r="AA70" i="27"/>
  <c r="AA91" i="27" s="1"/>
  <c r="AA78" i="26"/>
  <c r="G14" i="29"/>
  <c r="G17" i="29" s="1"/>
  <c r="D6" i="37"/>
  <c r="D12" i="37" s="1"/>
  <c r="H104" i="6"/>
  <c r="J158" i="26"/>
  <c r="I15" i="6" s="1"/>
  <c r="AG106" i="26"/>
  <c r="AG111" i="26" s="1"/>
  <c r="U100" i="26"/>
  <c r="N6" i="31"/>
  <c r="Q67" i="27"/>
  <c r="Q88" i="27" s="1"/>
  <c r="Q75" i="26"/>
  <c r="Q15" i="13"/>
  <c r="T143" i="26" s="1"/>
  <c r="Q17" i="13"/>
  <c r="T145" i="26" s="1"/>
  <c r="Q18" i="13"/>
  <c r="R20" i="13"/>
  <c r="Q16" i="13"/>
  <c r="T144" i="26" s="1"/>
  <c r="AF106" i="26"/>
  <c r="AF111" i="26" s="1"/>
  <c r="T100" i="26"/>
  <c r="H158" i="26"/>
  <c r="G15" i="6" s="1"/>
  <c r="F104" i="6"/>
  <c r="O72" i="27"/>
  <c r="J108" i="27"/>
  <c r="J17" i="6" s="1"/>
  <c r="J99" i="27"/>
  <c r="J100" i="27" s="1"/>
  <c r="J102" i="27" s="1"/>
  <c r="J104" i="27" s="1"/>
  <c r="J97" i="27"/>
  <c r="O100" i="6"/>
  <c r="AA100" i="6" s="1"/>
  <c r="AA99" i="6"/>
  <c r="AN99" i="6"/>
  <c r="AB100" i="6"/>
  <c r="AN100" i="6" s="1"/>
  <c r="G100" i="6"/>
  <c r="N99" i="6"/>
  <c r="AM92" i="2"/>
  <c r="F19" i="27"/>
  <c r="E51" i="13"/>
  <c r="L158" i="26"/>
  <c r="K15" i="6" s="1"/>
  <c r="J104" i="6"/>
  <c r="I14" i="29"/>
  <c r="I17" i="29" s="1"/>
  <c r="F6" i="37"/>
  <c r="F12" i="37" s="1"/>
  <c r="F22" i="37" s="1"/>
  <c r="AB151" i="26"/>
  <c r="AB172" i="26" s="1"/>
  <c r="AC7" i="6" s="1"/>
  <c r="AD80" i="2"/>
  <c r="AE80" i="2" s="1"/>
  <c r="AF80" i="2" s="1"/>
  <c r="P6" i="29"/>
  <c r="AN65" i="37"/>
  <c r="AN37" i="37"/>
  <c r="AB81" i="37"/>
  <c r="AN51" i="37"/>
  <c r="M243" i="2"/>
  <c r="AO190" i="2"/>
  <c r="AP190" i="2" s="1"/>
  <c r="AA74" i="2"/>
  <c r="AB74" i="2" s="1"/>
  <c r="Z68" i="2"/>
  <c r="AA68" i="2" s="1"/>
  <c r="S247" i="2"/>
  <c r="T247" i="2"/>
  <c r="Z176" i="2"/>
  <c r="P225" i="2"/>
  <c r="O225" i="2"/>
  <c r="AQ168" i="2"/>
  <c r="AR168" i="2" s="1"/>
  <c r="AP168" i="2"/>
  <c r="AL213" i="2"/>
  <c r="N96" i="2"/>
  <c r="P249" i="2"/>
  <c r="Q249" i="2" s="1"/>
  <c r="R249" i="2" s="1"/>
  <c r="S249" i="2" s="1"/>
  <c r="T249" i="2" s="1"/>
  <c r="AL222" i="2"/>
  <c r="AM222" i="2"/>
  <c r="AN76" i="2"/>
  <c r="AO76" i="2"/>
  <c r="AP76" i="2" s="1"/>
  <c r="AL68" i="2"/>
  <c r="AM68" i="2" s="1"/>
  <c r="AP68" i="2"/>
  <c r="AQ68" i="2" s="1"/>
  <c r="AN68" i="2"/>
  <c r="AO68" i="2" s="1"/>
  <c r="AO230" i="2"/>
  <c r="AP230" i="2" s="1"/>
  <c r="AQ230" i="2" s="1"/>
  <c r="AR230" i="2" s="1"/>
  <c r="AD180" i="2"/>
  <c r="AN81" i="2"/>
  <c r="AO81" i="2" s="1"/>
  <c r="M242" i="2"/>
  <c r="Y242" i="2"/>
  <c r="P234" i="2"/>
  <c r="Q234" i="2"/>
  <c r="R234" i="2" s="1"/>
  <c r="S234" i="2" s="1"/>
  <c r="T234" i="2" s="1"/>
  <c r="N70" i="2"/>
  <c r="O70" i="2" s="1"/>
  <c r="AM232" i="2"/>
  <c r="AN232" i="2" s="1"/>
  <c r="AL65" i="2"/>
  <c r="AM65" i="2" s="1"/>
  <c r="AN65" i="2" s="1"/>
  <c r="AO65" i="2" s="1"/>
  <c r="AP65" i="2" s="1"/>
  <c r="AB175" i="2"/>
  <c r="Z175" i="2"/>
  <c r="AA175" i="2" s="1"/>
  <c r="O182" i="2"/>
  <c r="M182" i="2"/>
  <c r="N182" i="2" s="1"/>
  <c r="P212" i="2"/>
  <c r="Q212" i="2" s="1"/>
  <c r="R212" i="2" s="1"/>
  <c r="S212" i="2" s="1"/>
  <c r="T212" i="2" s="1"/>
  <c r="AN242" i="2"/>
  <c r="AO242" i="2" s="1"/>
  <c r="P213" i="2"/>
  <c r="Q213" i="2" s="1"/>
  <c r="AB188" i="2"/>
  <c r="AC188" i="2" s="1"/>
  <c r="AM214" i="2"/>
  <c r="AN214" i="2" s="1"/>
  <c r="O79" i="2"/>
  <c r="P79" i="2" s="1"/>
  <c r="Q79" i="2" s="1"/>
  <c r="AD228" i="2"/>
  <c r="AE228" i="2" s="1"/>
  <c r="AF228" i="2" s="1"/>
  <c r="AO219" i="2"/>
  <c r="AP219" i="2" s="1"/>
  <c r="AQ219" i="2" s="1"/>
  <c r="N235" i="2"/>
  <c r="O185" i="2"/>
  <c r="Y171" i="2"/>
  <c r="X173" i="2"/>
  <c r="Z81" i="2"/>
  <c r="AK83" i="2"/>
  <c r="Y241" i="2"/>
  <c r="Z163" i="2"/>
  <c r="X69" i="2"/>
  <c r="AB217" i="2"/>
  <c r="AC217" i="2" s="1"/>
  <c r="AD217" i="2" s="1"/>
  <c r="AA64" i="2"/>
  <c r="AM192" i="2"/>
  <c r="AN192" i="2" s="1"/>
  <c r="AA179" i="2"/>
  <c r="AB179" i="2" s="1"/>
  <c r="M176" i="2"/>
  <c r="N176" i="2" s="1"/>
  <c r="AE70" i="2"/>
  <c r="AF70" i="2" s="1"/>
  <c r="AC70" i="2"/>
  <c r="AD70" i="2" s="1"/>
  <c r="Z75" i="2"/>
  <c r="AK74" i="2"/>
  <c r="AL74" i="2" s="1"/>
  <c r="L226" i="2"/>
  <c r="X224" i="2"/>
  <c r="Y223" i="2"/>
  <c r="M167" i="2"/>
  <c r="AK246" i="2"/>
  <c r="AL246" i="2" s="1"/>
  <c r="AK243" i="2"/>
  <c r="AJ236" i="2"/>
  <c r="AK236" i="2" s="1"/>
  <c r="X222" i="2"/>
  <c r="Y222" i="2" s="1"/>
  <c r="X221" i="2"/>
  <c r="Y221" i="2" s="1"/>
  <c r="M216" i="2"/>
  <c r="L216" i="2"/>
  <c r="K251" i="2"/>
  <c r="D35" i="6" s="1"/>
  <c r="X214" i="2"/>
  <c r="Y214" i="2" s="1"/>
  <c r="X213" i="2"/>
  <c r="Y213" i="2" s="1"/>
  <c r="N244" i="2"/>
  <c r="O244" i="2" s="1"/>
  <c r="AK235" i="2"/>
  <c r="AL235" i="2" s="1"/>
  <c r="Y248" i="2"/>
  <c r="Z193" i="2"/>
  <c r="AK180" i="2"/>
  <c r="X187" i="2"/>
  <c r="AK169" i="2"/>
  <c r="AK164" i="2"/>
  <c r="AM96" i="2"/>
  <c r="AN96" i="2" s="1"/>
  <c r="Y83" i="2"/>
  <c r="AL75" i="2"/>
  <c r="S69" i="2"/>
  <c r="T69" i="2" s="1"/>
  <c r="N82" i="2"/>
  <c r="O82" i="2" s="1"/>
  <c r="P82" i="2" s="1"/>
  <c r="AN78" i="6"/>
  <c r="J78" i="6"/>
  <c r="AD109" i="6"/>
  <c r="AD110" i="6" s="1"/>
  <c r="AM109" i="6"/>
  <c r="AM110" i="6" s="1"/>
  <c r="AJ109" i="6"/>
  <c r="AJ110" i="6" s="1"/>
  <c r="AD164" i="2"/>
  <c r="AE164" i="2" s="1"/>
  <c r="AF164" i="2" s="1"/>
  <c r="O184" i="2"/>
  <c r="P184" i="2" s="1"/>
  <c r="AD174" i="2"/>
  <c r="AE174" i="2" s="1"/>
  <c r="AF174" i="2" s="1"/>
  <c r="Q184" i="2"/>
  <c r="R184" i="2" s="1"/>
  <c r="S184" i="2" s="1"/>
  <c r="T184" i="2" s="1"/>
  <c r="AQ171" i="2"/>
  <c r="AR171" i="2" s="1"/>
  <c r="AO223" i="2"/>
  <c r="AO187" i="2"/>
  <c r="AP187" i="2" s="1"/>
  <c r="AQ187" i="2" s="1"/>
  <c r="AR187" i="2" s="1"/>
  <c r="AO93" i="2"/>
  <c r="AP93" i="2" s="1"/>
  <c r="AQ93" i="2" s="1"/>
  <c r="AR93" i="2" s="1"/>
  <c r="AP226" i="2"/>
  <c r="AQ226" i="2" s="1"/>
  <c r="AR226" i="2" s="1"/>
  <c r="AC235" i="2"/>
  <c r="AD235" i="2" s="1"/>
  <c r="AB235" i="2"/>
  <c r="AA238" i="2"/>
  <c r="AB238" i="2" s="1"/>
  <c r="AC238" i="2" s="1"/>
  <c r="AA229" i="2"/>
  <c r="AB229" i="2" s="1"/>
  <c r="AC229" i="2" s="1"/>
  <c r="AD229" i="2" s="1"/>
  <c r="AE229" i="2" s="1"/>
  <c r="AF229" i="2" s="1"/>
  <c r="AK228" i="2"/>
  <c r="AK220" i="2"/>
  <c r="AM217" i="2"/>
  <c r="AN217" i="2" s="1"/>
  <c r="Z231" i="2"/>
  <c r="Z216" i="2"/>
  <c r="S186" i="2"/>
  <c r="T186" i="2" s="1"/>
  <c r="AO186" i="2"/>
  <c r="AP186" i="2" s="1"/>
  <c r="AQ186" i="2" s="1"/>
  <c r="AR186" i="2" s="1"/>
  <c r="AJ183" i="2"/>
  <c r="N175" i="2"/>
  <c r="M173" i="2"/>
  <c r="M192" i="2"/>
  <c r="L189" i="2"/>
  <c r="M189" i="2" s="1"/>
  <c r="M169" i="2"/>
  <c r="X166" i="2"/>
  <c r="AL199" i="2"/>
  <c r="R76" i="2"/>
  <c r="S76" i="2" s="1"/>
  <c r="T76" i="2" s="1"/>
  <c r="AJ86" i="2"/>
  <c r="AK86" i="2" s="1"/>
  <c r="O64" i="2"/>
  <c r="P64" i="2" s="1"/>
  <c r="Q64" i="2" s="1"/>
  <c r="R64" i="2" s="1"/>
  <c r="S64" i="2" s="1"/>
  <c r="T64" i="2" s="1"/>
  <c r="AM90" i="2"/>
  <c r="AN90" i="2" s="1"/>
  <c r="Y86" i="2"/>
  <c r="Z86" i="2" s="1"/>
  <c r="O80" i="2"/>
  <c r="L71" i="2"/>
  <c r="M71" i="2"/>
  <c r="P232" i="2"/>
  <c r="AM182" i="2"/>
  <c r="AQ231" i="2"/>
  <c r="AR231" i="2" s="1"/>
  <c r="AA219" i="2"/>
  <c r="AB219" i="2" s="1"/>
  <c r="Q223" i="2"/>
  <c r="AA233" i="2"/>
  <c r="AB233" i="2" s="1"/>
  <c r="AC233" i="2" s="1"/>
  <c r="AD233" i="2" s="1"/>
  <c r="AE233" i="2" s="1"/>
  <c r="AF233" i="2" s="1"/>
  <c r="Z223" i="2"/>
  <c r="P174" i="2"/>
  <c r="Q174" i="2" s="1"/>
  <c r="AA176" i="2"/>
  <c r="S165" i="2"/>
  <c r="T165" i="2" s="1"/>
  <c r="AA79" i="2"/>
  <c r="O89" i="2"/>
  <c r="AD212" i="2"/>
  <c r="AE212" i="2" s="1"/>
  <c r="AF212" i="2" s="1"/>
  <c r="AM165" i="2"/>
  <c r="AB64" i="2"/>
  <c r="AA73" i="2"/>
  <c r="AB73" i="2" s="1"/>
  <c r="AO90" i="2"/>
  <c r="AP90" i="2" s="1"/>
  <c r="AA167" i="2"/>
  <c r="X178" i="2"/>
  <c r="AD66" i="2"/>
  <c r="AL99" i="2"/>
  <c r="AM99" i="2" s="1"/>
  <c r="AN99" i="2" s="1"/>
  <c r="AO99" i="2" s="1"/>
  <c r="AP99" i="2" s="1"/>
  <c r="O235" i="2"/>
  <c r="P235" i="2" s="1"/>
  <c r="AK240" i="2"/>
  <c r="O194" i="2"/>
  <c r="P194" i="2" s="1"/>
  <c r="AB244" i="2"/>
  <c r="R224" i="2"/>
  <c r="S224" i="2" s="1"/>
  <c r="T224" i="2" s="1"/>
  <c r="N216" i="2"/>
  <c r="AM229" i="2"/>
  <c r="Z215" i="2"/>
  <c r="Z248" i="2"/>
  <c r="AA248" i="2" s="1"/>
  <c r="AB248" i="2" s="1"/>
  <c r="AK247" i="2"/>
  <c r="AO196" i="2"/>
  <c r="AP196" i="2" s="1"/>
  <c r="AQ196" i="2" s="1"/>
  <c r="AR196" i="2" s="1"/>
  <c r="M196" i="2"/>
  <c r="AJ191" i="2"/>
  <c r="N187" i="2"/>
  <c r="O187" i="2" s="1"/>
  <c r="N170" i="2"/>
  <c r="AB196" i="2"/>
  <c r="AC196" i="2" s="1"/>
  <c r="AM184" i="2"/>
  <c r="AN184" i="2" s="1"/>
  <c r="AE180" i="2"/>
  <c r="AF180" i="2" s="1"/>
  <c r="P197" i="2"/>
  <c r="P199" i="2"/>
  <c r="Q199" i="2" s="1"/>
  <c r="R199" i="2" s="1"/>
  <c r="S199" i="2" s="1"/>
  <c r="O83" i="2"/>
  <c r="L94" i="2"/>
  <c r="AM69" i="2"/>
  <c r="AN69" i="2" s="1"/>
  <c r="AO69" i="2" s="1"/>
  <c r="AQ98" i="2"/>
  <c r="AR98" i="2" s="1"/>
  <c r="AA225" i="2"/>
  <c r="P182" i="2"/>
  <c r="Q182" i="2" s="1"/>
  <c r="R182" i="2" s="1"/>
  <c r="AM163" i="2"/>
  <c r="P89" i="2"/>
  <c r="AN80" i="2"/>
  <c r="AO80" i="2" s="1"/>
  <c r="O220" i="2"/>
  <c r="P220" i="2" s="1"/>
  <c r="Q220" i="2" s="1"/>
  <c r="R220" i="2" s="1"/>
  <c r="S220" i="2" s="1"/>
  <c r="T220" i="2" s="1"/>
  <c r="AP170" i="2"/>
  <c r="AQ170" i="2" s="1"/>
  <c r="O164" i="2"/>
  <c r="P172" i="2"/>
  <c r="Q172" i="2" s="1"/>
  <c r="AN189" i="2"/>
  <c r="AO189" i="2" s="1"/>
  <c r="AP189" i="2" s="1"/>
  <c r="AQ189" i="2" s="1"/>
  <c r="AB88" i="2"/>
  <c r="Y240" i="2"/>
  <c r="AL237" i="2"/>
  <c r="AM237" i="2" s="1"/>
  <c r="M227" i="2"/>
  <c r="N227" i="2" s="1"/>
  <c r="N181" i="2"/>
  <c r="O181" i="2" s="1"/>
  <c r="AL83" i="2"/>
  <c r="AM83" i="2" s="1"/>
  <c r="Z241" i="2"/>
  <c r="AL176" i="2"/>
  <c r="AM176" i="2" s="1"/>
  <c r="M195" i="2"/>
  <c r="N195" i="2" s="1"/>
  <c r="L168" i="2"/>
  <c r="M168" i="2" s="1"/>
  <c r="AA230" i="2"/>
  <c r="AB230" i="2" s="1"/>
  <c r="AC230" i="2" s="1"/>
  <c r="AD72" i="2"/>
  <c r="AE72" i="2" s="1"/>
  <c r="AF72" i="2" s="1"/>
  <c r="Y239" i="2"/>
  <c r="AN222" i="2"/>
  <c r="AO222" i="2" s="1"/>
  <c r="AD181" i="2"/>
  <c r="AE181" i="2" s="1"/>
  <c r="AF181" i="2" s="1"/>
  <c r="P183" i="2"/>
  <c r="O72" i="2"/>
  <c r="P72" i="2" s="1"/>
  <c r="M218" i="2"/>
  <c r="AL95" i="2"/>
  <c r="P80" i="2"/>
  <c r="O66" i="2"/>
  <c r="AA63" i="2"/>
  <c r="O63" i="2"/>
  <c r="P63" i="2" s="1"/>
  <c r="N97" i="2"/>
  <c r="AM216" i="2"/>
  <c r="AN216" i="2" s="1"/>
  <c r="AN244" i="2"/>
  <c r="AO244" i="2" s="1"/>
  <c r="AA247" i="2"/>
  <c r="AP162" i="2"/>
  <c r="AA162" i="2"/>
  <c r="AB162" i="2" s="1"/>
  <c r="AE170" i="2"/>
  <c r="AF170" i="2" s="1"/>
  <c r="AB182" i="2"/>
  <c r="AC182" i="2" s="1"/>
  <c r="AD182" i="2" s="1"/>
  <c r="AE182" i="2" s="1"/>
  <c r="AF182" i="2" s="1"/>
  <c r="AB197" i="2"/>
  <c r="AC197" i="2"/>
  <c r="AQ87" i="2"/>
  <c r="AR87" i="2" s="1"/>
  <c r="AO84" i="2"/>
  <c r="AP84" i="2" s="1"/>
  <c r="AQ84" i="2" s="1"/>
  <c r="AR84" i="2" s="1"/>
  <c r="N236" i="2"/>
  <c r="AJ174" i="2"/>
  <c r="AO192" i="2"/>
  <c r="AP192" i="2" s="1"/>
  <c r="Y198" i="2"/>
  <c r="AJ63" i="2"/>
  <c r="AE183" i="2"/>
  <c r="AF183" i="2" s="1"/>
  <c r="AL175" i="2"/>
  <c r="X168" i="2"/>
  <c r="L86" i="2"/>
  <c r="Z83" i="2"/>
  <c r="AB167" i="2"/>
  <c r="AD94" i="2"/>
  <c r="AE94" i="2" s="1"/>
  <c r="AF94" i="2" s="1"/>
  <c r="AD189" i="2"/>
  <c r="AE189" i="2" s="1"/>
  <c r="AL172" i="2"/>
  <c r="P84" i="2"/>
  <c r="Q84" i="2" s="1"/>
  <c r="R84" i="2" s="1"/>
  <c r="S84" i="2" s="1"/>
  <c r="T84" i="2" s="1"/>
  <c r="AR68" i="2"/>
  <c r="AA65" i="2"/>
  <c r="AB65" i="2" s="1"/>
  <c r="O87" i="2"/>
  <c r="O221" i="2"/>
  <c r="Z91" i="2"/>
  <c r="O62" i="2"/>
  <c r="P62" i="2" s="1"/>
  <c r="O65" i="2"/>
  <c r="N99" i="2"/>
  <c r="AK221" i="2"/>
  <c r="AL221" i="2" s="1"/>
  <c r="AM221" i="2" s="1"/>
  <c r="AK60" i="2"/>
  <c r="AL60" i="2" s="1"/>
  <c r="N214" i="2"/>
  <c r="O214" i="2" s="1"/>
  <c r="L162" i="2"/>
  <c r="K201" i="2"/>
  <c r="D34" i="6" s="1"/>
  <c r="N242" i="2"/>
  <c r="O242" i="2"/>
  <c r="P242" i="2" s="1"/>
  <c r="N173" i="2"/>
  <c r="Y166" i="2"/>
  <c r="AK71" i="2"/>
  <c r="AL71" i="2" s="1"/>
  <c r="AA226" i="2"/>
  <c r="AK227" i="2"/>
  <c r="O248" i="2"/>
  <c r="O191" i="2"/>
  <c r="AO173" i="2"/>
  <c r="Z87" i="2"/>
  <c r="AP64" i="2"/>
  <c r="AQ64" i="2" s="1"/>
  <c r="O91" i="2"/>
  <c r="AM82" i="2"/>
  <c r="AN82" i="2" s="1"/>
  <c r="Z97" i="2"/>
  <c r="AA97" i="2" s="1"/>
  <c r="AJ238" i="2"/>
  <c r="AK238" i="2" s="1"/>
  <c r="L177" i="2"/>
  <c r="AJ197" i="2"/>
  <c r="AK197" i="2" s="1"/>
  <c r="AL197" i="2" s="1"/>
  <c r="AD244" i="2"/>
  <c r="AC244" i="2"/>
  <c r="M240" i="2"/>
  <c r="AK212" i="2"/>
  <c r="AL212" i="2" s="1"/>
  <c r="AN213" i="2"/>
  <c r="AM213" i="2"/>
  <c r="AO213" i="2"/>
  <c r="AL248" i="2"/>
  <c r="O193" i="2"/>
  <c r="P193" i="2" s="1"/>
  <c r="AK188" i="2"/>
  <c r="AL188" i="2" s="1"/>
  <c r="AM188" i="2" s="1"/>
  <c r="AN188" i="2" s="1"/>
  <c r="Y184" i="2"/>
  <c r="Z184" i="2" s="1"/>
  <c r="AA184" i="2"/>
  <c r="Y165" i="2"/>
  <c r="Z165" i="2" s="1"/>
  <c r="AA96" i="2"/>
  <c r="AB96" i="2" s="1"/>
  <c r="AC96" i="2" s="1"/>
  <c r="P68" i="2"/>
  <c r="Q68" i="2" s="1"/>
  <c r="Z89" i="2"/>
  <c r="AA89" i="2"/>
  <c r="X90" i="2"/>
  <c r="X82" i="2"/>
  <c r="L78" i="2"/>
  <c r="AA62" i="2"/>
  <c r="O96" i="2"/>
  <c r="L95" i="2"/>
  <c r="M95" i="2" s="1"/>
  <c r="X93" i="2"/>
  <c r="Y93" i="2" s="1"/>
  <c r="X67" i="2"/>
  <c r="AJ66" i="2"/>
  <c r="AK66" i="2" s="1"/>
  <c r="AK73" i="2"/>
  <c r="AJ88" i="2"/>
  <c r="O222" i="2"/>
  <c r="P222" i="2" s="1"/>
  <c r="Q222" i="2" s="1"/>
  <c r="R222" i="2" s="1"/>
  <c r="S222" i="2" s="1"/>
  <c r="T222" i="2" s="1"/>
  <c r="Z198" i="2"/>
  <c r="AN218" i="2"/>
  <c r="AO218" i="2" s="1"/>
  <c r="Z242" i="2"/>
  <c r="AJ249" i="2"/>
  <c r="AK249" i="2" s="1"/>
  <c r="N192" i="2"/>
  <c r="AA71" i="2"/>
  <c r="Q232" i="2"/>
  <c r="R232" i="2" s="1"/>
  <c r="S232" i="2" s="1"/>
  <c r="T232" i="2" s="1"/>
  <c r="AB186" i="2"/>
  <c r="AC186" i="2" s="1"/>
  <c r="N230" i="2"/>
  <c r="AB226" i="2"/>
  <c r="AC226" i="2" s="1"/>
  <c r="Q92" i="2"/>
  <c r="R92" i="2" s="1"/>
  <c r="S92" i="2" s="1"/>
  <c r="T92" i="2" s="1"/>
  <c r="AA84" i="2"/>
  <c r="O98" i="2"/>
  <c r="AA242" i="2"/>
  <c r="AB190" i="2"/>
  <c r="AC190" i="2" s="1"/>
  <c r="X77" i="2"/>
  <c r="AQ167" i="2"/>
  <c r="AR167" i="2" s="1"/>
  <c r="Y195" i="2"/>
  <c r="Z195" i="2" s="1"/>
  <c r="AN182" i="2"/>
  <c r="AO182" i="2" s="1"/>
  <c r="AP182" i="2" s="1"/>
  <c r="AQ182" i="2" s="1"/>
  <c r="AR182" i="2" s="1"/>
  <c r="O90" i="2"/>
  <c r="P90" i="2" s="1"/>
  <c r="Q90" i="2" s="1"/>
  <c r="R90" i="2" s="1"/>
  <c r="N90" i="2"/>
  <c r="AL67" i="2"/>
  <c r="Q235" i="2"/>
  <c r="O227" i="2"/>
  <c r="P227" i="2" s="1"/>
  <c r="AA223" i="2"/>
  <c r="O230" i="2"/>
  <c r="AP173" i="2"/>
  <c r="AL243" i="2"/>
  <c r="AL233" i="2"/>
  <c r="AM233" i="2" s="1"/>
  <c r="AL180" i="2"/>
  <c r="AA177" i="2"/>
  <c r="AD196" i="2"/>
  <c r="AE196" i="2" s="1"/>
  <c r="AF196" i="2" s="1"/>
  <c r="AO184" i="2"/>
  <c r="AL169" i="2"/>
  <c r="AQ70" i="2"/>
  <c r="AR70" i="2" s="1"/>
  <c r="Q74" i="2"/>
  <c r="R74" i="2" s="1"/>
  <c r="S74" i="2" s="1"/>
  <c r="T74" i="2" s="1"/>
  <c r="AQ72" i="2"/>
  <c r="AR72" i="2" s="1"/>
  <c r="M94" i="2"/>
  <c r="AJ91" i="2"/>
  <c r="AA87" i="2"/>
  <c r="AB245" i="2"/>
  <c r="X194" i="2"/>
  <c r="Y194" i="2" s="1"/>
  <c r="Q89" i="2"/>
  <c r="Y99" i="2"/>
  <c r="R172" i="2"/>
  <c r="P229" i="2"/>
  <c r="AR178" i="2"/>
  <c r="Y173" i="2"/>
  <c r="Z173" i="2" s="1"/>
  <c r="N75" i="2"/>
  <c r="M228" i="2"/>
  <c r="AL228" i="2"/>
  <c r="AM245" i="2"/>
  <c r="AL249" i="2"/>
  <c r="Y192" i="2"/>
  <c r="AQ190" i="2"/>
  <c r="AJ185" i="2"/>
  <c r="AL164" i="2"/>
  <c r="AM164" i="2" s="1"/>
  <c r="AN164" i="2" s="1"/>
  <c r="AO164" i="2" s="1"/>
  <c r="N93" i="2"/>
  <c r="AK78" i="2"/>
  <c r="AL78" i="2" s="1"/>
  <c r="O67" i="2"/>
  <c r="AM97" i="2"/>
  <c r="AN97" i="2" s="1"/>
  <c r="Q245" i="2"/>
  <c r="P77" i="2"/>
  <c r="Q77" i="2" s="1"/>
  <c r="R77" i="2" s="1"/>
  <c r="AB84" i="2"/>
  <c r="AC84" i="2" s="1"/>
  <c r="AD84" i="2" s="1"/>
  <c r="Q183" i="2"/>
  <c r="AD169" i="2"/>
  <c r="Y199" i="2"/>
  <c r="AO85" i="2"/>
  <c r="AP85" i="2" s="1"/>
  <c r="AQ85" i="2" s="1"/>
  <c r="AA98" i="2"/>
  <c r="AB98" i="2" s="1"/>
  <c r="P233" i="2"/>
  <c r="P179" i="2"/>
  <c r="Q179" i="2" s="1"/>
  <c r="M88" i="2"/>
  <c r="P73" i="2"/>
  <c r="AD246" i="2"/>
  <c r="AE246" i="2" s="1"/>
  <c r="AF246" i="2" s="1"/>
  <c r="AP244" i="2"/>
  <c r="AQ244" i="2" s="1"/>
  <c r="AQ162" i="2"/>
  <c r="AR162" i="2" s="1"/>
  <c r="AN181" i="2"/>
  <c r="AO181" i="2" s="1"/>
  <c r="AP181" i="2" s="1"/>
  <c r="AD234" i="2"/>
  <c r="AE234" i="2" s="1"/>
  <c r="AF234" i="2" s="1"/>
  <c r="AD227" i="2"/>
  <c r="AE227" i="2" s="1"/>
  <c r="P246" i="2"/>
  <c r="O166" i="2"/>
  <c r="P191" i="2"/>
  <c r="AQ173" i="2"/>
  <c r="AJ177" i="2"/>
  <c r="AA81" i="2"/>
  <c r="AJ225" i="2"/>
  <c r="M217" i="2"/>
  <c r="Y249" i="2"/>
  <c r="Z249" i="2" s="1"/>
  <c r="AM179" i="2"/>
  <c r="AN179" i="2" s="1"/>
  <c r="AO179" i="2" s="1"/>
  <c r="AK195" i="2"/>
  <c r="AL195" i="2" s="1"/>
  <c r="L188" i="2"/>
  <c r="Z185" i="2"/>
  <c r="AA185" i="2" s="1"/>
  <c r="L180" i="2"/>
  <c r="M180" i="2" s="1"/>
  <c r="O173" i="2"/>
  <c r="P173" i="2" s="1"/>
  <c r="AJ166" i="2"/>
  <c r="AK166" i="2" s="1"/>
  <c r="Z166" i="2"/>
  <c r="AA166" i="2" s="1"/>
  <c r="AK198" i="2"/>
  <c r="AL198" i="2" s="1"/>
  <c r="O85" i="2"/>
  <c r="M163" i="2"/>
  <c r="AC92" i="2"/>
  <c r="AD92" i="2" s="1"/>
  <c r="AQ241" i="2"/>
  <c r="AR241" i="2" s="1"/>
  <c r="O241" i="2"/>
  <c r="N30" i="6"/>
  <c r="AE109" i="6"/>
  <c r="AE110" i="6" s="1"/>
  <c r="N39" i="6"/>
  <c r="O16" i="6"/>
  <c r="AF109" i="6"/>
  <c r="AF110" i="6" s="1"/>
  <c r="AA76" i="6"/>
  <c r="AA78" i="6"/>
  <c r="AI109" i="6"/>
  <c r="AI110" i="6" s="1"/>
  <c r="AN54" i="6"/>
  <c r="AC109" i="6"/>
  <c r="AC110" i="6" s="1"/>
  <c r="AN68" i="6"/>
  <c r="H78" i="6"/>
  <c r="L78" i="6"/>
  <c r="D78" i="6"/>
  <c r="AB84" i="6"/>
  <c r="AG109" i="6"/>
  <c r="AG110" i="6" s="1"/>
  <c r="L54" i="6"/>
  <c r="J54" i="6"/>
  <c r="J109" i="6" s="1"/>
  <c r="AK109" i="6"/>
  <c r="AK110" i="6" s="1"/>
  <c r="AE81" i="37"/>
  <c r="AE83" i="37" s="1"/>
  <c r="AC106" i="37"/>
  <c r="AC107" i="37" s="1"/>
  <c r="AE106" i="37"/>
  <c r="AE107" i="37" s="1"/>
  <c r="AH81" i="37"/>
  <c r="AH83" i="37" s="1"/>
  <c r="D54" i="6"/>
  <c r="AH109" i="6"/>
  <c r="AH110" i="6" s="1"/>
  <c r="B40" i="6"/>
  <c r="B54" i="6"/>
  <c r="L68" i="6"/>
  <c r="H54" i="6"/>
  <c r="AJ106" i="37"/>
  <c r="AJ107" i="37" s="1"/>
  <c r="AI106" i="37"/>
  <c r="AI107" i="37" s="1"/>
  <c r="AM81" i="37"/>
  <c r="AG106" i="37"/>
  <c r="AG107" i="37" s="1"/>
  <c r="AF81" i="37"/>
  <c r="AF83" i="37" s="1"/>
  <c r="AD81" i="37"/>
  <c r="AD83" i="37" s="1"/>
  <c r="R66" i="6"/>
  <c r="R68" i="6" s="1"/>
  <c r="R65" i="37"/>
  <c r="S66" i="6"/>
  <c r="S68" i="6" s="1"/>
  <c r="S109" i="6" s="1"/>
  <c r="S65" i="37"/>
  <c r="U66" i="6"/>
  <c r="U68" i="6" s="1"/>
  <c r="U65" i="37"/>
  <c r="Y66" i="6"/>
  <c r="Y68" i="6" s="1"/>
  <c r="Y65" i="37"/>
  <c r="Y81" i="37" s="1"/>
  <c r="Z66" i="6"/>
  <c r="Z68" i="6" s="1"/>
  <c r="AB109" i="6" s="1"/>
  <c r="Z65" i="37"/>
  <c r="AB106" i="37" s="1"/>
  <c r="X66" i="6"/>
  <c r="X68" i="6" s="1"/>
  <c r="X109" i="6" s="1"/>
  <c r="X65" i="37"/>
  <c r="C66" i="6"/>
  <c r="C67" i="6"/>
  <c r="C37" i="6"/>
  <c r="C38" i="6"/>
  <c r="C47" i="6"/>
  <c r="C75" i="6"/>
  <c r="C78" i="6" s="1"/>
  <c r="C75" i="37"/>
  <c r="E47" i="6"/>
  <c r="E67" i="6"/>
  <c r="E38" i="6"/>
  <c r="E48" i="6"/>
  <c r="E75" i="6"/>
  <c r="F66" i="6"/>
  <c r="F47" i="6"/>
  <c r="F79" i="6"/>
  <c r="F82" i="6" s="1"/>
  <c r="F79" i="37"/>
  <c r="F51" i="6"/>
  <c r="F38" i="6"/>
  <c r="F37" i="6"/>
  <c r="G79" i="6"/>
  <c r="G79" i="37"/>
  <c r="G37" i="6"/>
  <c r="G75" i="6"/>
  <c r="G48" i="6"/>
  <c r="G51" i="6"/>
  <c r="G76" i="6"/>
  <c r="K37" i="6"/>
  <c r="K79" i="6"/>
  <c r="K82" i="6" s="1"/>
  <c r="K79" i="37"/>
  <c r="K47" i="6"/>
  <c r="K67" i="6"/>
  <c r="K48" i="6"/>
  <c r="K76" i="6"/>
  <c r="M38" i="6"/>
  <c r="M47" i="6"/>
  <c r="M67" i="6"/>
  <c r="M37" i="6"/>
  <c r="M79" i="6"/>
  <c r="M82" i="6" s="1"/>
  <c r="M79" i="37"/>
  <c r="K66" i="6"/>
  <c r="K65" i="37"/>
  <c r="H66" i="6"/>
  <c r="H68" i="6" s="1"/>
  <c r="H65" i="37"/>
  <c r="AF106" i="37"/>
  <c r="AF107" i="37" s="1"/>
  <c r="AJ81" i="37"/>
  <c r="AJ83" i="37" s="1"/>
  <c r="AM106" i="37"/>
  <c r="AM107" i="37" s="1"/>
  <c r="AI81" i="37"/>
  <c r="AI83" i="37" s="1"/>
  <c r="AG81" i="37"/>
  <c r="AG83" i="37" s="1"/>
  <c r="I75" i="37"/>
  <c r="L75" i="37"/>
  <c r="L37" i="37"/>
  <c r="J51" i="37"/>
  <c r="D75" i="37"/>
  <c r="I65" i="37"/>
  <c r="V66" i="6"/>
  <c r="V68" i="6" s="1"/>
  <c r="V109" i="6" s="1"/>
  <c r="V65" i="37"/>
  <c r="W106" i="37" s="1"/>
  <c r="W107" i="37" s="1"/>
  <c r="Q66" i="6"/>
  <c r="Q68" i="6" s="1"/>
  <c r="Q109" i="6" s="1"/>
  <c r="Q65" i="37"/>
  <c r="T66" i="6"/>
  <c r="T68" i="6" s="1"/>
  <c r="U109" i="6" s="1"/>
  <c r="T65" i="37"/>
  <c r="D66" i="6"/>
  <c r="D68" i="6" s="1"/>
  <c r="D65" i="37"/>
  <c r="C48" i="6"/>
  <c r="C51" i="6"/>
  <c r="C79" i="6"/>
  <c r="C82" i="6" s="1"/>
  <c r="C79" i="37"/>
  <c r="C49" i="6"/>
  <c r="C36" i="6"/>
  <c r="C37" i="37"/>
  <c r="E66" i="6"/>
  <c r="E65" i="37"/>
  <c r="E79" i="6"/>
  <c r="E82" i="6" s="1"/>
  <c r="E79" i="37"/>
  <c r="E36" i="6"/>
  <c r="E37" i="37"/>
  <c r="E51" i="6"/>
  <c r="E37" i="6"/>
  <c r="E49" i="6"/>
  <c r="G66" i="6"/>
  <c r="F67" i="6"/>
  <c r="F68" i="6" s="1"/>
  <c r="F36" i="6"/>
  <c r="F37" i="37"/>
  <c r="F75" i="6"/>
  <c r="F75" i="37"/>
  <c r="F49" i="6"/>
  <c r="F48" i="6"/>
  <c r="G38" i="6"/>
  <c r="G67" i="6"/>
  <c r="G49" i="6"/>
  <c r="G36" i="6"/>
  <c r="G37" i="37"/>
  <c r="G47" i="6"/>
  <c r="G51" i="37"/>
  <c r="K51" i="6"/>
  <c r="K36" i="6"/>
  <c r="K49" i="6"/>
  <c r="K75" i="6"/>
  <c r="K78" i="6" s="1"/>
  <c r="K75" i="37"/>
  <c r="K38" i="6"/>
  <c r="M48" i="6"/>
  <c r="M36" i="6"/>
  <c r="M49" i="6"/>
  <c r="M75" i="6"/>
  <c r="M51" i="6"/>
  <c r="M76" i="6"/>
  <c r="O66" i="6"/>
  <c r="O65" i="37"/>
  <c r="O48" i="6"/>
  <c r="O51" i="37"/>
  <c r="AA51" i="37" s="1"/>
  <c r="M66" i="6"/>
  <c r="M65" i="37"/>
  <c r="E76" i="6"/>
  <c r="F78" i="6"/>
  <c r="H37" i="37"/>
  <c r="K37" i="37"/>
  <c r="I37" i="37"/>
  <c r="M37" i="37"/>
  <c r="D51" i="37"/>
  <c r="D37" i="37"/>
  <c r="B51" i="37"/>
  <c r="B37" i="37"/>
  <c r="L65" i="37"/>
  <c r="AH106" i="37"/>
  <c r="AH107" i="37" s="1"/>
  <c r="H51" i="37"/>
  <c r="AK106" i="37"/>
  <c r="AK107" i="37" s="1"/>
  <c r="W138" i="37"/>
  <c r="V149" i="37"/>
  <c r="T139" i="37"/>
  <c r="S140" i="37"/>
  <c r="O137" i="6"/>
  <c r="P137" i="6" s="1"/>
  <c r="Q137" i="6" s="1"/>
  <c r="R137" i="6" s="1"/>
  <c r="S137" i="6" s="1"/>
  <c r="T137" i="6" s="1"/>
  <c r="U137" i="6" s="1"/>
  <c r="V137" i="6" s="1"/>
  <c r="W137" i="6" s="1"/>
  <c r="X137" i="6" s="1"/>
  <c r="Y137" i="6" s="1"/>
  <c r="Z137" i="6" s="1"/>
  <c r="AA137" i="6" s="1"/>
  <c r="AF152" i="6"/>
  <c r="Q154" i="26"/>
  <c r="Q6" i="6"/>
  <c r="AD40" i="6"/>
  <c r="AD84" i="6" s="1"/>
  <c r="AL55" i="2"/>
  <c r="AJ101" i="2"/>
  <c r="AE32" i="6" s="1"/>
  <c r="K101" i="2"/>
  <c r="D32" i="6" s="1"/>
  <c r="D40" i="6" s="1"/>
  <c r="N55" i="2"/>
  <c r="AB160" i="2"/>
  <c r="AC160" i="2" s="1"/>
  <c r="AP160" i="2"/>
  <c r="AQ160" i="2" s="1"/>
  <c r="AR160" i="2" s="1"/>
  <c r="AP158" i="2"/>
  <c r="AQ158" i="2" s="1"/>
  <c r="AR158" i="2" s="1"/>
  <c r="AC56" i="2"/>
  <c r="AD56" i="2" s="1"/>
  <c r="AE56" i="2" s="1"/>
  <c r="P40" i="6"/>
  <c r="P84" i="6" s="1"/>
  <c r="AC40" i="6"/>
  <c r="AC84" i="6" s="1"/>
  <c r="AA58" i="2"/>
  <c r="W251" i="2"/>
  <c r="Q35" i="6" s="1"/>
  <c r="Q40" i="6" s="1"/>
  <c r="AK205" i="2"/>
  <c r="AL205" i="2" s="1"/>
  <c r="AM205" i="2" s="1"/>
  <c r="AJ251" i="2"/>
  <c r="AE35" i="6" s="1"/>
  <c r="Z55" i="2"/>
  <c r="O61" i="2"/>
  <c r="Y155" i="2"/>
  <c r="Z155" i="2" s="1"/>
  <c r="K54" i="6"/>
  <c r="AP206" i="2"/>
  <c r="AQ206" i="2" s="1"/>
  <c r="AR206" i="2" s="1"/>
  <c r="AM159" i="2"/>
  <c r="AL155" i="2"/>
  <c r="AP208" i="2"/>
  <c r="AQ208" i="2" s="1"/>
  <c r="AR208" i="2" s="1"/>
  <c r="AM61" i="2"/>
  <c r="AM59" i="2"/>
  <c r="P211" i="2"/>
  <c r="AA207" i="2"/>
  <c r="AB207" i="2" s="1"/>
  <c r="X205" i="2"/>
  <c r="AM55" i="2"/>
  <c r="AN210" i="2"/>
  <c r="AO210" i="2" s="1"/>
  <c r="AN57" i="2"/>
  <c r="AA210" i="2"/>
  <c r="AB159" i="2"/>
  <c r="AC159" i="2" s="1"/>
  <c r="AC208" i="2"/>
  <c r="AD208" i="2" s="1"/>
  <c r="AE208" i="2" s="1"/>
  <c r="AF208" i="2" s="1"/>
  <c r="AB58" i="2"/>
  <c r="AC58" i="2" s="1"/>
  <c r="Z209" i="2"/>
  <c r="Z211" i="2"/>
  <c r="P61" i="2"/>
  <c r="AB157" i="2"/>
  <c r="AC157" i="2" s="1"/>
  <c r="AD157" i="2" s="1"/>
  <c r="AA206" i="2"/>
  <c r="AE161" i="2"/>
  <c r="AF161" i="2" s="1"/>
  <c r="N44" i="13"/>
  <c r="P66" i="27"/>
  <c r="Q85" i="27"/>
  <c r="Q73" i="26"/>
  <c r="Q65" i="27"/>
  <c r="Q86" i="27" s="1"/>
  <c r="C40" i="6"/>
  <c r="L201" i="2"/>
  <c r="E34" i="6" s="1"/>
  <c r="E68" i="6"/>
  <c r="Q88" i="26"/>
  <c r="P37" i="13"/>
  <c r="S138" i="26"/>
  <c r="P74" i="26"/>
  <c r="P81" i="26" s="1"/>
  <c r="Q72" i="26"/>
  <c r="P36" i="13"/>
  <c r="R64" i="27" s="1"/>
  <c r="S137" i="26"/>
  <c r="O38" i="13"/>
  <c r="R139" i="26"/>
  <c r="R140" i="26" s="1"/>
  <c r="R170" i="26" s="1"/>
  <c r="D122" i="26"/>
  <c r="D125" i="26" s="1"/>
  <c r="P9" i="13"/>
  <c r="Q7" i="13"/>
  <c r="R10" i="13"/>
  <c r="Q8" i="13"/>
  <c r="AR207" i="2"/>
  <c r="AP209" i="2"/>
  <c r="AQ209" i="2" s="1"/>
  <c r="AR209" i="2" s="1"/>
  <c r="AR211" i="2"/>
  <c r="AN156" i="2"/>
  <c r="AO156" i="2" s="1"/>
  <c r="AD156" i="2"/>
  <c r="AE156" i="2" s="1"/>
  <c r="AC60" i="2"/>
  <c r="AD60" i="2" s="1"/>
  <c r="AE60" i="2" s="1"/>
  <c r="AF60" i="2" s="1"/>
  <c r="AF56" i="2"/>
  <c r="AM56" i="2"/>
  <c r="AD59" i="2"/>
  <c r="AE59" i="2" s="1"/>
  <c r="AF59" i="2" s="1"/>
  <c r="AC57" i="2"/>
  <c r="AN58" i="2"/>
  <c r="AD61" i="2"/>
  <c r="AE61" i="2" s="1"/>
  <c r="AF61" i="2" s="1"/>
  <c r="P157" i="2"/>
  <c r="Q157" i="2" s="1"/>
  <c r="P161" i="2"/>
  <c r="Q161" i="2" s="1"/>
  <c r="M58" i="2"/>
  <c r="N58" i="2" s="1"/>
  <c r="B14" i="17"/>
  <c r="B17" i="17" s="1"/>
  <c r="E34" i="17"/>
  <c r="S60" i="2"/>
  <c r="T60" i="2" s="1"/>
  <c r="N205" i="2"/>
  <c r="B24" i="11"/>
  <c r="V117" i="6"/>
  <c r="R206" i="2"/>
  <c r="S206" i="2" s="1"/>
  <c r="S209" i="2"/>
  <c r="T209" i="2" s="1"/>
  <c r="I117" i="6"/>
  <c r="X117" i="6"/>
  <c r="R117" i="6"/>
  <c r="P117" i="6"/>
  <c r="H117" i="6"/>
  <c r="R153" i="6"/>
  <c r="J117" i="6"/>
  <c r="Z117" i="6"/>
  <c r="T117" i="6"/>
  <c r="Q117" i="6"/>
  <c r="G117" i="6"/>
  <c r="P159" i="2"/>
  <c r="Q159" i="2" s="1"/>
  <c r="R159" i="2" s="1"/>
  <c r="M117" i="6"/>
  <c r="E117" i="6"/>
  <c r="W117" i="6"/>
  <c r="S117" i="6"/>
  <c r="L117" i="6"/>
  <c r="C117" i="6"/>
  <c r="D117" i="6"/>
  <c r="C107" i="6"/>
  <c r="Y117" i="6"/>
  <c r="U117" i="6"/>
  <c r="K117" i="6"/>
  <c r="F117" i="6"/>
  <c r="R56" i="2"/>
  <c r="S56" i="2" s="1"/>
  <c r="T56" i="2" s="1"/>
  <c r="R156" i="2"/>
  <c r="S156" i="2" s="1"/>
  <c r="T156" i="2" s="1"/>
  <c r="Q160" i="2"/>
  <c r="R160" i="2" s="1"/>
  <c r="R210" i="2"/>
  <c r="S210" i="2" s="1"/>
  <c r="T210" i="2" s="1"/>
  <c r="M151" i="2"/>
  <c r="F33" i="6" s="1"/>
  <c r="T59" i="2"/>
  <c r="T208" i="2"/>
  <c r="Q57" i="2"/>
  <c r="R57" i="2" s="1"/>
  <c r="P207" i="2"/>
  <c r="Q158" i="2"/>
  <c r="R158" i="2" s="1"/>
  <c r="P155" i="2"/>
  <c r="AD85" i="2" l="1"/>
  <c r="AF85" i="2" s="1"/>
  <c r="AE85" i="2"/>
  <c r="AB243" i="2"/>
  <c r="AO89" i="2"/>
  <c r="AP89" i="2" s="1"/>
  <c r="AQ89" i="2" s="1"/>
  <c r="AR89" i="2" s="1"/>
  <c r="AO94" i="2"/>
  <c r="AP94" i="2" s="1"/>
  <c r="Q190" i="2"/>
  <c r="R190" i="2" s="1"/>
  <c r="S190" i="2"/>
  <c r="T190" i="2" s="1"/>
  <c r="AR173" i="2"/>
  <c r="AE84" i="2"/>
  <c r="AE169" i="2"/>
  <c r="AF169" i="2" s="1"/>
  <c r="P230" i="2"/>
  <c r="Q230" i="2" s="1"/>
  <c r="R89" i="2"/>
  <c r="N94" i="2"/>
  <c r="AC179" i="2"/>
  <c r="AP242" i="2"/>
  <c r="AQ242" i="2" s="1"/>
  <c r="AR242" i="2" s="1"/>
  <c r="AO232" i="2"/>
  <c r="AQ76" i="2"/>
  <c r="AR76" i="2" s="1"/>
  <c r="AB176" i="2"/>
  <c r="AR190" i="2"/>
  <c r="I26" i="29"/>
  <c r="I69" i="29" s="1"/>
  <c r="I81" i="29" s="1"/>
  <c r="I7" i="29" s="1"/>
  <c r="I6" i="29"/>
  <c r="J7" i="27"/>
  <c r="J9" i="6"/>
  <c r="R18" i="13"/>
  <c r="R15" i="13"/>
  <c r="U143" i="26" s="1"/>
  <c r="S20" i="13"/>
  <c r="R16" i="13"/>
  <c r="U144" i="26" s="1"/>
  <c r="R17" i="13"/>
  <c r="U145" i="26" s="1"/>
  <c r="R19" i="13"/>
  <c r="Q39" i="13"/>
  <c r="T146" i="26"/>
  <c r="D100" i="37"/>
  <c r="D131" i="37" s="1"/>
  <c r="D22" i="37"/>
  <c r="E49" i="13"/>
  <c r="F17" i="27"/>
  <c r="E50" i="13"/>
  <c r="F18" i="27"/>
  <c r="AM22" i="37"/>
  <c r="AM83" i="37" s="1"/>
  <c r="AM100" i="37"/>
  <c r="H9" i="6"/>
  <c r="H7" i="27"/>
  <c r="I7" i="27"/>
  <c r="I9" i="6"/>
  <c r="L7" i="27"/>
  <c r="L9" i="6"/>
  <c r="G16" i="27"/>
  <c r="F48" i="13"/>
  <c r="O99" i="27"/>
  <c r="O100" i="27" s="1"/>
  <c r="O102" i="27" s="1"/>
  <c r="O104" i="27" s="1"/>
  <c r="O97" i="27"/>
  <c r="O108" i="27"/>
  <c r="P17" i="6" s="1"/>
  <c r="J26" i="29"/>
  <c r="J69" i="29" s="1"/>
  <c r="J81" i="29" s="1"/>
  <c r="J7" i="29" s="1"/>
  <c r="J6" i="29"/>
  <c r="R67" i="27"/>
  <c r="R88" i="27" s="1"/>
  <c r="R75" i="26"/>
  <c r="R76" i="26"/>
  <c r="R68" i="27"/>
  <c r="R89" i="27" s="1"/>
  <c r="K26" i="29"/>
  <c r="K69" i="29" s="1"/>
  <c r="K81" i="29" s="1"/>
  <c r="K7" i="29" s="1"/>
  <c r="K6" i="29"/>
  <c r="L26" i="29"/>
  <c r="L69" i="29" s="1"/>
  <c r="L81" i="29" s="1"/>
  <c r="L7" i="29" s="1"/>
  <c r="L6" i="29"/>
  <c r="O9" i="6"/>
  <c r="N7" i="27"/>
  <c r="F9" i="6"/>
  <c r="F7" i="27"/>
  <c r="K7" i="27"/>
  <c r="K9" i="6"/>
  <c r="AM9" i="6"/>
  <c r="AK7" i="27"/>
  <c r="L100" i="37"/>
  <c r="L104" i="37" s="1"/>
  <c r="L22" i="37"/>
  <c r="D37" i="27"/>
  <c r="D19" i="6" s="1"/>
  <c r="D34" i="27"/>
  <c r="D18" i="6" s="1"/>
  <c r="AB78" i="2"/>
  <c r="AC78" i="2" s="1"/>
  <c r="O171" i="2"/>
  <c r="P171" i="2" s="1"/>
  <c r="Q171" i="2" s="1"/>
  <c r="N26" i="29"/>
  <c r="N69" i="29" s="1"/>
  <c r="N81" i="29" s="1"/>
  <c r="N7" i="29" s="1"/>
  <c r="J100" i="37"/>
  <c r="J104" i="37" s="1"/>
  <c r="J22" i="37"/>
  <c r="S89" i="2"/>
  <c r="T89" i="2" s="1"/>
  <c r="AB185" i="2"/>
  <c r="AC185" i="2" s="1"/>
  <c r="AD186" i="2"/>
  <c r="AB87" i="2"/>
  <c r="AL227" i="2"/>
  <c r="AM227" i="2" s="1"/>
  <c r="Q72" i="2"/>
  <c r="R72" i="2" s="1"/>
  <c r="AE244" i="2"/>
  <c r="AC176" i="2"/>
  <c r="AB223" i="2"/>
  <c r="AC223" i="2" s="1"/>
  <c r="AD223" i="2" s="1"/>
  <c r="AE223" i="2" s="1"/>
  <c r="AF223" i="2" s="1"/>
  <c r="O192" i="2"/>
  <c r="P192" i="2" s="1"/>
  <c r="Q82" i="2"/>
  <c r="AB81" i="2"/>
  <c r="AC81" i="2" s="1"/>
  <c r="AQ65" i="2"/>
  <c r="AR65" i="2" s="1"/>
  <c r="P70" i="2"/>
  <c r="F51" i="13"/>
  <c r="G19" i="27"/>
  <c r="Q19" i="13"/>
  <c r="G26" i="29"/>
  <c r="G69" i="29" s="1"/>
  <c r="G81" i="29" s="1"/>
  <c r="G7" i="29" s="1"/>
  <c r="G6" i="29"/>
  <c r="F27" i="30"/>
  <c r="F70" i="30" s="1"/>
  <c r="F82" i="30" s="1"/>
  <c r="F7" i="30" s="1"/>
  <c r="F6" i="30"/>
  <c r="P28" i="31"/>
  <c r="P71" i="31" s="1"/>
  <c r="P83" i="31" s="1"/>
  <c r="P7" i="31" s="1"/>
  <c r="P6" i="31"/>
  <c r="M7" i="27"/>
  <c r="M9" i="6"/>
  <c r="AN92" i="2"/>
  <c r="AO92" i="2" s="1"/>
  <c r="G100" i="37"/>
  <c r="G104" i="37" s="1"/>
  <c r="G22" i="37"/>
  <c r="S151" i="26"/>
  <c r="S172" i="26" s="1"/>
  <c r="S7" i="6" s="1"/>
  <c r="H22" i="37"/>
  <c r="H100" i="37"/>
  <c r="H104" i="37" s="1"/>
  <c r="I100" i="37"/>
  <c r="I104" i="37" s="1"/>
  <c r="I22" i="37"/>
  <c r="AA158" i="2"/>
  <c r="AB158" i="2" s="1"/>
  <c r="O26" i="29"/>
  <c r="O69" i="29" s="1"/>
  <c r="O81" i="29" s="1"/>
  <c r="O7" i="29" s="1"/>
  <c r="O6" i="29"/>
  <c r="M22" i="37"/>
  <c r="M100" i="37"/>
  <c r="M104" i="37" s="1"/>
  <c r="D49" i="27"/>
  <c r="D51" i="27" s="1"/>
  <c r="D54" i="27" s="1"/>
  <c r="D44" i="27"/>
  <c r="D21" i="6" s="1"/>
  <c r="G9" i="6"/>
  <c r="G7" i="27"/>
  <c r="AC107" i="26"/>
  <c r="AC108" i="26" s="1"/>
  <c r="AC111" i="26"/>
  <c r="AC112" i="26" s="1"/>
  <c r="R198" i="2"/>
  <c r="S198" i="2" s="1"/>
  <c r="T198" i="2" s="1"/>
  <c r="AA71" i="27"/>
  <c r="AA92" i="27" s="1"/>
  <c r="AA79" i="26"/>
  <c r="K100" i="37"/>
  <c r="K104" i="37" s="1"/>
  <c r="K22" i="37"/>
  <c r="AC243" i="2"/>
  <c r="M26" i="29"/>
  <c r="M69" i="29" s="1"/>
  <c r="M81" i="29" s="1"/>
  <c r="M7" i="29" s="1"/>
  <c r="M6" i="29"/>
  <c r="O6" i="37"/>
  <c r="E14" i="30"/>
  <c r="AA65" i="37"/>
  <c r="N37" i="37"/>
  <c r="N79" i="37"/>
  <c r="E54" i="6"/>
  <c r="C68" i="6"/>
  <c r="O12" i="37"/>
  <c r="O22" i="37" s="1"/>
  <c r="B106" i="37"/>
  <c r="AB107" i="37"/>
  <c r="AN107" i="37" s="1"/>
  <c r="AN106" i="37"/>
  <c r="AN81" i="37"/>
  <c r="Q62" i="2"/>
  <c r="AN237" i="2"/>
  <c r="AC73" i="2"/>
  <c r="AD73" i="2" s="1"/>
  <c r="AE73" i="2" s="1"/>
  <c r="AF73" i="2" s="1"/>
  <c r="AQ99" i="2"/>
  <c r="AR99" i="2" s="1"/>
  <c r="AO217" i="2"/>
  <c r="AM246" i="2"/>
  <c r="Q70" i="2"/>
  <c r="AB68" i="2"/>
  <c r="AC68" i="2"/>
  <c r="S90" i="2"/>
  <c r="T90" i="2" s="1"/>
  <c r="AC248" i="2"/>
  <c r="AD248" i="2" s="1"/>
  <c r="AE248" i="2" s="1"/>
  <c r="AC98" i="2"/>
  <c r="AA195" i="2"/>
  <c r="Z93" i="2"/>
  <c r="AA93" i="2" s="1"/>
  <c r="AB93" i="2" s="1"/>
  <c r="P214" i="2"/>
  <c r="Q214" i="2" s="1"/>
  <c r="AO216" i="2"/>
  <c r="AP216" i="2" s="1"/>
  <c r="AQ216" i="2" s="1"/>
  <c r="AR216" i="2" s="1"/>
  <c r="R174" i="2"/>
  <c r="S174" i="2" s="1"/>
  <c r="T174" i="2" s="1"/>
  <c r="R171" i="2"/>
  <c r="S171" i="2" s="1"/>
  <c r="T171" i="2" s="1"/>
  <c r="R79" i="2"/>
  <c r="AD176" i="2"/>
  <c r="AE176" i="2" s="1"/>
  <c r="AF176" i="2" s="1"/>
  <c r="N163" i="2"/>
  <c r="AK225" i="2"/>
  <c r="Q233" i="2"/>
  <c r="R233" i="2" s="1"/>
  <c r="Z192" i="2"/>
  <c r="AA192" i="2" s="1"/>
  <c r="AN245" i="2"/>
  <c r="AK88" i="2"/>
  <c r="M162" i="2"/>
  <c r="AM172" i="2"/>
  <c r="Y168" i="2"/>
  <c r="Z168" i="2"/>
  <c r="R183" i="2"/>
  <c r="Z240" i="2"/>
  <c r="AA240" i="2" s="1"/>
  <c r="AB240" i="2" s="1"/>
  <c r="AC240" i="2" s="1"/>
  <c r="AD240" i="2" s="1"/>
  <c r="AE240" i="2" s="1"/>
  <c r="AF240" i="2" s="1"/>
  <c r="N196" i="2"/>
  <c r="AL240" i="2"/>
  <c r="AM240" i="2" s="1"/>
  <c r="AN165" i="2"/>
  <c r="AB79" i="2"/>
  <c r="AK183" i="2"/>
  <c r="AA231" i="2"/>
  <c r="AM75" i="2"/>
  <c r="AA83" i="2"/>
  <c r="AB83" i="2" s="1"/>
  <c r="AQ164" i="2"/>
  <c r="AR164" i="2" s="1"/>
  <c r="AP164" i="2"/>
  <c r="Y187" i="2"/>
  <c r="Z213" i="2"/>
  <c r="AA213" i="2" s="1"/>
  <c r="O216" i="2"/>
  <c r="P216" i="2" s="1"/>
  <c r="Q216" i="2" s="1"/>
  <c r="R216" i="2" s="1"/>
  <c r="L251" i="2"/>
  <c r="E35" i="6" s="1"/>
  <c r="Z222" i="2"/>
  <c r="N167" i="2"/>
  <c r="AA75" i="2"/>
  <c r="AA241" i="2"/>
  <c r="AB241" i="2" s="1"/>
  <c r="P185" i="2"/>
  <c r="AD160" i="2"/>
  <c r="AE160" i="2" s="1"/>
  <c r="AF160" i="2" s="1"/>
  <c r="N49" i="6"/>
  <c r="N66" i="6"/>
  <c r="N88" i="2"/>
  <c r="Z199" i="2"/>
  <c r="O93" i="2"/>
  <c r="P93" i="2" s="1"/>
  <c r="AN233" i="2"/>
  <c r="AO233" i="2" s="1"/>
  <c r="AP233" i="2" s="1"/>
  <c r="AB177" i="2"/>
  <c r="AB195" i="2"/>
  <c r="AC195" i="2" s="1"/>
  <c r="AD195" i="2" s="1"/>
  <c r="AE195" i="2" s="1"/>
  <c r="AF195" i="2" s="1"/>
  <c r="Q229" i="2"/>
  <c r="R229" i="2" s="1"/>
  <c r="S229" i="2" s="1"/>
  <c r="T229" i="2" s="1"/>
  <c r="Q246" i="2"/>
  <c r="AE92" i="2"/>
  <c r="AP218" i="2"/>
  <c r="AM67" i="2"/>
  <c r="AN67" i="2" s="1"/>
  <c r="AO67" i="2" s="1"/>
  <c r="AK91" i="2"/>
  <c r="AD96" i="2"/>
  <c r="AE96" i="2" s="1"/>
  <c r="AF96" i="2" s="1"/>
  <c r="AA165" i="2"/>
  <c r="AB184" i="2"/>
  <c r="AO188" i="2"/>
  <c r="Q193" i="2"/>
  <c r="R193" i="2" s="1"/>
  <c r="S193" i="2" s="1"/>
  <c r="T193" i="2" s="1"/>
  <c r="N240" i="2"/>
  <c r="O240" i="2" s="1"/>
  <c r="P240" i="2" s="1"/>
  <c r="Q240" i="2" s="1"/>
  <c r="R240" i="2" s="1"/>
  <c r="S240" i="2" s="1"/>
  <c r="T240" i="2" s="1"/>
  <c r="AM197" i="2"/>
  <c r="AN197" i="2" s="1"/>
  <c r="AL238" i="2"/>
  <c r="AM238" i="2" s="1"/>
  <c r="AB97" i="2"/>
  <c r="AC97" i="2" s="1"/>
  <c r="AD97" i="2" s="1"/>
  <c r="AO82" i="2"/>
  <c r="AP82" i="2" s="1"/>
  <c r="AQ82" i="2" s="1"/>
  <c r="AR82" i="2" s="1"/>
  <c r="P91" i="2"/>
  <c r="Q91" i="2" s="1"/>
  <c r="AR64" i="2"/>
  <c r="AE186" i="2"/>
  <c r="AF186" i="2" s="1"/>
  <c r="AM198" i="2"/>
  <c r="AN198" i="2" s="1"/>
  <c r="AK185" i="2"/>
  <c r="AL185" i="2" s="1"/>
  <c r="R214" i="2"/>
  <c r="S214" i="2" s="1"/>
  <c r="T214" i="2" s="1"/>
  <c r="AD197" i="2"/>
  <c r="AE197" i="2" s="1"/>
  <c r="AF197" i="2" s="1"/>
  <c r="AR244" i="2"/>
  <c r="Q73" i="2"/>
  <c r="R73" i="2" s="1"/>
  <c r="O88" i="2"/>
  <c r="Q63" i="2"/>
  <c r="AR85" i="2"/>
  <c r="AB71" i="2"/>
  <c r="AR189" i="2"/>
  <c r="S172" i="2"/>
  <c r="T172" i="2" s="1"/>
  <c r="AO97" i="2"/>
  <c r="AB62" i="2"/>
  <c r="AC62" i="2" s="1"/>
  <c r="P85" i="2"/>
  <c r="Q85" i="2" s="1"/>
  <c r="P83" i="2"/>
  <c r="Q83" i="2"/>
  <c r="R83" i="2" s="1"/>
  <c r="S83" i="2" s="1"/>
  <c r="T83" i="2" s="1"/>
  <c r="T199" i="2"/>
  <c r="P187" i="2"/>
  <c r="Q187" i="2" s="1"/>
  <c r="R187" i="2" s="1"/>
  <c r="S187" i="2" s="1"/>
  <c r="T187" i="2" s="1"/>
  <c r="AA215" i="2"/>
  <c r="R230" i="2"/>
  <c r="S230" i="2" s="1"/>
  <c r="T230" i="2" s="1"/>
  <c r="AC177" i="2"/>
  <c r="AD177" i="2" s="1"/>
  <c r="AE177" i="2" s="1"/>
  <c r="AF177" i="2" s="1"/>
  <c r="P98" i="2"/>
  <c r="Q98" i="2" s="1"/>
  <c r="R98" i="2" s="1"/>
  <c r="AF84" i="2"/>
  <c r="AF189" i="2"/>
  <c r="Z239" i="2"/>
  <c r="O163" i="2"/>
  <c r="P163" i="2" s="1"/>
  <c r="Q163" i="2" s="1"/>
  <c r="R163" i="2" s="1"/>
  <c r="S163" i="2" s="1"/>
  <c r="T163" i="2" s="1"/>
  <c r="AM71" i="2"/>
  <c r="AN71" i="2" s="1"/>
  <c r="AO71" i="2" s="1"/>
  <c r="AP71" i="2" s="1"/>
  <c r="AC71" i="2"/>
  <c r="N189" i="2"/>
  <c r="AA216" i="2"/>
  <c r="AB242" i="2"/>
  <c r="AC242" i="2" s="1"/>
  <c r="AD242" i="2" s="1"/>
  <c r="AE242" i="2" s="1"/>
  <c r="AF242" i="2" s="1"/>
  <c r="AE235" i="2"/>
  <c r="AF235" i="2" s="1"/>
  <c r="AD230" i="2"/>
  <c r="AE230" i="2" s="1"/>
  <c r="AF230" i="2" s="1"/>
  <c r="AP80" i="2"/>
  <c r="R82" i="2"/>
  <c r="S82" i="2" s="1"/>
  <c r="T82" i="2" s="1"/>
  <c r="AO96" i="2"/>
  <c r="AP96" i="2" s="1"/>
  <c r="AM169" i="2"/>
  <c r="AN169" i="2" s="1"/>
  <c r="AM180" i="2"/>
  <c r="AN180" i="2" s="1"/>
  <c r="AM243" i="2"/>
  <c r="AN243" i="2" s="1"/>
  <c r="AO243" i="2" s="1"/>
  <c r="Q194" i="2"/>
  <c r="Y224" i="2"/>
  <c r="M226" i="2"/>
  <c r="O176" i="2"/>
  <c r="AD179" i="2"/>
  <c r="AE179" i="2" s="1"/>
  <c r="AF179" i="2" s="1"/>
  <c r="AC64" i="2"/>
  <c r="AD64" i="2" s="1"/>
  <c r="AE64" i="2" s="1"/>
  <c r="AF64" i="2" s="1"/>
  <c r="AE217" i="2"/>
  <c r="AF217" i="2" s="1"/>
  <c r="AA173" i="2"/>
  <c r="AB173" i="2" s="1"/>
  <c r="AK177" i="2"/>
  <c r="AB247" i="2"/>
  <c r="M78" i="2"/>
  <c r="AA193" i="2"/>
  <c r="AL247" i="2"/>
  <c r="AM247" i="2" s="1"/>
  <c r="AM95" i="2"/>
  <c r="AN95" i="2" s="1"/>
  <c r="AA163" i="2"/>
  <c r="AN176" i="2"/>
  <c r="N218" i="2"/>
  <c r="O75" i="2"/>
  <c r="P75" i="2" s="1"/>
  <c r="Q75" i="2" s="1"/>
  <c r="R75" i="2" s="1"/>
  <c r="S75" i="2" s="1"/>
  <c r="T75" i="2" s="1"/>
  <c r="P221" i="2"/>
  <c r="R62" i="2"/>
  <c r="S62" i="2" s="1"/>
  <c r="AR219" i="2"/>
  <c r="AO214" i="2"/>
  <c r="AP214" i="2" s="1"/>
  <c r="AQ214" i="2" s="1"/>
  <c r="AR214" i="2" s="1"/>
  <c r="AD188" i="2"/>
  <c r="AE188" i="2" s="1"/>
  <c r="R213" i="2"/>
  <c r="S213" i="2" s="1"/>
  <c r="T213" i="2" s="1"/>
  <c r="AP188" i="2"/>
  <c r="AC175" i="2"/>
  <c r="AP232" i="2"/>
  <c r="AQ232" i="2" s="1"/>
  <c r="AR232" i="2" s="1"/>
  <c r="AE66" i="2"/>
  <c r="AF66" i="2" s="1"/>
  <c r="O99" i="2"/>
  <c r="AP97" i="2"/>
  <c r="AQ97" i="2" s="1"/>
  <c r="AR97" i="2" s="1"/>
  <c r="AD185" i="2"/>
  <c r="AN163" i="2"/>
  <c r="AO163" i="2" s="1"/>
  <c r="Z194" i="2"/>
  <c r="S72" i="2"/>
  <c r="T72" i="2" s="1"/>
  <c r="P67" i="2"/>
  <c r="AE185" i="2"/>
  <c r="AF185" i="2" s="1"/>
  <c r="AC219" i="2"/>
  <c r="P87" i="2"/>
  <c r="Q225" i="2"/>
  <c r="R225" i="2" s="1"/>
  <c r="S225" i="2" s="1"/>
  <c r="T225" i="2" s="1"/>
  <c r="AM78" i="2"/>
  <c r="AN78" i="2" s="1"/>
  <c r="AC74" i="2"/>
  <c r="Q169" i="2"/>
  <c r="R169" i="2" s="1"/>
  <c r="S169" i="2" s="1"/>
  <c r="T169" i="2" s="1"/>
  <c r="N169" i="2"/>
  <c r="O169" i="2" s="1"/>
  <c r="P169" i="2" s="1"/>
  <c r="N243" i="2"/>
  <c r="N180" i="2"/>
  <c r="O180" i="2"/>
  <c r="P180" i="2" s="1"/>
  <c r="Q180" i="2" s="1"/>
  <c r="R180" i="2" s="1"/>
  <c r="S180" i="2" s="1"/>
  <c r="T180" i="2" s="1"/>
  <c r="M188" i="2"/>
  <c r="N188" i="2" s="1"/>
  <c r="O188" i="2" s="1"/>
  <c r="P188" i="2" s="1"/>
  <c r="N217" i="2"/>
  <c r="O217" i="2" s="1"/>
  <c r="S77" i="2"/>
  <c r="T77" i="2" s="1"/>
  <c r="R245" i="2"/>
  <c r="S245" i="2" s="1"/>
  <c r="T245" i="2" s="1"/>
  <c r="Y77" i="2"/>
  <c r="AL73" i="2"/>
  <c r="AM73" i="2"/>
  <c r="N95" i="2"/>
  <c r="M86" i="2"/>
  <c r="N86" i="2" s="1"/>
  <c r="AB63" i="2"/>
  <c r="AC63" i="2" s="1"/>
  <c r="P66" i="2"/>
  <c r="Q66" i="2" s="1"/>
  <c r="R66" i="2" s="1"/>
  <c r="N168" i="2"/>
  <c r="O168" i="2" s="1"/>
  <c r="AD88" i="2"/>
  <c r="AC88" i="2"/>
  <c r="AB225" i="2"/>
  <c r="AC225" i="2" s="1"/>
  <c r="Q197" i="2"/>
  <c r="AK191" i="2"/>
  <c r="AN229" i="2"/>
  <c r="R223" i="2"/>
  <c r="S223" i="2" s="1"/>
  <c r="N71" i="2"/>
  <c r="O71" i="2" s="1"/>
  <c r="P71" i="2" s="1"/>
  <c r="Q71" i="2" s="1"/>
  <c r="AL86" i="2"/>
  <c r="AL220" i="2"/>
  <c r="AM228" i="2"/>
  <c r="AN228" i="2"/>
  <c r="AO228" i="2" s="1"/>
  <c r="AP228" i="2" s="1"/>
  <c r="AP223" i="2"/>
  <c r="AQ223" i="2" s="1"/>
  <c r="AR223" i="2" s="1"/>
  <c r="AM235" i="2"/>
  <c r="P244" i="2"/>
  <c r="Z214" i="2"/>
  <c r="AA214" i="2" s="1"/>
  <c r="Z221" i="2"/>
  <c r="AB221" i="2"/>
  <c r="AA221" i="2"/>
  <c r="AL236" i="2"/>
  <c r="Y69" i="2"/>
  <c r="AF92" i="2"/>
  <c r="AP179" i="2"/>
  <c r="AQ179" i="2" s="1"/>
  <c r="S183" i="2"/>
  <c r="O94" i="2"/>
  <c r="P94" i="2" s="1"/>
  <c r="Q94" i="2" s="1"/>
  <c r="R94" i="2" s="1"/>
  <c r="S94" i="2" s="1"/>
  <c r="T94" i="2" s="1"/>
  <c r="AC245" i="2"/>
  <c r="AL225" i="2"/>
  <c r="AM225" i="2" s="1"/>
  <c r="AN225" i="2" s="1"/>
  <c r="AA199" i="2"/>
  <c r="AB199" i="2" s="1"/>
  <c r="AC199" i="2" s="1"/>
  <c r="AD199" i="2" s="1"/>
  <c r="AE199" i="2" s="1"/>
  <c r="AF199" i="2" s="1"/>
  <c r="AM212" i="2"/>
  <c r="AA249" i="2"/>
  <c r="AC87" i="2"/>
  <c r="AD87" i="2" s="1"/>
  <c r="Q191" i="2"/>
  <c r="P166" i="2"/>
  <c r="Q166" i="2" s="1"/>
  <c r="P248" i="2"/>
  <c r="Q248" i="2" s="1"/>
  <c r="R248" i="2" s="1"/>
  <c r="Q173" i="2"/>
  <c r="R173" i="2" s="1"/>
  <c r="S173" i="2" s="1"/>
  <c r="T173" i="2" s="1"/>
  <c r="AM60" i="2"/>
  <c r="AN60" i="2" s="1"/>
  <c r="AO60" i="2" s="1"/>
  <c r="AN221" i="2"/>
  <c r="P65" i="2"/>
  <c r="AQ181" i="2"/>
  <c r="AR181" i="2" s="1"/>
  <c r="AL91" i="2"/>
  <c r="AM91" i="2" s="1"/>
  <c r="P96" i="2"/>
  <c r="Y90" i="2"/>
  <c r="AQ233" i="2"/>
  <c r="AR233" i="2" s="1"/>
  <c r="P241" i="2"/>
  <c r="AF244" i="2"/>
  <c r="AD190" i="2"/>
  <c r="AP184" i="2"/>
  <c r="AQ184" i="2" s="1"/>
  <c r="AR184" i="2" s="1"/>
  <c r="AC167" i="2"/>
  <c r="AD167" i="2" s="1"/>
  <c r="R179" i="2"/>
  <c r="S179" i="2" s="1"/>
  <c r="T179" i="2" s="1"/>
  <c r="Q221" i="2"/>
  <c r="Q227" i="2"/>
  <c r="R227" i="2" s="1"/>
  <c r="AO237" i="2"/>
  <c r="AD226" i="2"/>
  <c r="AE226" i="2" s="1"/>
  <c r="AF226" i="2" s="1"/>
  <c r="Y178" i="2"/>
  <c r="Q80" i="2"/>
  <c r="AD71" i="2"/>
  <c r="AE71" i="2" s="1"/>
  <c r="AF71" i="2" s="1"/>
  <c r="AO78" i="2"/>
  <c r="Q192" i="2"/>
  <c r="AL166" i="2"/>
  <c r="AM166" i="2" s="1"/>
  <c r="AM175" i="2"/>
  <c r="AN175" i="2" s="1"/>
  <c r="AO175" i="2" s="1"/>
  <c r="AP175" i="2" s="1"/>
  <c r="AQ175" i="2" s="1"/>
  <c r="O195" i="2"/>
  <c r="AO176" i="2"/>
  <c r="AM249" i="2"/>
  <c r="AO245" i="2"/>
  <c r="AP245" i="2" s="1"/>
  <c r="AQ245" i="2" s="1"/>
  <c r="AD238" i="2"/>
  <c r="AE238" i="2" s="1"/>
  <c r="AF238" i="2" s="1"/>
  <c r="Q242" i="2"/>
  <c r="R242" i="2" s="1"/>
  <c r="P181" i="2"/>
  <c r="Q181" i="2" s="1"/>
  <c r="AE190" i="2"/>
  <c r="AF190" i="2" s="1"/>
  <c r="AF227" i="2"/>
  <c r="AQ80" i="2"/>
  <c r="AP69" i="2"/>
  <c r="AQ96" i="2"/>
  <c r="AR96" i="2" s="1"/>
  <c r="O170" i="2"/>
  <c r="AO180" i="2"/>
  <c r="AP180" i="2" s="1"/>
  <c r="AQ180" i="2" s="1"/>
  <c r="AR180" i="2" s="1"/>
  <c r="AF248" i="2"/>
  <c r="R194" i="2"/>
  <c r="S194" i="2" s="1"/>
  <c r="T194" i="2" s="1"/>
  <c r="AM74" i="2"/>
  <c r="AN74" i="2" s="1"/>
  <c r="AQ192" i="2"/>
  <c r="AR192" i="2" s="1"/>
  <c r="AN166" i="2"/>
  <c r="AO166" i="2" s="1"/>
  <c r="AP166" i="2" s="1"/>
  <c r="AK63" i="2"/>
  <c r="AL63" i="2" s="1"/>
  <c r="AM63" i="2" s="1"/>
  <c r="AN63" i="2" s="1"/>
  <c r="AN83" i="2"/>
  <c r="AO83" i="2" s="1"/>
  <c r="AP83" i="2" s="1"/>
  <c r="AQ83" i="2" s="1"/>
  <c r="AR83" i="2" s="1"/>
  <c r="AL177" i="2"/>
  <c r="AM177" i="2" s="1"/>
  <c r="Z171" i="2"/>
  <c r="AK174" i="2"/>
  <c r="AK201" i="2" s="1"/>
  <c r="AF34" i="6" s="1"/>
  <c r="O236" i="2"/>
  <c r="R235" i="2"/>
  <c r="S235" i="2" s="1"/>
  <c r="T235" i="2" s="1"/>
  <c r="AR170" i="2"/>
  <c r="AL66" i="2"/>
  <c r="AN75" i="2"/>
  <c r="AB89" i="2"/>
  <c r="R68" i="2"/>
  <c r="AM248" i="2"/>
  <c r="AN246" i="2"/>
  <c r="AO246" i="2" s="1"/>
  <c r="AP246" i="2" s="1"/>
  <c r="M177" i="2"/>
  <c r="AA86" i="2"/>
  <c r="AM199" i="2"/>
  <c r="AN199" i="2" s="1"/>
  <c r="AO199" i="2" s="1"/>
  <c r="AP199" i="2" s="1"/>
  <c r="O175" i="2"/>
  <c r="AM195" i="2"/>
  <c r="AN195" i="2" s="1"/>
  <c r="AO195" i="2" s="1"/>
  <c r="AP195" i="2" s="1"/>
  <c r="AQ195" i="2" s="1"/>
  <c r="AR195" i="2" s="1"/>
  <c r="AB231" i="2"/>
  <c r="AC231" i="2" s="1"/>
  <c r="AQ218" i="2"/>
  <c r="AR218" i="2" s="1"/>
  <c r="AA198" i="2"/>
  <c r="AB198" i="2" s="1"/>
  <c r="AQ90" i="2"/>
  <c r="AR90" i="2" s="1"/>
  <c r="AC65" i="2"/>
  <c r="AD65" i="2" s="1"/>
  <c r="S79" i="2"/>
  <c r="T79" i="2" s="1"/>
  <c r="S182" i="2"/>
  <c r="T182" i="2" s="1"/>
  <c r="AD175" i="2"/>
  <c r="AE175" i="2" s="1"/>
  <c r="R70" i="2"/>
  <c r="S70" i="2" s="1"/>
  <c r="T70" i="2" s="1"/>
  <c r="AC162" i="2"/>
  <c r="O97" i="2"/>
  <c r="P164" i="2"/>
  <c r="Q164" i="2" s="1"/>
  <c r="Y67" i="2"/>
  <c r="Y82" i="2"/>
  <c r="AA91" i="2"/>
  <c r="AB166" i="2"/>
  <c r="N228" i="2"/>
  <c r="O228" i="2" s="1"/>
  <c r="P228" i="2" s="1"/>
  <c r="Z99" i="2"/>
  <c r="X201" i="2"/>
  <c r="R34" i="6" s="1"/>
  <c r="Q87" i="2"/>
  <c r="R87" i="2" s="1"/>
  <c r="S87" i="2" s="1"/>
  <c r="T87" i="2" s="1"/>
  <c r="AP222" i="2"/>
  <c r="AQ222" i="2" s="1"/>
  <c r="AR222" i="2" s="1"/>
  <c r="AP213" i="2"/>
  <c r="AQ213" i="2" s="1"/>
  <c r="AP81" i="2"/>
  <c r="AP78" i="2"/>
  <c r="AD74" i="2"/>
  <c r="N51" i="6"/>
  <c r="P100" i="37"/>
  <c r="O54" i="6"/>
  <c r="AA48" i="6"/>
  <c r="O68" i="6"/>
  <c r="AA68" i="6" s="1"/>
  <c r="AA66" i="6"/>
  <c r="G82" i="6"/>
  <c r="N82" i="6" s="1"/>
  <c r="N79" i="6"/>
  <c r="N47" i="6"/>
  <c r="N36" i="6"/>
  <c r="N67" i="6"/>
  <c r="N76" i="6"/>
  <c r="N48" i="6"/>
  <c r="N37" i="6"/>
  <c r="N38" i="6"/>
  <c r="N75" i="6"/>
  <c r="Q16" i="6"/>
  <c r="AB110" i="6"/>
  <c r="AN110" i="6" s="1"/>
  <c r="AN109" i="6"/>
  <c r="G54" i="6"/>
  <c r="F54" i="6"/>
  <c r="F109" i="6" s="1"/>
  <c r="G78" i="6"/>
  <c r="I109" i="6"/>
  <c r="Q84" i="6"/>
  <c r="C54" i="6"/>
  <c r="D109" i="6" s="1"/>
  <c r="M54" i="6"/>
  <c r="Z109" i="6"/>
  <c r="M78" i="6"/>
  <c r="D84" i="6"/>
  <c r="W109" i="6"/>
  <c r="T109" i="6"/>
  <c r="Y106" i="37"/>
  <c r="Y107" i="37" s="1"/>
  <c r="D81" i="37"/>
  <c r="D83" i="37" s="1"/>
  <c r="L81" i="37"/>
  <c r="L83" i="37" s="1"/>
  <c r="I81" i="37"/>
  <c r="I83" i="37" s="1"/>
  <c r="J106" i="37"/>
  <c r="J107" i="37" s="1"/>
  <c r="J108" i="37" s="1"/>
  <c r="J109" i="37" s="1"/>
  <c r="H81" i="37"/>
  <c r="H83" i="37" s="1"/>
  <c r="I106" i="37"/>
  <c r="I107" i="37" s="1"/>
  <c r="I108" i="37" s="1"/>
  <c r="I109" i="37" s="1"/>
  <c r="T81" i="37"/>
  <c r="T106" i="37"/>
  <c r="T107" i="37" s="1"/>
  <c r="Q81" i="37"/>
  <c r="Q106" i="37"/>
  <c r="Q107" i="37" s="1"/>
  <c r="V81" i="37"/>
  <c r="V106" i="37"/>
  <c r="V107" i="37" s="1"/>
  <c r="X81" i="37"/>
  <c r="X106" i="37"/>
  <c r="X107" i="37" s="1"/>
  <c r="Z106" i="37"/>
  <c r="Z107" i="37" s="1"/>
  <c r="Z81" i="37"/>
  <c r="U81" i="37"/>
  <c r="U106" i="37"/>
  <c r="U107" i="37" s="1"/>
  <c r="S81" i="37"/>
  <c r="S106" i="37"/>
  <c r="S107" i="37" s="1"/>
  <c r="R81" i="37"/>
  <c r="R106" i="37"/>
  <c r="R107" i="37" s="1"/>
  <c r="O81" i="37"/>
  <c r="M75" i="37"/>
  <c r="G65" i="37"/>
  <c r="B81" i="37"/>
  <c r="J81" i="37"/>
  <c r="J83" i="37" s="1"/>
  <c r="M51" i="37"/>
  <c r="M106" i="37" s="1"/>
  <c r="M107" i="37" s="1"/>
  <c r="M108" i="37" s="1"/>
  <c r="M109" i="37" s="1"/>
  <c r="K51" i="37"/>
  <c r="K106" i="37" s="1"/>
  <c r="K107" i="37" s="1"/>
  <c r="K108" i="37" s="1"/>
  <c r="K109" i="37" s="1"/>
  <c r="G75" i="37"/>
  <c r="F51" i="37"/>
  <c r="F65" i="37"/>
  <c r="E75" i="37"/>
  <c r="E51" i="37"/>
  <c r="E106" i="37" s="1"/>
  <c r="E107" i="37" s="1"/>
  <c r="C51" i="37"/>
  <c r="C65" i="37"/>
  <c r="N65" i="37" s="1"/>
  <c r="B107" i="37"/>
  <c r="AC99" i="26"/>
  <c r="O84" i="6"/>
  <c r="G68" i="6"/>
  <c r="P106" i="37"/>
  <c r="P107" i="37" s="1"/>
  <c r="M68" i="6"/>
  <c r="K68" i="6"/>
  <c r="K109" i="6" s="1"/>
  <c r="E78" i="6"/>
  <c r="Y109" i="6"/>
  <c r="R109" i="6"/>
  <c r="O133" i="37"/>
  <c r="W149" i="37"/>
  <c r="X138" i="37"/>
  <c r="U139" i="37"/>
  <c r="T140" i="37"/>
  <c r="AB137" i="6"/>
  <c r="AC137" i="6" s="1"/>
  <c r="AD137" i="6" s="1"/>
  <c r="AE137" i="6" s="1"/>
  <c r="AF137" i="6" s="1"/>
  <c r="AG137" i="6" s="1"/>
  <c r="AH137" i="6" s="1"/>
  <c r="AI137" i="6" s="1"/>
  <c r="AJ137" i="6" s="1"/>
  <c r="AK137" i="6" s="1"/>
  <c r="AL137" i="6" s="1"/>
  <c r="AM137" i="6" s="1"/>
  <c r="AN137" i="6" s="1"/>
  <c r="AG152" i="6"/>
  <c r="R154" i="26"/>
  <c r="R6" i="6"/>
  <c r="R16" i="6" s="1"/>
  <c r="Q158" i="26"/>
  <c r="Q15" i="6" s="1"/>
  <c r="P104" i="6"/>
  <c r="E109" i="6"/>
  <c r="X101" i="2"/>
  <c r="R32" i="6" s="1"/>
  <c r="AK101" i="2"/>
  <c r="AF32" i="6" s="1"/>
  <c r="O55" i="2"/>
  <c r="L101" i="2"/>
  <c r="E32" i="6" s="1"/>
  <c r="E40" i="6" s="1"/>
  <c r="AL251" i="2"/>
  <c r="AG35" i="6" s="1"/>
  <c r="AJ201" i="2"/>
  <c r="AE34" i="6" s="1"/>
  <c r="AB206" i="2"/>
  <c r="AN205" i="2"/>
  <c r="AO205" i="2" s="1"/>
  <c r="AN159" i="2"/>
  <c r="AA155" i="2"/>
  <c r="AB155" i="2" s="1"/>
  <c r="AA55" i="2"/>
  <c r="AK251" i="2"/>
  <c r="AF35" i="6" s="1"/>
  <c r="AD58" i="2"/>
  <c r="AE58" i="2" s="1"/>
  <c r="AF58" i="2" s="1"/>
  <c r="AD159" i="2"/>
  <c r="AP210" i="2"/>
  <c r="AQ210" i="2" s="1"/>
  <c r="AR210" i="2" s="1"/>
  <c r="AC207" i="2"/>
  <c r="AA211" i="2"/>
  <c r="AB211" i="2" s="1"/>
  <c r="AO159" i="2"/>
  <c r="AP159" i="2" s="1"/>
  <c r="AN55" i="2"/>
  <c r="AA209" i="2"/>
  <c r="AB209" i="2" s="1"/>
  <c r="AB210" i="2"/>
  <c r="AC210" i="2" s="1"/>
  <c r="AD210" i="2" s="1"/>
  <c r="AE210" i="2" s="1"/>
  <c r="Y205" i="2"/>
  <c r="X251" i="2"/>
  <c r="R35" i="6" s="1"/>
  <c r="Q211" i="2"/>
  <c r="R211" i="2" s="1"/>
  <c r="AM155" i="2"/>
  <c r="AE157" i="2"/>
  <c r="AF157" i="2" s="1"/>
  <c r="Q61" i="2"/>
  <c r="R61" i="2" s="1"/>
  <c r="AC206" i="2"/>
  <c r="AD206" i="2" s="1"/>
  <c r="AE206" i="2" s="1"/>
  <c r="Y201" i="2"/>
  <c r="S34" i="6" s="1"/>
  <c r="AO57" i="2"/>
  <c r="AE159" i="2"/>
  <c r="AF159" i="2" s="1"/>
  <c r="AD207" i="2"/>
  <c r="AN59" i="2"/>
  <c r="AN61" i="2"/>
  <c r="P87" i="27"/>
  <c r="P93" i="27" s="1"/>
  <c r="P72" i="27"/>
  <c r="R73" i="26"/>
  <c r="R65" i="27"/>
  <c r="R86" i="27" s="1"/>
  <c r="R85" i="27"/>
  <c r="Q74" i="26"/>
  <c r="Q81" i="26" s="1"/>
  <c r="Q66" i="27"/>
  <c r="Q37" i="13"/>
  <c r="T138" i="26"/>
  <c r="Q36" i="13"/>
  <c r="S64" i="27" s="1"/>
  <c r="T137" i="26"/>
  <c r="R72" i="26"/>
  <c r="AC95" i="26"/>
  <c r="AC100" i="26" s="1"/>
  <c r="O44" i="13"/>
  <c r="P38" i="13"/>
  <c r="S139" i="26"/>
  <c r="S140" i="26" s="1"/>
  <c r="S170" i="26" s="1"/>
  <c r="R88" i="26"/>
  <c r="S157" i="26"/>
  <c r="S14" i="6" s="1"/>
  <c r="E160" i="26"/>
  <c r="O122" i="26"/>
  <c r="Q9" i="13"/>
  <c r="R8" i="13"/>
  <c r="S10" i="13"/>
  <c r="R7" i="13"/>
  <c r="J122" i="26"/>
  <c r="N122" i="26"/>
  <c r="K122" i="26"/>
  <c r="G122" i="26"/>
  <c r="H122" i="26"/>
  <c r="L122" i="26"/>
  <c r="F122" i="26"/>
  <c r="M122" i="26"/>
  <c r="I122" i="26"/>
  <c r="AP156" i="2"/>
  <c r="AF156" i="2"/>
  <c r="AC158" i="2"/>
  <c r="AD57" i="2"/>
  <c r="AE57" i="2" s="1"/>
  <c r="AF57" i="2" s="1"/>
  <c r="AN56" i="2"/>
  <c r="AO56" i="2" s="1"/>
  <c r="AO58" i="2"/>
  <c r="AP58" i="2" s="1"/>
  <c r="AQ58" i="2" s="1"/>
  <c r="AR58" i="2" s="1"/>
  <c r="R157" i="2"/>
  <c r="S157" i="2" s="1"/>
  <c r="T157" i="2" s="1"/>
  <c r="R161" i="2"/>
  <c r="S161" i="2" s="1"/>
  <c r="T161" i="2" s="1"/>
  <c r="O58" i="2"/>
  <c r="B16" i="17"/>
  <c r="B25" i="17" s="1"/>
  <c r="C46" i="17"/>
  <c r="B46" i="17" s="1"/>
  <c r="B47" i="17" s="1"/>
  <c r="O205" i="2"/>
  <c r="P205" i="2" s="1"/>
  <c r="T206" i="2"/>
  <c r="O117" i="6"/>
  <c r="B107" i="6"/>
  <c r="B117" i="6"/>
  <c r="C18" i="11" s="1"/>
  <c r="C18" i="41" s="1"/>
  <c r="S57" i="2"/>
  <c r="T57" i="2" s="1"/>
  <c r="S160" i="2"/>
  <c r="T160" i="2" s="1"/>
  <c r="S159" i="2"/>
  <c r="T159" i="2" s="1"/>
  <c r="S153" i="6"/>
  <c r="S158" i="2"/>
  <c r="T158" i="2" s="1"/>
  <c r="Q155" i="2"/>
  <c r="R155" i="2" s="1"/>
  <c r="S155" i="2" s="1"/>
  <c r="Q207" i="2"/>
  <c r="R207" i="2" s="1"/>
  <c r="AD81" i="2" l="1"/>
  <c r="AE81" i="2" s="1"/>
  <c r="AF81" i="2" s="1"/>
  <c r="AC221" i="2"/>
  <c r="T223" i="2"/>
  <c r="AE88" i="2"/>
  <c r="AF88" i="2" s="1"/>
  <c r="R221" i="2"/>
  <c r="AD68" i="2"/>
  <c r="AE68" i="2" s="1"/>
  <c r="AF68" i="2" s="1"/>
  <c r="AP237" i="2"/>
  <c r="N6" i="29"/>
  <c r="AD78" i="2"/>
  <c r="AE78" i="2" s="1"/>
  <c r="AF78" i="2" s="1"/>
  <c r="P9" i="6"/>
  <c r="O7" i="27"/>
  <c r="H16" i="27"/>
  <c r="G48" i="13"/>
  <c r="S67" i="27"/>
  <c r="S88" i="27" s="1"/>
  <c r="S75" i="26"/>
  <c r="T20" i="13"/>
  <c r="S17" i="13"/>
  <c r="V145" i="26" s="1"/>
  <c r="S16" i="13"/>
  <c r="V144" i="26" s="1"/>
  <c r="S15" i="13"/>
  <c r="V143" i="26" s="1"/>
  <c r="S18" i="13"/>
  <c r="S19" i="13"/>
  <c r="R39" i="13"/>
  <c r="U146" i="26"/>
  <c r="AN227" i="2"/>
  <c r="AQ94" i="2"/>
  <c r="AR94" i="2" s="1"/>
  <c r="AD243" i="2"/>
  <c r="AE243" i="2" s="1"/>
  <c r="AQ237" i="2"/>
  <c r="AD221" i="2"/>
  <c r="AE221" i="2" s="1"/>
  <c r="AF221" i="2" s="1"/>
  <c r="AN235" i="2"/>
  <c r="AO235" i="2" s="1"/>
  <c r="AC83" i="2"/>
  <c r="AL183" i="2"/>
  <c r="AM183" i="2" s="1"/>
  <c r="T183" i="2"/>
  <c r="T62" i="2"/>
  <c r="Q40" i="13"/>
  <c r="T147" i="26"/>
  <c r="T151" i="26" s="1"/>
  <c r="T172" i="26" s="1"/>
  <c r="T7" i="6" s="1"/>
  <c r="H19" i="27"/>
  <c r="G51" i="13"/>
  <c r="D24" i="6"/>
  <c r="G18" i="27"/>
  <c r="F50" i="13"/>
  <c r="F49" i="13"/>
  <c r="G17" i="27"/>
  <c r="U147" i="26"/>
  <c r="U151" i="26" s="1"/>
  <c r="U172" i="26" s="1"/>
  <c r="U7" i="6" s="1"/>
  <c r="R40" i="13"/>
  <c r="AP92" i="2"/>
  <c r="AQ92" i="2" s="1"/>
  <c r="AR92" i="2" s="1"/>
  <c r="R6" i="37"/>
  <c r="R12" i="37" s="1"/>
  <c r="H14" i="30"/>
  <c r="H17" i="30" s="1"/>
  <c r="Q6" i="37"/>
  <c r="Q12" i="37" s="1"/>
  <c r="Q100" i="37" s="1"/>
  <c r="G14" i="30"/>
  <c r="G17" i="30" s="1"/>
  <c r="E17" i="30"/>
  <c r="O100" i="37"/>
  <c r="N51" i="37"/>
  <c r="N75" i="37"/>
  <c r="B108" i="37"/>
  <c r="O104" i="37"/>
  <c r="B145" i="37"/>
  <c r="AA81" i="37"/>
  <c r="R71" i="2"/>
  <c r="S66" i="2"/>
  <c r="T66" i="2" s="1"/>
  <c r="AC173" i="2"/>
  <c r="AP243" i="2"/>
  <c r="AQ243" i="2" s="1"/>
  <c r="AR243" i="2" s="1"/>
  <c r="AO169" i="2"/>
  <c r="AP169" i="2" s="1"/>
  <c r="AQ169" i="2" s="1"/>
  <c r="AR169" i="2" s="1"/>
  <c r="S73" i="2"/>
  <c r="T73" i="2" s="1"/>
  <c r="AM185" i="2"/>
  <c r="AN185" i="2" s="1"/>
  <c r="R91" i="2"/>
  <c r="S91" i="2" s="1"/>
  <c r="T91" i="2" s="1"/>
  <c r="AQ228" i="2"/>
  <c r="AR228" i="2" s="1"/>
  <c r="P168" i="2"/>
  <c r="R85" i="2"/>
  <c r="S85" i="2" s="1"/>
  <c r="T85" i="2" s="1"/>
  <c r="AO198" i="2"/>
  <c r="AP198" i="2" s="1"/>
  <c r="AQ198" i="2" s="1"/>
  <c r="AR198" i="2" s="1"/>
  <c r="AN238" i="2"/>
  <c r="AO238" i="2" s="1"/>
  <c r="AP238" i="2" s="1"/>
  <c r="AQ238" i="2" s="1"/>
  <c r="AR238" i="2" s="1"/>
  <c r="AP67" i="2"/>
  <c r="AQ67" i="2" s="1"/>
  <c r="AR67" i="2" s="1"/>
  <c r="Q93" i="2"/>
  <c r="R93" i="2" s="1"/>
  <c r="S93" i="2" s="1"/>
  <c r="T93" i="2" s="1"/>
  <c r="Z67" i="2"/>
  <c r="AM66" i="2"/>
  <c r="AN66" i="2" s="1"/>
  <c r="AD171" i="2"/>
  <c r="AA171" i="2"/>
  <c r="AB171" i="2" s="1"/>
  <c r="AC171" i="2" s="1"/>
  <c r="T192" i="2"/>
  <c r="R192" i="2"/>
  <c r="S192" i="2" s="1"/>
  <c r="AM220" i="2"/>
  <c r="AN220" i="2" s="1"/>
  <c r="AD219" i="2"/>
  <c r="AE219" i="2" s="1"/>
  <c r="AF219" i="2" s="1"/>
  <c r="P176" i="2"/>
  <c r="Q176" i="2" s="1"/>
  <c r="R176" i="2" s="1"/>
  <c r="S176" i="2" s="1"/>
  <c r="T176" i="2" s="1"/>
  <c r="AB216" i="2"/>
  <c r="AC216" i="2" s="1"/>
  <c r="AD216" i="2"/>
  <c r="AE216" i="2" s="1"/>
  <c r="AF216" i="2" s="1"/>
  <c r="AA239" i="2"/>
  <c r="AB239" i="2"/>
  <c r="AC239" i="2" s="1"/>
  <c r="AD239" i="2" s="1"/>
  <c r="AE239" i="2" s="1"/>
  <c r="AF239" i="2" s="1"/>
  <c r="AB165" i="2"/>
  <c r="Q185" i="2"/>
  <c r="AB75" i="2"/>
  <c r="AC75" i="2"/>
  <c r="O167" i="2"/>
  <c r="P167" i="2"/>
  <c r="Q167" i="2" s="1"/>
  <c r="AO75" i="2"/>
  <c r="AP75" i="2" s="1"/>
  <c r="AQ75" i="2" s="1"/>
  <c r="AR75" i="2" s="1"/>
  <c r="O196" i="2"/>
  <c r="M201" i="2"/>
  <c r="F34" i="6" s="1"/>
  <c r="N162" i="2"/>
  <c r="AA99" i="2"/>
  <c r="AB99" i="2" s="1"/>
  <c r="AC99" i="2" s="1"/>
  <c r="AD99" i="2" s="1"/>
  <c r="AE99" i="2" s="1"/>
  <c r="AF99" i="2" s="1"/>
  <c r="AE65" i="2"/>
  <c r="AF65" i="2" s="1"/>
  <c r="AR213" i="2"/>
  <c r="S68" i="2"/>
  <c r="T68" i="2" s="1"/>
  <c r="AN249" i="2"/>
  <c r="AO249" i="2" s="1"/>
  <c r="AP249" i="2" s="1"/>
  <c r="AQ249" i="2" s="1"/>
  <c r="AR249" i="2" s="1"/>
  <c r="AQ166" i="2"/>
  <c r="AR166" i="2" s="1"/>
  <c r="Z69" i="2"/>
  <c r="AC166" i="2"/>
  <c r="AD166" i="2" s="1"/>
  <c r="AE166" i="2" s="1"/>
  <c r="AF166" i="2" s="1"/>
  <c r="Z178" i="2"/>
  <c r="P170" i="2"/>
  <c r="R197" i="2"/>
  <c r="S197" i="2" s="1"/>
  <c r="T197" i="2" s="1"/>
  <c r="P195" i="2"/>
  <c r="Q195" i="2" s="1"/>
  <c r="R195" i="2" s="1"/>
  <c r="AB249" i="2"/>
  <c r="AC249" i="2" s="1"/>
  <c r="AD249" i="2" s="1"/>
  <c r="AE249" i="2" s="1"/>
  <c r="AF249" i="2" s="1"/>
  <c r="AN177" i="2"/>
  <c r="AB214" i="2"/>
  <c r="AC214" i="2" s="1"/>
  <c r="AN247" i="2"/>
  <c r="AR237" i="2"/>
  <c r="AO225" i="2"/>
  <c r="AP225" i="2" s="1"/>
  <c r="AO95" i="2"/>
  <c r="AO66" i="2"/>
  <c r="AD162" i="2"/>
  <c r="AE162" i="2" s="1"/>
  <c r="AF162" i="2" s="1"/>
  <c r="AC198" i="2"/>
  <c r="R166" i="2"/>
  <c r="T166" i="2" s="1"/>
  <c r="N177" i="2"/>
  <c r="O177" i="2" s="1"/>
  <c r="P177" i="2" s="1"/>
  <c r="Q177" i="2" s="1"/>
  <c r="R177" i="2" s="1"/>
  <c r="S177" i="2" s="1"/>
  <c r="T177" i="2" s="1"/>
  <c r="AO197" i="2"/>
  <c r="AN212" i="2"/>
  <c r="AO212" i="2" s="1"/>
  <c r="AP212" i="2" s="1"/>
  <c r="AQ212" i="2" s="1"/>
  <c r="AR212" i="2" s="1"/>
  <c r="AD62" i="2"/>
  <c r="AN91" i="2"/>
  <c r="Z77" i="2"/>
  <c r="S166" i="2"/>
  <c r="AC241" i="2"/>
  <c r="AD241" i="2" s="1"/>
  <c r="AE241" i="2" s="1"/>
  <c r="AF241" i="2" s="1"/>
  <c r="S216" i="2"/>
  <c r="T216" i="2" s="1"/>
  <c r="AB213" i="2"/>
  <c r="AC213" i="2" s="1"/>
  <c r="AD213" i="2" s="1"/>
  <c r="AE213" i="2" s="1"/>
  <c r="Z187" i="2"/>
  <c r="AB215" i="2"/>
  <c r="AC215" i="2" s="1"/>
  <c r="AD215" i="2" s="1"/>
  <c r="AE215" i="2" s="1"/>
  <c r="AP163" i="2"/>
  <c r="R164" i="2"/>
  <c r="S164" i="2" s="1"/>
  <c r="P99" i="2"/>
  <c r="Q99" i="2" s="1"/>
  <c r="R99" i="2" s="1"/>
  <c r="S99" i="2" s="1"/>
  <c r="T99" i="2" s="1"/>
  <c r="N78" i="2"/>
  <c r="AL88" i="2"/>
  <c r="AB192" i="2"/>
  <c r="S233" i="2"/>
  <c r="AO177" i="2"/>
  <c r="AL174" i="2"/>
  <c r="S242" i="2"/>
  <c r="T242" i="2" s="1"/>
  <c r="O95" i="2"/>
  <c r="AC93" i="2"/>
  <c r="AD93" i="2" s="1"/>
  <c r="O243" i="2"/>
  <c r="P243" i="2" s="1"/>
  <c r="Q243" i="2" s="1"/>
  <c r="R243" i="2" s="1"/>
  <c r="S243" i="2" s="1"/>
  <c r="T243" i="2" s="1"/>
  <c r="AQ81" i="2"/>
  <c r="AR81" i="2" s="1"/>
  <c r="AF188" i="2"/>
  <c r="AC89" i="2"/>
  <c r="AD89" i="2" s="1"/>
  <c r="AE89" i="2" s="1"/>
  <c r="AF89" i="2" s="1"/>
  <c r="P88" i="2"/>
  <c r="R191" i="2"/>
  <c r="S191" i="2" s="1"/>
  <c r="AQ246" i="2"/>
  <c r="AR246" i="2" s="1"/>
  <c r="AP60" i="2"/>
  <c r="AQ71" i="2"/>
  <c r="AR71" i="2" s="1"/>
  <c r="AE97" i="2"/>
  <c r="AF97" i="2" s="1"/>
  <c r="AB91" i="2"/>
  <c r="AC91" i="2"/>
  <c r="Z82" i="2"/>
  <c r="AA82" i="2" s="1"/>
  <c r="P97" i="2"/>
  <c r="Q97" i="2" s="1"/>
  <c r="R97" i="2" s="1"/>
  <c r="S97" i="2" s="1"/>
  <c r="T97" i="2" s="1"/>
  <c r="AB86" i="2"/>
  <c r="AC86" i="2" s="1"/>
  <c r="AD86" i="2" s="1"/>
  <c r="AE86" i="2" s="1"/>
  <c r="AF86" i="2" s="1"/>
  <c r="AN248" i="2"/>
  <c r="R80" i="2"/>
  <c r="S80" i="2" s="1"/>
  <c r="Z90" i="2"/>
  <c r="AA90" i="2" s="1"/>
  <c r="Q96" i="2"/>
  <c r="R96" i="2" s="1"/>
  <c r="S96" i="2"/>
  <c r="T96" i="2" s="1"/>
  <c r="AD245" i="2"/>
  <c r="AF245" i="2" s="1"/>
  <c r="AL191" i="2"/>
  <c r="AM191" i="2"/>
  <c r="AA194" i="2"/>
  <c r="AB194" i="2" s="1"/>
  <c r="AC194" i="2" s="1"/>
  <c r="AD194" i="2" s="1"/>
  <c r="AE194" i="2" s="1"/>
  <c r="AF194" i="2" s="1"/>
  <c r="AB193" i="2"/>
  <c r="AF193" i="2" s="1"/>
  <c r="AC193" i="2"/>
  <c r="AC247" i="2"/>
  <c r="AD247" i="2" s="1"/>
  <c r="AE247" i="2" s="1"/>
  <c r="AF247" i="2" s="1"/>
  <c r="M251" i="2"/>
  <c r="F35" i="6" s="1"/>
  <c r="O189" i="2"/>
  <c r="P189" i="2" s="1"/>
  <c r="Q189" i="2" s="1"/>
  <c r="R63" i="2"/>
  <c r="AA222" i="2"/>
  <c r="AC79" i="2"/>
  <c r="AD79" i="2" s="1"/>
  <c r="AO165" i="2"/>
  <c r="AP165" i="2" s="1"/>
  <c r="AN240" i="2"/>
  <c r="AO240" i="2" s="1"/>
  <c r="AP240" i="2" s="1"/>
  <c r="AQ240" i="2" s="1"/>
  <c r="AN172" i="2"/>
  <c r="AO172" i="2" s="1"/>
  <c r="Q228" i="2"/>
  <c r="R228" i="2" s="1"/>
  <c r="AE171" i="2"/>
  <c r="AF171" i="2" s="1"/>
  <c r="AO63" i="2"/>
  <c r="AQ199" i="2"/>
  <c r="AR199" i="2" s="1"/>
  <c r="T221" i="2"/>
  <c r="R181" i="2"/>
  <c r="AR175" i="2"/>
  <c r="AE87" i="2"/>
  <c r="AF87" i="2" s="1"/>
  <c r="AR179" i="2"/>
  <c r="AA69" i="2"/>
  <c r="AB69" i="2" s="1"/>
  <c r="Q244" i="2"/>
  <c r="R244" i="2" s="1"/>
  <c r="S244" i="2" s="1"/>
  <c r="T244" i="2" s="1"/>
  <c r="AM86" i="2"/>
  <c r="AD225" i="2"/>
  <c r="AE225" i="2" s="1"/>
  <c r="AD63" i="2"/>
  <c r="AP63" i="2"/>
  <c r="AQ63" i="2" s="1"/>
  <c r="AR63" i="2" s="1"/>
  <c r="O86" i="2"/>
  <c r="P86" i="2" s="1"/>
  <c r="Q86" i="2" s="1"/>
  <c r="AN73" i="2"/>
  <c r="AO73" i="2" s="1"/>
  <c r="AP73" i="2" s="1"/>
  <c r="Q188" i="2"/>
  <c r="R188" i="2" s="1"/>
  <c r="S188" i="2" s="1"/>
  <c r="T188" i="2" s="1"/>
  <c r="AE74" i="2"/>
  <c r="AF74" i="2" s="1"/>
  <c r="AF175" i="2"/>
  <c r="S221" i="2"/>
  <c r="AP176" i="2"/>
  <c r="AQ176" i="2" s="1"/>
  <c r="AR176" i="2" s="1"/>
  <c r="AP177" i="2"/>
  <c r="AQ177" i="2" s="1"/>
  <c r="AB163" i="2"/>
  <c r="AC163" i="2" s="1"/>
  <c r="AD163" i="2" s="1"/>
  <c r="AM236" i="2"/>
  <c r="AD193" i="2"/>
  <c r="AE193" i="2" s="1"/>
  <c r="AQ69" i="2"/>
  <c r="AR69" i="2" s="1"/>
  <c r="AR80" i="2"/>
  <c r="P236" i="2"/>
  <c r="Q236" i="2" s="1"/>
  <c r="O218" i="2"/>
  <c r="P218" i="2" s="1"/>
  <c r="Q218" i="2" s="1"/>
  <c r="R218" i="2" s="1"/>
  <c r="S218" i="2" s="1"/>
  <c r="T218" i="2" s="1"/>
  <c r="S227" i="2"/>
  <c r="T227" i="2" s="1"/>
  <c r="O78" i="2"/>
  <c r="P78" i="2" s="1"/>
  <c r="AE167" i="2"/>
  <c r="AF167" i="2" s="1"/>
  <c r="AO221" i="2"/>
  <c r="AP221" i="2" s="1"/>
  <c r="AQ221" i="2" s="1"/>
  <c r="AR221" i="2" s="1"/>
  <c r="S248" i="2"/>
  <c r="T248" i="2" s="1"/>
  <c r="AQ188" i="2"/>
  <c r="AR188" i="2" s="1"/>
  <c r="AC184" i="2"/>
  <c r="AQ78" i="2"/>
  <c r="AR78" i="2" s="1"/>
  <c r="AO91" i="2"/>
  <c r="AP91" i="2" s="1"/>
  <c r="Q88" i="2"/>
  <c r="R88" i="2" s="1"/>
  <c r="Z224" i="2"/>
  <c r="AA224" i="2" s="1"/>
  <c r="AE83" i="2"/>
  <c r="AF83" i="2" s="1"/>
  <c r="AD231" i="2"/>
  <c r="AE231" i="2" s="1"/>
  <c r="AF231" i="2" s="1"/>
  <c r="P175" i="2"/>
  <c r="Q175" i="2" s="1"/>
  <c r="R175" i="2" s="1"/>
  <c r="S175" i="2" s="1"/>
  <c r="T175" i="2" s="1"/>
  <c r="AQ163" i="2"/>
  <c r="AP95" i="2"/>
  <c r="AQ95" i="2" s="1"/>
  <c r="AR95" i="2" s="1"/>
  <c r="AA168" i="2"/>
  <c r="AB90" i="2"/>
  <c r="AC90" i="2" s="1"/>
  <c r="AD90" i="2" s="1"/>
  <c r="AE90" i="2" s="1"/>
  <c r="AF90" i="2" s="1"/>
  <c r="AR245" i="2"/>
  <c r="T233" i="2"/>
  <c r="AQ225" i="2"/>
  <c r="AR225" i="2" s="1"/>
  <c r="Q241" i="2"/>
  <c r="R241" i="2" s="1"/>
  <c r="S241" i="2" s="1"/>
  <c r="AO229" i="2"/>
  <c r="AD83" i="2"/>
  <c r="Q65" i="2"/>
  <c r="R65" i="2" s="1"/>
  <c r="Q67" i="2"/>
  <c r="P217" i="2"/>
  <c r="AO74" i="2"/>
  <c r="AE93" i="2"/>
  <c r="AF93" i="2" s="1"/>
  <c r="AD98" i="2"/>
  <c r="AE98" i="2" s="1"/>
  <c r="N226" i="2"/>
  <c r="S98" i="2"/>
  <c r="T98" i="2" s="1"/>
  <c r="AE245" i="2"/>
  <c r="R246" i="2"/>
  <c r="S246" i="2" s="1"/>
  <c r="AP217" i="2"/>
  <c r="AQ217" i="2" s="1"/>
  <c r="AQ60" i="2"/>
  <c r="AR60" i="2" s="1"/>
  <c r="P104" i="37"/>
  <c r="P108" i="37" s="1"/>
  <c r="P109" i="37" s="1"/>
  <c r="AE40" i="6"/>
  <c r="AE84" i="6" s="1"/>
  <c r="AA54" i="6"/>
  <c r="P109" i="6"/>
  <c r="Q22" i="37"/>
  <c r="Q83" i="37" s="1"/>
  <c r="D18" i="11"/>
  <c r="D18" i="41" s="1"/>
  <c r="AA117" i="6"/>
  <c r="N78" i="6"/>
  <c r="N54" i="6"/>
  <c r="N68" i="6"/>
  <c r="M109" i="6"/>
  <c r="H109" i="6"/>
  <c r="R100" i="37"/>
  <c r="R22" i="37"/>
  <c r="R83" i="37" s="1"/>
  <c r="C84" i="6"/>
  <c r="O109" i="6"/>
  <c r="AA109" i="6" s="1"/>
  <c r="B83" i="37"/>
  <c r="O83" i="37"/>
  <c r="L109" i="6"/>
  <c r="E81" i="37"/>
  <c r="K81" i="37"/>
  <c r="K83" i="37" s="1"/>
  <c r="E84" i="6"/>
  <c r="G109" i="6"/>
  <c r="C81" i="37"/>
  <c r="C83" i="37" s="1"/>
  <c r="F81" i="37"/>
  <c r="F83" i="37" s="1"/>
  <c r="G81" i="37"/>
  <c r="G83" i="37" s="1"/>
  <c r="M81" i="37"/>
  <c r="M83" i="37" s="1"/>
  <c r="G106" i="37"/>
  <c r="G107" i="37" s="1"/>
  <c r="G108" i="37" s="1"/>
  <c r="G109" i="37" s="1"/>
  <c r="B146" i="37"/>
  <c r="C106" i="37"/>
  <c r="C107" i="37" s="1"/>
  <c r="C108" i="37" s="1"/>
  <c r="C109" i="37" s="1"/>
  <c r="F106" i="37"/>
  <c r="F107" i="37" s="1"/>
  <c r="O106" i="37"/>
  <c r="D106" i="37"/>
  <c r="D107" i="37" s="1"/>
  <c r="H106" i="37"/>
  <c r="H107" i="37" s="1"/>
  <c r="H108" i="37" s="1"/>
  <c r="H109" i="37" s="1"/>
  <c r="L106" i="37"/>
  <c r="L107" i="37" s="1"/>
  <c r="L108" i="37" s="1"/>
  <c r="L109" i="37" s="1"/>
  <c r="V139" i="37"/>
  <c r="U140" i="37"/>
  <c r="Y138" i="37"/>
  <c r="X149" i="37"/>
  <c r="P133" i="37"/>
  <c r="AD99" i="26"/>
  <c r="AH152" i="6"/>
  <c r="R158" i="26"/>
  <c r="R15" i="6" s="1"/>
  <c r="Q104" i="6"/>
  <c r="S154" i="26"/>
  <c r="S6" i="6"/>
  <c r="S16" i="6" s="1"/>
  <c r="I14" i="30" s="1"/>
  <c r="I17" i="30" s="1"/>
  <c r="R40" i="6"/>
  <c r="Y101" i="2"/>
  <c r="S32" i="6" s="1"/>
  <c r="AF40" i="6"/>
  <c r="AF84" i="6" s="1"/>
  <c r="P55" i="2"/>
  <c r="M101" i="2"/>
  <c r="F32" i="6" s="1"/>
  <c r="F40" i="6" s="1"/>
  <c r="F84" i="6" s="1"/>
  <c r="AL101" i="2"/>
  <c r="AG32" i="6" s="1"/>
  <c r="N101" i="2"/>
  <c r="G32" i="6" s="1"/>
  <c r="AF206" i="2"/>
  <c r="AO61" i="2"/>
  <c r="AP61" i="2" s="1"/>
  <c r="AQ61" i="2" s="1"/>
  <c r="AR61" i="2" s="1"/>
  <c r="AO55" i="2"/>
  <c r="AP56" i="2"/>
  <c r="AQ56" i="2" s="1"/>
  <c r="AR56" i="2" s="1"/>
  <c r="AF210" i="2"/>
  <c r="S61" i="2"/>
  <c r="T61" i="2" s="1"/>
  <c r="AP57" i="2"/>
  <c r="AQ57" i="2" s="1"/>
  <c r="AR57" i="2" s="1"/>
  <c r="AP205" i="2"/>
  <c r="AQ205" i="2" s="1"/>
  <c r="AC155" i="2"/>
  <c r="AP55" i="2"/>
  <c r="AO59" i="2"/>
  <c r="AP59" i="2" s="1"/>
  <c r="AQ59" i="2" s="1"/>
  <c r="AN155" i="2"/>
  <c r="Y251" i="2"/>
  <c r="S35" i="6" s="1"/>
  <c r="Z205" i="2"/>
  <c r="AB55" i="2"/>
  <c r="S211" i="2"/>
  <c r="T211" i="2" s="1"/>
  <c r="AE207" i="2"/>
  <c r="AF207" i="2" s="1"/>
  <c r="AC209" i="2"/>
  <c r="AD209" i="2" s="1"/>
  <c r="AC211" i="2"/>
  <c r="AQ159" i="2"/>
  <c r="AR159" i="2" s="1"/>
  <c r="P99" i="27"/>
  <c r="P100" i="27" s="1"/>
  <c r="P102" i="27" s="1"/>
  <c r="P104" i="27" s="1"/>
  <c r="P97" i="27"/>
  <c r="P108" i="27"/>
  <c r="Q17" i="6" s="1"/>
  <c r="R74" i="26"/>
  <c r="R81" i="26" s="1"/>
  <c r="R66" i="27"/>
  <c r="S85" i="27"/>
  <c r="Q87" i="27"/>
  <c r="Q93" i="27" s="1"/>
  <c r="Q72" i="27"/>
  <c r="S73" i="26"/>
  <c r="S65" i="27"/>
  <c r="S86" i="27" s="1"/>
  <c r="P44" i="13"/>
  <c r="S88" i="26"/>
  <c r="R36" i="13"/>
  <c r="T64" i="27" s="1"/>
  <c r="U137" i="26"/>
  <c r="R37" i="13"/>
  <c r="U138" i="26"/>
  <c r="AD95" i="26"/>
  <c r="R89" i="26"/>
  <c r="S72" i="26"/>
  <c r="Q38" i="13"/>
  <c r="T139" i="26"/>
  <c r="T140" i="26" s="1"/>
  <c r="T170" i="26" s="1"/>
  <c r="T157" i="26"/>
  <c r="T14" i="6" s="1"/>
  <c r="R9" i="13"/>
  <c r="S7" i="13"/>
  <c r="T10" i="13"/>
  <c r="S8" i="13"/>
  <c r="G160" i="26"/>
  <c r="AD158" i="2"/>
  <c r="AQ156" i="2"/>
  <c r="P151" i="2"/>
  <c r="I33" i="6" s="1"/>
  <c r="O151" i="2"/>
  <c r="H33" i="6" s="1"/>
  <c r="N151" i="2"/>
  <c r="G33" i="6" s="1"/>
  <c r="P58" i="2"/>
  <c r="B27" i="17"/>
  <c r="B21" i="17" s="1"/>
  <c r="Q205" i="2"/>
  <c r="R205" i="2" s="1"/>
  <c r="S205" i="2" s="1"/>
  <c r="T205" i="2" s="1"/>
  <c r="T153" i="6"/>
  <c r="B25" i="11"/>
  <c r="C135" i="6"/>
  <c r="S207" i="2"/>
  <c r="T207" i="2" s="1"/>
  <c r="T155" i="2"/>
  <c r="Q78" i="2" l="1"/>
  <c r="R78" i="2" s="1"/>
  <c r="S78" i="2" s="1"/>
  <c r="T78" i="2" s="1"/>
  <c r="S228" i="2"/>
  <c r="R86" i="2"/>
  <c r="S86" i="2" s="1"/>
  <c r="T86" i="2" s="1"/>
  <c r="AF225" i="2"/>
  <c r="AP172" i="2"/>
  <c r="AQ172" i="2" s="1"/>
  <c r="AR172" i="2" s="1"/>
  <c r="AR240" i="2"/>
  <c r="T80" i="2"/>
  <c r="S88" i="2"/>
  <c r="T88" i="2" s="1"/>
  <c r="AR177" i="2"/>
  <c r="AE79" i="2"/>
  <c r="AF79" i="2" s="1"/>
  <c r="T76" i="26"/>
  <c r="T68" i="27"/>
  <c r="T89" i="27" s="1"/>
  <c r="G50" i="13"/>
  <c r="H18" i="27"/>
  <c r="S68" i="27"/>
  <c r="S89" i="27" s="1"/>
  <c r="S76" i="26"/>
  <c r="V146" i="26"/>
  <c r="S39" i="13"/>
  <c r="T16" i="13"/>
  <c r="W144" i="26" s="1"/>
  <c r="T15" i="13"/>
  <c r="W143" i="26" s="1"/>
  <c r="U20" i="13"/>
  <c r="T18" i="13"/>
  <c r="T17" i="13"/>
  <c r="W145" i="26" s="1"/>
  <c r="T19" i="13"/>
  <c r="AF243" i="2"/>
  <c r="AQ91" i="2"/>
  <c r="AR91" i="2" s="1"/>
  <c r="AQ73" i="2"/>
  <c r="AR73" i="2" s="1"/>
  <c r="S195" i="2"/>
  <c r="T195" i="2" s="1"/>
  <c r="H17" i="27"/>
  <c r="G49" i="13"/>
  <c r="I19" i="27"/>
  <c r="H51" i="13"/>
  <c r="AO227" i="2"/>
  <c r="AP227" i="2" s="1"/>
  <c r="AQ227" i="2" s="1"/>
  <c r="AR227" i="2" s="1"/>
  <c r="T75" i="26"/>
  <c r="T67" i="27"/>
  <c r="T88" i="27" s="1"/>
  <c r="V147" i="26"/>
  <c r="V151" i="26" s="1"/>
  <c r="V172" i="26" s="1"/>
  <c r="V7" i="6" s="1"/>
  <c r="S40" i="13"/>
  <c r="I16" i="27"/>
  <c r="H48" i="13"/>
  <c r="AN183" i="2"/>
  <c r="AP235" i="2"/>
  <c r="AQ235" i="2" s="1"/>
  <c r="I27" i="30"/>
  <c r="I70" i="30" s="1"/>
  <c r="I82" i="30" s="1"/>
  <c r="I7" i="30" s="1"/>
  <c r="E27" i="30"/>
  <c r="E70" i="30" s="1"/>
  <c r="E82" i="30" s="1"/>
  <c r="E7" i="30" s="1"/>
  <c r="G27" i="30"/>
  <c r="G70" i="30" s="1"/>
  <c r="G82" i="30" s="1"/>
  <c r="G7" i="30" s="1"/>
  <c r="H27" i="30"/>
  <c r="H70" i="30" s="1"/>
  <c r="H82" i="30" s="1"/>
  <c r="H7" i="30" s="1"/>
  <c r="N107" i="37"/>
  <c r="B87" i="37"/>
  <c r="O107" i="37"/>
  <c r="AA106" i="37"/>
  <c r="B109" i="37"/>
  <c r="N106" i="37"/>
  <c r="N81" i="37"/>
  <c r="AB82" i="2"/>
  <c r="AC82" i="2" s="1"/>
  <c r="AD82" i="2" s="1"/>
  <c r="AE82" i="2" s="1"/>
  <c r="AF82" i="2" s="1"/>
  <c r="AO185" i="2"/>
  <c r="AP185" i="2" s="1"/>
  <c r="AC69" i="2"/>
  <c r="AD69" i="2" s="1"/>
  <c r="AE69" i="2" s="1"/>
  <c r="AF69" i="2" s="1"/>
  <c r="N251" i="2"/>
  <c r="G35" i="6" s="1"/>
  <c r="AN236" i="2"/>
  <c r="AN251" i="2" s="1"/>
  <c r="AI35" i="6" s="1"/>
  <c r="AN86" i="2"/>
  <c r="AO86" i="2"/>
  <c r="P95" i="2"/>
  <c r="Q95" i="2" s="1"/>
  <c r="R95" i="2"/>
  <c r="S95" i="2" s="1"/>
  <c r="T95" i="2" s="1"/>
  <c r="AM174" i="2"/>
  <c r="AN174" i="2" s="1"/>
  <c r="AL201" i="2"/>
  <c r="AG34" i="6" s="1"/>
  <c r="AG40" i="6" s="1"/>
  <c r="AG84" i="6" s="1"/>
  <c r="AC192" i="2"/>
  <c r="AE192" i="2" s="1"/>
  <c r="AD192" i="2"/>
  <c r="AA187" i="2"/>
  <c r="AA77" i="2"/>
  <c r="AB77" i="2" s="1"/>
  <c r="AC77" i="2" s="1"/>
  <c r="AD77" i="2" s="1"/>
  <c r="AP197" i="2"/>
  <c r="AQ197" i="2" s="1"/>
  <c r="AR197" i="2" s="1"/>
  <c r="AO247" i="2"/>
  <c r="AP247" i="2" s="1"/>
  <c r="AQ247" i="2" s="1"/>
  <c r="AR247" i="2" s="1"/>
  <c r="AA178" i="2"/>
  <c r="Z201" i="2"/>
  <c r="T34" i="6" s="1"/>
  <c r="R185" i="2"/>
  <c r="AC165" i="2"/>
  <c r="Q168" i="2"/>
  <c r="AB168" i="2"/>
  <c r="AD184" i="2"/>
  <c r="AB222" i="2"/>
  <c r="AC222" i="2" s="1"/>
  <c r="AD222" i="2" s="1"/>
  <c r="AM88" i="2"/>
  <c r="AN88" i="2" s="1"/>
  <c r="AO88" i="2" s="1"/>
  <c r="AP88" i="2" s="1"/>
  <c r="AD198" i="2"/>
  <c r="AE198" i="2" s="1"/>
  <c r="AF198" i="2" s="1"/>
  <c r="Q170" i="2"/>
  <c r="N201" i="2"/>
  <c r="G34" i="6" s="1"/>
  <c r="G40" i="6" s="1"/>
  <c r="O162" i="2"/>
  <c r="AD75" i="2"/>
  <c r="AE75" i="2" s="1"/>
  <c r="AF75" i="2" s="1"/>
  <c r="T246" i="2"/>
  <c r="S65" i="2"/>
  <c r="T65" i="2" s="1"/>
  <c r="AP229" i="2"/>
  <c r="T228" i="2"/>
  <c r="R236" i="2"/>
  <c r="S236" i="2" s="1"/>
  <c r="T236" i="2" s="1"/>
  <c r="AB224" i="2"/>
  <c r="AC224" i="2" s="1"/>
  <c r="AD224" i="2" s="1"/>
  <c r="AE224" i="2" s="1"/>
  <c r="AF224" i="2" s="1"/>
  <c r="T191" i="2"/>
  <c r="T164" i="2"/>
  <c r="AE62" i="2"/>
  <c r="AF62" i="2" s="1"/>
  <c r="Z251" i="2"/>
  <c r="T35" i="6" s="1"/>
  <c r="T40" i="6" s="1"/>
  <c r="T84" i="6" s="1"/>
  <c r="Z101" i="2"/>
  <c r="T32" i="6" s="1"/>
  <c r="S181" i="2"/>
  <c r="T181" i="2" s="1"/>
  <c r="AF98" i="2"/>
  <c r="AF215" i="2"/>
  <c r="AE163" i="2"/>
  <c r="AF163" i="2" s="1"/>
  <c r="R67" i="2"/>
  <c r="S67" i="2" s="1"/>
  <c r="T67" i="2" s="1"/>
  <c r="Q217" i="2"/>
  <c r="AQ229" i="2"/>
  <c r="AR229" i="2" s="1"/>
  <c r="AO236" i="2"/>
  <c r="AP236" i="2" s="1"/>
  <c r="AD91" i="2"/>
  <c r="AE91" i="2" s="1"/>
  <c r="AO248" i="2"/>
  <c r="AP248" i="2" s="1"/>
  <c r="AQ248" i="2" s="1"/>
  <c r="AR248" i="2" s="1"/>
  <c r="AQ165" i="2"/>
  <c r="AR165" i="2" s="1"/>
  <c r="S63" i="2"/>
  <c r="T63" i="2" s="1"/>
  <c r="R189" i="2"/>
  <c r="O226" i="2"/>
  <c r="O251" i="2" s="1"/>
  <c r="H35" i="6" s="1"/>
  <c r="AN191" i="2"/>
  <c r="AO191" i="2" s="1"/>
  <c r="AP191" i="2" s="1"/>
  <c r="AQ191" i="2" s="1"/>
  <c r="AR191" i="2" s="1"/>
  <c r="AR217" i="2"/>
  <c r="T241" i="2"/>
  <c r="AR163" i="2"/>
  <c r="AF213" i="2"/>
  <c r="AE184" i="2"/>
  <c r="AF184" i="2" s="1"/>
  <c r="AP74" i="2"/>
  <c r="AQ74" i="2" s="1"/>
  <c r="AR74" i="2" s="1"/>
  <c r="AE63" i="2"/>
  <c r="AF63" i="2" s="1"/>
  <c r="AA67" i="2"/>
  <c r="P196" i="2"/>
  <c r="Q196" i="2" s="1"/>
  <c r="R196" i="2" s="1"/>
  <c r="S196" i="2" s="1"/>
  <c r="T196" i="2" s="1"/>
  <c r="S167" i="2"/>
  <c r="T167" i="2" s="1"/>
  <c r="R167" i="2"/>
  <c r="S185" i="2"/>
  <c r="T185" i="2" s="1"/>
  <c r="AO220" i="2"/>
  <c r="AP220" i="2" s="1"/>
  <c r="AQ220" i="2" s="1"/>
  <c r="AR220" i="2" s="1"/>
  <c r="AP66" i="2"/>
  <c r="AQ66" i="2" s="1"/>
  <c r="AR66" i="2" s="1"/>
  <c r="R168" i="2"/>
  <c r="S168" i="2" s="1"/>
  <c r="AD173" i="2"/>
  <c r="AE173" i="2" s="1"/>
  <c r="AF173" i="2" s="1"/>
  <c r="S71" i="2"/>
  <c r="T71" i="2" s="1"/>
  <c r="AD214" i="2"/>
  <c r="AE214" i="2" s="1"/>
  <c r="AF214" i="2" s="1"/>
  <c r="S6" i="37"/>
  <c r="R84" i="6"/>
  <c r="C145" i="37"/>
  <c r="W139" i="37"/>
  <c r="V140" i="37"/>
  <c r="Q104" i="37"/>
  <c r="Q108" i="37" s="1"/>
  <c r="Q109" i="37" s="1"/>
  <c r="Y149" i="37"/>
  <c r="Z138" i="37"/>
  <c r="AA138" i="37" s="1"/>
  <c r="P7" i="27"/>
  <c r="Q9" i="6"/>
  <c r="AE99" i="26"/>
  <c r="AI152" i="6"/>
  <c r="T154" i="26"/>
  <c r="T6" i="6"/>
  <c r="T16" i="6" s="1"/>
  <c r="S158" i="26"/>
  <c r="S15" i="6" s="1"/>
  <c r="R104" i="6"/>
  <c r="S40" i="6"/>
  <c r="S84" i="6" s="1"/>
  <c r="AA101" i="2"/>
  <c r="U32" i="6" s="1"/>
  <c r="O101" i="2"/>
  <c r="H32" i="6" s="1"/>
  <c r="Q55" i="2"/>
  <c r="AM251" i="2"/>
  <c r="AH35" i="6" s="1"/>
  <c r="AR59" i="2"/>
  <c r="AR205" i="2"/>
  <c r="AO155" i="2"/>
  <c r="AP155" i="2" s="1"/>
  <c r="AM201" i="2"/>
  <c r="AH34" i="6" s="1"/>
  <c r="AD155" i="2"/>
  <c r="AE155" i="2" s="1"/>
  <c r="AE209" i="2"/>
  <c r="AF209" i="2" s="1"/>
  <c r="AC55" i="2"/>
  <c r="AD55" i="2" s="1"/>
  <c r="AD211" i="2"/>
  <c r="AE211" i="2" s="1"/>
  <c r="AQ55" i="2"/>
  <c r="AA205" i="2"/>
  <c r="AD96" i="26"/>
  <c r="AD100" i="26"/>
  <c r="Q108" i="27"/>
  <c r="R17" i="6" s="1"/>
  <c r="Q97" i="27"/>
  <c r="Q99" i="27"/>
  <c r="Q100" i="27" s="1"/>
  <c r="Q102" i="27" s="1"/>
  <c r="Q104" i="27" s="1"/>
  <c r="T73" i="26"/>
  <c r="T65" i="27"/>
  <c r="T86" i="27" s="1"/>
  <c r="R87" i="27"/>
  <c r="R93" i="27" s="1"/>
  <c r="R72" i="27"/>
  <c r="S74" i="26"/>
  <c r="S81" i="26" s="1"/>
  <c r="S66" i="27"/>
  <c r="T85" i="27"/>
  <c r="T88" i="26"/>
  <c r="R38" i="13"/>
  <c r="R44" i="13" s="1"/>
  <c r="U139" i="26"/>
  <c r="U140" i="26" s="1"/>
  <c r="U170" i="26" s="1"/>
  <c r="S37" i="13"/>
  <c r="V138" i="26"/>
  <c r="S36" i="13"/>
  <c r="U64" i="27" s="1"/>
  <c r="V137" i="26"/>
  <c r="T72" i="26"/>
  <c r="AE95" i="26"/>
  <c r="S89" i="26"/>
  <c r="Q44" i="13"/>
  <c r="U157" i="26"/>
  <c r="U14" i="6" s="1"/>
  <c r="S9" i="13"/>
  <c r="V157" i="26" s="1"/>
  <c r="V14" i="6" s="1"/>
  <c r="T8" i="13"/>
  <c r="U10" i="13"/>
  <c r="T7" i="13"/>
  <c r="Q122" i="26"/>
  <c r="E162" i="26"/>
  <c r="E90" i="26"/>
  <c r="E128" i="26" s="1"/>
  <c r="H160" i="26"/>
  <c r="AR156" i="2"/>
  <c r="AE158" i="2"/>
  <c r="Q58" i="2"/>
  <c r="P101" i="2"/>
  <c r="B20" i="17"/>
  <c r="Q151" i="2"/>
  <c r="J33" i="6" s="1"/>
  <c r="T151" i="2"/>
  <c r="M33" i="6" s="1"/>
  <c r="D141" i="6"/>
  <c r="U153" i="6"/>
  <c r="AE222" i="2" l="1"/>
  <c r="AF222" i="2" s="1"/>
  <c r="T168" i="2"/>
  <c r="AF192" i="2"/>
  <c r="J16" i="27"/>
  <c r="I48" i="13"/>
  <c r="U76" i="26"/>
  <c r="U68" i="27"/>
  <c r="U89" i="27" s="1"/>
  <c r="I51" i="13"/>
  <c r="J19" i="27"/>
  <c r="I17" i="27"/>
  <c r="H49" i="13"/>
  <c r="W147" i="26"/>
  <c r="T40" i="13"/>
  <c r="W146" i="26"/>
  <c r="T39" i="13"/>
  <c r="U75" i="26"/>
  <c r="U67" i="27"/>
  <c r="U88" i="27" s="1"/>
  <c r="AR235" i="2"/>
  <c r="I18" i="27"/>
  <c r="H50" i="13"/>
  <c r="I6" i="30"/>
  <c r="AO183" i="2"/>
  <c r="AP183" i="2" s="1"/>
  <c r="AQ183" i="2" s="1"/>
  <c r="AR183" i="2" s="1"/>
  <c r="U16" i="13"/>
  <c r="X144" i="26" s="1"/>
  <c r="U15" i="13"/>
  <c r="X143" i="26" s="1"/>
  <c r="V20" i="13"/>
  <c r="U18" i="13"/>
  <c r="U17" i="13"/>
  <c r="X145" i="26" s="1"/>
  <c r="E6" i="30"/>
  <c r="T6" i="37"/>
  <c r="T12" i="37" s="1"/>
  <c r="J14" i="30"/>
  <c r="H6" i="30"/>
  <c r="G6" i="30"/>
  <c r="S12" i="37"/>
  <c r="S22" i="37" s="1"/>
  <c r="B110" i="37"/>
  <c r="O108" i="37"/>
  <c r="AA107" i="37"/>
  <c r="B151" i="37"/>
  <c r="B152" i="37" s="1"/>
  <c r="B154" i="37" s="1"/>
  <c r="B93" i="37"/>
  <c r="S100" i="37"/>
  <c r="AQ88" i="2"/>
  <c r="AR88" i="2" s="1"/>
  <c r="R217" i="2"/>
  <c r="R170" i="2"/>
  <c r="S170" i="2"/>
  <c r="AO174" i="2"/>
  <c r="AP174" i="2" s="1"/>
  <c r="AQ174" i="2" s="1"/>
  <c r="AP86" i="2"/>
  <c r="AQ86" i="2" s="1"/>
  <c r="AO251" i="2"/>
  <c r="AJ35" i="6" s="1"/>
  <c r="S189" i="2"/>
  <c r="T189" i="2" s="1"/>
  <c r="S217" i="2"/>
  <c r="AF91" i="2"/>
  <c r="T217" i="2"/>
  <c r="AD165" i="2"/>
  <c r="AE165" i="2" s="1"/>
  <c r="AF165" i="2" s="1"/>
  <c r="AE77" i="2"/>
  <c r="AF77" i="2" s="1"/>
  <c r="P226" i="2"/>
  <c r="AQ185" i="2"/>
  <c r="AR185" i="2" s="1"/>
  <c r="AB67" i="2"/>
  <c r="AC67" i="2" s="1"/>
  <c r="O201" i="2"/>
  <c r="H34" i="6" s="1"/>
  <c r="H40" i="6" s="1"/>
  <c r="H84" i="6" s="1"/>
  <c r="AC168" i="2"/>
  <c r="AD168" i="2" s="1"/>
  <c r="AB178" i="2"/>
  <c r="AC178" i="2" s="1"/>
  <c r="AA201" i="2"/>
  <c r="U34" i="6" s="1"/>
  <c r="AB187" i="2"/>
  <c r="P162" i="2"/>
  <c r="P201" i="2" s="1"/>
  <c r="I34" i="6" s="1"/>
  <c r="AQ236" i="2"/>
  <c r="AR236" i="2" s="1"/>
  <c r="G84" i="6"/>
  <c r="AE100" i="26"/>
  <c r="AE101" i="26" s="1"/>
  <c r="T100" i="37"/>
  <c r="T22" i="37"/>
  <c r="T83" i="37" s="1"/>
  <c r="D145" i="37"/>
  <c r="C146" i="37"/>
  <c r="AB138" i="37"/>
  <c r="Z149" i="37"/>
  <c r="D30" i="40" s="1"/>
  <c r="X139" i="37"/>
  <c r="W140" i="37"/>
  <c r="Q133" i="37"/>
  <c r="Q7" i="27"/>
  <c r="R9" i="6"/>
  <c r="AF99" i="26"/>
  <c r="AJ152" i="6"/>
  <c r="T158" i="26"/>
  <c r="T15" i="6" s="1"/>
  <c r="S104" i="6"/>
  <c r="U154" i="26"/>
  <c r="AG99" i="26" s="1"/>
  <c r="U6" i="6"/>
  <c r="U16" i="6" s="1"/>
  <c r="AO101" i="2"/>
  <c r="AJ32" i="6" s="1"/>
  <c r="AN101" i="2"/>
  <c r="AI32" i="6" s="1"/>
  <c r="R55" i="2"/>
  <c r="S55" i="2" s="1"/>
  <c r="AP251" i="2"/>
  <c r="AK35" i="6" s="1"/>
  <c r="AM101" i="2"/>
  <c r="AH32" i="6" s="1"/>
  <c r="AH40" i="6" s="1"/>
  <c r="AH84" i="6" s="1"/>
  <c r="AN201" i="2"/>
  <c r="AI34" i="6" s="1"/>
  <c r="AA251" i="2"/>
  <c r="U35" i="6" s="1"/>
  <c r="U40" i="6" s="1"/>
  <c r="U84" i="6" s="1"/>
  <c r="AB205" i="2"/>
  <c r="AB251" i="2" s="1"/>
  <c r="V35" i="6" s="1"/>
  <c r="AR55" i="2"/>
  <c r="AF211" i="2"/>
  <c r="AQ155" i="2"/>
  <c r="AR155" i="2" s="1"/>
  <c r="AF155" i="2"/>
  <c r="AE55" i="2"/>
  <c r="AD101" i="26"/>
  <c r="U73" i="26"/>
  <c r="U65" i="27"/>
  <c r="U86" i="27" s="1"/>
  <c r="S87" i="27"/>
  <c r="S93" i="27" s="1"/>
  <c r="S72" i="27"/>
  <c r="U85" i="27"/>
  <c r="T74" i="26"/>
  <c r="T81" i="26" s="1"/>
  <c r="T66" i="27"/>
  <c r="R97" i="27"/>
  <c r="R99" i="27"/>
  <c r="R100" i="27" s="1"/>
  <c r="R102" i="27" s="1"/>
  <c r="R104" i="27" s="1"/>
  <c r="R108" i="27"/>
  <c r="S17" i="6" s="1"/>
  <c r="E167" i="26"/>
  <c r="E130" i="26" s="1"/>
  <c r="E132" i="26" s="1"/>
  <c r="T9" i="13"/>
  <c r="W157" i="26" s="1"/>
  <c r="W14" i="6" s="1"/>
  <c r="T36" i="13"/>
  <c r="V64" i="27" s="1"/>
  <c r="W137" i="26"/>
  <c r="T37" i="13"/>
  <c r="W138" i="26"/>
  <c r="S38" i="13"/>
  <c r="V139" i="26"/>
  <c r="V140" i="26" s="1"/>
  <c r="V170" i="26" s="1"/>
  <c r="U72" i="26"/>
  <c r="AF95" i="26"/>
  <c r="T89" i="26"/>
  <c r="U88" i="26"/>
  <c r="AE96" i="26"/>
  <c r="P122" i="26"/>
  <c r="U7" i="13"/>
  <c r="V10" i="13"/>
  <c r="U8" i="13"/>
  <c r="R122" i="26"/>
  <c r="I160" i="26"/>
  <c r="AO201" i="2"/>
  <c r="AJ34" i="6" s="1"/>
  <c r="AF158" i="2"/>
  <c r="R151" i="2"/>
  <c r="K33" i="6" s="1"/>
  <c r="I32" i="6"/>
  <c r="R58" i="2"/>
  <c r="S151" i="2"/>
  <c r="L33" i="6" s="1"/>
  <c r="E141" i="6"/>
  <c r="V153" i="6"/>
  <c r="U19" i="13" l="1"/>
  <c r="U39" i="13"/>
  <c r="X146" i="26"/>
  <c r="V67" i="27"/>
  <c r="V88" i="27" s="1"/>
  <c r="V75" i="26"/>
  <c r="V76" i="26"/>
  <c r="V68" i="27"/>
  <c r="V89" i="27" s="1"/>
  <c r="J17" i="27"/>
  <c r="I49" i="13"/>
  <c r="K16" i="27"/>
  <c r="J48" i="13"/>
  <c r="Q162" i="2"/>
  <c r="V17" i="13"/>
  <c r="Y145" i="26" s="1"/>
  <c r="V16" i="13"/>
  <c r="Y144" i="26" s="1"/>
  <c r="V15" i="13"/>
  <c r="Y143" i="26" s="1"/>
  <c r="W20" i="13"/>
  <c r="V18" i="13"/>
  <c r="V19" i="13" s="1"/>
  <c r="J18" i="27"/>
  <c r="I50" i="13"/>
  <c r="W151" i="26"/>
  <c r="W172" i="26" s="1"/>
  <c r="W7" i="6" s="1"/>
  <c r="K19" i="27"/>
  <c r="J51" i="13"/>
  <c r="U6" i="37"/>
  <c r="U12" i="37" s="1"/>
  <c r="K14" i="30"/>
  <c r="K17" i="30" s="1"/>
  <c r="J17" i="30"/>
  <c r="B120" i="37"/>
  <c r="O109" i="37"/>
  <c r="S83" i="37"/>
  <c r="AD67" i="2"/>
  <c r="AD101" i="2" s="1"/>
  <c r="X32" i="6" s="1"/>
  <c r="AC101" i="2"/>
  <c r="W32" i="6" s="1"/>
  <c r="AD178" i="2"/>
  <c r="AE178" i="2" s="1"/>
  <c r="AF178" i="2" s="1"/>
  <c r="Q226" i="2"/>
  <c r="P251" i="2"/>
  <c r="I35" i="6" s="1"/>
  <c r="I40" i="6" s="1"/>
  <c r="I84" i="6" s="1"/>
  <c r="AR86" i="2"/>
  <c r="AR174" i="2"/>
  <c r="T170" i="2"/>
  <c r="AC187" i="2"/>
  <c r="AC201" i="2" s="1"/>
  <c r="W34" i="6" s="1"/>
  <c r="R162" i="2"/>
  <c r="Q201" i="2"/>
  <c r="J34" i="6" s="1"/>
  <c r="AB101" i="2"/>
  <c r="V32" i="6" s="1"/>
  <c r="V40" i="6" s="1"/>
  <c r="V84" i="6" s="1"/>
  <c r="AB201" i="2"/>
  <c r="V34" i="6" s="1"/>
  <c r="AF168" i="2"/>
  <c r="AE168" i="2"/>
  <c r="N33" i="6"/>
  <c r="U100" i="37"/>
  <c r="U22" i="37"/>
  <c r="U83" i="37" s="1"/>
  <c r="E145" i="37"/>
  <c r="D146" i="37"/>
  <c r="Y139" i="37"/>
  <c r="X140" i="37"/>
  <c r="R104" i="37"/>
  <c r="AB149" i="37"/>
  <c r="AC138" i="37"/>
  <c r="R7" i="27"/>
  <c r="S9" i="6"/>
  <c r="AK152" i="6"/>
  <c r="V154" i="26"/>
  <c r="V6" i="6"/>
  <c r="V16" i="6" s="1"/>
  <c r="U158" i="26"/>
  <c r="U15" i="6" s="1"/>
  <c r="T104" i="6"/>
  <c r="AP101" i="2"/>
  <c r="AK32" i="6" s="1"/>
  <c r="AI40" i="6"/>
  <c r="AI84" i="6" s="1"/>
  <c r="Q101" i="2"/>
  <c r="J32" i="6" s="1"/>
  <c r="T55" i="2"/>
  <c r="R101" i="2"/>
  <c r="K32" i="6" s="1"/>
  <c r="AR251" i="2"/>
  <c r="AM35" i="6" s="1"/>
  <c r="AQ251" i="2"/>
  <c r="AL35" i="6" s="1"/>
  <c r="AJ40" i="6"/>
  <c r="AJ84" i="6" s="1"/>
  <c r="AC205" i="2"/>
  <c r="AC251" i="2" s="1"/>
  <c r="W35" i="6" s="1"/>
  <c r="W40" i="6" s="1"/>
  <c r="W84" i="6" s="1"/>
  <c r="AF55" i="2"/>
  <c r="AF96" i="26"/>
  <c r="AF100" i="26"/>
  <c r="T87" i="27"/>
  <c r="T93" i="27" s="1"/>
  <c r="T72" i="27"/>
  <c r="V73" i="26"/>
  <c r="V65" i="27"/>
  <c r="V86" i="27" s="1"/>
  <c r="S99" i="27"/>
  <c r="S100" i="27" s="1"/>
  <c r="S102" i="27" s="1"/>
  <c r="S104" i="27" s="1"/>
  <c r="S97" i="27"/>
  <c r="S108" i="27"/>
  <c r="T17" i="6" s="1"/>
  <c r="U74" i="26"/>
  <c r="U81" i="26" s="1"/>
  <c r="U66" i="27"/>
  <c r="V85" i="27"/>
  <c r="S44" i="13"/>
  <c r="V88" i="26"/>
  <c r="U37" i="13"/>
  <c r="X138" i="26"/>
  <c r="V72" i="26"/>
  <c r="AG95" i="26"/>
  <c r="U89" i="26"/>
  <c r="T38" i="13"/>
  <c r="W139" i="26"/>
  <c r="W140" i="26" s="1"/>
  <c r="W170" i="26" s="1"/>
  <c r="U36" i="13"/>
  <c r="W64" i="27" s="1"/>
  <c r="X137" i="26"/>
  <c r="W10" i="13"/>
  <c r="V7" i="13"/>
  <c r="V8" i="13"/>
  <c r="U9" i="13"/>
  <c r="X157" i="26" s="1"/>
  <c r="X14" i="6" s="1"/>
  <c r="S122" i="26"/>
  <c r="J160" i="26"/>
  <c r="AP201" i="2"/>
  <c r="AK34" i="6" s="1"/>
  <c r="S58" i="2"/>
  <c r="B29" i="11"/>
  <c r="W153" i="6"/>
  <c r="B100" i="6"/>
  <c r="N100" i="6" s="1"/>
  <c r="F141" i="6"/>
  <c r="V40" i="13" l="1"/>
  <c r="Y147" i="26"/>
  <c r="J50" i="13"/>
  <c r="K18" i="27"/>
  <c r="W16" i="13"/>
  <c r="Z144" i="26" s="1"/>
  <c r="W15" i="13"/>
  <c r="Z143" i="26" s="1"/>
  <c r="X20" i="13"/>
  <c r="W18" i="13"/>
  <c r="W17" i="13"/>
  <c r="Z145" i="26" s="1"/>
  <c r="Y21" i="13"/>
  <c r="W75" i="26"/>
  <c r="W67" i="27"/>
  <c r="W88" i="27" s="1"/>
  <c r="AD187" i="2"/>
  <c r="AE187" i="2" s="1"/>
  <c r="L19" i="27"/>
  <c r="K51" i="13"/>
  <c r="Y146" i="26"/>
  <c r="V39" i="13"/>
  <c r="L16" i="27"/>
  <c r="K48" i="13"/>
  <c r="K17" i="27"/>
  <c r="J49" i="13"/>
  <c r="X147" i="26"/>
  <c r="X151" i="26" s="1"/>
  <c r="X172" i="26" s="1"/>
  <c r="X7" i="6" s="1"/>
  <c r="U40" i="13"/>
  <c r="V6" i="37"/>
  <c r="V12" i="37" s="1"/>
  <c r="V22" i="37" s="1"/>
  <c r="V83" i="37" s="1"/>
  <c r="L14" i="30"/>
  <c r="J27" i="30"/>
  <c r="J70" i="30" s="1"/>
  <c r="J82" i="30" s="1"/>
  <c r="J7" i="30" s="1"/>
  <c r="K27" i="30"/>
  <c r="K70" i="30" s="1"/>
  <c r="K82" i="30" s="1"/>
  <c r="K7" i="30" s="1"/>
  <c r="K6" i="30"/>
  <c r="R108" i="37"/>
  <c r="B122" i="37"/>
  <c r="S162" i="2"/>
  <c r="R201" i="2"/>
  <c r="K34" i="6" s="1"/>
  <c r="R226" i="2"/>
  <c r="Q251" i="2"/>
  <c r="J35" i="6" s="1"/>
  <c r="AF187" i="2"/>
  <c r="AF201" i="2" s="1"/>
  <c r="Z34" i="6" s="1"/>
  <c r="J40" i="6"/>
  <c r="J84" i="6" s="1"/>
  <c r="AD201" i="2"/>
  <c r="X34" i="6" s="1"/>
  <c r="AE67" i="2"/>
  <c r="AN35" i="6"/>
  <c r="V100" i="37"/>
  <c r="F145" i="37"/>
  <c r="E146" i="37"/>
  <c r="AD138" i="37"/>
  <c r="AC149" i="37"/>
  <c r="Z139" i="37"/>
  <c r="AA139" i="37" s="1"/>
  <c r="Y140" i="37"/>
  <c r="R133" i="37"/>
  <c r="S7" i="27"/>
  <c r="T9" i="6"/>
  <c r="AH99" i="26"/>
  <c r="AL152" i="6"/>
  <c r="W154" i="26"/>
  <c r="W6" i="6"/>
  <c r="W16" i="6" s="1"/>
  <c r="V158" i="26"/>
  <c r="V15" i="6" s="1"/>
  <c r="U104" i="6"/>
  <c r="AE201" i="2"/>
  <c r="Y34" i="6" s="1"/>
  <c r="AR101" i="2"/>
  <c r="AM32" i="6" s="1"/>
  <c r="AQ101" i="2"/>
  <c r="AL32" i="6" s="1"/>
  <c r="AK40" i="6"/>
  <c r="AK84" i="6" s="1"/>
  <c r="S101" i="2"/>
  <c r="L32" i="6" s="1"/>
  <c r="T58" i="2"/>
  <c r="T101" i="2" s="1"/>
  <c r="AD205" i="2"/>
  <c r="AF101" i="26"/>
  <c r="AG96" i="26"/>
  <c r="AG100" i="26"/>
  <c r="AG101" i="26" s="1"/>
  <c r="T97" i="27"/>
  <c r="T99" i="27"/>
  <c r="T100" i="27" s="1"/>
  <c r="T102" i="27" s="1"/>
  <c r="T104" i="27" s="1"/>
  <c r="T108" i="27"/>
  <c r="U17" i="6" s="1"/>
  <c r="V74" i="26"/>
  <c r="V81" i="26" s="1"/>
  <c r="V66" i="27"/>
  <c r="V87" i="27" s="1"/>
  <c r="U87" i="27"/>
  <c r="U93" i="27" s="1"/>
  <c r="U72" i="27"/>
  <c r="W85" i="27"/>
  <c r="W73" i="26"/>
  <c r="W65" i="27"/>
  <c r="W86" i="27" s="1"/>
  <c r="V93" i="27"/>
  <c r="W88" i="26"/>
  <c r="V36" i="13"/>
  <c r="X64" i="27" s="1"/>
  <c r="Y137" i="26"/>
  <c r="V37" i="13"/>
  <c r="Y138" i="26"/>
  <c r="W72" i="26"/>
  <c r="AH95" i="26"/>
  <c r="V89" i="26"/>
  <c r="T44" i="13"/>
  <c r="U38" i="13"/>
  <c r="X139" i="26"/>
  <c r="X140" i="26" s="1"/>
  <c r="X170" i="26" s="1"/>
  <c r="V9" i="13"/>
  <c r="W7" i="13"/>
  <c r="X10" i="13"/>
  <c r="W8" i="13"/>
  <c r="T122" i="26"/>
  <c r="K160" i="26"/>
  <c r="AR201" i="2"/>
  <c r="AM34" i="6" s="1"/>
  <c r="AQ201" i="2"/>
  <c r="AL34" i="6" s="1"/>
  <c r="C142" i="6"/>
  <c r="B143" i="6"/>
  <c r="B10" i="11"/>
  <c r="B24" i="6"/>
  <c r="X153" i="6"/>
  <c r="G141" i="6"/>
  <c r="B26" i="11"/>
  <c r="W68" i="27" l="1"/>
  <c r="W89" i="27" s="1"/>
  <c r="W76" i="26"/>
  <c r="L17" i="27"/>
  <c r="K49" i="13"/>
  <c r="M16" i="27"/>
  <c r="L48" i="13"/>
  <c r="X67" i="27"/>
  <c r="X88" i="27" s="1"/>
  <c r="X75" i="26"/>
  <c r="M19" i="27"/>
  <c r="L51" i="13"/>
  <c r="W19" i="13"/>
  <c r="W39" i="13"/>
  <c r="Z146" i="26"/>
  <c r="Y151" i="26"/>
  <c r="Y172" i="26" s="1"/>
  <c r="Y7" i="6" s="1"/>
  <c r="X15" i="13"/>
  <c r="AA143" i="26" s="1"/>
  <c r="X18" i="13"/>
  <c r="X17" i="13"/>
  <c r="AA145" i="26" s="1"/>
  <c r="X16" i="13"/>
  <c r="AA144" i="26" s="1"/>
  <c r="X19" i="13"/>
  <c r="K50" i="13"/>
  <c r="L18" i="27"/>
  <c r="X76" i="26"/>
  <c r="X68" i="27"/>
  <c r="X89" i="27" s="1"/>
  <c r="W6" i="37"/>
  <c r="W12" i="37" s="1"/>
  <c r="M14" i="30"/>
  <c r="M17" i="30" s="1"/>
  <c r="L17" i="30"/>
  <c r="J6" i="30"/>
  <c r="C85" i="37"/>
  <c r="B130" i="37"/>
  <c r="B135" i="37" s="1"/>
  <c r="B142" i="37" s="1"/>
  <c r="C121" i="37"/>
  <c r="R109" i="37"/>
  <c r="AH100" i="26"/>
  <c r="AA34" i="6"/>
  <c r="AF67" i="2"/>
  <c r="AF101" i="2" s="1"/>
  <c r="Z32" i="6" s="1"/>
  <c r="AE101" i="2"/>
  <c r="Y32" i="6" s="1"/>
  <c r="S226" i="2"/>
  <c r="R251" i="2"/>
  <c r="K35" i="6" s="1"/>
  <c r="T162" i="2"/>
  <c r="T201" i="2" s="1"/>
  <c r="M34" i="6" s="1"/>
  <c r="S201" i="2"/>
  <c r="L34" i="6" s="1"/>
  <c r="AN32" i="6"/>
  <c r="AN34" i="6"/>
  <c r="W100" i="37"/>
  <c r="W22" i="37"/>
  <c r="W83" i="37" s="1"/>
  <c r="F146" i="37"/>
  <c r="G145" i="37"/>
  <c r="AB139" i="37"/>
  <c r="Z140" i="37"/>
  <c r="AA140" i="37" s="1"/>
  <c r="S104" i="37"/>
  <c r="AD149" i="37"/>
  <c r="AE138" i="37"/>
  <c r="T7" i="27"/>
  <c r="U9" i="6"/>
  <c r="V72" i="27"/>
  <c r="AI99" i="26"/>
  <c r="AH101" i="26"/>
  <c r="AM152" i="6"/>
  <c r="AN152" i="6" s="1"/>
  <c r="X154" i="26"/>
  <c r="X6" i="6"/>
  <c r="X16" i="6" s="1"/>
  <c r="W158" i="26"/>
  <c r="W15" i="6" s="1"/>
  <c r="V104" i="6"/>
  <c r="AL40" i="6"/>
  <c r="AL84" i="6" s="1"/>
  <c r="AM40" i="6"/>
  <c r="M32" i="6"/>
  <c r="AD251" i="2"/>
  <c r="X35" i="6" s="1"/>
  <c r="X40" i="6" s="1"/>
  <c r="X84" i="6" s="1"/>
  <c r="AE205" i="2"/>
  <c r="U108" i="27"/>
  <c r="V17" i="6" s="1"/>
  <c r="U99" i="27"/>
  <c r="U100" i="27" s="1"/>
  <c r="U102" i="27" s="1"/>
  <c r="U104" i="27" s="1"/>
  <c r="U97" i="27"/>
  <c r="V108" i="27"/>
  <c r="W17" i="6" s="1"/>
  <c r="V97" i="27"/>
  <c r="V99" i="27"/>
  <c r="V100" i="27" s="1"/>
  <c r="V102" i="27" s="1"/>
  <c r="V104" i="27" s="1"/>
  <c r="W74" i="26"/>
  <c r="W81" i="26" s="1"/>
  <c r="W66" i="27"/>
  <c r="X85" i="27"/>
  <c r="X73" i="26"/>
  <c r="X65" i="27"/>
  <c r="X86" i="27" s="1"/>
  <c r="V38" i="13"/>
  <c r="Y139" i="26"/>
  <c r="Y140" i="26" s="1"/>
  <c r="Y170" i="26" s="1"/>
  <c r="X72" i="26"/>
  <c r="W37" i="13"/>
  <c r="Z138" i="26"/>
  <c r="W36" i="13"/>
  <c r="Y64" i="27" s="1"/>
  <c r="Z137" i="26"/>
  <c r="AH96" i="26"/>
  <c r="AI95" i="26"/>
  <c r="W89" i="26"/>
  <c r="U44" i="13"/>
  <c r="Y157" i="26"/>
  <c r="Y14" i="6" s="1"/>
  <c r="X88" i="26"/>
  <c r="W9" i="13"/>
  <c r="Z157" i="26" s="1"/>
  <c r="Z14" i="6" s="1"/>
  <c r="AA14" i="6" s="1"/>
  <c r="X8" i="13"/>
  <c r="Y10" i="13"/>
  <c r="X7" i="13"/>
  <c r="U122" i="26"/>
  <c r="L160" i="26"/>
  <c r="Y153" i="6"/>
  <c r="D142" i="6"/>
  <c r="C143" i="6"/>
  <c r="H141" i="6"/>
  <c r="M18" i="27" l="1"/>
  <c r="L50" i="13"/>
  <c r="AA146" i="26"/>
  <c r="X39" i="13"/>
  <c r="Y67" i="27"/>
  <c r="Y88" i="27" s="1"/>
  <c r="Y75" i="26"/>
  <c r="N19" i="27"/>
  <c r="M51" i="13"/>
  <c r="N16" i="27"/>
  <c r="M48" i="13"/>
  <c r="L49" i="13"/>
  <c r="M17" i="27"/>
  <c r="X40" i="13"/>
  <c r="AA147" i="26"/>
  <c r="AA151" i="26" s="1"/>
  <c r="AA172" i="26" s="1"/>
  <c r="AB7" i="6" s="1"/>
  <c r="AN7" i="6" s="1"/>
  <c r="W40" i="13"/>
  <c r="Z147" i="26"/>
  <c r="Z151" i="26" s="1"/>
  <c r="Z172" i="26" s="1"/>
  <c r="Z7" i="6" s="1"/>
  <c r="AA7" i="6" s="1"/>
  <c r="X6" i="37"/>
  <c r="X12" i="37" s="1"/>
  <c r="N14" i="30"/>
  <c r="M27" i="30"/>
  <c r="M70" i="30" s="1"/>
  <c r="M82" i="30" s="1"/>
  <c r="M7" i="30" s="1"/>
  <c r="L27" i="30"/>
  <c r="L70" i="30" s="1"/>
  <c r="L82" i="30" s="1"/>
  <c r="L7" i="30" s="1"/>
  <c r="AA32" i="6"/>
  <c r="C86" i="37"/>
  <c r="S108" i="37"/>
  <c r="K40" i="6"/>
  <c r="K84" i="6" s="1"/>
  <c r="N34" i="6"/>
  <c r="T226" i="2"/>
  <c r="T251" i="2" s="1"/>
  <c r="M35" i="6" s="1"/>
  <c r="M40" i="6" s="1"/>
  <c r="S251" i="2"/>
  <c r="L35" i="6" s="1"/>
  <c r="L40" i="6" s="1"/>
  <c r="L84" i="6" s="1"/>
  <c r="N32" i="6"/>
  <c r="AM84" i="6"/>
  <c r="AN40" i="6"/>
  <c r="X100" i="37"/>
  <c r="X22" i="37"/>
  <c r="X83" i="37" s="1"/>
  <c r="G146" i="37"/>
  <c r="H145" i="37"/>
  <c r="AF138" i="37"/>
  <c r="AE149" i="37"/>
  <c r="AC139" i="37"/>
  <c r="AB140" i="37"/>
  <c r="S133" i="37"/>
  <c r="V7" i="27"/>
  <c r="W9" i="6"/>
  <c r="U7" i="27"/>
  <c r="V9" i="6"/>
  <c r="AJ99" i="26"/>
  <c r="X158" i="26"/>
  <c r="X15" i="6" s="1"/>
  <c r="W104" i="6"/>
  <c r="Y154" i="26"/>
  <c r="Y6" i="6"/>
  <c r="Y16" i="6" s="1"/>
  <c r="AF205" i="2"/>
  <c r="AF251" i="2" s="1"/>
  <c r="Z35" i="6" s="1"/>
  <c r="AE251" i="2"/>
  <c r="Y35" i="6" s="1"/>
  <c r="Y40" i="6" s="1"/>
  <c r="Y84" i="6" s="1"/>
  <c r="AI96" i="26"/>
  <c r="AI100" i="26"/>
  <c r="AI101" i="26" s="1"/>
  <c r="Y85" i="27"/>
  <c r="X74" i="26"/>
  <c r="X81" i="26" s="1"/>
  <c r="X66" i="27"/>
  <c r="W87" i="27"/>
  <c r="W93" i="27" s="1"/>
  <c r="W72" i="27"/>
  <c r="Y73" i="26"/>
  <c r="Y65" i="27"/>
  <c r="Y86" i="27" s="1"/>
  <c r="V44" i="13"/>
  <c r="AJ95" i="26"/>
  <c r="X89" i="26"/>
  <c r="Y72" i="26"/>
  <c r="X9" i="13"/>
  <c r="AA157" i="26" s="1"/>
  <c r="AB14" i="6" s="1"/>
  <c r="X36" i="13"/>
  <c r="Z64" i="27" s="1"/>
  <c r="AA137" i="26"/>
  <c r="X37" i="13"/>
  <c r="AA138" i="26"/>
  <c r="Y88" i="26"/>
  <c r="W38" i="13"/>
  <c r="Z139" i="26"/>
  <c r="Z140" i="26" s="1"/>
  <c r="Z170" i="26" s="1"/>
  <c r="Y8" i="13"/>
  <c r="Y7" i="13"/>
  <c r="Y11" i="13"/>
  <c r="V122" i="26"/>
  <c r="M160" i="26"/>
  <c r="B11" i="6"/>
  <c r="I141" i="6"/>
  <c r="E142" i="6"/>
  <c r="D143" i="6"/>
  <c r="Z153" i="6"/>
  <c r="AA153" i="6" s="1"/>
  <c r="O16" i="27" l="1"/>
  <c r="N48" i="13"/>
  <c r="N51" i="13"/>
  <c r="O19" i="27"/>
  <c r="Z67" i="27"/>
  <c r="Z88" i="27" s="1"/>
  <c r="Z75" i="26"/>
  <c r="N18" i="27"/>
  <c r="M50" i="13"/>
  <c r="L6" i="30"/>
  <c r="Y68" i="27"/>
  <c r="Y89" i="27" s="1"/>
  <c r="Y76" i="26"/>
  <c r="Z68" i="27"/>
  <c r="Z89" i="27" s="1"/>
  <c r="Z76" i="26"/>
  <c r="N17" i="27"/>
  <c r="M49" i="13"/>
  <c r="Y6" i="37"/>
  <c r="Y12" i="37" s="1"/>
  <c r="O14" i="30"/>
  <c r="O17" i="30" s="1"/>
  <c r="N17" i="30"/>
  <c r="M6" i="30"/>
  <c r="S109" i="37"/>
  <c r="C87" i="37"/>
  <c r="M84" i="6"/>
  <c r="N40" i="6"/>
  <c r="N35" i="6"/>
  <c r="Z40" i="6"/>
  <c r="Z84" i="6" s="1"/>
  <c r="AA84" i="6" s="1"/>
  <c r="AA35" i="6"/>
  <c r="AN84" i="6"/>
  <c r="Y100" i="37"/>
  <c r="Y22" i="37"/>
  <c r="Y83" i="37" s="1"/>
  <c r="AB153" i="6"/>
  <c r="D30" i="11"/>
  <c r="D30" i="41" s="1"/>
  <c r="AK99" i="26"/>
  <c r="I145" i="37"/>
  <c r="H146" i="37"/>
  <c r="AD139" i="37"/>
  <c r="AC140" i="37"/>
  <c r="T104" i="37"/>
  <c r="AF149" i="37"/>
  <c r="AG138" i="37"/>
  <c r="AC153" i="6"/>
  <c r="Y158" i="26"/>
  <c r="Y15" i="6" s="1"/>
  <c r="X104" i="6"/>
  <c r="Z154" i="26"/>
  <c r="Z6" i="6"/>
  <c r="AJ96" i="26"/>
  <c r="AJ100" i="26"/>
  <c r="AJ101" i="26" s="1"/>
  <c r="X87" i="27"/>
  <c r="X93" i="27" s="1"/>
  <c r="X72" i="27"/>
  <c r="Z85" i="27"/>
  <c r="W97" i="27"/>
  <c r="W108" i="27"/>
  <c r="X17" i="6" s="1"/>
  <c r="W99" i="27"/>
  <c r="W100" i="27" s="1"/>
  <c r="W102" i="27" s="1"/>
  <c r="W104" i="27" s="1"/>
  <c r="Y74" i="26"/>
  <c r="Y66" i="27"/>
  <c r="Z73" i="26"/>
  <c r="Z65" i="27"/>
  <c r="Z86" i="27" s="1"/>
  <c r="Z88" i="26"/>
  <c r="Y37" i="13"/>
  <c r="AB138" i="26"/>
  <c r="Y9" i="13"/>
  <c r="Y36" i="13"/>
  <c r="AA64" i="27" s="1"/>
  <c r="AB157" i="26"/>
  <c r="AC14" i="6" s="1"/>
  <c r="AN14" i="6" s="1"/>
  <c r="AB137" i="26"/>
  <c r="AK95" i="26"/>
  <c r="Y89" i="26"/>
  <c r="X38" i="13"/>
  <c r="AA139" i="26"/>
  <c r="AA140" i="26" s="1"/>
  <c r="AA170" i="26" s="1"/>
  <c r="Y81" i="26"/>
  <c r="W44" i="13"/>
  <c r="Z72" i="26"/>
  <c r="W122" i="26"/>
  <c r="N160" i="26"/>
  <c r="C11" i="6"/>
  <c r="C25" i="6" s="1"/>
  <c r="B9" i="11"/>
  <c r="B11" i="11" s="1"/>
  <c r="B74" i="6"/>
  <c r="B25" i="6"/>
  <c r="J141" i="6"/>
  <c r="F142" i="6"/>
  <c r="E143" i="6"/>
  <c r="O18" i="27" l="1"/>
  <c r="N50" i="13"/>
  <c r="P16" i="27"/>
  <c r="O48" i="13"/>
  <c r="O17" i="27"/>
  <c r="N49" i="13"/>
  <c r="P19" i="27"/>
  <c r="O51" i="13"/>
  <c r="O27" i="30"/>
  <c r="O70" i="30" s="1"/>
  <c r="O82" i="30" s="1"/>
  <c r="O7" i="30" s="1"/>
  <c r="N27" i="30"/>
  <c r="N70" i="30" s="1"/>
  <c r="N82" i="30" s="1"/>
  <c r="N7" i="30" s="1"/>
  <c r="AA40" i="6"/>
  <c r="C151" i="37"/>
  <c r="C152" i="37" s="1"/>
  <c r="C154" i="37" s="1"/>
  <c r="C110" i="37"/>
  <c r="C93" i="37"/>
  <c r="T108" i="37"/>
  <c r="Z16" i="6"/>
  <c r="AA6" i="6"/>
  <c r="AL99" i="26"/>
  <c r="J145" i="37"/>
  <c r="I146" i="37"/>
  <c r="AH138" i="37"/>
  <c r="AG149" i="37"/>
  <c r="AE139" i="37"/>
  <c r="AD140" i="37"/>
  <c r="T133" i="37"/>
  <c r="W7" i="27"/>
  <c r="X9" i="6"/>
  <c r="AD153" i="6"/>
  <c r="AA154" i="26"/>
  <c r="AB6" i="6"/>
  <c r="Z158" i="26"/>
  <c r="Z15" i="6" s="1"/>
  <c r="AA15" i="6" s="1"/>
  <c r="Y104" i="6"/>
  <c r="B109" i="6"/>
  <c r="C109" i="6"/>
  <c r="AK96" i="26"/>
  <c r="AK100" i="26"/>
  <c r="AK101" i="26" s="1"/>
  <c r="Z74" i="26"/>
  <c r="Z66" i="27"/>
  <c r="AA73" i="26"/>
  <c r="AA65" i="27"/>
  <c r="AA86" i="27" s="1"/>
  <c r="Y87" i="27"/>
  <c r="Y93" i="27" s="1"/>
  <c r="Y72" i="27"/>
  <c r="X108" i="27"/>
  <c r="Y17" i="6" s="1"/>
  <c r="X97" i="27"/>
  <c r="X99" i="27"/>
  <c r="X100" i="27" s="1"/>
  <c r="X102" i="27" s="1"/>
  <c r="X104" i="27" s="1"/>
  <c r="AA85" i="27"/>
  <c r="X44" i="13"/>
  <c r="Z81" i="26"/>
  <c r="AA88" i="26"/>
  <c r="Y38" i="13"/>
  <c r="AB139" i="26"/>
  <c r="AB140" i="26" s="1"/>
  <c r="AB170" i="26" s="1"/>
  <c r="Y44" i="13"/>
  <c r="AA72" i="26"/>
  <c r="AL95" i="26"/>
  <c r="Z89" i="26"/>
  <c r="X122" i="26"/>
  <c r="O160" i="26"/>
  <c r="B84" i="6"/>
  <c r="D11" i="6"/>
  <c r="K141" i="6"/>
  <c r="G142" i="6"/>
  <c r="F143" i="6"/>
  <c r="Q19" i="27" l="1"/>
  <c r="P51" i="13"/>
  <c r="O49" i="13"/>
  <c r="P17" i="27"/>
  <c r="Q16" i="27"/>
  <c r="P48" i="13"/>
  <c r="P18" i="27"/>
  <c r="O50" i="13"/>
  <c r="O6" i="30"/>
  <c r="N6" i="30"/>
  <c r="AA16" i="6"/>
  <c r="P14" i="30"/>
  <c r="Z6" i="37"/>
  <c r="Y45" i="13"/>
  <c r="Z12" i="37"/>
  <c r="AA6" i="37"/>
  <c r="Z22" i="37"/>
  <c r="AA12" i="37"/>
  <c r="T109" i="37"/>
  <c r="C120" i="37"/>
  <c r="D9" i="40"/>
  <c r="D11" i="40" s="1"/>
  <c r="Z100" i="37"/>
  <c r="AA100" i="37" s="1"/>
  <c r="D36" i="41"/>
  <c r="AB16" i="6"/>
  <c r="B86" i="6"/>
  <c r="N84" i="6"/>
  <c r="B148" i="6"/>
  <c r="N109" i="6"/>
  <c r="J146" i="37"/>
  <c r="K145" i="37"/>
  <c r="AF139" i="37"/>
  <c r="AE140" i="37"/>
  <c r="U104" i="37"/>
  <c r="U108" i="37" s="1"/>
  <c r="U109" i="37" s="1"/>
  <c r="AH149" i="37"/>
  <c r="AI138" i="37"/>
  <c r="X7" i="27"/>
  <c r="Y9" i="6"/>
  <c r="AE153" i="6"/>
  <c r="AB154" i="26"/>
  <c r="AC6" i="6"/>
  <c r="AC16" i="6" s="1"/>
  <c r="AA158" i="26"/>
  <c r="AB15" i="6" s="1"/>
  <c r="Z104" i="6"/>
  <c r="AA104" i="6" s="1"/>
  <c r="D25" i="6"/>
  <c r="D103" i="6"/>
  <c r="AL96" i="26"/>
  <c r="AL100" i="26"/>
  <c r="AL101" i="26" s="1"/>
  <c r="Z87" i="27"/>
  <c r="Z93" i="27" s="1"/>
  <c r="Z72" i="27"/>
  <c r="AA74" i="26"/>
  <c r="AA81" i="26" s="1"/>
  <c r="AA66" i="27"/>
  <c r="Y99" i="27"/>
  <c r="Y100" i="27" s="1"/>
  <c r="Y102" i="27" s="1"/>
  <c r="Y104" i="27" s="1"/>
  <c r="Y108" i="27"/>
  <c r="Z17" i="6" s="1"/>
  <c r="AA17" i="6" s="1"/>
  <c r="Y97" i="27"/>
  <c r="AB88" i="26"/>
  <c r="AJ89" i="26" s="1"/>
  <c r="AA89" i="26"/>
  <c r="Y122" i="26"/>
  <c r="P160" i="26"/>
  <c r="C110" i="6"/>
  <c r="C111" i="6" s="1"/>
  <c r="C112" i="6" s="1"/>
  <c r="C86" i="6"/>
  <c r="B110" i="6"/>
  <c r="L141" i="6"/>
  <c r="H142" i="6"/>
  <c r="G143" i="6"/>
  <c r="P50" i="13" l="1"/>
  <c r="Q18" i="27"/>
  <c r="R16" i="27"/>
  <c r="Q48" i="13"/>
  <c r="R19" i="27"/>
  <c r="Q51" i="13"/>
  <c r="Q17" i="27"/>
  <c r="P49" i="13"/>
  <c r="AB6" i="37"/>
  <c r="E15" i="31"/>
  <c r="P17" i="30"/>
  <c r="Q14" i="30"/>
  <c r="Q17" i="30" s="1"/>
  <c r="Q27" i="30" s="1"/>
  <c r="AC6" i="37"/>
  <c r="AC12" i="37" s="1"/>
  <c r="F15" i="31"/>
  <c r="F18" i="31" s="1"/>
  <c r="AB12" i="37"/>
  <c r="AB100" i="37" s="1"/>
  <c r="AN6" i="37"/>
  <c r="C122" i="37"/>
  <c r="AN12" i="37"/>
  <c r="Z83" i="37"/>
  <c r="AA83" i="37" s="1"/>
  <c r="AA22" i="37"/>
  <c r="AN6" i="6"/>
  <c r="AN16" i="6"/>
  <c r="B111" i="6"/>
  <c r="E36" i="41"/>
  <c r="AC100" i="37"/>
  <c r="AC22" i="37"/>
  <c r="AC83" i="37" s="1"/>
  <c r="AD100" i="37"/>
  <c r="E9" i="40"/>
  <c r="K146" i="37"/>
  <c r="L145" i="37"/>
  <c r="AJ138" i="37"/>
  <c r="AI149" i="37"/>
  <c r="AG139" i="37"/>
  <c r="AF140" i="37"/>
  <c r="U133" i="37"/>
  <c r="Y7" i="27"/>
  <c r="Z9" i="6"/>
  <c r="AA9" i="6" s="1"/>
  <c r="AF153" i="6"/>
  <c r="AB158" i="26"/>
  <c r="AC15" i="6" s="1"/>
  <c r="AN15" i="6" s="1"/>
  <c r="AB104" i="6"/>
  <c r="AC104" i="6"/>
  <c r="D134" i="6"/>
  <c r="Z97" i="27"/>
  <c r="Z99" i="27"/>
  <c r="Z100" i="27" s="1"/>
  <c r="Z102" i="27" s="1"/>
  <c r="Z104" i="27" s="1"/>
  <c r="Z108" i="27"/>
  <c r="AB17" i="6" s="1"/>
  <c r="AA87" i="27"/>
  <c r="AA93" i="27" s="1"/>
  <c r="AA72" i="27"/>
  <c r="AG89" i="26"/>
  <c r="AI89" i="26"/>
  <c r="AL89" i="26"/>
  <c r="AB89" i="26"/>
  <c r="AD89" i="26"/>
  <c r="AK89" i="26"/>
  <c r="AE89" i="26"/>
  <c r="AC89" i="26"/>
  <c r="AH89" i="26"/>
  <c r="AF89" i="26"/>
  <c r="Z122" i="26"/>
  <c r="AA122" i="26"/>
  <c r="Q160" i="26"/>
  <c r="B149" i="6"/>
  <c r="C148" i="6"/>
  <c r="C149" i="6" s="1"/>
  <c r="D110" i="6"/>
  <c r="D86" i="6"/>
  <c r="I142" i="6"/>
  <c r="H143" i="6"/>
  <c r="M141" i="6"/>
  <c r="N141" i="6" s="1"/>
  <c r="R17" i="27" l="1"/>
  <c r="Q49" i="13"/>
  <c r="R51" i="13"/>
  <c r="S19" i="27"/>
  <c r="S16" i="27"/>
  <c r="R48" i="13"/>
  <c r="R18" i="27"/>
  <c r="Q50" i="13"/>
  <c r="F28" i="31"/>
  <c r="F71" i="31" s="1"/>
  <c r="F83" i="31" s="1"/>
  <c r="F7" i="31" s="1"/>
  <c r="Q6" i="30"/>
  <c r="Q70" i="30"/>
  <c r="Q82" i="30" s="1"/>
  <c r="Q7" i="30" s="1"/>
  <c r="Q15" i="31"/>
  <c r="Q18" i="31" s="1"/>
  <c r="E18" i="31"/>
  <c r="P27" i="30"/>
  <c r="P70" i="30" s="1"/>
  <c r="P82" i="30" s="1"/>
  <c r="P7" i="30" s="1"/>
  <c r="AB22" i="37"/>
  <c r="AB83" i="37" s="1"/>
  <c r="AN83" i="37" s="1"/>
  <c r="C130" i="37"/>
  <c r="C135" i="37" s="1"/>
  <c r="C142" i="37" s="1"/>
  <c r="D85" i="37"/>
  <c r="D121" i="37"/>
  <c r="AN100" i="37"/>
  <c r="AN104" i="6"/>
  <c r="B112" i="6"/>
  <c r="E11" i="40"/>
  <c r="L146" i="37"/>
  <c r="M145" i="37"/>
  <c r="N145" i="37" s="1"/>
  <c r="AH139" i="37"/>
  <c r="AG140" i="37"/>
  <c r="V104" i="37"/>
  <c r="V108" i="37" s="1"/>
  <c r="AJ149" i="37"/>
  <c r="AK138" i="37"/>
  <c r="Z7" i="27"/>
  <c r="AB9" i="6"/>
  <c r="AG153" i="6"/>
  <c r="AA108" i="27"/>
  <c r="AC17" i="6" s="1"/>
  <c r="AN17" i="6" s="1"/>
  <c r="AA99" i="27"/>
  <c r="AA100" i="27" s="1"/>
  <c r="AA102" i="27" s="1"/>
  <c r="AA104" i="27" s="1"/>
  <c r="AA97" i="27"/>
  <c r="R160" i="26"/>
  <c r="D148" i="6"/>
  <c r="D149" i="6" s="1"/>
  <c r="E110" i="6"/>
  <c r="B13" i="11"/>
  <c r="B14" i="11" s="1"/>
  <c r="J142" i="6"/>
  <c r="I143" i="6"/>
  <c r="O141" i="6"/>
  <c r="AN22" i="37" l="1"/>
  <c r="S18" i="27"/>
  <c r="R50" i="13"/>
  <c r="T16" i="27"/>
  <c r="S48" i="13"/>
  <c r="S17" i="27"/>
  <c r="R49" i="13"/>
  <c r="T19" i="27"/>
  <c r="S51" i="13"/>
  <c r="F6" i="31"/>
  <c r="P6" i="30"/>
  <c r="E28" i="31"/>
  <c r="E71" i="31" s="1"/>
  <c r="E83" i="31" s="1"/>
  <c r="E7" i="31" s="1"/>
  <c r="Q28" i="31"/>
  <c r="Q71" i="31" s="1"/>
  <c r="Q83" i="31" s="1"/>
  <c r="Q7" i="31" s="1"/>
  <c r="V109" i="37"/>
  <c r="D86" i="37"/>
  <c r="M146" i="37"/>
  <c r="O145" i="37"/>
  <c r="AL138" i="37"/>
  <c r="AK149" i="37"/>
  <c r="AI139" i="37"/>
  <c r="AH140" i="37"/>
  <c r="V133" i="37"/>
  <c r="AA7" i="27"/>
  <c r="AC9" i="6"/>
  <c r="AN9" i="6" s="1"/>
  <c r="AH153" i="6"/>
  <c r="AC122" i="26"/>
  <c r="AB122" i="26"/>
  <c r="S160" i="26"/>
  <c r="E148" i="6"/>
  <c r="E149" i="6" s="1"/>
  <c r="F110" i="6"/>
  <c r="P141" i="6"/>
  <c r="K142" i="6"/>
  <c r="J143" i="6"/>
  <c r="B17" i="11"/>
  <c r="B20" i="11" s="1"/>
  <c r="B31" i="11"/>
  <c r="B32" i="11" s="1"/>
  <c r="Q6" i="31" l="1"/>
  <c r="U19" i="27"/>
  <c r="T51" i="13"/>
  <c r="T17" i="27"/>
  <c r="S49" i="13"/>
  <c r="U16" i="27"/>
  <c r="T48" i="13"/>
  <c r="S50" i="13"/>
  <c r="T18" i="27"/>
  <c r="E6" i="31"/>
  <c r="C29" i="40"/>
  <c r="N146" i="37"/>
  <c r="D87" i="37"/>
  <c r="P145" i="37"/>
  <c r="O146" i="37"/>
  <c r="AJ139" i="37"/>
  <c r="AI140" i="37"/>
  <c r="W104" i="37"/>
  <c r="W108" i="37" s="1"/>
  <c r="W109" i="37" s="1"/>
  <c r="AL149" i="37"/>
  <c r="AM138" i="37"/>
  <c r="AN138" i="37" s="1"/>
  <c r="AI153" i="6"/>
  <c r="AD122" i="26"/>
  <c r="T160" i="26"/>
  <c r="G110" i="6"/>
  <c r="F148" i="6"/>
  <c r="F149" i="6" s="1"/>
  <c r="L142" i="6"/>
  <c r="K143" i="6"/>
  <c r="B23" i="11"/>
  <c r="B27" i="11" s="1"/>
  <c r="B90" i="6"/>
  <c r="Q141" i="6"/>
  <c r="U18" i="27" l="1"/>
  <c r="T50" i="13"/>
  <c r="V16" i="27"/>
  <c r="U48" i="13"/>
  <c r="U17" i="27"/>
  <c r="T49" i="13"/>
  <c r="U51" i="13"/>
  <c r="V19" i="27"/>
  <c r="D93" i="37"/>
  <c r="D151" i="37"/>
  <c r="D152" i="37" s="1"/>
  <c r="D154" i="37" s="1"/>
  <c r="B154" i="6"/>
  <c r="Q145" i="37"/>
  <c r="P146" i="37"/>
  <c r="AM149" i="37"/>
  <c r="AK139" i="37"/>
  <c r="AJ140" i="37"/>
  <c r="W133" i="37"/>
  <c r="AJ153" i="6"/>
  <c r="AE122" i="26"/>
  <c r="U160" i="26"/>
  <c r="G148" i="6"/>
  <c r="G149" i="6" s="1"/>
  <c r="H110" i="6"/>
  <c r="B96" i="6"/>
  <c r="B113" i="6"/>
  <c r="R141" i="6"/>
  <c r="M142" i="6"/>
  <c r="N142" i="6" s="1"/>
  <c r="L143" i="6"/>
  <c r="U49" i="13" l="1"/>
  <c r="V17" i="27"/>
  <c r="W16" i="27"/>
  <c r="V48" i="13"/>
  <c r="V18" i="27"/>
  <c r="U50" i="13"/>
  <c r="W19" i="27"/>
  <c r="V51" i="13"/>
  <c r="E30" i="40"/>
  <c r="AN149" i="37"/>
  <c r="Q146" i="37"/>
  <c r="R145" i="37"/>
  <c r="X104" i="37"/>
  <c r="X108" i="37" s="1"/>
  <c r="X109" i="37" s="1"/>
  <c r="AL139" i="37"/>
  <c r="AK140" i="37"/>
  <c r="B123" i="6"/>
  <c r="AK153" i="6"/>
  <c r="AF122" i="26"/>
  <c r="V160" i="26"/>
  <c r="I110" i="6"/>
  <c r="H148" i="6"/>
  <c r="H149" i="6" s="1"/>
  <c r="O142" i="6"/>
  <c r="M143" i="6"/>
  <c r="S141" i="6"/>
  <c r="B155" i="6"/>
  <c r="B157" i="6" s="1"/>
  <c r="X19" i="27" l="1"/>
  <c r="W51" i="13"/>
  <c r="W18" i="27"/>
  <c r="V50" i="13"/>
  <c r="X16" i="27"/>
  <c r="W48" i="13"/>
  <c r="W17" i="27"/>
  <c r="V49" i="13"/>
  <c r="C26" i="11"/>
  <c r="C26" i="41" s="1"/>
  <c r="N143" i="6"/>
  <c r="B125" i="6"/>
  <c r="C88" i="6" s="1"/>
  <c r="S145" i="37"/>
  <c r="R146" i="37"/>
  <c r="AM139" i="37"/>
  <c r="AL140" i="37"/>
  <c r="X133" i="37"/>
  <c r="AL153" i="6"/>
  <c r="AG122" i="26"/>
  <c r="W160" i="26"/>
  <c r="J110" i="6"/>
  <c r="I148" i="6"/>
  <c r="I149" i="6" s="1"/>
  <c r="T141" i="6"/>
  <c r="P142" i="6"/>
  <c r="O143" i="6"/>
  <c r="W49" i="13" l="1"/>
  <c r="X17" i="27"/>
  <c r="Y16" i="27"/>
  <c r="X48" i="13"/>
  <c r="X18" i="27"/>
  <c r="W50" i="13"/>
  <c r="X51" i="13"/>
  <c r="Y19" i="27"/>
  <c r="AM140" i="37"/>
  <c r="AN140" i="37" s="1"/>
  <c r="AN139" i="37"/>
  <c r="B133" i="6"/>
  <c r="B138" i="6" s="1"/>
  <c r="B145" i="6" s="1"/>
  <c r="C124" i="6"/>
  <c r="C89" i="6"/>
  <c r="T145" i="37"/>
  <c r="S146" i="37"/>
  <c r="Y104" i="37"/>
  <c r="Y108" i="37" s="1"/>
  <c r="Y109" i="37" s="1"/>
  <c r="AM153" i="6"/>
  <c r="AH122" i="26"/>
  <c r="X160" i="26"/>
  <c r="J148" i="6"/>
  <c r="J149" i="6" s="1"/>
  <c r="Q142" i="6"/>
  <c r="P143" i="6"/>
  <c r="U141" i="6"/>
  <c r="Y18" i="27" l="1"/>
  <c r="X50" i="13"/>
  <c r="Z16" i="27"/>
  <c r="Y48" i="13"/>
  <c r="Y51" i="13"/>
  <c r="Z19" i="27"/>
  <c r="Y17" i="27"/>
  <c r="X49" i="13"/>
  <c r="B162" i="6"/>
  <c r="E30" i="11"/>
  <c r="E30" i="41" s="1"/>
  <c r="AN153" i="6"/>
  <c r="C90" i="6"/>
  <c r="U145" i="37"/>
  <c r="T146" i="37"/>
  <c r="Y133" i="37"/>
  <c r="AI122" i="26"/>
  <c r="Y160" i="26"/>
  <c r="K148" i="6"/>
  <c r="K149" i="6" s="1"/>
  <c r="L110" i="6"/>
  <c r="V141" i="6"/>
  <c r="R142" i="6"/>
  <c r="Q143" i="6"/>
  <c r="Z17" i="27" l="1"/>
  <c r="Y49" i="13"/>
  <c r="AA16" i="27"/>
  <c r="Z48" i="13"/>
  <c r="Z18" i="27"/>
  <c r="Y50" i="13"/>
  <c r="AA19" i="27"/>
  <c r="Z51" i="13"/>
  <c r="C113" i="6"/>
  <c r="C96" i="6"/>
  <c r="C154" i="6"/>
  <c r="C155" i="6" s="1"/>
  <c r="C157" i="6" s="1"/>
  <c r="U146" i="37"/>
  <c r="V145" i="37"/>
  <c r="Z104" i="37"/>
  <c r="AJ122" i="26"/>
  <c r="Z160" i="26"/>
  <c r="K110" i="6"/>
  <c r="L148" i="6"/>
  <c r="L149" i="6" s="1"/>
  <c r="S142" i="6"/>
  <c r="R143" i="6"/>
  <c r="W141" i="6"/>
  <c r="AB19" i="27" l="1"/>
  <c r="AA51" i="13"/>
  <c r="AA18" i="27"/>
  <c r="Z50" i="13"/>
  <c r="AB16" i="27"/>
  <c r="AA48" i="13"/>
  <c r="AA17" i="27"/>
  <c r="Z49" i="13"/>
  <c r="Z108" i="37"/>
  <c r="AA104" i="37"/>
  <c r="C123" i="6"/>
  <c r="V146" i="37"/>
  <c r="W145" i="37"/>
  <c r="Z133" i="37"/>
  <c r="AA133" i="37" s="1"/>
  <c r="AK122" i="26"/>
  <c r="AL122" i="26"/>
  <c r="AA160" i="26"/>
  <c r="M148" i="6"/>
  <c r="O110" i="6"/>
  <c r="X141" i="6"/>
  <c r="T142" i="6"/>
  <c r="S143" i="6"/>
  <c r="AA49" i="13" l="1"/>
  <c r="AB17" i="27"/>
  <c r="AC16" i="27"/>
  <c r="AB48" i="13"/>
  <c r="AB18" i="27"/>
  <c r="AA50" i="13"/>
  <c r="AC19" i="27"/>
  <c r="AB51" i="13"/>
  <c r="Z109" i="37"/>
  <c r="AA109" i="37" s="1"/>
  <c r="AA108" i="37"/>
  <c r="C125" i="6"/>
  <c r="M149" i="6"/>
  <c r="N148" i="6"/>
  <c r="W146" i="37"/>
  <c r="X145" i="37"/>
  <c r="AB104" i="37"/>
  <c r="AB160" i="26"/>
  <c r="O148" i="6"/>
  <c r="O149" i="6" s="1"/>
  <c r="M110" i="6"/>
  <c r="N110" i="6" s="1"/>
  <c r="P110" i="6"/>
  <c r="U142" i="6"/>
  <c r="T143" i="6"/>
  <c r="Y141" i="6"/>
  <c r="AD19" i="27" l="1"/>
  <c r="AC51" i="13"/>
  <c r="AC18" i="27"/>
  <c r="AB50" i="13"/>
  <c r="AD16" i="27"/>
  <c r="AC48" i="13"/>
  <c r="AC17" i="27"/>
  <c r="AB49" i="13"/>
  <c r="AB108" i="37"/>
  <c r="C29" i="11"/>
  <c r="C29" i="41" s="1"/>
  <c r="N149" i="6"/>
  <c r="D88" i="6"/>
  <c r="D124" i="6"/>
  <c r="C133" i="6"/>
  <c r="X146" i="37"/>
  <c r="Y145" i="37"/>
  <c r="AB133" i="37"/>
  <c r="AC160" i="26"/>
  <c r="P148" i="6"/>
  <c r="P149" i="6" s="1"/>
  <c r="Q110" i="6"/>
  <c r="Z141" i="6"/>
  <c r="V142" i="6"/>
  <c r="U143" i="6"/>
  <c r="AC49" i="13" l="1"/>
  <c r="AD17" i="27"/>
  <c r="AE16" i="27"/>
  <c r="AD48" i="13"/>
  <c r="AC50" i="13"/>
  <c r="AD18" i="27"/>
  <c r="AE19" i="27"/>
  <c r="AD51" i="13"/>
  <c r="AB109" i="37"/>
  <c r="C162" i="6"/>
  <c r="C138" i="6"/>
  <c r="C145" i="6" s="1"/>
  <c r="D89" i="6"/>
  <c r="AB141" i="6"/>
  <c r="AC141" i="6" s="1"/>
  <c r="AA141" i="6"/>
  <c r="Z145" i="37"/>
  <c r="AA145" i="37" s="1"/>
  <c r="Y146" i="37"/>
  <c r="AC104" i="37"/>
  <c r="Q148" i="6"/>
  <c r="Q149" i="6" s="1"/>
  <c r="R110" i="6"/>
  <c r="W142" i="6"/>
  <c r="V143" i="6"/>
  <c r="AE51" i="13" l="1"/>
  <c r="AF19" i="27"/>
  <c r="AF16" i="27"/>
  <c r="AE48" i="13"/>
  <c r="AE18" i="27"/>
  <c r="AD50" i="13"/>
  <c r="AE17" i="27"/>
  <c r="AD49" i="13"/>
  <c r="AC108" i="37"/>
  <c r="D90" i="6"/>
  <c r="AB145" i="37"/>
  <c r="Z146" i="37"/>
  <c r="AC133" i="37"/>
  <c r="AD141" i="6"/>
  <c r="AE160" i="26"/>
  <c r="S110" i="6"/>
  <c r="R148" i="6"/>
  <c r="R149" i="6" s="1"/>
  <c r="X142" i="6"/>
  <c r="W143" i="6"/>
  <c r="AE49" i="13" l="1"/>
  <c r="AF17" i="27"/>
  <c r="AE50" i="13"/>
  <c r="AF18" i="27"/>
  <c r="AG16" i="27"/>
  <c r="AF48" i="13"/>
  <c r="AF51" i="13"/>
  <c r="AG19" i="27"/>
  <c r="D29" i="40"/>
  <c r="AA146" i="37"/>
  <c r="AC109" i="37"/>
  <c r="D96" i="6"/>
  <c r="D154" i="6"/>
  <c r="D155" i="6" s="1"/>
  <c r="D157" i="6" s="1"/>
  <c r="AC145" i="37"/>
  <c r="AB146" i="37"/>
  <c r="AD104" i="37"/>
  <c r="AE141" i="6"/>
  <c r="AF160" i="26"/>
  <c r="T110" i="6"/>
  <c r="S148" i="6"/>
  <c r="S149" i="6" s="1"/>
  <c r="Y142" i="6"/>
  <c r="X143" i="6"/>
  <c r="AH19" i="27" l="1"/>
  <c r="AG51" i="13"/>
  <c r="AH16" i="27"/>
  <c r="AG48" i="13"/>
  <c r="AG18" i="27"/>
  <c r="AF50" i="13"/>
  <c r="AF49" i="13"/>
  <c r="AG17" i="27"/>
  <c r="AD108" i="37"/>
  <c r="AD145" i="37"/>
  <c r="AC146" i="37"/>
  <c r="AD133" i="37"/>
  <c r="AF141" i="6"/>
  <c r="AG160" i="26"/>
  <c r="T148" i="6"/>
  <c r="T149" i="6" s="1"/>
  <c r="U110" i="6"/>
  <c r="Z142" i="6"/>
  <c r="Y143" i="6"/>
  <c r="AH17" i="27" l="1"/>
  <c r="AG49" i="13"/>
  <c r="AG50" i="13"/>
  <c r="AH18" i="27"/>
  <c r="AI16" i="27"/>
  <c r="AH48" i="13"/>
  <c r="AI19" i="27"/>
  <c r="AH51" i="13"/>
  <c r="AD109" i="37"/>
  <c r="AB142" i="6"/>
  <c r="AC142" i="6" s="1"/>
  <c r="AA142" i="6"/>
  <c r="AE145" i="37"/>
  <c r="AD146" i="37"/>
  <c r="AE104" i="37"/>
  <c r="AG141" i="6"/>
  <c r="AH160" i="26"/>
  <c r="V110" i="6"/>
  <c r="U148" i="6"/>
  <c r="U149" i="6" s="1"/>
  <c r="Z143" i="6"/>
  <c r="AJ19" i="27" l="1"/>
  <c r="AI51" i="13"/>
  <c r="AJ16" i="27"/>
  <c r="AI48" i="13"/>
  <c r="AH49" i="13"/>
  <c r="AI17" i="27"/>
  <c r="AH50" i="13"/>
  <c r="AI18" i="27"/>
  <c r="AB143" i="6"/>
  <c r="AE108" i="37"/>
  <c r="D26" i="11"/>
  <c r="D26" i="41" s="1"/>
  <c r="AA143" i="6"/>
  <c r="AE146" i="37"/>
  <c r="AF145" i="37"/>
  <c r="AE133" i="37"/>
  <c r="AH141" i="6"/>
  <c r="AD142" i="6"/>
  <c r="AC143" i="6"/>
  <c r="AI160" i="26"/>
  <c r="V148" i="6"/>
  <c r="V149" i="6" s="1"/>
  <c r="AK16" i="27" l="1"/>
  <c r="AJ48" i="13"/>
  <c r="AK48" i="13" s="1"/>
  <c r="AJ51" i="13"/>
  <c r="AK51" i="13" s="1"/>
  <c r="AK19" i="27"/>
  <c r="AJ18" i="27"/>
  <c r="AI50" i="13"/>
  <c r="AJ17" i="27"/>
  <c r="AI49" i="13"/>
  <c r="AE109" i="37"/>
  <c r="AF146" i="37"/>
  <c r="AG145" i="37"/>
  <c r="AF104" i="37"/>
  <c r="AI141" i="6"/>
  <c r="AE142" i="6"/>
  <c r="AD143" i="6"/>
  <c r="AJ160" i="26"/>
  <c r="W148" i="6"/>
  <c r="W149" i="6" s="1"/>
  <c r="X110" i="6"/>
  <c r="AJ49" i="13" l="1"/>
  <c r="AK49" i="13" s="1"/>
  <c r="AK17" i="27"/>
  <c r="AJ50" i="13"/>
  <c r="AK50" i="13" s="1"/>
  <c r="AK18" i="27"/>
  <c r="AF108" i="37"/>
  <c r="AH145" i="37"/>
  <c r="AG146" i="37"/>
  <c r="AF133" i="37"/>
  <c r="AF142" i="6"/>
  <c r="AE143" i="6"/>
  <c r="AJ141" i="6"/>
  <c r="AK160" i="26"/>
  <c r="X148" i="6"/>
  <c r="X149" i="6" s="1"/>
  <c r="W110" i="6"/>
  <c r="AF109" i="37" l="1"/>
  <c r="AH146" i="37"/>
  <c r="AI145" i="37"/>
  <c r="AG104" i="37"/>
  <c r="AG108" i="37" s="1"/>
  <c r="AG109" i="37" s="1"/>
  <c r="AK141" i="6"/>
  <c r="AG142" i="6"/>
  <c r="AF143" i="6"/>
  <c r="AL160" i="26"/>
  <c r="Y148" i="6"/>
  <c r="Y149" i="6" s="1"/>
  <c r="Z110" i="6"/>
  <c r="AJ145" i="37" l="1"/>
  <c r="AI146" i="37"/>
  <c r="AG133" i="37"/>
  <c r="AH104" i="37" s="1"/>
  <c r="AH108" i="37" s="1"/>
  <c r="AH109" i="37" s="1"/>
  <c r="AL141" i="6"/>
  <c r="AH142" i="6"/>
  <c r="AG143" i="6"/>
  <c r="Z148" i="6"/>
  <c r="AA148" i="6" s="1"/>
  <c r="Y110" i="6"/>
  <c r="AA110" i="6" s="1"/>
  <c r="AJ146" i="37" l="1"/>
  <c r="AK145" i="37"/>
  <c r="AH133" i="37"/>
  <c r="AB148" i="6"/>
  <c r="Z149" i="6"/>
  <c r="AI142" i="6"/>
  <c r="AH143" i="6"/>
  <c r="AM141" i="6"/>
  <c r="AN141" i="6" s="1"/>
  <c r="D29" i="11" l="1"/>
  <c r="D29" i="41" s="1"/>
  <c r="AA149" i="6"/>
  <c r="AK146" i="37"/>
  <c r="AL145" i="37"/>
  <c r="AI104" i="37"/>
  <c r="AI108" i="37" s="1"/>
  <c r="AI109" i="37" s="1"/>
  <c r="AC148" i="6"/>
  <c r="AB149" i="6"/>
  <c r="AJ142" i="6"/>
  <c r="AI143" i="6"/>
  <c r="AM145" i="37" l="1"/>
  <c r="AL146" i="37"/>
  <c r="AI133" i="37"/>
  <c r="AJ104" i="37" s="1"/>
  <c r="AJ108" i="37" s="1"/>
  <c r="AJ109" i="37" s="1"/>
  <c r="AD148" i="6"/>
  <c r="AC149" i="6"/>
  <c r="AK142" i="6"/>
  <c r="AJ143" i="6"/>
  <c r="AM146" i="37" l="1"/>
  <c r="AN145" i="37"/>
  <c r="AJ133" i="37"/>
  <c r="AD149" i="6"/>
  <c r="AE148" i="6"/>
  <c r="AL142" i="6"/>
  <c r="AK143" i="6"/>
  <c r="E29" i="40" l="1"/>
  <c r="AN146" i="37"/>
  <c r="AK104" i="37"/>
  <c r="AK108" i="37" s="1"/>
  <c r="AK109" i="37" s="1"/>
  <c r="AE149" i="6"/>
  <c r="AF148" i="6"/>
  <c r="AM142" i="6"/>
  <c r="AL143" i="6"/>
  <c r="AM143" i="6" l="1"/>
  <c r="AN142" i="6"/>
  <c r="AK133" i="37"/>
  <c r="AG148" i="6"/>
  <c r="AF149" i="6"/>
  <c r="E26" i="11" l="1"/>
  <c r="E26" i="41" s="1"/>
  <c r="AN143" i="6"/>
  <c r="AL104" i="37"/>
  <c r="AL108" i="37" s="1"/>
  <c r="AL109" i="37" s="1"/>
  <c r="AG149" i="6"/>
  <c r="AH148" i="6"/>
  <c r="AL133" i="37" l="1"/>
  <c r="AH149" i="6"/>
  <c r="AI148" i="6"/>
  <c r="AM104" i="37" l="1"/>
  <c r="AJ148" i="6"/>
  <c r="AI149" i="6"/>
  <c r="AM108" i="37" l="1"/>
  <c r="AN104" i="37"/>
  <c r="AM133" i="37"/>
  <c r="AN133" i="37" s="1"/>
  <c r="AK148" i="6"/>
  <c r="AJ149" i="6"/>
  <c r="AM109" i="37" l="1"/>
  <c r="AN109" i="37" s="1"/>
  <c r="AN108" i="37"/>
  <c r="AL148" i="6"/>
  <c r="AK149" i="6"/>
  <c r="AM148" i="6" l="1"/>
  <c r="AL149" i="6"/>
  <c r="AM149" i="6" l="1"/>
  <c r="AN148" i="6"/>
  <c r="E29" i="11" l="1"/>
  <c r="E29" i="41" s="1"/>
  <c r="AN149" i="6"/>
  <c r="D34" i="17"/>
  <c r="C11" i="17"/>
  <c r="D12" i="17" s="1"/>
  <c r="D14" i="17" s="1"/>
  <c r="C14" i="17" l="1"/>
  <c r="C17" i="17" s="1"/>
  <c r="G46" i="17"/>
  <c r="F46" i="17" s="1"/>
  <c r="F47" i="17" s="1"/>
  <c r="D17" i="17"/>
  <c r="D16" i="17"/>
  <c r="D25" i="17" s="1"/>
  <c r="D27" i="17" s="1"/>
  <c r="D21" i="17" s="1"/>
  <c r="C16" i="17" l="1"/>
  <c r="C25" i="17" s="1"/>
  <c r="C27" i="17" s="1"/>
  <c r="C21" i="17" s="1"/>
  <c r="E46" i="17"/>
  <c r="D46" i="17" s="1"/>
  <c r="D20" i="17"/>
  <c r="C20" i="17" l="1"/>
  <c r="E138" i="18"/>
  <c r="E42" i="17" s="1"/>
  <c r="D42" i="17" s="1"/>
  <c r="E137" i="18"/>
  <c r="E41" i="17" s="1"/>
  <c r="D41" i="17" s="1"/>
  <c r="E139" i="18"/>
  <c r="E43" i="17" s="1"/>
  <c r="D43" i="17" s="1"/>
  <c r="E136" i="18"/>
  <c r="E40" i="17" s="1"/>
  <c r="D40" i="17" s="1"/>
  <c r="E140" i="18"/>
  <c r="E44" i="17"/>
  <c r="D44" i="17" s="1"/>
  <c r="D47" i="17" l="1"/>
  <c r="C27" i="13" l="1"/>
  <c r="M31" i="13"/>
  <c r="C28" i="13"/>
  <c r="C26" i="13"/>
  <c r="C40" i="13" l="1"/>
  <c r="E68" i="27" s="1"/>
  <c r="F147" i="26"/>
  <c r="C42" i="13"/>
  <c r="E70" i="27" s="1"/>
  <c r="E91" i="27" s="1"/>
  <c r="F149" i="26"/>
  <c r="C41" i="13"/>
  <c r="E69" i="27" s="1"/>
  <c r="E90" i="27" s="1"/>
  <c r="F148" i="26"/>
  <c r="C29" i="13"/>
  <c r="E89" i="27" l="1"/>
  <c r="C43" i="13"/>
  <c r="E71" i="27" s="1"/>
  <c r="E92" i="27" s="1"/>
  <c r="F150" i="26"/>
  <c r="F151" i="26" s="1"/>
  <c r="C53" i="13"/>
  <c r="E77" i="26"/>
  <c r="C54" i="13"/>
  <c r="E78" i="26"/>
  <c r="C44" i="13"/>
  <c r="M45" i="13" s="1"/>
  <c r="C52" i="13"/>
  <c r="E20" i="27" s="1"/>
  <c r="E76" i="26"/>
  <c r="E72" i="27" l="1"/>
  <c r="E93" i="27"/>
  <c r="F172" i="26"/>
  <c r="E7" i="6" s="1"/>
  <c r="D54" i="13"/>
  <c r="E22" i="27"/>
  <c r="D53" i="13"/>
  <c r="E21" i="27"/>
  <c r="E99" i="27"/>
  <c r="E100" i="27" s="1"/>
  <c r="E102" i="27" s="1"/>
  <c r="E104" i="27" s="1"/>
  <c r="E97" i="27"/>
  <c r="E108" i="27"/>
  <c r="E17" i="6" s="1"/>
  <c r="N17" i="6" s="1"/>
  <c r="F154" i="26"/>
  <c r="F88" i="26"/>
  <c r="D52" i="13"/>
  <c r="F20" i="27" s="1"/>
  <c r="E79" i="26"/>
  <c r="E81" i="26" s="1"/>
  <c r="C55" i="13"/>
  <c r="E16" i="6" l="1"/>
  <c r="H14" i="29" s="1"/>
  <c r="N7" i="6"/>
  <c r="C36" i="41"/>
  <c r="E53" i="13"/>
  <c r="F21" i="27"/>
  <c r="E54" i="13"/>
  <c r="F22" i="27"/>
  <c r="E7" i="27"/>
  <c r="E9" i="6"/>
  <c r="N9" i="6" s="1"/>
  <c r="D104" i="6"/>
  <c r="E104" i="6"/>
  <c r="E26" i="27"/>
  <c r="F26" i="27" s="1"/>
  <c r="G26" i="27" s="1"/>
  <c r="H26" i="27" s="1"/>
  <c r="I26" i="27" s="1"/>
  <c r="J26" i="27" s="1"/>
  <c r="K26" i="27" s="1"/>
  <c r="L26" i="27" s="1"/>
  <c r="M26" i="27" s="1"/>
  <c r="N26" i="27" s="1"/>
  <c r="O26" i="27" s="1"/>
  <c r="P26" i="27" s="1"/>
  <c r="Q26" i="27" s="1"/>
  <c r="R26" i="27" s="1"/>
  <c r="S26" i="27" s="1"/>
  <c r="T26" i="27" s="1"/>
  <c r="U26" i="27" s="1"/>
  <c r="V26" i="27" s="1"/>
  <c r="W26" i="27" s="1"/>
  <c r="X26" i="27" s="1"/>
  <c r="Y26" i="27" s="1"/>
  <c r="Z26" i="27" s="1"/>
  <c r="AA26" i="27" s="1"/>
  <c r="AB26" i="27" s="1"/>
  <c r="AC26" i="27" s="1"/>
  <c r="AD26" i="27" s="1"/>
  <c r="AE26" i="27" s="1"/>
  <c r="AF26" i="27" s="1"/>
  <c r="AG26" i="27" s="1"/>
  <c r="AH26" i="27" s="1"/>
  <c r="AI26" i="27" s="1"/>
  <c r="AJ26" i="27" s="1"/>
  <c r="AK26" i="27" s="1"/>
  <c r="R99" i="26"/>
  <c r="AD110" i="26" s="1"/>
  <c r="AD160" i="26" s="1"/>
  <c r="D55" i="13"/>
  <c r="E23" i="27"/>
  <c r="E24" i="27" s="1"/>
  <c r="L89" i="26"/>
  <c r="L165" i="26" s="1"/>
  <c r="K8" i="6" s="1"/>
  <c r="K11" i="6" s="1"/>
  <c r="E27" i="27"/>
  <c r="O89" i="26"/>
  <c r="P89" i="26"/>
  <c r="H89" i="26"/>
  <c r="K89" i="26"/>
  <c r="Q89" i="26"/>
  <c r="J89" i="26"/>
  <c r="M89" i="26"/>
  <c r="M165" i="26" s="1"/>
  <c r="F89" i="26"/>
  <c r="F165" i="26" s="1"/>
  <c r="G89" i="26"/>
  <c r="I89" i="26"/>
  <c r="R95" i="26"/>
  <c r="N89" i="26"/>
  <c r="N165" i="26" s="1"/>
  <c r="F158" i="26"/>
  <c r="E121" i="26"/>
  <c r="F121" i="26" s="1"/>
  <c r="E122" i="26"/>
  <c r="N162" i="26"/>
  <c r="M162" i="26"/>
  <c r="E52" i="13"/>
  <c r="G20" i="27" s="1"/>
  <c r="L162" i="26"/>
  <c r="C56" i="13"/>
  <c r="H17" i="29" l="1"/>
  <c r="Q14" i="29"/>
  <c r="Q17" i="29" s="1"/>
  <c r="N16" i="6"/>
  <c r="E6" i="37"/>
  <c r="N104" i="6"/>
  <c r="F54" i="13"/>
  <c r="G22" i="27"/>
  <c r="F53" i="13"/>
  <c r="G21" i="27"/>
  <c r="D104" i="37"/>
  <c r="D132" i="37"/>
  <c r="E132" i="37" s="1"/>
  <c r="F132" i="37" s="1"/>
  <c r="G132" i="37" s="1"/>
  <c r="H132" i="37" s="1"/>
  <c r="I132" i="37" s="1"/>
  <c r="J132" i="37" s="1"/>
  <c r="K132" i="37" s="1"/>
  <c r="L132" i="37" s="1"/>
  <c r="M132" i="37" s="1"/>
  <c r="N132" i="37" s="1"/>
  <c r="D135" i="6"/>
  <c r="E135" i="6" s="1"/>
  <c r="F135" i="6" s="1"/>
  <c r="G135" i="6" s="1"/>
  <c r="H135" i="6" s="1"/>
  <c r="I135" i="6" s="1"/>
  <c r="J135" i="6" s="1"/>
  <c r="K135" i="6" s="1"/>
  <c r="L135" i="6" s="1"/>
  <c r="M135" i="6" s="1"/>
  <c r="N135" i="6" s="1"/>
  <c r="D107" i="6"/>
  <c r="Y96" i="26"/>
  <c r="Y165" i="26" s="1"/>
  <c r="X5" i="27" s="1"/>
  <c r="X9" i="27" s="1"/>
  <c r="R100" i="26"/>
  <c r="E55" i="13"/>
  <c r="F23" i="27"/>
  <c r="F24" i="27" s="1"/>
  <c r="E47" i="27"/>
  <c r="E32" i="27"/>
  <c r="N167" i="26"/>
  <c r="D56" i="13"/>
  <c r="K5" i="27"/>
  <c r="K9" i="27" s="1"/>
  <c r="E28" i="27"/>
  <c r="E29" i="27" s="1"/>
  <c r="F27" i="27"/>
  <c r="L167" i="26"/>
  <c r="L8" i="6"/>
  <c r="L11" i="6" s="1"/>
  <c r="L5" i="27"/>
  <c r="L9" i="27" s="1"/>
  <c r="E5" i="27"/>
  <c r="E9" i="27" s="1"/>
  <c r="E8" i="6"/>
  <c r="Y8" i="6"/>
  <c r="Y11" i="6" s="1"/>
  <c r="F90" i="26"/>
  <c r="F128" i="26" s="1"/>
  <c r="M5" i="27"/>
  <c r="M9" i="27" s="1"/>
  <c r="M8" i="6"/>
  <c r="M11" i="6" s="1"/>
  <c r="M167" i="26"/>
  <c r="Q165" i="26"/>
  <c r="O165" i="26"/>
  <c r="G165" i="26"/>
  <c r="I165" i="26"/>
  <c r="P165" i="26"/>
  <c r="H162" i="26"/>
  <c r="H165" i="26"/>
  <c r="K165" i="26"/>
  <c r="J165" i="26"/>
  <c r="Q162" i="26"/>
  <c r="AB96" i="26"/>
  <c r="Z96" i="26"/>
  <c r="V96" i="26"/>
  <c r="K162" i="26"/>
  <c r="S96" i="26"/>
  <c r="I162" i="26"/>
  <c r="G162" i="26"/>
  <c r="AC96" i="26"/>
  <c r="AA96" i="26"/>
  <c r="W96" i="26"/>
  <c r="X96" i="26"/>
  <c r="P162" i="26"/>
  <c r="T96" i="26"/>
  <c r="AD106" i="26"/>
  <c r="R96" i="26"/>
  <c r="U96" i="26"/>
  <c r="J162" i="26"/>
  <c r="O162" i="26"/>
  <c r="Y162" i="26"/>
  <c r="E15" i="6"/>
  <c r="F160" i="26"/>
  <c r="F162" i="26" s="1"/>
  <c r="E125" i="26"/>
  <c r="E134" i="26" s="1"/>
  <c r="F52" i="13"/>
  <c r="H20" i="27" s="1"/>
  <c r="E56" i="13"/>
  <c r="G121" i="26"/>
  <c r="F125" i="26"/>
  <c r="Q26" i="29" l="1"/>
  <c r="Q69" i="29" s="1"/>
  <c r="Q81" i="29" s="1"/>
  <c r="Q7" i="29" s="1"/>
  <c r="H26" i="29"/>
  <c r="H69" i="29" s="1"/>
  <c r="H81" i="29" s="1"/>
  <c r="H7" i="29" s="1"/>
  <c r="E12" i="37"/>
  <c r="N12" i="37" s="1"/>
  <c r="N6" i="37"/>
  <c r="D108" i="37"/>
  <c r="C9" i="40"/>
  <c r="C11" i="40" s="1"/>
  <c r="E11" i="6"/>
  <c r="E103" i="6" s="1"/>
  <c r="E105" i="6"/>
  <c r="N15" i="6"/>
  <c r="G53" i="13"/>
  <c r="H21" i="27"/>
  <c r="G54" i="13"/>
  <c r="H22" i="27"/>
  <c r="D111" i="6"/>
  <c r="O132" i="37"/>
  <c r="P132" i="37" s="1"/>
  <c r="Q132" i="37" s="1"/>
  <c r="R132" i="37" s="1"/>
  <c r="S132" i="37" s="1"/>
  <c r="T132" i="37" s="1"/>
  <c r="U132" i="37" s="1"/>
  <c r="V132" i="37" s="1"/>
  <c r="W132" i="37" s="1"/>
  <c r="X132" i="37" s="1"/>
  <c r="Y132" i="37" s="1"/>
  <c r="Z132" i="37" s="1"/>
  <c r="AA132" i="37" s="1"/>
  <c r="C25" i="40"/>
  <c r="O135" i="6"/>
  <c r="P135" i="6" s="1"/>
  <c r="Q135" i="6" s="1"/>
  <c r="R135" i="6" s="1"/>
  <c r="S135" i="6" s="1"/>
  <c r="T135" i="6" s="1"/>
  <c r="U135" i="6" s="1"/>
  <c r="V135" i="6" s="1"/>
  <c r="W135" i="6" s="1"/>
  <c r="X135" i="6" s="1"/>
  <c r="Y135" i="6" s="1"/>
  <c r="Z135" i="6" s="1"/>
  <c r="AA135" i="6" s="1"/>
  <c r="Y167" i="26"/>
  <c r="M103" i="6"/>
  <c r="L103" i="6"/>
  <c r="AC101" i="26"/>
  <c r="AC114" i="26" s="1"/>
  <c r="AB40" i="27" s="1"/>
  <c r="AD20" i="6" s="1"/>
  <c r="V101" i="26"/>
  <c r="V114" i="26" s="1"/>
  <c r="U40" i="27" s="1"/>
  <c r="V20" i="6" s="1"/>
  <c r="Z101" i="26"/>
  <c r="Z114" i="26" s="1"/>
  <c r="Y40" i="27" s="1"/>
  <c r="Z20" i="6" s="1"/>
  <c r="U101" i="26"/>
  <c r="U114" i="26" s="1"/>
  <c r="T40" i="27" s="1"/>
  <c r="U20" i="6" s="1"/>
  <c r="Y101" i="26"/>
  <c r="Y114" i="26" s="1"/>
  <c r="X40" i="27" s="1"/>
  <c r="Y20" i="6" s="1"/>
  <c r="R101" i="26"/>
  <c r="R114" i="26" s="1"/>
  <c r="Q40" i="27" s="1"/>
  <c r="R20" i="6" s="1"/>
  <c r="T101" i="26"/>
  <c r="T114" i="26" s="1"/>
  <c r="S40" i="27" s="1"/>
  <c r="T20" i="6" s="1"/>
  <c r="X101" i="26"/>
  <c r="X114" i="26" s="1"/>
  <c r="W40" i="27" s="1"/>
  <c r="X20" i="6" s="1"/>
  <c r="AB101" i="26"/>
  <c r="AB114" i="26" s="1"/>
  <c r="AA40" i="27" s="1"/>
  <c r="AC20" i="6" s="1"/>
  <c r="S101" i="26"/>
  <c r="S114" i="26" s="1"/>
  <c r="R40" i="27" s="1"/>
  <c r="S20" i="6" s="1"/>
  <c r="W101" i="26"/>
  <c r="W114" i="26" s="1"/>
  <c r="V40" i="27" s="1"/>
  <c r="W20" i="6" s="1"/>
  <c r="AA101" i="26"/>
  <c r="AA114" i="26" s="1"/>
  <c r="Z40" i="27" s="1"/>
  <c r="AB20" i="6" s="1"/>
  <c r="AF107" i="26"/>
  <c r="AF165" i="26" s="1"/>
  <c r="AG8" i="6" s="1"/>
  <c r="AG11" i="6" s="1"/>
  <c r="AD111" i="26"/>
  <c r="F55" i="13"/>
  <c r="G23" i="27"/>
  <c r="G24" i="27" s="1"/>
  <c r="F47" i="27"/>
  <c r="F32" i="27"/>
  <c r="E37" i="27"/>
  <c r="E19" i="6" s="1"/>
  <c r="E34" i="27"/>
  <c r="E18" i="6" s="1"/>
  <c r="E44" i="27"/>
  <c r="E21" i="6" s="1"/>
  <c r="E49" i="27"/>
  <c r="E51" i="27" s="1"/>
  <c r="E54" i="27" s="1"/>
  <c r="I167" i="26"/>
  <c r="G90" i="26"/>
  <c r="H90" i="26" s="1"/>
  <c r="I90" i="26" s="1"/>
  <c r="G27" i="27"/>
  <c r="F28" i="27"/>
  <c r="F29" i="27" s="1"/>
  <c r="P167" i="26"/>
  <c r="G167" i="26"/>
  <c r="Q167" i="26"/>
  <c r="K167" i="26"/>
  <c r="H167" i="26"/>
  <c r="Q8" i="6"/>
  <c r="Q11" i="6" s="1"/>
  <c r="P5" i="27"/>
  <c r="P9" i="27" s="1"/>
  <c r="I5" i="27"/>
  <c r="I9" i="27" s="1"/>
  <c r="I8" i="6"/>
  <c r="I11" i="6" s="1"/>
  <c r="G8" i="6"/>
  <c r="G11" i="6" s="1"/>
  <c r="G5" i="27"/>
  <c r="G9" i="27" s="1"/>
  <c r="J167" i="26"/>
  <c r="O167" i="26"/>
  <c r="H8" i="6"/>
  <c r="H11" i="6" s="1"/>
  <c r="H5" i="27"/>
  <c r="H9" i="27" s="1"/>
  <c r="P8" i="6"/>
  <c r="P11" i="6" s="1"/>
  <c r="O5" i="27"/>
  <c r="O9" i="27" s="1"/>
  <c r="F167" i="26"/>
  <c r="F130" i="26" s="1"/>
  <c r="O8" i="6"/>
  <c r="N5" i="27"/>
  <c r="N9" i="27" s="1"/>
  <c r="J5" i="27"/>
  <c r="J9" i="27" s="1"/>
  <c r="J8" i="6"/>
  <c r="J11" i="6" s="1"/>
  <c r="F8" i="6"/>
  <c r="F11" i="6" s="1"/>
  <c r="F5" i="27"/>
  <c r="F9" i="27" s="1"/>
  <c r="R162" i="26"/>
  <c r="R165" i="26"/>
  <c r="AB165" i="26"/>
  <c r="V165" i="26"/>
  <c r="X162" i="26"/>
  <c r="X165" i="26"/>
  <c r="S165" i="26"/>
  <c r="U165" i="26"/>
  <c r="AC165" i="26"/>
  <c r="Z165" i="26"/>
  <c r="AA165" i="26"/>
  <c r="W165" i="26"/>
  <c r="T162" i="26"/>
  <c r="T165" i="26"/>
  <c r="AJ107" i="26"/>
  <c r="AC162" i="26"/>
  <c r="AD107" i="26"/>
  <c r="AA162" i="26"/>
  <c r="Z162" i="26"/>
  <c r="V162" i="26"/>
  <c r="AB162" i="26"/>
  <c r="U162" i="26"/>
  <c r="S162" i="26"/>
  <c r="AE107" i="26"/>
  <c r="AK107" i="26"/>
  <c r="AH107" i="26"/>
  <c r="AG107" i="26"/>
  <c r="R97" i="26"/>
  <c r="S97" i="26" s="1"/>
  <c r="T97" i="26" s="1"/>
  <c r="U97" i="26" s="1"/>
  <c r="V97" i="26" s="1"/>
  <c r="W97" i="26" s="1"/>
  <c r="X97" i="26" s="1"/>
  <c r="Y97" i="26" s="1"/>
  <c r="Z97" i="26" s="1"/>
  <c r="AA97" i="26" s="1"/>
  <c r="AB97" i="26" s="1"/>
  <c r="AC97" i="26" s="1"/>
  <c r="AD97" i="26" s="1"/>
  <c r="AE97" i="26" s="1"/>
  <c r="AF97" i="26" s="1"/>
  <c r="AG97" i="26" s="1"/>
  <c r="AH97" i="26" s="1"/>
  <c r="AI97" i="26" s="1"/>
  <c r="AJ97" i="26" s="1"/>
  <c r="AK97" i="26" s="1"/>
  <c r="AL97" i="26" s="1"/>
  <c r="AL107" i="26"/>
  <c r="AI107" i="26"/>
  <c r="W162" i="26"/>
  <c r="H121" i="26"/>
  <c r="G125" i="26"/>
  <c r="AH162" i="26"/>
  <c r="G52" i="13"/>
  <c r="I20" i="27" s="1"/>
  <c r="AF162" i="26"/>
  <c r="Q6" i="29" l="1"/>
  <c r="F100" i="37"/>
  <c r="F104" i="37" s="1"/>
  <c r="F108" i="37" s="1"/>
  <c r="F109" i="37" s="1"/>
  <c r="E100" i="37"/>
  <c r="E131" i="37" s="1"/>
  <c r="F131" i="37" s="1"/>
  <c r="G131" i="37" s="1"/>
  <c r="H131" i="37" s="1"/>
  <c r="I131" i="37" s="1"/>
  <c r="J131" i="37" s="1"/>
  <c r="K131" i="37" s="1"/>
  <c r="L131" i="37" s="1"/>
  <c r="M131" i="37" s="1"/>
  <c r="N131" i="37" s="1"/>
  <c r="H6" i="29"/>
  <c r="E22" i="37"/>
  <c r="E83" i="37" s="1"/>
  <c r="N83" i="37" s="1"/>
  <c r="D109" i="37"/>
  <c r="E104" i="37"/>
  <c r="E108" i="37" s="1"/>
  <c r="E109" i="37" s="1"/>
  <c r="N11" i="6"/>
  <c r="H54" i="13"/>
  <c r="I22" i="27"/>
  <c r="H53" i="13"/>
  <c r="I21" i="27"/>
  <c r="AA20" i="6"/>
  <c r="O11" i="6"/>
  <c r="O103" i="6" s="1"/>
  <c r="N8" i="6"/>
  <c r="E134" i="6"/>
  <c r="D112" i="6"/>
  <c r="AB132" i="37"/>
  <c r="AC132" i="37" s="1"/>
  <c r="AD132" i="37" s="1"/>
  <c r="AE132" i="37" s="1"/>
  <c r="AF132" i="37" s="1"/>
  <c r="AG132" i="37" s="1"/>
  <c r="AH132" i="37" s="1"/>
  <c r="AI132" i="37" s="1"/>
  <c r="AJ132" i="37" s="1"/>
  <c r="AK132" i="37" s="1"/>
  <c r="AL132" i="37" s="1"/>
  <c r="AM132" i="37" s="1"/>
  <c r="D25" i="40"/>
  <c r="E24" i="6"/>
  <c r="E25" i="6" s="1"/>
  <c r="E107" i="6"/>
  <c r="AF167" i="26"/>
  <c r="C9" i="11"/>
  <c r="C9" i="41" s="1"/>
  <c r="AB135" i="6"/>
  <c r="AC135" i="6" s="1"/>
  <c r="AD135" i="6" s="1"/>
  <c r="AE135" i="6" s="1"/>
  <c r="AF135" i="6" s="1"/>
  <c r="AG135" i="6" s="1"/>
  <c r="AH135" i="6" s="1"/>
  <c r="AI135" i="6" s="1"/>
  <c r="AJ135" i="6" s="1"/>
  <c r="AK135" i="6" s="1"/>
  <c r="AL135" i="6" s="1"/>
  <c r="AM135" i="6" s="1"/>
  <c r="AN135" i="6" s="1"/>
  <c r="AE5" i="27"/>
  <c r="AE9" i="27" s="1"/>
  <c r="E136" i="6"/>
  <c r="F105" i="6" s="1"/>
  <c r="I103" i="6"/>
  <c r="J103" i="6"/>
  <c r="K103" i="6"/>
  <c r="H103" i="6"/>
  <c r="Q103" i="6"/>
  <c r="F103" i="6"/>
  <c r="G103" i="6"/>
  <c r="AH112" i="26"/>
  <c r="AH114" i="26" s="1"/>
  <c r="AG40" i="27" s="1"/>
  <c r="AI20" i="6" s="1"/>
  <c r="AL112" i="26"/>
  <c r="AL114" i="26" s="1"/>
  <c r="AK40" i="27" s="1"/>
  <c r="AM20" i="6" s="1"/>
  <c r="AE112" i="26"/>
  <c r="AE114" i="26" s="1"/>
  <c r="AD40" i="27" s="1"/>
  <c r="AF20" i="6" s="1"/>
  <c r="AI112" i="26"/>
  <c r="AI114" i="26" s="1"/>
  <c r="AH40" i="27" s="1"/>
  <c r="AJ20" i="6" s="1"/>
  <c r="AD112" i="26"/>
  <c r="AD114" i="26" s="1"/>
  <c r="AC40" i="27" s="1"/>
  <c r="AE20" i="6" s="1"/>
  <c r="AF112" i="26"/>
  <c r="AF114" i="26" s="1"/>
  <c r="AE40" i="27" s="1"/>
  <c r="AG20" i="6" s="1"/>
  <c r="AJ112" i="26"/>
  <c r="AJ114" i="26" s="1"/>
  <c r="AI40" i="27" s="1"/>
  <c r="AK20" i="6" s="1"/>
  <c r="AG112" i="26"/>
  <c r="AG114" i="26" s="1"/>
  <c r="AF40" i="27" s="1"/>
  <c r="AH20" i="6" s="1"/>
  <c r="AK112" i="26"/>
  <c r="AK114" i="26" s="1"/>
  <c r="AJ40" i="27" s="1"/>
  <c r="AL20" i="6" s="1"/>
  <c r="R167" i="26"/>
  <c r="G55" i="13"/>
  <c r="H23" i="27"/>
  <c r="H24" i="27" s="1"/>
  <c r="G47" i="27"/>
  <c r="G32" i="27"/>
  <c r="F49" i="27"/>
  <c r="F51" i="27" s="1"/>
  <c r="F54" i="27" s="1"/>
  <c r="F44" i="27"/>
  <c r="F21" i="6" s="1"/>
  <c r="F37" i="27"/>
  <c r="F19" i="6" s="1"/>
  <c r="F34" i="27"/>
  <c r="F18" i="6" s="1"/>
  <c r="F56" i="13"/>
  <c r="V167" i="26"/>
  <c r="G128" i="26"/>
  <c r="Z167" i="26"/>
  <c r="AB167" i="26"/>
  <c r="T167" i="26"/>
  <c r="H128" i="26"/>
  <c r="H27" i="27"/>
  <c r="G28" i="27"/>
  <c r="G29" i="27" s="1"/>
  <c r="U167" i="26"/>
  <c r="W167" i="26"/>
  <c r="X167" i="26"/>
  <c r="G130" i="26"/>
  <c r="H130" i="26" s="1"/>
  <c r="I130" i="26" s="1"/>
  <c r="J130" i="26" s="1"/>
  <c r="K130" i="26" s="1"/>
  <c r="L130" i="26" s="1"/>
  <c r="M130" i="26" s="1"/>
  <c r="N130" i="26" s="1"/>
  <c r="O130" i="26" s="1"/>
  <c r="P130" i="26" s="1"/>
  <c r="Q130" i="26" s="1"/>
  <c r="F132" i="26"/>
  <c r="Y5" i="27"/>
  <c r="Y9" i="27" s="1"/>
  <c r="Z8" i="6"/>
  <c r="Z11" i="6" s="1"/>
  <c r="AC167" i="26"/>
  <c r="AC8" i="6"/>
  <c r="AC11" i="6" s="1"/>
  <c r="AA5" i="27"/>
  <c r="AA9" i="27" s="1"/>
  <c r="AB5" i="27"/>
  <c r="AB9" i="27" s="1"/>
  <c r="AD8" i="6"/>
  <c r="AD11" i="6" s="1"/>
  <c r="R5" i="27"/>
  <c r="R9" i="27" s="1"/>
  <c r="S8" i="6"/>
  <c r="S11" i="6" s="1"/>
  <c r="Z5" i="27"/>
  <c r="Z9" i="27" s="1"/>
  <c r="AB8" i="6"/>
  <c r="V8" i="6"/>
  <c r="V11" i="6" s="1"/>
  <c r="U5" i="27"/>
  <c r="U9" i="27" s="1"/>
  <c r="AA167" i="26"/>
  <c r="S5" i="27"/>
  <c r="S9" i="27" s="1"/>
  <c r="T8" i="6"/>
  <c r="T11" i="6" s="1"/>
  <c r="Q5" i="27"/>
  <c r="Q9" i="27" s="1"/>
  <c r="R8" i="6"/>
  <c r="R11" i="6" s="1"/>
  <c r="W8" i="6"/>
  <c r="W11" i="6" s="1"/>
  <c r="V5" i="27"/>
  <c r="V9" i="27" s="1"/>
  <c r="U8" i="6"/>
  <c r="U11" i="6" s="1"/>
  <c r="T5" i="27"/>
  <c r="T9" i="27" s="1"/>
  <c r="X8" i="6"/>
  <c r="X11" i="6" s="1"/>
  <c r="W5" i="27"/>
  <c r="W9" i="27" s="1"/>
  <c r="S167" i="26"/>
  <c r="AK165" i="26"/>
  <c r="AH165" i="26"/>
  <c r="AG165" i="26"/>
  <c r="AJ165" i="26"/>
  <c r="AI162" i="26"/>
  <c r="AI165" i="26"/>
  <c r="AE162" i="26"/>
  <c r="AE165" i="26"/>
  <c r="AL162" i="26"/>
  <c r="AL165" i="26"/>
  <c r="AD165" i="26"/>
  <c r="AD108" i="26"/>
  <c r="AE108" i="26" s="1"/>
  <c r="AF108" i="26" s="1"/>
  <c r="AG108" i="26" s="1"/>
  <c r="AH108" i="26" s="1"/>
  <c r="AI108" i="26" s="1"/>
  <c r="AJ108" i="26" s="1"/>
  <c r="AK108" i="26" s="1"/>
  <c r="AL108" i="26" s="1"/>
  <c r="AJ162" i="26"/>
  <c r="AD162" i="26"/>
  <c r="AG162" i="26"/>
  <c r="AK162" i="26"/>
  <c r="H52" i="13"/>
  <c r="J20" i="27" s="1"/>
  <c r="I121" i="26"/>
  <c r="H125" i="26"/>
  <c r="I128" i="26"/>
  <c r="J90" i="26"/>
  <c r="N100" i="37" l="1"/>
  <c r="N22" i="37"/>
  <c r="P103" i="6"/>
  <c r="E25" i="40"/>
  <c r="AN132" i="37"/>
  <c r="D110" i="37"/>
  <c r="N109" i="37"/>
  <c r="N104" i="37"/>
  <c r="N108" i="37"/>
  <c r="C24" i="40"/>
  <c r="O131" i="37"/>
  <c r="P131" i="37" s="1"/>
  <c r="Q131" i="37" s="1"/>
  <c r="R131" i="37" s="1"/>
  <c r="S131" i="37" s="1"/>
  <c r="T131" i="37" s="1"/>
  <c r="U131" i="37" s="1"/>
  <c r="V131" i="37" s="1"/>
  <c r="W131" i="37" s="1"/>
  <c r="X131" i="37" s="1"/>
  <c r="Y131" i="37" s="1"/>
  <c r="Z131" i="37" s="1"/>
  <c r="AA131" i="37" s="1"/>
  <c r="AA11" i="6"/>
  <c r="N103" i="6"/>
  <c r="AN20" i="6"/>
  <c r="AB11" i="6"/>
  <c r="AB103" i="6" s="1"/>
  <c r="I53" i="13"/>
  <c r="J21" i="27"/>
  <c r="I54" i="13"/>
  <c r="J22" i="27"/>
  <c r="AA8" i="6"/>
  <c r="E111" i="6"/>
  <c r="D113" i="6"/>
  <c r="E86" i="6"/>
  <c r="F24" i="6"/>
  <c r="D9" i="11"/>
  <c r="D9" i="41" s="1"/>
  <c r="F107" i="6"/>
  <c r="F111" i="6" s="1"/>
  <c r="F112" i="6" s="1"/>
  <c r="F136" i="6"/>
  <c r="G105" i="6" s="1"/>
  <c r="X103" i="6"/>
  <c r="Y103" i="6"/>
  <c r="AD103" i="6"/>
  <c r="Z103" i="6"/>
  <c r="R103" i="6"/>
  <c r="T103" i="6"/>
  <c r="V103" i="6"/>
  <c r="F134" i="6"/>
  <c r="G134" i="6" s="1"/>
  <c r="H134" i="6" s="1"/>
  <c r="I134" i="6" s="1"/>
  <c r="J134" i="6" s="1"/>
  <c r="K134" i="6" s="1"/>
  <c r="L134" i="6" s="1"/>
  <c r="M134" i="6" s="1"/>
  <c r="U103" i="6"/>
  <c r="W103" i="6"/>
  <c r="S103" i="6"/>
  <c r="R130" i="26"/>
  <c r="S130" i="26" s="1"/>
  <c r="T130" i="26" s="1"/>
  <c r="U130" i="26" s="1"/>
  <c r="V130" i="26" s="1"/>
  <c r="W130" i="26" s="1"/>
  <c r="X130" i="26" s="1"/>
  <c r="Y130" i="26" s="1"/>
  <c r="Z130" i="26" s="1"/>
  <c r="AA130" i="26" s="1"/>
  <c r="AB130" i="26" s="1"/>
  <c r="AC130" i="26" s="1"/>
  <c r="AE167" i="26"/>
  <c r="H55" i="13"/>
  <c r="I23" i="27"/>
  <c r="I24" i="27" s="1"/>
  <c r="H47" i="27"/>
  <c r="H32" i="27"/>
  <c r="AG167" i="26"/>
  <c r="G49" i="27"/>
  <c r="G51" i="27" s="1"/>
  <c r="G54" i="27" s="1"/>
  <c r="G44" i="27"/>
  <c r="G21" i="6" s="1"/>
  <c r="G37" i="27"/>
  <c r="G19" i="6" s="1"/>
  <c r="G34" i="27"/>
  <c r="G18" i="6" s="1"/>
  <c r="G56" i="13"/>
  <c r="AL167" i="26"/>
  <c r="I27" i="27"/>
  <c r="H28" i="27"/>
  <c r="H29" i="27" s="1"/>
  <c r="AJ167" i="26"/>
  <c r="AI167" i="26"/>
  <c r="AF8" i="6"/>
  <c r="AF11" i="6" s="1"/>
  <c r="AD5" i="27"/>
  <c r="AD9" i="27" s="1"/>
  <c r="AH8" i="6"/>
  <c r="AH11" i="6" s="1"/>
  <c r="AF5" i="27"/>
  <c r="AF9" i="27" s="1"/>
  <c r="H132" i="26"/>
  <c r="AC5" i="27"/>
  <c r="AC9" i="27" s="1"/>
  <c r="AE8" i="6"/>
  <c r="AE11" i="6" s="1"/>
  <c r="G132" i="26"/>
  <c r="AJ5" i="27"/>
  <c r="AJ9" i="27" s="1"/>
  <c r="AL8" i="6"/>
  <c r="AL11" i="6" s="1"/>
  <c r="AG5" i="27"/>
  <c r="AG9" i="27" s="1"/>
  <c r="AI8" i="6"/>
  <c r="AI11" i="6" s="1"/>
  <c r="AK8" i="6"/>
  <c r="AK11" i="6" s="1"/>
  <c r="AI5" i="27"/>
  <c r="AI9" i="27" s="1"/>
  <c r="AH167" i="26"/>
  <c r="I132" i="26"/>
  <c r="AD167" i="26"/>
  <c r="AH5" i="27"/>
  <c r="AH9" i="27" s="1"/>
  <c r="AJ8" i="6"/>
  <c r="AJ11" i="6" s="1"/>
  <c r="AK5" i="27"/>
  <c r="AK9" i="27" s="1"/>
  <c r="AM8" i="6"/>
  <c r="AM11" i="6" s="1"/>
  <c r="AK167" i="26"/>
  <c r="J128" i="26"/>
  <c r="J132" i="26" s="1"/>
  <c r="K90" i="26"/>
  <c r="J121" i="26"/>
  <c r="I125" i="26"/>
  <c r="I52" i="13"/>
  <c r="K20" i="27" s="1"/>
  <c r="D120" i="37" l="1"/>
  <c r="D24" i="40"/>
  <c r="AB131" i="37"/>
  <c r="AC131" i="37" s="1"/>
  <c r="AD131" i="37" s="1"/>
  <c r="AE131" i="37" s="1"/>
  <c r="AF131" i="37" s="1"/>
  <c r="AG131" i="37" s="1"/>
  <c r="AH131" i="37" s="1"/>
  <c r="AI131" i="37" s="1"/>
  <c r="AJ131" i="37" s="1"/>
  <c r="AK131" i="37" s="1"/>
  <c r="AL131" i="37" s="1"/>
  <c r="AM131" i="37" s="1"/>
  <c r="AC103" i="6"/>
  <c r="AN8" i="6"/>
  <c r="J54" i="13"/>
  <c r="K22" i="27"/>
  <c r="J53" i="13"/>
  <c r="K21" i="27"/>
  <c r="AA103" i="6"/>
  <c r="AN11" i="6"/>
  <c r="C24" i="11"/>
  <c r="C24" i="41" s="1"/>
  <c r="N134" i="6"/>
  <c r="D123" i="6"/>
  <c r="E112" i="6"/>
  <c r="G24" i="6"/>
  <c r="G25" i="6" s="1"/>
  <c r="G86" i="6" s="1"/>
  <c r="F25" i="6"/>
  <c r="F86" i="6" s="1"/>
  <c r="E9" i="11"/>
  <c r="E9" i="41" s="1"/>
  <c r="G107" i="6"/>
  <c r="G111" i="6" s="1"/>
  <c r="G112" i="6" s="1"/>
  <c r="AL103" i="6"/>
  <c r="O134" i="6"/>
  <c r="P134" i="6" s="1"/>
  <c r="Q134" i="6" s="1"/>
  <c r="R134" i="6" s="1"/>
  <c r="S134" i="6" s="1"/>
  <c r="T134" i="6" s="1"/>
  <c r="U134" i="6" s="1"/>
  <c r="V134" i="6" s="1"/>
  <c r="W134" i="6" s="1"/>
  <c r="X134" i="6" s="1"/>
  <c r="Y134" i="6" s="1"/>
  <c r="Z134" i="6" s="1"/>
  <c r="AK103" i="6"/>
  <c r="AE103" i="6"/>
  <c r="AH103" i="6"/>
  <c r="AF103" i="6"/>
  <c r="AG103" i="6"/>
  <c r="AM103" i="6"/>
  <c r="AJ103" i="6"/>
  <c r="AI103" i="6"/>
  <c r="H49" i="27"/>
  <c r="H51" i="27" s="1"/>
  <c r="H54" i="27" s="1"/>
  <c r="H44" i="27"/>
  <c r="H21" i="6" s="1"/>
  <c r="H37" i="27"/>
  <c r="H19" i="6" s="1"/>
  <c r="H34" i="27"/>
  <c r="H18" i="6" s="1"/>
  <c r="I55" i="13"/>
  <c r="I56" i="13" s="1"/>
  <c r="J23" i="27"/>
  <c r="J24" i="27" s="1"/>
  <c r="I47" i="27"/>
  <c r="I32" i="27"/>
  <c r="H56" i="13"/>
  <c r="J27" i="27"/>
  <c r="I28" i="27"/>
  <c r="I29" i="27" s="1"/>
  <c r="AD130" i="26"/>
  <c r="AE130" i="26" s="1"/>
  <c r="AF130" i="26" s="1"/>
  <c r="AG130" i="26" s="1"/>
  <c r="AH130" i="26" s="1"/>
  <c r="AI130" i="26" s="1"/>
  <c r="AJ130" i="26" s="1"/>
  <c r="AK130" i="26" s="1"/>
  <c r="AL130" i="26" s="1"/>
  <c r="K128" i="26"/>
  <c r="K132" i="26" s="1"/>
  <c r="L90" i="26"/>
  <c r="J52" i="13"/>
  <c r="L20" i="27" s="1"/>
  <c r="K121" i="26"/>
  <c r="J125" i="26"/>
  <c r="E24" i="40" l="1"/>
  <c r="AN131" i="37"/>
  <c r="D122" i="37"/>
  <c r="K53" i="13"/>
  <c r="L21" i="27"/>
  <c r="K54" i="13"/>
  <c r="L22" i="27"/>
  <c r="AN103" i="6"/>
  <c r="D24" i="11"/>
  <c r="D24" i="41" s="1"/>
  <c r="AA134" i="6"/>
  <c r="D125" i="6"/>
  <c r="H24" i="6"/>
  <c r="G136" i="6"/>
  <c r="AB134" i="6"/>
  <c r="J55" i="13"/>
  <c r="K23" i="27"/>
  <c r="K24" i="27" s="1"/>
  <c r="I37" i="27"/>
  <c r="I19" i="6" s="1"/>
  <c r="I34" i="27"/>
  <c r="I18" i="6" s="1"/>
  <c r="J47" i="27"/>
  <c r="J32" i="27"/>
  <c r="I44" i="27"/>
  <c r="I21" i="6" s="1"/>
  <c r="I49" i="27"/>
  <c r="I51" i="27" s="1"/>
  <c r="I54" i="27" s="1"/>
  <c r="K27" i="27"/>
  <c r="J28" i="27"/>
  <c r="J29" i="27" s="1"/>
  <c r="L128" i="26"/>
  <c r="L132" i="26" s="1"/>
  <c r="M90" i="26"/>
  <c r="L121" i="26"/>
  <c r="K125" i="26"/>
  <c r="K52" i="13"/>
  <c r="M20" i="27" s="1"/>
  <c r="D130" i="37" l="1"/>
  <c r="D135" i="37" s="1"/>
  <c r="D142" i="37" s="1"/>
  <c r="E85" i="37"/>
  <c r="E121" i="37"/>
  <c r="L54" i="13"/>
  <c r="M22" i="27"/>
  <c r="L53" i="13"/>
  <c r="M21" i="27"/>
  <c r="E88" i="6"/>
  <c r="D133" i="6"/>
  <c r="E124" i="6"/>
  <c r="I24" i="6"/>
  <c r="I25" i="6" s="1"/>
  <c r="I86" i="6" s="1"/>
  <c r="H25" i="6"/>
  <c r="H86" i="6" s="1"/>
  <c r="H105" i="6"/>
  <c r="H136" i="6" s="1"/>
  <c r="I105" i="6" s="1"/>
  <c r="I107" i="6" s="1"/>
  <c r="I111" i="6" s="1"/>
  <c r="I112" i="6" s="1"/>
  <c r="AC134" i="6"/>
  <c r="AD134" i="6" s="1"/>
  <c r="AE134" i="6" s="1"/>
  <c r="AF134" i="6" s="1"/>
  <c r="AG134" i="6" s="1"/>
  <c r="AH134" i="6" s="1"/>
  <c r="AI134" i="6" s="1"/>
  <c r="AJ134" i="6" s="1"/>
  <c r="AK134" i="6" s="1"/>
  <c r="AL134" i="6" s="1"/>
  <c r="AM134" i="6" s="1"/>
  <c r="J44" i="27"/>
  <c r="J21" i="6" s="1"/>
  <c r="J49" i="27"/>
  <c r="J51" i="27" s="1"/>
  <c r="J54" i="27" s="1"/>
  <c r="K47" i="27"/>
  <c r="K32" i="27"/>
  <c r="J34" i="27"/>
  <c r="J18" i="6" s="1"/>
  <c r="J37" i="27"/>
  <c r="J19" i="6" s="1"/>
  <c r="K55" i="13"/>
  <c r="L23" i="27"/>
  <c r="L24" i="27" s="1"/>
  <c r="J56" i="13"/>
  <c r="L27" i="27"/>
  <c r="K28" i="27"/>
  <c r="K29" i="27" s="1"/>
  <c r="M128" i="26"/>
  <c r="M132" i="26" s="1"/>
  <c r="N90" i="26"/>
  <c r="L52" i="13"/>
  <c r="N20" i="27" s="1"/>
  <c r="M121" i="26"/>
  <c r="L125" i="26"/>
  <c r="E86" i="37" l="1"/>
  <c r="M53" i="13"/>
  <c r="N21" i="27"/>
  <c r="M54" i="13"/>
  <c r="N22" i="27"/>
  <c r="D138" i="6"/>
  <c r="D145" i="6" s="1"/>
  <c r="D162" i="6"/>
  <c r="E24" i="11"/>
  <c r="E24" i="41" s="1"/>
  <c r="AN134" i="6"/>
  <c r="E89" i="6"/>
  <c r="J24" i="6"/>
  <c r="J25" i="6" s="1"/>
  <c r="J86" i="6" s="1"/>
  <c r="H107" i="6"/>
  <c r="H111" i="6" s="1"/>
  <c r="I136" i="6"/>
  <c r="J105" i="6" s="1"/>
  <c r="K37" i="27"/>
  <c r="K19" i="6" s="1"/>
  <c r="K34" i="27"/>
  <c r="K18" i="6" s="1"/>
  <c r="L55" i="13"/>
  <c r="M23" i="27"/>
  <c r="M24" i="27" s="1"/>
  <c r="L47" i="27"/>
  <c r="L32" i="27"/>
  <c r="K44" i="27"/>
  <c r="K21" i="6" s="1"/>
  <c r="K49" i="27"/>
  <c r="K51" i="27" s="1"/>
  <c r="K54" i="27" s="1"/>
  <c r="K56" i="13"/>
  <c r="M27" i="27"/>
  <c r="L28" i="27"/>
  <c r="L29" i="27" s="1"/>
  <c r="N128" i="26"/>
  <c r="N132" i="26" s="1"/>
  <c r="O90" i="26"/>
  <c r="N121" i="26"/>
  <c r="M125" i="26"/>
  <c r="M52" i="13"/>
  <c r="O20" i="27" s="1"/>
  <c r="L56" i="13"/>
  <c r="E87" i="37" l="1"/>
  <c r="N54" i="13"/>
  <c r="O22" i="27"/>
  <c r="N53" i="13"/>
  <c r="O21" i="27"/>
  <c r="H112" i="6"/>
  <c r="E90" i="6"/>
  <c r="K24" i="6"/>
  <c r="K25" i="6" s="1"/>
  <c r="K86" i="6" s="1"/>
  <c r="J107" i="6"/>
  <c r="J111" i="6" s="1"/>
  <c r="J112" i="6" s="1"/>
  <c r="M55" i="13"/>
  <c r="M56" i="13" s="1"/>
  <c r="N23" i="27"/>
  <c r="N24" i="27" s="1"/>
  <c r="L44" i="27"/>
  <c r="L21" i="6" s="1"/>
  <c r="L49" i="27"/>
  <c r="L51" i="27" s="1"/>
  <c r="L54" i="27" s="1"/>
  <c r="M47" i="27"/>
  <c r="M32" i="27"/>
  <c r="L37" i="27"/>
  <c r="L19" i="6" s="1"/>
  <c r="L34" i="27"/>
  <c r="L18" i="6" s="1"/>
  <c r="N27" i="27"/>
  <c r="M28" i="27"/>
  <c r="M29" i="27" s="1"/>
  <c r="O128" i="26"/>
  <c r="O132" i="26" s="1"/>
  <c r="P90" i="26"/>
  <c r="N52" i="13"/>
  <c r="P20" i="27" s="1"/>
  <c r="O121" i="26"/>
  <c r="N125" i="26"/>
  <c r="E93" i="37" l="1"/>
  <c r="E110" i="37"/>
  <c r="E151" i="37"/>
  <c r="E152" i="37" s="1"/>
  <c r="E154" i="37" s="1"/>
  <c r="O53" i="13"/>
  <c r="P21" i="27"/>
  <c r="O54" i="13"/>
  <c r="P22" i="27"/>
  <c r="E154" i="6"/>
  <c r="E96" i="6"/>
  <c r="E113" i="6"/>
  <c r="L24" i="6"/>
  <c r="L25" i="6" s="1"/>
  <c r="L86" i="6" s="1"/>
  <c r="J136" i="6"/>
  <c r="K105" i="6" s="1"/>
  <c r="N47" i="27"/>
  <c r="N32" i="27"/>
  <c r="M49" i="27"/>
  <c r="M51" i="27" s="1"/>
  <c r="M54" i="27" s="1"/>
  <c r="M44" i="27"/>
  <c r="M21" i="6" s="1"/>
  <c r="N21" i="6" s="1"/>
  <c r="N55" i="13"/>
  <c r="N56" i="13" s="1"/>
  <c r="O23" i="27"/>
  <c r="O24" i="27" s="1"/>
  <c r="M37" i="27"/>
  <c r="M19" i="6" s="1"/>
  <c r="N19" i="6" s="1"/>
  <c r="M34" i="27"/>
  <c r="M18" i="6" s="1"/>
  <c r="N18" i="6" s="1"/>
  <c r="O27" i="27"/>
  <c r="N28" i="27"/>
  <c r="N29" i="27" s="1"/>
  <c r="P128" i="26"/>
  <c r="P132" i="26" s="1"/>
  <c r="Q90" i="26"/>
  <c r="P121" i="26"/>
  <c r="O125" i="26"/>
  <c r="O52" i="13"/>
  <c r="Q20" i="27" s="1"/>
  <c r="E120" i="37" l="1"/>
  <c r="P54" i="13"/>
  <c r="Q22" i="27"/>
  <c r="P53" i="13"/>
  <c r="Q21" i="27"/>
  <c r="E123" i="6"/>
  <c r="E155" i="6"/>
  <c r="E157" i="6" s="1"/>
  <c r="M24" i="6"/>
  <c r="N24" i="6" s="1"/>
  <c r="K107" i="6"/>
  <c r="K111" i="6" s="1"/>
  <c r="K112" i="6" s="1"/>
  <c r="O55" i="13"/>
  <c r="O56" i="13" s="1"/>
  <c r="P23" i="27"/>
  <c r="P24" i="27" s="1"/>
  <c r="N49" i="27"/>
  <c r="N51" i="27" s="1"/>
  <c r="N54" i="27" s="1"/>
  <c r="N44" i="27"/>
  <c r="O21" i="6" s="1"/>
  <c r="N37" i="27"/>
  <c r="O19" i="6" s="1"/>
  <c r="N34" i="27"/>
  <c r="O18" i="6" s="1"/>
  <c r="O47" i="27"/>
  <c r="O32" i="27"/>
  <c r="P27" i="27"/>
  <c r="O28" i="27"/>
  <c r="O29" i="27" s="1"/>
  <c r="Q128" i="26"/>
  <c r="Q132" i="26" s="1"/>
  <c r="R90" i="26"/>
  <c r="P52" i="13"/>
  <c r="R20" i="27" s="1"/>
  <c r="Q121" i="26"/>
  <c r="P125" i="26"/>
  <c r="E122" i="37" l="1"/>
  <c r="Q53" i="13"/>
  <c r="R21" i="27"/>
  <c r="Q54" i="13"/>
  <c r="R22" i="27"/>
  <c r="E125" i="6"/>
  <c r="O24" i="6"/>
  <c r="M25" i="6"/>
  <c r="C10" i="11"/>
  <c r="C10" i="41" s="1"/>
  <c r="K136" i="6"/>
  <c r="L105" i="6" s="1"/>
  <c r="O37" i="27"/>
  <c r="P19" i="6" s="1"/>
  <c r="O34" i="27"/>
  <c r="P18" i="6" s="1"/>
  <c r="P47" i="27"/>
  <c r="P32" i="27"/>
  <c r="P55" i="13"/>
  <c r="P56" i="13" s="1"/>
  <c r="Q23" i="27"/>
  <c r="Q24" i="27" s="1"/>
  <c r="O49" i="27"/>
  <c r="O51" i="27" s="1"/>
  <c r="O54" i="27" s="1"/>
  <c r="O44" i="27"/>
  <c r="P21" i="6" s="1"/>
  <c r="Q27" i="27"/>
  <c r="P28" i="27"/>
  <c r="P29" i="27" s="1"/>
  <c r="R128" i="26"/>
  <c r="R132" i="26" s="1"/>
  <c r="S90" i="26"/>
  <c r="R121" i="26"/>
  <c r="Q125" i="26"/>
  <c r="Q52" i="13"/>
  <c r="S20" i="27" s="1"/>
  <c r="E130" i="37" l="1"/>
  <c r="E135" i="37" s="1"/>
  <c r="E142" i="37" s="1"/>
  <c r="F85" i="37"/>
  <c r="F121" i="37"/>
  <c r="R54" i="13"/>
  <c r="S22" i="27"/>
  <c r="R53" i="13"/>
  <c r="S21" i="27"/>
  <c r="O25" i="6"/>
  <c r="M86" i="6"/>
  <c r="N86" i="6" s="1"/>
  <c r="N25" i="6"/>
  <c r="F88" i="6"/>
  <c r="F124" i="6"/>
  <c r="E133" i="6"/>
  <c r="C11" i="11"/>
  <c r="C11" i="41"/>
  <c r="P24" i="6"/>
  <c r="L107" i="6"/>
  <c r="L111" i="6" s="1"/>
  <c r="L112" i="6" s="1"/>
  <c r="P49" i="27"/>
  <c r="P51" i="27" s="1"/>
  <c r="P54" i="27" s="1"/>
  <c r="P44" i="27"/>
  <c r="Q21" i="6" s="1"/>
  <c r="P37" i="27"/>
  <c r="Q19" i="6" s="1"/>
  <c r="P34" i="27"/>
  <c r="Q18" i="6" s="1"/>
  <c r="Q55" i="13"/>
  <c r="Q56" i="13" s="1"/>
  <c r="R23" i="27"/>
  <c r="R24" i="27" s="1"/>
  <c r="Q47" i="27"/>
  <c r="Q32" i="27"/>
  <c r="R27" i="27"/>
  <c r="Q28" i="27"/>
  <c r="Q29" i="27" s="1"/>
  <c r="S128" i="26"/>
  <c r="S132" i="26" s="1"/>
  <c r="T90" i="26"/>
  <c r="R52" i="13"/>
  <c r="T20" i="27" s="1"/>
  <c r="S121" i="26"/>
  <c r="R125" i="26"/>
  <c r="F86" i="37" l="1"/>
  <c r="F87" i="37" s="1"/>
  <c r="S53" i="13"/>
  <c r="T21" i="27"/>
  <c r="S54" i="13"/>
  <c r="T22" i="27"/>
  <c r="E138" i="6"/>
  <c r="E145" i="6" s="1"/>
  <c r="E162" i="6"/>
  <c r="F89" i="6"/>
  <c r="F90" i="6" s="1"/>
  <c r="O86" i="6"/>
  <c r="P25" i="6"/>
  <c r="P86" i="6" s="1"/>
  <c r="Q24" i="6"/>
  <c r="L136" i="6"/>
  <c r="M105" i="6" s="1"/>
  <c r="N105" i="6" s="1"/>
  <c r="R55" i="13"/>
  <c r="S23" i="27"/>
  <c r="S24" i="27" s="1"/>
  <c r="R47" i="27"/>
  <c r="R32" i="27"/>
  <c r="Q34" i="27"/>
  <c r="R18" i="6" s="1"/>
  <c r="Q37" i="27"/>
  <c r="R19" i="6" s="1"/>
  <c r="Q49" i="27"/>
  <c r="Q51" i="27" s="1"/>
  <c r="Q54" i="27" s="1"/>
  <c r="Q44" i="27"/>
  <c r="R21" i="6" s="1"/>
  <c r="S27" i="27"/>
  <c r="R28" i="27"/>
  <c r="R29" i="27" s="1"/>
  <c r="T128" i="26"/>
  <c r="T132" i="26" s="1"/>
  <c r="U90" i="26"/>
  <c r="T121" i="26"/>
  <c r="S125" i="26"/>
  <c r="S52" i="13"/>
  <c r="U20" i="27" s="1"/>
  <c r="F151" i="37" l="1"/>
  <c r="F110" i="37"/>
  <c r="F93" i="37"/>
  <c r="T54" i="13"/>
  <c r="U22" i="27"/>
  <c r="T53" i="13"/>
  <c r="U21" i="27"/>
  <c r="Q25" i="6"/>
  <c r="F96" i="6"/>
  <c r="F113" i="6"/>
  <c r="F123" i="6" s="1"/>
  <c r="F154" i="6"/>
  <c r="R24" i="6"/>
  <c r="R25" i="6" s="1"/>
  <c r="R86" i="6" s="1"/>
  <c r="M107" i="6"/>
  <c r="S55" i="13"/>
  <c r="S56" i="13" s="1"/>
  <c r="T23" i="27"/>
  <c r="T24" i="27" s="1"/>
  <c r="S47" i="27"/>
  <c r="S32" i="27"/>
  <c r="R37" i="27"/>
  <c r="S19" i="6" s="1"/>
  <c r="R34" i="27"/>
  <c r="S18" i="6" s="1"/>
  <c r="R56" i="13"/>
  <c r="R44" i="27"/>
  <c r="S21" i="6" s="1"/>
  <c r="R49" i="27"/>
  <c r="R51" i="27" s="1"/>
  <c r="R54" i="27" s="1"/>
  <c r="T27" i="27"/>
  <c r="S28" i="27"/>
  <c r="S29" i="27" s="1"/>
  <c r="V90" i="26"/>
  <c r="U128" i="26"/>
  <c r="U132" i="26" s="1"/>
  <c r="T52" i="13"/>
  <c r="V20" i="27" s="1"/>
  <c r="U121" i="26"/>
  <c r="T125" i="26"/>
  <c r="F120" i="37" l="1"/>
  <c r="F152" i="37"/>
  <c r="F154" i="37" s="1"/>
  <c r="U53" i="13"/>
  <c r="V21" i="27"/>
  <c r="U54" i="13"/>
  <c r="V22" i="27"/>
  <c r="F155" i="6"/>
  <c r="F157" i="6" s="1"/>
  <c r="F125" i="6"/>
  <c r="M111" i="6"/>
  <c r="N107" i="6"/>
  <c r="Q86" i="6"/>
  <c r="S24" i="6"/>
  <c r="M136" i="6"/>
  <c r="N136" i="6" s="1"/>
  <c r="S49" i="27"/>
  <c r="S51" i="27" s="1"/>
  <c r="S54" i="27" s="1"/>
  <c r="S44" i="27"/>
  <c r="T21" i="6" s="1"/>
  <c r="T55" i="13"/>
  <c r="T56" i="13" s="1"/>
  <c r="U23" i="27"/>
  <c r="U24" i="27" s="1"/>
  <c r="T47" i="27"/>
  <c r="T32" i="27"/>
  <c r="S34" i="27"/>
  <c r="T18" i="6" s="1"/>
  <c r="S37" i="27"/>
  <c r="T19" i="6" s="1"/>
  <c r="U27" i="27"/>
  <c r="T28" i="27"/>
  <c r="T29" i="27" s="1"/>
  <c r="V121" i="26"/>
  <c r="U125" i="26"/>
  <c r="U52" i="13"/>
  <c r="W20" i="27" s="1"/>
  <c r="V128" i="26"/>
  <c r="V132" i="26" s="1"/>
  <c r="W90" i="26"/>
  <c r="F122" i="37" l="1"/>
  <c r="V54" i="13"/>
  <c r="W22" i="27"/>
  <c r="V53" i="13"/>
  <c r="W21" i="27"/>
  <c r="M112" i="6"/>
  <c r="N111" i="6"/>
  <c r="F133" i="6"/>
  <c r="G88" i="6"/>
  <c r="G124" i="6"/>
  <c r="S25" i="6"/>
  <c r="T24" i="6"/>
  <c r="T25" i="6" s="1"/>
  <c r="T86" i="6" s="1"/>
  <c r="O105" i="6"/>
  <c r="C25" i="11"/>
  <c r="C25" i="41" s="1"/>
  <c r="U47" i="27"/>
  <c r="U32" i="27"/>
  <c r="U55" i="13"/>
  <c r="U56" i="13" s="1"/>
  <c r="V23" i="27"/>
  <c r="V24" i="27" s="1"/>
  <c r="T49" i="27"/>
  <c r="T51" i="27" s="1"/>
  <c r="T54" i="27" s="1"/>
  <c r="T44" i="27"/>
  <c r="U21" i="6" s="1"/>
  <c r="T34" i="27"/>
  <c r="U18" i="6" s="1"/>
  <c r="T37" i="27"/>
  <c r="U19" i="6" s="1"/>
  <c r="V27" i="27"/>
  <c r="U28" i="27"/>
  <c r="U29" i="27" s="1"/>
  <c r="W128" i="26"/>
  <c r="W132" i="26" s="1"/>
  <c r="X90" i="26"/>
  <c r="V52" i="13"/>
  <c r="X20" i="27" s="1"/>
  <c r="W121" i="26"/>
  <c r="V125" i="26"/>
  <c r="G121" i="37" l="1"/>
  <c r="G85" i="37"/>
  <c r="F130" i="37"/>
  <c r="F135" i="37" s="1"/>
  <c r="F142" i="37" s="1"/>
  <c r="W53" i="13"/>
  <c r="X21" i="27"/>
  <c r="W54" i="13"/>
  <c r="X22" i="27"/>
  <c r="F138" i="6"/>
  <c r="F145" i="6" s="1"/>
  <c r="F162" i="6"/>
  <c r="N112" i="6"/>
  <c r="O107" i="6"/>
  <c r="S86" i="6"/>
  <c r="G89" i="6"/>
  <c r="U24" i="6"/>
  <c r="U25" i="6" s="1"/>
  <c r="U86" i="6" s="1"/>
  <c r="O136" i="6"/>
  <c r="P105" i="6" s="1"/>
  <c r="U44" i="27"/>
  <c r="V21" i="6" s="1"/>
  <c r="U49" i="27"/>
  <c r="U51" i="27" s="1"/>
  <c r="U54" i="27" s="1"/>
  <c r="U37" i="27"/>
  <c r="V19" i="6" s="1"/>
  <c r="U34" i="27"/>
  <c r="V18" i="6" s="1"/>
  <c r="V55" i="13"/>
  <c r="V56" i="13" s="1"/>
  <c r="W23" i="27"/>
  <c r="W24" i="27" s="1"/>
  <c r="V47" i="27"/>
  <c r="V32" i="27"/>
  <c r="W27" i="27"/>
  <c r="V28" i="27"/>
  <c r="V29" i="27" s="1"/>
  <c r="X128" i="26"/>
  <c r="X132" i="26" s="1"/>
  <c r="Y90" i="26"/>
  <c r="X121" i="26"/>
  <c r="W125" i="26"/>
  <c r="W52" i="13"/>
  <c r="Y20" i="27" s="1"/>
  <c r="G86" i="37" l="1"/>
  <c r="G87" i="37" s="1"/>
  <c r="X54" i="13"/>
  <c r="Y22" i="27"/>
  <c r="X53" i="13"/>
  <c r="Y21" i="27"/>
  <c r="G90" i="6"/>
  <c r="O111" i="6"/>
  <c r="V24" i="6"/>
  <c r="V25" i="6" s="1"/>
  <c r="V86" i="6" s="1"/>
  <c r="P107" i="6"/>
  <c r="P111" i="6" s="1"/>
  <c r="P112" i="6" s="1"/>
  <c r="W55" i="13"/>
  <c r="X23" i="27"/>
  <c r="X24" i="27" s="1"/>
  <c r="W47" i="27"/>
  <c r="W32" i="27"/>
  <c r="V37" i="27"/>
  <c r="W19" i="6" s="1"/>
  <c r="V34" i="27"/>
  <c r="W18" i="6" s="1"/>
  <c r="V49" i="27"/>
  <c r="V51" i="27" s="1"/>
  <c r="V54" i="27" s="1"/>
  <c r="V44" i="27"/>
  <c r="W21" i="6" s="1"/>
  <c r="X27" i="27"/>
  <c r="W28" i="27"/>
  <c r="W29" i="27" s="1"/>
  <c r="Y128" i="26"/>
  <c r="Y132" i="26" s="1"/>
  <c r="Z90" i="26"/>
  <c r="X52" i="13"/>
  <c r="Z20" i="27" s="1"/>
  <c r="Y121" i="26"/>
  <c r="X125" i="26"/>
  <c r="G93" i="37" l="1"/>
  <c r="G110" i="37"/>
  <c r="G120" i="37" s="1"/>
  <c r="G122" i="37" s="1"/>
  <c r="G151" i="37"/>
  <c r="G152" i="37" s="1"/>
  <c r="G154" i="37" s="1"/>
  <c r="Y53" i="13"/>
  <c r="Z21" i="27"/>
  <c r="Y54" i="13"/>
  <c r="Z22" i="27"/>
  <c r="O112" i="6"/>
  <c r="G113" i="6"/>
  <c r="G96" i="6"/>
  <c r="G154" i="6"/>
  <c r="W24" i="6"/>
  <c r="W25" i="6" s="1"/>
  <c r="W86" i="6" s="1"/>
  <c r="P136" i="6"/>
  <c r="Q105" i="6" s="1"/>
  <c r="X55" i="13"/>
  <c r="X56" i="13" s="1"/>
  <c r="Y23" i="27"/>
  <c r="Y24" i="27" s="1"/>
  <c r="W49" i="27"/>
  <c r="W51" i="27" s="1"/>
  <c r="W54" i="27" s="1"/>
  <c r="W44" i="27"/>
  <c r="X21" i="6" s="1"/>
  <c r="W37" i="27"/>
  <c r="X19" i="6" s="1"/>
  <c r="W34" i="27"/>
  <c r="X18" i="6" s="1"/>
  <c r="X47" i="27"/>
  <c r="X32" i="27"/>
  <c r="W56" i="13"/>
  <c r="Y27" i="27"/>
  <c r="X28" i="27"/>
  <c r="X29" i="27" s="1"/>
  <c r="Z128" i="26"/>
  <c r="Z132" i="26" s="1"/>
  <c r="AA90" i="26"/>
  <c r="Z121" i="26"/>
  <c r="Y125" i="26"/>
  <c r="Y52" i="13"/>
  <c r="AA20" i="27" s="1"/>
  <c r="H121" i="37" l="1"/>
  <c r="G130" i="37"/>
  <c r="G135" i="37" s="1"/>
  <c r="G142" i="37" s="1"/>
  <c r="H85" i="37"/>
  <c r="H86" i="37" s="1"/>
  <c r="Z54" i="13"/>
  <c r="AA22" i="27"/>
  <c r="Z53" i="13"/>
  <c r="AA21" i="27"/>
  <c r="G155" i="6"/>
  <c r="G157" i="6" s="1"/>
  <c r="G123" i="6"/>
  <c r="G125" i="6" s="1"/>
  <c r="X24" i="6"/>
  <c r="X25" i="6" s="1"/>
  <c r="X86" i="6" s="1"/>
  <c r="Q107" i="6"/>
  <c r="Y55" i="13"/>
  <c r="Z23" i="27"/>
  <c r="Z24" i="27" s="1"/>
  <c r="X37" i="27"/>
  <c r="Y19" i="6" s="1"/>
  <c r="X34" i="27"/>
  <c r="Y18" i="6" s="1"/>
  <c r="Y47" i="27"/>
  <c r="Y32" i="27"/>
  <c r="X49" i="27"/>
  <c r="X51" i="27" s="1"/>
  <c r="X54" i="27" s="1"/>
  <c r="X44" i="27"/>
  <c r="Y21" i="6" s="1"/>
  <c r="Z27" i="27"/>
  <c r="Y28" i="27"/>
  <c r="Y29" i="27" s="1"/>
  <c r="AA128" i="26"/>
  <c r="AA132" i="26" s="1"/>
  <c r="AB90" i="26"/>
  <c r="Z52" i="13"/>
  <c r="AB20" i="27" s="1"/>
  <c r="AA121" i="26"/>
  <c r="Z125" i="26"/>
  <c r="H87" i="37" l="1"/>
  <c r="AA53" i="13"/>
  <c r="AB21" i="27"/>
  <c r="AA54" i="13"/>
  <c r="AB22" i="27"/>
  <c r="Q111" i="6"/>
  <c r="H88" i="6"/>
  <c r="H89" i="6" s="1"/>
  <c r="H124" i="6"/>
  <c r="G133" i="6"/>
  <c r="Y24" i="6"/>
  <c r="Y25" i="6" s="1"/>
  <c r="Y86" i="6" s="1"/>
  <c r="Q136" i="6"/>
  <c r="R105" i="6" s="1"/>
  <c r="R136" i="6" s="1"/>
  <c r="S105" i="6" s="1"/>
  <c r="Z47" i="27"/>
  <c r="Z32" i="27"/>
  <c r="Y44" i="27"/>
  <c r="Z21" i="6" s="1"/>
  <c r="AA21" i="6" s="1"/>
  <c r="Y49" i="27"/>
  <c r="Y51" i="27" s="1"/>
  <c r="Y54" i="27" s="1"/>
  <c r="Y37" i="27"/>
  <c r="Z19" i="6" s="1"/>
  <c r="AA19" i="6" s="1"/>
  <c r="Y34" i="27"/>
  <c r="Z18" i="6" s="1"/>
  <c r="AA18" i="6" s="1"/>
  <c r="Z55" i="13"/>
  <c r="AA23" i="27"/>
  <c r="AA24" i="27" s="1"/>
  <c r="Y56" i="13"/>
  <c r="AA27" i="27"/>
  <c r="Z28" i="27"/>
  <c r="Z29" i="27" s="1"/>
  <c r="AB128" i="26"/>
  <c r="AB132" i="26" s="1"/>
  <c r="AC90" i="26"/>
  <c r="AB121" i="26"/>
  <c r="AA125" i="26"/>
  <c r="AA52" i="13"/>
  <c r="AC20" i="27" s="1"/>
  <c r="H151" i="37" l="1"/>
  <c r="H93" i="37"/>
  <c r="H110" i="37"/>
  <c r="AB54" i="13"/>
  <c r="AC22" i="27"/>
  <c r="AB53" i="13"/>
  <c r="AC21" i="27"/>
  <c r="G138" i="6"/>
  <c r="G145" i="6" s="1"/>
  <c r="G162" i="6"/>
  <c r="H90" i="6"/>
  <c r="Q112" i="6"/>
  <c r="Z24" i="6"/>
  <c r="Z25" i="6" s="1"/>
  <c r="R107" i="6"/>
  <c r="S107" i="6"/>
  <c r="S111" i="6" s="1"/>
  <c r="S112" i="6" s="1"/>
  <c r="AA55" i="13"/>
  <c r="AB23" i="27"/>
  <c r="AB24" i="27" s="1"/>
  <c r="AA47" i="27"/>
  <c r="AA32" i="27"/>
  <c r="Z56" i="13"/>
  <c r="Z44" i="27"/>
  <c r="AB21" i="6" s="1"/>
  <c r="Z49" i="27"/>
  <c r="Z51" i="27" s="1"/>
  <c r="Z54" i="27" s="1"/>
  <c r="Z37" i="27"/>
  <c r="AB19" i="6" s="1"/>
  <c r="Z34" i="27"/>
  <c r="AB18" i="6" s="1"/>
  <c r="AB27" i="27"/>
  <c r="AA28" i="27"/>
  <c r="AA29" i="27" s="1"/>
  <c r="AC128" i="26"/>
  <c r="AC132" i="26" s="1"/>
  <c r="AD90" i="26"/>
  <c r="AB52" i="13"/>
  <c r="AD20" i="27" s="1"/>
  <c r="AA56" i="13"/>
  <c r="AC121" i="26"/>
  <c r="AB125" i="26"/>
  <c r="H120" i="37" l="1"/>
  <c r="H122" i="37" s="1"/>
  <c r="H152" i="37"/>
  <c r="H154" i="37" s="1"/>
  <c r="AC53" i="13"/>
  <c r="AD21" i="27"/>
  <c r="AC54" i="13"/>
  <c r="AD22" i="27"/>
  <c r="R111" i="6"/>
  <c r="Z86" i="6"/>
  <c r="AA86" i="6" s="1"/>
  <c r="AA25" i="6"/>
  <c r="D10" i="11"/>
  <c r="D10" i="41" s="1"/>
  <c r="D11" i="41" s="1"/>
  <c r="AA24" i="6"/>
  <c r="H96" i="6"/>
  <c r="H113" i="6"/>
  <c r="H154" i="6"/>
  <c r="AB24" i="6"/>
  <c r="S136" i="6"/>
  <c r="T105" i="6" s="1"/>
  <c r="T107" i="6" s="1"/>
  <c r="T111" i="6" s="1"/>
  <c r="T112" i="6" s="1"/>
  <c r="AA37" i="27"/>
  <c r="AC19" i="6" s="1"/>
  <c r="AA34" i="27"/>
  <c r="AC18" i="6" s="1"/>
  <c r="AA44" i="27"/>
  <c r="AC21" i="6" s="1"/>
  <c r="AA49" i="27"/>
  <c r="AA51" i="27" s="1"/>
  <c r="AA54" i="27" s="1"/>
  <c r="AB55" i="13"/>
  <c r="AB56" i="13" s="1"/>
  <c r="AC23" i="27"/>
  <c r="AC24" i="27" s="1"/>
  <c r="AB47" i="27"/>
  <c r="AB32" i="27"/>
  <c r="AC27" i="27"/>
  <c r="AB28" i="27"/>
  <c r="AB29" i="27" s="1"/>
  <c r="AD128" i="26"/>
  <c r="AD132" i="26" s="1"/>
  <c r="AE90" i="26"/>
  <c r="AD121" i="26"/>
  <c r="AC125" i="26"/>
  <c r="AC52" i="13"/>
  <c r="AE20" i="27" s="1"/>
  <c r="H130" i="37" l="1"/>
  <c r="H135" i="37" s="1"/>
  <c r="H142" i="37" s="1"/>
  <c r="I121" i="37"/>
  <c r="I85" i="37"/>
  <c r="I86" i="37" s="1"/>
  <c r="D11" i="11"/>
  <c r="AD54" i="13"/>
  <c r="AE22" i="27"/>
  <c r="AD53" i="13"/>
  <c r="AE21" i="27"/>
  <c r="AB25" i="6"/>
  <c r="H123" i="6"/>
  <c r="H125" i="6" s="1"/>
  <c r="H155" i="6"/>
  <c r="H157" i="6" s="1"/>
  <c r="R112" i="6"/>
  <c r="AC24" i="6"/>
  <c r="T136" i="6"/>
  <c r="U105" i="6" s="1"/>
  <c r="U107" i="6" s="1"/>
  <c r="U111" i="6" s="1"/>
  <c r="U112" i="6" s="1"/>
  <c r="AC55" i="13"/>
  <c r="AD23" i="27"/>
  <c r="AD24" i="27" s="1"/>
  <c r="AB37" i="27"/>
  <c r="AD19" i="6" s="1"/>
  <c r="AB34" i="27"/>
  <c r="AD18" i="6" s="1"/>
  <c r="AB49" i="27"/>
  <c r="AB51" i="27" s="1"/>
  <c r="AB54" i="27" s="1"/>
  <c r="AB44" i="27"/>
  <c r="AD21" i="6" s="1"/>
  <c r="AC47" i="27"/>
  <c r="AC32" i="27"/>
  <c r="AD27" i="27"/>
  <c r="AC28" i="27"/>
  <c r="AC29" i="27" s="1"/>
  <c r="AE128" i="26"/>
  <c r="AE132" i="26" s="1"/>
  <c r="AF90" i="26"/>
  <c r="AD52" i="13"/>
  <c r="AF20" i="27" s="1"/>
  <c r="AE121" i="26"/>
  <c r="AD125" i="26"/>
  <c r="I87" i="37" l="1"/>
  <c r="AE53" i="13"/>
  <c r="AF21" i="27"/>
  <c r="AE54" i="13"/>
  <c r="AF22" i="27"/>
  <c r="I88" i="6"/>
  <c r="I89" i="6" s="1"/>
  <c r="I124" i="6"/>
  <c r="H133" i="6"/>
  <c r="AB86" i="6"/>
  <c r="AC25" i="6"/>
  <c r="AC86" i="6" s="1"/>
  <c r="AD24" i="6"/>
  <c r="AD25" i="6" s="1"/>
  <c r="AD86" i="6" s="1"/>
  <c r="U136" i="6"/>
  <c r="V105" i="6" s="1"/>
  <c r="AD55" i="13"/>
  <c r="AE23" i="27"/>
  <c r="AE24" i="27" s="1"/>
  <c r="AC49" i="27"/>
  <c r="AC51" i="27" s="1"/>
  <c r="AC54" i="27" s="1"/>
  <c r="AC44" i="27"/>
  <c r="AE21" i="6" s="1"/>
  <c r="AC37" i="27"/>
  <c r="AE19" i="6" s="1"/>
  <c r="AC34" i="27"/>
  <c r="AE18" i="6" s="1"/>
  <c r="AD47" i="27"/>
  <c r="AD32" i="27"/>
  <c r="AC56" i="13"/>
  <c r="AE27" i="27"/>
  <c r="AD28" i="27"/>
  <c r="AD29" i="27" s="1"/>
  <c r="AF128" i="26"/>
  <c r="AF132" i="26" s="1"/>
  <c r="AG90" i="26"/>
  <c r="AF121" i="26"/>
  <c r="AE125" i="26"/>
  <c r="AE52" i="13"/>
  <c r="AG20" i="27" s="1"/>
  <c r="I93" i="37" l="1"/>
  <c r="I110" i="37"/>
  <c r="I151" i="37"/>
  <c r="AF54" i="13"/>
  <c r="AG22" i="27"/>
  <c r="AF53" i="13"/>
  <c r="AG21" i="27"/>
  <c r="H138" i="6"/>
  <c r="H145" i="6" s="1"/>
  <c r="H162" i="6"/>
  <c r="I90" i="6"/>
  <c r="AE24" i="6"/>
  <c r="AE25" i="6" s="1"/>
  <c r="AE86" i="6" s="1"/>
  <c r="V107" i="6"/>
  <c r="V111" i="6" s="1"/>
  <c r="AD37" i="27"/>
  <c r="AF19" i="6" s="1"/>
  <c r="AD34" i="27"/>
  <c r="AF18" i="6" s="1"/>
  <c r="AE55" i="13"/>
  <c r="AF23" i="27"/>
  <c r="AF24" i="27" s="1"/>
  <c r="AD49" i="27"/>
  <c r="AD51" i="27" s="1"/>
  <c r="AD54" i="27" s="1"/>
  <c r="AD44" i="27"/>
  <c r="AF21" i="6" s="1"/>
  <c r="AE47" i="27"/>
  <c r="AE32" i="27"/>
  <c r="AD56" i="13"/>
  <c r="AF27" i="27"/>
  <c r="AE28" i="27"/>
  <c r="AE29" i="27" s="1"/>
  <c r="AG128" i="26"/>
  <c r="AG132" i="26" s="1"/>
  <c r="AH90" i="26"/>
  <c r="AF52" i="13"/>
  <c r="AH20" i="27" s="1"/>
  <c r="AE56" i="13"/>
  <c r="AG121" i="26"/>
  <c r="AF125" i="26"/>
  <c r="I120" i="37" l="1"/>
  <c r="I122" i="37" s="1"/>
  <c r="I152" i="37"/>
  <c r="I154" i="37" s="1"/>
  <c r="AG53" i="13"/>
  <c r="AH21" i="27"/>
  <c r="AG54" i="13"/>
  <c r="AH22" i="27"/>
  <c r="V112" i="6"/>
  <c r="I96" i="6"/>
  <c r="I113" i="6"/>
  <c r="I154" i="6"/>
  <c r="AF24" i="6"/>
  <c r="V136" i="6"/>
  <c r="W105" i="6" s="1"/>
  <c r="AE37" i="27"/>
  <c r="AG19" i="6" s="1"/>
  <c r="AE34" i="27"/>
  <c r="AG18" i="6" s="1"/>
  <c r="AF47" i="27"/>
  <c r="AF32" i="27"/>
  <c r="AE49" i="27"/>
  <c r="AE51" i="27" s="1"/>
  <c r="AE54" i="27" s="1"/>
  <c r="AE44" i="27"/>
  <c r="AG21" i="6" s="1"/>
  <c r="AF55" i="13"/>
  <c r="AF56" i="13" s="1"/>
  <c r="AG23" i="27"/>
  <c r="AG24" i="27" s="1"/>
  <c r="AG27" i="27"/>
  <c r="AF28" i="27"/>
  <c r="AF29" i="27" s="1"/>
  <c r="AH128" i="26"/>
  <c r="AH132" i="26" s="1"/>
  <c r="AI90" i="26"/>
  <c r="AH121" i="26"/>
  <c r="AG125" i="26"/>
  <c r="AG52" i="13"/>
  <c r="AI20" i="27" s="1"/>
  <c r="I130" i="37" l="1"/>
  <c r="I135" i="37" s="1"/>
  <c r="I142" i="37" s="1"/>
  <c r="J121" i="37"/>
  <c r="J85" i="37"/>
  <c r="J86" i="37" s="1"/>
  <c r="AH54" i="13"/>
  <c r="AI22" i="27"/>
  <c r="AH53" i="13"/>
  <c r="AI21" i="27"/>
  <c r="I123" i="6"/>
  <c r="I125" i="6" s="1"/>
  <c r="I155" i="6"/>
  <c r="I157" i="6" s="1"/>
  <c r="AF25" i="6"/>
  <c r="AG24" i="6"/>
  <c r="AG25" i="6" s="1"/>
  <c r="AG86" i="6" s="1"/>
  <c r="W107" i="6"/>
  <c r="W111" i="6" s="1"/>
  <c r="W112" i="6" s="1"/>
  <c r="AF37" i="27"/>
  <c r="AH19" i="6" s="1"/>
  <c r="AF34" i="27"/>
  <c r="AH18" i="6" s="1"/>
  <c r="AG47" i="27"/>
  <c r="AG32" i="27"/>
  <c r="AF49" i="27"/>
  <c r="AF51" i="27" s="1"/>
  <c r="AF54" i="27" s="1"/>
  <c r="AF44" i="27"/>
  <c r="AH21" i="6" s="1"/>
  <c r="AG55" i="13"/>
  <c r="AH23" i="27"/>
  <c r="AH24" i="27" s="1"/>
  <c r="AH27" i="27"/>
  <c r="AG28" i="27"/>
  <c r="AG29" i="27" s="1"/>
  <c r="AI128" i="26"/>
  <c r="AI132" i="26" s="1"/>
  <c r="AJ90" i="26"/>
  <c r="AH52" i="13"/>
  <c r="AJ20" i="27" s="1"/>
  <c r="AI121" i="26"/>
  <c r="AH125" i="26"/>
  <c r="J87" i="37" l="1"/>
  <c r="AI53" i="13"/>
  <c r="AJ21" i="27"/>
  <c r="AI54" i="13"/>
  <c r="AJ22" i="27"/>
  <c r="AF86" i="6"/>
  <c r="J88" i="6"/>
  <c r="J89" i="6" s="1"/>
  <c r="J124" i="6"/>
  <c r="I133" i="6"/>
  <c r="AH24" i="6"/>
  <c r="W136" i="6"/>
  <c r="X105" i="6" s="1"/>
  <c r="X136" i="6" s="1"/>
  <c r="Y105" i="6" s="1"/>
  <c r="AH55" i="13"/>
  <c r="AI23" i="27"/>
  <c r="AI24" i="27" s="1"/>
  <c r="AH47" i="27"/>
  <c r="AH32" i="27"/>
  <c r="AG44" i="27"/>
  <c r="AI21" i="6" s="1"/>
  <c r="AG49" i="27"/>
  <c r="AG51" i="27" s="1"/>
  <c r="AG54" i="27" s="1"/>
  <c r="AG37" i="27"/>
  <c r="AI19" i="6" s="1"/>
  <c r="AG34" i="27"/>
  <c r="AI18" i="6" s="1"/>
  <c r="AG56" i="13"/>
  <c r="AI27" i="27"/>
  <c r="AH28" i="27"/>
  <c r="AH29" i="27" s="1"/>
  <c r="AJ128" i="26"/>
  <c r="AJ132" i="26" s="1"/>
  <c r="AK90" i="26"/>
  <c r="AJ121" i="26"/>
  <c r="AI125" i="26"/>
  <c r="AI52" i="13"/>
  <c r="AK20" i="27" s="1"/>
  <c r="J93" i="37" l="1"/>
  <c r="J110" i="37"/>
  <c r="J151" i="37"/>
  <c r="J152" i="37" s="1"/>
  <c r="J154" i="37" s="1"/>
  <c r="AJ54" i="13"/>
  <c r="AK54" i="13" s="1"/>
  <c r="AK22" i="27"/>
  <c r="AJ53" i="13"/>
  <c r="AK53" i="13" s="1"/>
  <c r="AK21" i="27"/>
  <c r="I138" i="6"/>
  <c r="I145" i="6" s="1"/>
  <c r="I162" i="6"/>
  <c r="J90" i="6"/>
  <c r="AH25" i="6"/>
  <c r="AI24" i="6"/>
  <c r="AI25" i="6" s="1"/>
  <c r="AI86" i="6" s="1"/>
  <c r="X107" i="6"/>
  <c r="X111" i="6" s="1"/>
  <c r="X112" i="6" s="1"/>
  <c r="Y107" i="6"/>
  <c r="Y111" i="6" s="1"/>
  <c r="Y112" i="6" s="1"/>
  <c r="AI55" i="13"/>
  <c r="AJ23" i="27"/>
  <c r="AJ24" i="27" s="1"/>
  <c r="AI47" i="27"/>
  <c r="AI32" i="27"/>
  <c r="AH37" i="27"/>
  <c r="AJ19" i="6" s="1"/>
  <c r="AH34" i="27"/>
  <c r="AJ18" i="6" s="1"/>
  <c r="AH56" i="13"/>
  <c r="AH44" i="27"/>
  <c r="AJ21" i="6" s="1"/>
  <c r="AH49" i="27"/>
  <c r="AH51" i="27" s="1"/>
  <c r="AH54" i="27" s="1"/>
  <c r="AJ27" i="27"/>
  <c r="AI28" i="27"/>
  <c r="AI29" i="27" s="1"/>
  <c r="AK128" i="26"/>
  <c r="AK132" i="26" s="1"/>
  <c r="AL90" i="26"/>
  <c r="AL128" i="26" s="1"/>
  <c r="AL132" i="26" s="1"/>
  <c r="AJ52" i="13"/>
  <c r="AI56" i="13"/>
  <c r="AK121" i="26"/>
  <c r="AJ125" i="26"/>
  <c r="J120" i="37" l="1"/>
  <c r="J122" i="37" s="1"/>
  <c r="AH86" i="6"/>
  <c r="J96" i="6"/>
  <c r="J113" i="6"/>
  <c r="J154" i="6"/>
  <c r="AJ24" i="6"/>
  <c r="AJ25" i="6" s="1"/>
  <c r="AJ86" i="6" s="1"/>
  <c r="Y136" i="6"/>
  <c r="Z105" i="6" s="1"/>
  <c r="AJ55" i="13"/>
  <c r="AK55" i="13" s="1"/>
  <c r="AK23" i="27"/>
  <c r="AK24" i="27" s="1"/>
  <c r="AJ47" i="27"/>
  <c r="AJ32" i="27"/>
  <c r="AI49" i="27"/>
  <c r="AI51" i="27" s="1"/>
  <c r="AI54" i="27" s="1"/>
  <c r="AI44" i="27"/>
  <c r="AK21" i="6" s="1"/>
  <c r="AI37" i="27"/>
  <c r="AK19" i="6" s="1"/>
  <c r="AI34" i="27"/>
  <c r="AK18" i="6" s="1"/>
  <c r="AK27" i="27"/>
  <c r="AK28" i="27" s="1"/>
  <c r="AJ28" i="27"/>
  <c r="AJ29" i="27" s="1"/>
  <c r="AL121" i="26"/>
  <c r="AL125" i="26" s="1"/>
  <c r="AK125" i="26"/>
  <c r="AK52" i="13"/>
  <c r="J130" i="37" l="1"/>
  <c r="J135" i="37" s="1"/>
  <c r="J142" i="37" s="1"/>
  <c r="K85" i="37"/>
  <c r="K86" i="37" s="1"/>
  <c r="K121" i="37"/>
  <c r="Z107" i="6"/>
  <c r="AA105" i="6"/>
  <c r="J123" i="6"/>
  <c r="J125" i="6" s="1"/>
  <c r="J155" i="6"/>
  <c r="J157" i="6" s="1"/>
  <c r="AK24" i="6"/>
  <c r="AK25" i="6" s="1"/>
  <c r="AK86" i="6" s="1"/>
  <c r="Z136" i="6"/>
  <c r="AA136" i="6" s="1"/>
  <c r="AK47" i="27"/>
  <c r="AK32" i="27"/>
  <c r="AJ37" i="27"/>
  <c r="AL19" i="6" s="1"/>
  <c r="AJ34" i="27"/>
  <c r="AL18" i="6" s="1"/>
  <c r="AJ56" i="13"/>
  <c r="AJ49" i="27"/>
  <c r="AJ51" i="27" s="1"/>
  <c r="AJ54" i="27" s="1"/>
  <c r="AJ44" i="27"/>
  <c r="AL21" i="6" s="1"/>
  <c r="AK29" i="27"/>
  <c r="AK56" i="13"/>
  <c r="K87" i="37" l="1"/>
  <c r="K88" i="6"/>
  <c r="K89" i="6" s="1"/>
  <c r="J133" i="6"/>
  <c r="K124" i="6"/>
  <c r="Z111" i="6"/>
  <c r="AA107" i="6"/>
  <c r="AL24" i="6"/>
  <c r="AL25" i="6" s="1"/>
  <c r="AL86" i="6" s="1"/>
  <c r="AB105" i="6"/>
  <c r="D25" i="11"/>
  <c r="D25" i="41" s="1"/>
  <c r="AK44" i="27"/>
  <c r="AM21" i="6" s="1"/>
  <c r="AN21" i="6" s="1"/>
  <c r="AK49" i="27"/>
  <c r="AK51" i="27" s="1"/>
  <c r="AK54" i="27" s="1"/>
  <c r="AK37" i="27"/>
  <c r="AM19" i="6" s="1"/>
  <c r="AN19" i="6" s="1"/>
  <c r="AK34" i="27"/>
  <c r="AM18" i="6" s="1"/>
  <c r="AN18" i="6" s="1"/>
  <c r="K151" i="37" l="1"/>
  <c r="K93" i="37"/>
  <c r="K110" i="37"/>
  <c r="AB107" i="6"/>
  <c r="Z112" i="6"/>
  <c r="AA112" i="6" s="1"/>
  <c r="AA111" i="6"/>
  <c r="J138" i="6"/>
  <c r="J145" i="6" s="1"/>
  <c r="J162" i="6"/>
  <c r="K90" i="6"/>
  <c r="AM24" i="6"/>
  <c r="AN24" i="6" s="1"/>
  <c r="AB136" i="6"/>
  <c r="AC105" i="6" s="1"/>
  <c r="AC107" i="6" s="1"/>
  <c r="AC111" i="6" s="1"/>
  <c r="AC112" i="6" s="1"/>
  <c r="K120" i="37" l="1"/>
  <c r="K122" i="37" s="1"/>
  <c r="K152" i="37"/>
  <c r="K154" i="37" s="1"/>
  <c r="K113" i="6"/>
  <c r="K96" i="6"/>
  <c r="K154" i="6"/>
  <c r="AB111" i="6"/>
  <c r="AC136" i="6"/>
  <c r="AD105" i="6" s="1"/>
  <c r="AM25" i="6"/>
  <c r="E10" i="11"/>
  <c r="E10" i="41" s="1"/>
  <c r="L121" i="37" l="1"/>
  <c r="K130" i="37"/>
  <c r="K135" i="37" s="1"/>
  <c r="K142" i="37" s="1"/>
  <c r="L85" i="37"/>
  <c r="L86" i="37" s="1"/>
  <c r="AM86" i="6"/>
  <c r="AN86" i="6" s="1"/>
  <c r="AN25" i="6"/>
  <c r="AB112" i="6"/>
  <c r="K155" i="6"/>
  <c r="K157" i="6" s="1"/>
  <c r="K123" i="6"/>
  <c r="K125" i="6" s="1"/>
  <c r="AD107" i="6"/>
  <c r="E11" i="11"/>
  <c r="E11" i="41"/>
  <c r="AD136" i="6"/>
  <c r="AE105" i="6" s="1"/>
  <c r="L87" i="37" l="1"/>
  <c r="AD111" i="6"/>
  <c r="L88" i="6"/>
  <c r="L89" i="6" s="1"/>
  <c r="L90" i="6" s="1"/>
  <c r="L124" i="6"/>
  <c r="K133" i="6"/>
  <c r="AE107" i="6"/>
  <c r="AE111" i="6" s="1"/>
  <c r="AE112" i="6" s="1"/>
  <c r="L93" i="37" l="1"/>
  <c r="L110" i="37"/>
  <c r="L120" i="37" s="1"/>
  <c r="L122" i="37" s="1"/>
  <c r="L151" i="37"/>
  <c r="K138" i="6"/>
  <c r="K145" i="6" s="1"/>
  <c r="K162" i="6"/>
  <c r="L96" i="6"/>
  <c r="L113" i="6"/>
  <c r="L123" i="6" s="1"/>
  <c r="L125" i="6" s="1"/>
  <c r="L154" i="6"/>
  <c r="AD112" i="6"/>
  <c r="AE136" i="6"/>
  <c r="AF105" i="6" s="1"/>
  <c r="M85" i="37" l="1"/>
  <c r="M121" i="37"/>
  <c r="L130" i="37"/>
  <c r="L135" i="37" s="1"/>
  <c r="L142" i="37" s="1"/>
  <c r="L152" i="37"/>
  <c r="L154" i="37" s="1"/>
  <c r="M88" i="6"/>
  <c r="M124" i="6"/>
  <c r="L133" i="6"/>
  <c r="L155" i="6"/>
  <c r="L157" i="6" s="1"/>
  <c r="AF107" i="6"/>
  <c r="M86" i="37" l="1"/>
  <c r="N85" i="37"/>
  <c r="AF111" i="6"/>
  <c r="L138" i="6"/>
  <c r="L145" i="6" s="1"/>
  <c r="L162" i="6"/>
  <c r="M89" i="6"/>
  <c r="N88" i="6"/>
  <c r="AF136" i="6"/>
  <c r="AG105" i="6" s="1"/>
  <c r="N86" i="37" l="1"/>
  <c r="M87" i="37"/>
  <c r="C13" i="40"/>
  <c r="C14" i="40" s="1"/>
  <c r="N89" i="6"/>
  <c r="M90" i="6"/>
  <c r="C13" i="11"/>
  <c r="AF112" i="6"/>
  <c r="AG107" i="6"/>
  <c r="M110" i="37" l="1"/>
  <c r="N87" i="37"/>
  <c r="M93" i="37"/>
  <c r="N93" i="37" s="1"/>
  <c r="M151" i="37"/>
  <c r="AG111" i="6"/>
  <c r="N90" i="6"/>
  <c r="M96" i="6"/>
  <c r="N96" i="6" s="1"/>
  <c r="M113" i="6"/>
  <c r="M154" i="6"/>
  <c r="C14" i="11"/>
  <c r="C13" i="41"/>
  <c r="C14" i="41" s="1"/>
  <c r="AG136" i="6"/>
  <c r="AH105" i="6" s="1"/>
  <c r="N110" i="37" l="1"/>
  <c r="M120" i="37"/>
  <c r="C17" i="40"/>
  <c r="C20" i="40" s="1"/>
  <c r="M152" i="37"/>
  <c r="N151" i="37"/>
  <c r="C31" i="40"/>
  <c r="C32" i="40" s="1"/>
  <c r="M123" i="6"/>
  <c r="N113" i="6"/>
  <c r="C17" i="11"/>
  <c r="AG112" i="6"/>
  <c r="N154" i="6"/>
  <c r="C31" i="11"/>
  <c r="M155" i="6"/>
  <c r="AH107" i="6"/>
  <c r="AH111" i="6" s="1"/>
  <c r="AH112" i="6" s="1"/>
  <c r="M154" i="37" l="1"/>
  <c r="N154" i="37" s="1"/>
  <c r="N152" i="37"/>
  <c r="M122" i="37"/>
  <c r="N120" i="37"/>
  <c r="N122" i="37" s="1"/>
  <c r="M157" i="6"/>
  <c r="N157" i="6" s="1"/>
  <c r="N155" i="6"/>
  <c r="C32" i="11"/>
  <c r="C31" i="41"/>
  <c r="C32" i="41" s="1"/>
  <c r="C20" i="11"/>
  <c r="C17" i="41"/>
  <c r="C20" i="41" s="1"/>
  <c r="M125" i="6"/>
  <c r="N123" i="6"/>
  <c r="N125" i="6" s="1"/>
  <c r="AH136" i="6"/>
  <c r="AI105" i="6" s="1"/>
  <c r="M130" i="37" l="1"/>
  <c r="O85" i="37"/>
  <c r="O121" i="37"/>
  <c r="AA121" i="37" s="1"/>
  <c r="O124" i="6"/>
  <c r="AA124" i="6" s="1"/>
  <c r="O88" i="6"/>
  <c r="M133" i="6"/>
  <c r="AI107" i="6"/>
  <c r="AI111" i="6" s="1"/>
  <c r="AI112" i="6" s="1"/>
  <c r="N130" i="37" l="1"/>
  <c r="C23" i="40"/>
  <c r="C27" i="40" s="1"/>
  <c r="M135" i="37"/>
  <c r="O86" i="37"/>
  <c r="O89" i="6"/>
  <c r="C23" i="11"/>
  <c r="N133" i="6"/>
  <c r="M138" i="6"/>
  <c r="M162" i="6"/>
  <c r="N162" i="6" s="1"/>
  <c r="AI136" i="6"/>
  <c r="AJ105" i="6" s="1"/>
  <c r="O87" i="37" l="1"/>
  <c r="M142" i="37"/>
  <c r="N142" i="37" s="1"/>
  <c r="N135" i="37"/>
  <c r="M145" i="6"/>
  <c r="N145" i="6" s="1"/>
  <c r="N138" i="6"/>
  <c r="C27" i="11"/>
  <c r="C23" i="41"/>
  <c r="C27" i="41" s="1"/>
  <c r="O90" i="6"/>
  <c r="AJ107" i="6"/>
  <c r="AJ111" i="6" s="1"/>
  <c r="AJ112" i="6" s="1"/>
  <c r="O151" i="37" l="1"/>
  <c r="O110" i="37"/>
  <c r="O93" i="37"/>
  <c r="O96" i="6"/>
  <c r="O113" i="6"/>
  <c r="O154" i="6"/>
  <c r="AJ136" i="6"/>
  <c r="AK105" i="6" s="1"/>
  <c r="O120" i="37" l="1"/>
  <c r="O152" i="37"/>
  <c r="O154" i="37" s="1"/>
  <c r="O155" i="6"/>
  <c r="O157" i="6" s="1"/>
  <c r="O123" i="6"/>
  <c r="AK107" i="6"/>
  <c r="AK111" i="6" s="1"/>
  <c r="AK112" i="6" s="1"/>
  <c r="O122" i="37" l="1"/>
  <c r="O125" i="6"/>
  <c r="AK136" i="6"/>
  <c r="AL105" i="6" s="1"/>
  <c r="P121" i="37" l="1"/>
  <c r="O130" i="37"/>
  <c r="O135" i="37" s="1"/>
  <c r="O142" i="37" s="1"/>
  <c r="P85" i="37"/>
  <c r="P88" i="6"/>
  <c r="P124" i="6"/>
  <c r="O133" i="6"/>
  <c r="AL107" i="6"/>
  <c r="AL111" i="6" s="1"/>
  <c r="AL112" i="6" s="1"/>
  <c r="P86" i="37" l="1"/>
  <c r="O138" i="6"/>
  <c r="O145" i="6" s="1"/>
  <c r="O162" i="6"/>
  <c r="P89" i="6"/>
  <c r="AL136" i="6"/>
  <c r="AM105" i="6" s="1"/>
  <c r="AN105" i="6" s="1"/>
  <c r="P87" i="37" l="1"/>
  <c r="P90" i="6"/>
  <c r="AM107" i="6"/>
  <c r="P93" i="37" l="1"/>
  <c r="P110" i="37"/>
  <c r="P151" i="37"/>
  <c r="P152" i="37" s="1"/>
  <c r="P154" i="37" s="1"/>
  <c r="AM111" i="6"/>
  <c r="AN107" i="6"/>
  <c r="P96" i="6"/>
  <c r="P113" i="6"/>
  <c r="P154" i="6"/>
  <c r="AM136" i="6"/>
  <c r="P120" i="37" l="1"/>
  <c r="P155" i="6"/>
  <c r="P157" i="6" s="1"/>
  <c r="P123" i="6"/>
  <c r="E25" i="11"/>
  <c r="E25" i="41" s="1"/>
  <c r="AN136" i="6"/>
  <c r="AM112" i="6"/>
  <c r="AN112" i="6" s="1"/>
  <c r="AN111" i="6"/>
  <c r="P122" i="37" l="1"/>
  <c r="P125" i="6"/>
  <c r="P130" i="37" l="1"/>
  <c r="P135" i="37" s="1"/>
  <c r="P142" i="37" s="1"/>
  <c r="Q121" i="37"/>
  <c r="Q85" i="37"/>
  <c r="Q88" i="6"/>
  <c r="Q124" i="6"/>
  <c r="P133" i="6"/>
  <c r="Q86" i="37" l="1"/>
  <c r="P138" i="6"/>
  <c r="P145" i="6" s="1"/>
  <c r="P162" i="6"/>
  <c r="Q89" i="6"/>
  <c r="Q87" i="37" l="1"/>
  <c r="Q90" i="6"/>
  <c r="Q151" i="37" l="1"/>
  <c r="Q110" i="37"/>
  <c r="Q93" i="37"/>
  <c r="Q96" i="6"/>
  <c r="Q113" i="6"/>
  <c r="Q154" i="6"/>
  <c r="Q120" i="37" l="1"/>
  <c r="Q152" i="37"/>
  <c r="Q154" i="37" s="1"/>
  <c r="Q155" i="6"/>
  <c r="Q157" i="6" s="1"/>
  <c r="Q123" i="6"/>
  <c r="Q122" i="37" l="1"/>
  <c r="Q125" i="6"/>
  <c r="R121" i="37" l="1"/>
  <c r="R85" i="37"/>
  <c r="Q130" i="37"/>
  <c r="Q135" i="37" s="1"/>
  <c r="Q142" i="37" s="1"/>
  <c r="Q133" i="6"/>
  <c r="R124" i="6"/>
  <c r="R88" i="6"/>
  <c r="R86" i="37" l="1"/>
  <c r="R89" i="6"/>
  <c r="Q138" i="6"/>
  <c r="Q145" i="6" s="1"/>
  <c r="Q162" i="6"/>
  <c r="R87" i="37" l="1"/>
  <c r="R90" i="6"/>
  <c r="R93" i="37" l="1"/>
  <c r="R110" i="37"/>
  <c r="R151" i="37"/>
  <c r="R152" i="37" s="1"/>
  <c r="R154" i="37" s="1"/>
  <c r="R96" i="6"/>
  <c r="R113" i="6"/>
  <c r="R154" i="6"/>
  <c r="R155" i="6" s="1"/>
  <c r="R157" i="6" s="1"/>
  <c r="R120" i="37" l="1"/>
  <c r="R123" i="6"/>
  <c r="R122" i="37" l="1"/>
  <c r="R125" i="6"/>
  <c r="S121" i="37" l="1"/>
  <c r="S85" i="37"/>
  <c r="R130" i="37"/>
  <c r="R135" i="37" s="1"/>
  <c r="R142" i="37" s="1"/>
  <c r="R133" i="6"/>
  <c r="S124" i="6"/>
  <c r="S88" i="6"/>
  <c r="S86" i="37" l="1"/>
  <c r="S89" i="6"/>
  <c r="R138" i="6"/>
  <c r="R145" i="6" s="1"/>
  <c r="R162" i="6"/>
  <c r="S87" i="37" l="1"/>
  <c r="S90" i="6"/>
  <c r="S151" i="37" l="1"/>
  <c r="S152" i="37" s="1"/>
  <c r="S154" i="37" s="1"/>
  <c r="S93" i="37"/>
  <c r="S110" i="37"/>
  <c r="S154" i="6"/>
  <c r="S96" i="6"/>
  <c r="S113" i="6"/>
  <c r="S120" i="37" l="1"/>
  <c r="S123" i="6"/>
  <c r="S155" i="6"/>
  <c r="S157" i="6" s="1"/>
  <c r="S122" i="37" l="1"/>
  <c r="S125" i="6"/>
  <c r="S130" i="37" l="1"/>
  <c r="S135" i="37" s="1"/>
  <c r="S142" i="37" s="1"/>
  <c r="T85" i="37"/>
  <c r="T86" i="37" s="1"/>
  <c r="T87" i="37" s="1"/>
  <c r="T121" i="37"/>
  <c r="T88" i="6"/>
  <c r="T89" i="6" s="1"/>
  <c r="T90" i="6" s="1"/>
  <c r="T124" i="6"/>
  <c r="S133" i="6"/>
  <c r="T151" i="37" l="1"/>
  <c r="T152" i="37" s="1"/>
  <c r="T154" i="37" s="1"/>
  <c r="T110" i="37"/>
  <c r="T120" i="37" s="1"/>
  <c r="T122" i="37" s="1"/>
  <c r="T93" i="37"/>
  <c r="S138" i="6"/>
  <c r="S145" i="6" s="1"/>
  <c r="S162" i="6"/>
  <c r="T96" i="6"/>
  <c r="T113" i="6"/>
  <c r="T123" i="6" s="1"/>
  <c r="T125" i="6" s="1"/>
  <c r="T154" i="6"/>
  <c r="T130" i="37" l="1"/>
  <c r="T135" i="37" s="1"/>
  <c r="T142" i="37" s="1"/>
  <c r="U121" i="37"/>
  <c r="U85" i="37"/>
  <c r="U86" i="37" s="1"/>
  <c r="U87" i="37" s="1"/>
  <c r="U124" i="6"/>
  <c r="U88" i="6"/>
  <c r="U89" i="6" s="1"/>
  <c r="U90" i="6" s="1"/>
  <c r="T133" i="6"/>
  <c r="T155" i="6"/>
  <c r="T157" i="6" s="1"/>
  <c r="U151" i="37" l="1"/>
  <c r="U93" i="37"/>
  <c r="U110" i="37"/>
  <c r="U120" i="37" s="1"/>
  <c r="U122" i="37" s="1"/>
  <c r="U96" i="6"/>
  <c r="U113" i="6"/>
  <c r="U123" i="6" s="1"/>
  <c r="U125" i="6" s="1"/>
  <c r="T138" i="6"/>
  <c r="T145" i="6" s="1"/>
  <c r="T162" i="6"/>
  <c r="U154" i="6"/>
  <c r="V85" i="37" l="1"/>
  <c r="V86" i="37" s="1"/>
  <c r="V87" i="37" s="1"/>
  <c r="V151" i="37" s="1"/>
  <c r="U130" i="37"/>
  <c r="U135" i="37" s="1"/>
  <c r="U142" i="37" s="1"/>
  <c r="V121" i="37"/>
  <c r="U152" i="37"/>
  <c r="U154" i="37" s="1"/>
  <c r="V88" i="6"/>
  <c r="V89" i="6" s="1"/>
  <c r="V90" i="6" s="1"/>
  <c r="V154" i="6" s="1"/>
  <c r="V124" i="6"/>
  <c r="U133" i="6"/>
  <c r="U155" i="6"/>
  <c r="U157" i="6" s="1"/>
  <c r="V152" i="37" l="1"/>
  <c r="V154" i="37" s="1"/>
  <c r="V93" i="37"/>
  <c r="V110" i="37"/>
  <c r="V120" i="37" s="1"/>
  <c r="V122" i="37" s="1"/>
  <c r="V155" i="6"/>
  <c r="V157" i="6" s="1"/>
  <c r="U138" i="6"/>
  <c r="U145" i="6" s="1"/>
  <c r="U162" i="6"/>
  <c r="V96" i="6"/>
  <c r="V113" i="6"/>
  <c r="V123" i="6" s="1"/>
  <c r="V125" i="6" s="1"/>
  <c r="W121" i="37" l="1"/>
  <c r="W85" i="37"/>
  <c r="W86" i="37" s="1"/>
  <c r="W87" i="37" s="1"/>
  <c r="V130" i="37"/>
  <c r="V135" i="37" s="1"/>
  <c r="V142" i="37" s="1"/>
  <c r="W124" i="6"/>
  <c r="W88" i="6"/>
  <c r="W89" i="6" s="1"/>
  <c r="W90" i="6" s="1"/>
  <c r="V133" i="6"/>
  <c r="W93" i="37" l="1"/>
  <c r="W110" i="37"/>
  <c r="W120" i="37" s="1"/>
  <c r="W122" i="37" s="1"/>
  <c r="W151" i="37"/>
  <c r="W113" i="6"/>
  <c r="W123" i="6" s="1"/>
  <c r="W125" i="6" s="1"/>
  <c r="W96" i="6"/>
  <c r="W154" i="6"/>
  <c r="V138" i="6"/>
  <c r="V145" i="6" s="1"/>
  <c r="V162" i="6"/>
  <c r="X121" i="37" l="1"/>
  <c r="W130" i="37"/>
  <c r="W135" i="37" s="1"/>
  <c r="W142" i="37" s="1"/>
  <c r="X85" i="37"/>
  <c r="X86" i="37" s="1"/>
  <c r="X87" i="37" s="1"/>
  <c r="W152" i="37"/>
  <c r="W154" i="37" s="1"/>
  <c r="X151" i="37"/>
  <c r="W155" i="6"/>
  <c r="W157" i="6" s="1"/>
  <c r="X124" i="6"/>
  <c r="X88" i="6"/>
  <c r="X89" i="6" s="1"/>
  <c r="X90" i="6" s="1"/>
  <c r="W133" i="6"/>
  <c r="X152" i="37" l="1"/>
  <c r="X154" i="37" s="1"/>
  <c r="X110" i="37"/>
  <c r="X120" i="37" s="1"/>
  <c r="X122" i="37" s="1"/>
  <c r="X93" i="37"/>
  <c r="X113" i="6"/>
  <c r="X123" i="6" s="1"/>
  <c r="X125" i="6" s="1"/>
  <c r="X96" i="6"/>
  <c r="W138" i="6"/>
  <c r="W145" i="6" s="1"/>
  <c r="W162" i="6"/>
  <c r="X154" i="6"/>
  <c r="Y85" i="37" l="1"/>
  <c r="Y86" i="37" s="1"/>
  <c r="Y87" i="37" s="1"/>
  <c r="X130" i="37"/>
  <c r="X135" i="37" s="1"/>
  <c r="X142" i="37" s="1"/>
  <c r="Y121" i="37"/>
  <c r="X155" i="6"/>
  <c r="X157" i="6" s="1"/>
  <c r="Y88" i="6"/>
  <c r="Y89" i="6" s="1"/>
  <c r="Y90" i="6" s="1"/>
  <c r="Y154" i="6" s="1"/>
  <c r="Y124" i="6"/>
  <c r="X133" i="6"/>
  <c r="Y110" i="37" l="1"/>
  <c r="Y120" i="37" s="1"/>
  <c r="Y122" i="37" s="1"/>
  <c r="Y93" i="37"/>
  <c r="Y151" i="37"/>
  <c r="Y155" i="6"/>
  <c r="Y157" i="6" s="1"/>
  <c r="X138" i="6"/>
  <c r="X145" i="6" s="1"/>
  <c r="X162" i="6"/>
  <c r="Y96" i="6"/>
  <c r="Y113" i="6"/>
  <c r="Y123" i="6" s="1"/>
  <c r="Y125" i="6" s="1"/>
  <c r="Y152" i="37" l="1"/>
  <c r="Y154" i="37" s="1"/>
  <c r="Z85" i="37"/>
  <c r="Z121" i="37"/>
  <c r="Y130" i="37"/>
  <c r="Y135" i="37" s="1"/>
  <c r="Y142" i="37" s="1"/>
  <c r="Z88" i="6"/>
  <c r="Y133" i="6"/>
  <c r="Z124" i="6"/>
  <c r="Z86" i="37" l="1"/>
  <c r="AA85" i="37"/>
  <c r="Y138" i="6"/>
  <c r="Y145" i="6" s="1"/>
  <c r="Y162" i="6"/>
  <c r="Z89" i="6"/>
  <c r="AA88" i="6"/>
  <c r="Z87" i="37" l="1"/>
  <c r="AA86" i="37"/>
  <c r="D13" i="40"/>
  <c r="D14" i="40" s="1"/>
  <c r="Z90" i="6"/>
  <c r="D13" i="11"/>
  <c r="AA89" i="6"/>
  <c r="Z93" i="37" l="1"/>
  <c r="AA93" i="37" s="1"/>
  <c r="Z110" i="37"/>
  <c r="AA87" i="37"/>
  <c r="Z151" i="37"/>
  <c r="D14" i="11"/>
  <c r="D13" i="41"/>
  <c r="D14" i="41" s="1"/>
  <c r="Z113" i="6"/>
  <c r="Z96" i="6"/>
  <c r="AA96" i="6" s="1"/>
  <c r="AA90" i="6"/>
  <c r="Z154" i="6"/>
  <c r="D31" i="40" l="1"/>
  <c r="D32" i="40" s="1"/>
  <c r="AA151" i="37"/>
  <c r="Z152" i="37"/>
  <c r="Z120" i="37"/>
  <c r="D17" i="40"/>
  <c r="D20" i="40" s="1"/>
  <c r="AA110" i="37"/>
  <c r="AA154" i="6"/>
  <c r="D31" i="11"/>
  <c r="Z155" i="6"/>
  <c r="Z123" i="6"/>
  <c r="D17" i="11"/>
  <c r="AA113" i="6"/>
  <c r="Z122" i="37" l="1"/>
  <c r="AA120" i="37"/>
  <c r="AA122" i="37" s="1"/>
  <c r="Z154" i="37"/>
  <c r="AA154" i="37" s="1"/>
  <c r="AA152" i="37"/>
  <c r="D20" i="11"/>
  <c r="D17" i="41"/>
  <c r="D20" i="41" s="1"/>
  <c r="D32" i="11"/>
  <c r="D31" i="41"/>
  <c r="D32" i="41" s="1"/>
  <c r="Z125" i="6"/>
  <c r="AA123" i="6"/>
  <c r="AA125" i="6" s="1"/>
  <c r="Z157" i="6"/>
  <c r="AA157" i="6" s="1"/>
  <c r="AA155" i="6"/>
  <c r="Z130" i="37" l="1"/>
  <c r="AB85" i="37"/>
  <c r="AB121" i="37"/>
  <c r="AN121" i="37" s="1"/>
  <c r="Z133" i="6"/>
  <c r="AB124" i="6"/>
  <c r="AN124" i="6" s="1"/>
  <c r="AB88" i="6"/>
  <c r="AB86" i="37" l="1"/>
  <c r="AA130" i="37"/>
  <c r="Z135" i="37"/>
  <c r="D23" i="40"/>
  <c r="D27" i="40" s="1"/>
  <c r="AB89" i="6"/>
  <c r="AA133" i="6"/>
  <c r="Z162" i="6"/>
  <c r="AA162" i="6" s="1"/>
  <c r="D23" i="11"/>
  <c r="Z138" i="6"/>
  <c r="Z142" i="37" l="1"/>
  <c r="AA142" i="37" s="1"/>
  <c r="AA135" i="37"/>
  <c r="AB87" i="37"/>
  <c r="Z145" i="6"/>
  <c r="AA145" i="6" s="1"/>
  <c r="AA138" i="6"/>
  <c r="D23" i="41"/>
  <c r="D27" i="41" s="1"/>
  <c r="D27" i="11"/>
  <c r="AB90" i="6"/>
  <c r="AB110" i="37" l="1"/>
  <c r="AB93" i="37"/>
  <c r="AB151" i="37"/>
  <c r="AB152" i="37" s="1"/>
  <c r="AB154" i="37" s="1"/>
  <c r="AB96" i="6"/>
  <c r="AB113" i="6"/>
  <c r="AB154" i="6"/>
  <c r="AB120" i="37" l="1"/>
  <c r="AB155" i="6"/>
  <c r="AB157" i="6" s="1"/>
  <c r="AB123" i="6"/>
  <c r="AB122" i="37" l="1"/>
  <c r="AB125" i="6"/>
  <c r="AC121" i="37" l="1"/>
  <c r="AB130" i="37"/>
  <c r="AB135" i="37" s="1"/>
  <c r="AB142" i="37" s="1"/>
  <c r="AC85" i="37"/>
  <c r="AC88" i="6"/>
  <c r="AB133" i="6"/>
  <c r="AC124" i="6"/>
  <c r="AC86" i="37" l="1"/>
  <c r="AB138" i="6"/>
  <c r="AB145" i="6" s="1"/>
  <c r="AB162" i="6"/>
  <c r="AC89" i="6"/>
  <c r="AC87" i="37" l="1"/>
  <c r="AC90" i="6"/>
  <c r="AC151" i="37" l="1"/>
  <c r="AC93" i="37"/>
  <c r="AC110" i="37"/>
  <c r="AC96" i="6"/>
  <c r="AC113" i="6"/>
  <c r="AC154" i="6"/>
  <c r="AC120" i="37" l="1"/>
  <c r="AC152" i="37"/>
  <c r="AC154" i="37" s="1"/>
  <c r="AC155" i="6"/>
  <c r="AC157" i="6" s="1"/>
  <c r="AC123" i="6"/>
  <c r="AC122" i="37" l="1"/>
  <c r="AC125" i="6"/>
  <c r="AD121" i="37" l="1"/>
  <c r="AC130" i="37"/>
  <c r="AC135" i="37" s="1"/>
  <c r="AC142" i="37" s="1"/>
  <c r="AD85" i="37"/>
  <c r="AD124" i="6"/>
  <c r="AD88" i="6"/>
  <c r="AC133" i="6"/>
  <c r="AD86" i="37" l="1"/>
  <c r="AC138" i="6"/>
  <c r="AC145" i="6" s="1"/>
  <c r="AC162" i="6"/>
  <c r="AD89" i="6"/>
  <c r="AD87" i="37" l="1"/>
  <c r="AD90" i="6"/>
  <c r="AD110" i="37" l="1"/>
  <c r="AD93" i="37"/>
  <c r="AD151" i="37"/>
  <c r="AD96" i="6"/>
  <c r="AD113" i="6"/>
  <c r="AD154" i="6"/>
  <c r="AD152" i="37" l="1"/>
  <c r="AD154" i="37" s="1"/>
  <c r="AD120" i="37"/>
  <c r="AD155" i="6"/>
  <c r="AD157" i="6" s="1"/>
  <c r="AD123" i="6"/>
  <c r="AD122" i="37" l="1"/>
  <c r="AD125" i="6"/>
  <c r="AE121" i="37" l="1"/>
  <c r="AD130" i="37"/>
  <c r="AD135" i="37" s="1"/>
  <c r="AD142" i="37" s="1"/>
  <c r="AE85" i="37"/>
  <c r="AD133" i="6"/>
  <c r="AE88" i="6"/>
  <c r="AE124" i="6"/>
  <c r="AE86" i="37" l="1"/>
  <c r="AE89" i="6"/>
  <c r="AD138" i="6"/>
  <c r="AD145" i="6" s="1"/>
  <c r="AD162" i="6"/>
  <c r="AE87" i="37" l="1"/>
  <c r="AE90" i="6"/>
  <c r="AE93" i="37" l="1"/>
  <c r="AE110" i="37"/>
  <c r="AE151" i="37"/>
  <c r="AE152" i="37" s="1"/>
  <c r="AE154" i="37" s="1"/>
  <c r="AE96" i="6"/>
  <c r="AE113" i="6"/>
  <c r="AE154" i="6"/>
  <c r="AE120" i="37" l="1"/>
  <c r="AE155" i="6"/>
  <c r="AE157" i="6" s="1"/>
  <c r="AE123" i="6"/>
  <c r="AE122" i="37" l="1"/>
  <c r="AE125" i="6"/>
  <c r="AE130" i="37" l="1"/>
  <c r="AE135" i="37" s="1"/>
  <c r="AE142" i="37" s="1"/>
  <c r="AF85" i="37"/>
  <c r="AF121" i="37"/>
  <c r="AF124" i="6"/>
  <c r="AF88" i="6"/>
  <c r="AE133" i="6"/>
  <c r="AF86" i="37" l="1"/>
  <c r="AF89" i="6"/>
  <c r="AE138" i="6"/>
  <c r="AE145" i="6" s="1"/>
  <c r="AE162" i="6"/>
  <c r="AF87" i="37" l="1"/>
  <c r="AF90" i="6"/>
  <c r="AF151" i="37" l="1"/>
  <c r="AF110" i="37"/>
  <c r="AF93" i="37"/>
  <c r="AF113" i="6"/>
  <c r="AF96" i="6"/>
  <c r="AF154" i="6"/>
  <c r="AF120" i="37" l="1"/>
  <c r="AF152" i="37"/>
  <c r="AF154" i="37" s="1"/>
  <c r="AF155" i="6"/>
  <c r="AF157" i="6" s="1"/>
  <c r="AF123" i="6"/>
  <c r="AF122" i="37" l="1"/>
  <c r="AF125" i="6"/>
  <c r="AG121" i="37" l="1"/>
  <c r="AF130" i="37"/>
  <c r="AF135" i="37" s="1"/>
  <c r="AF142" i="37" s="1"/>
  <c r="AG85" i="37"/>
  <c r="AG86" i="37" s="1"/>
  <c r="AG87" i="37" s="1"/>
  <c r="AG124" i="6"/>
  <c r="AG88" i="6"/>
  <c r="AG89" i="6" s="1"/>
  <c r="AG90" i="6" s="1"/>
  <c r="AF133" i="6"/>
  <c r="AG93" i="37" l="1"/>
  <c r="AG110" i="37"/>
  <c r="AG120" i="37" s="1"/>
  <c r="AG122" i="37" s="1"/>
  <c r="AG151" i="37"/>
  <c r="AG96" i="6"/>
  <c r="AG113" i="6"/>
  <c r="AG123" i="6" s="1"/>
  <c r="AG125" i="6" s="1"/>
  <c r="AG154" i="6"/>
  <c r="AG155" i="6" s="1"/>
  <c r="AG157" i="6" s="1"/>
  <c r="AF138" i="6"/>
  <c r="AF145" i="6" s="1"/>
  <c r="AF162" i="6"/>
  <c r="AG130" i="37" l="1"/>
  <c r="AG135" i="37" s="1"/>
  <c r="AG142" i="37" s="1"/>
  <c r="AH121" i="37"/>
  <c r="AH85" i="37"/>
  <c r="AH86" i="37" s="1"/>
  <c r="AH87" i="37" s="1"/>
  <c r="AH151" i="37" s="1"/>
  <c r="AH152" i="37" s="1"/>
  <c r="AH154" i="37" s="1"/>
  <c r="AG152" i="37"/>
  <c r="AG154" i="37" s="1"/>
  <c r="AG133" i="6"/>
  <c r="AH88" i="6"/>
  <c r="AH89" i="6" s="1"/>
  <c r="AH90" i="6" s="1"/>
  <c r="AH124" i="6"/>
  <c r="AH93" i="37" l="1"/>
  <c r="AH110" i="37"/>
  <c r="AH120" i="37" s="1"/>
  <c r="AH122" i="37" s="1"/>
  <c r="AH154" i="6"/>
  <c r="AH113" i="6"/>
  <c r="AH123" i="6" s="1"/>
  <c r="AH125" i="6" s="1"/>
  <c r="AH96" i="6"/>
  <c r="AG138" i="6"/>
  <c r="AG145" i="6" s="1"/>
  <c r="AG162" i="6"/>
  <c r="AI121" i="37" l="1"/>
  <c r="AI85" i="37"/>
  <c r="AI86" i="37" s="1"/>
  <c r="AI87" i="37" s="1"/>
  <c r="AH130" i="37"/>
  <c r="AH135" i="37" s="1"/>
  <c r="AH142" i="37" s="1"/>
  <c r="AI124" i="6"/>
  <c r="AI88" i="6"/>
  <c r="AI89" i="6" s="1"/>
  <c r="AI90" i="6" s="1"/>
  <c r="AH133" i="6"/>
  <c r="AH155" i="6"/>
  <c r="AH157" i="6" s="1"/>
  <c r="AI151" i="37" l="1"/>
  <c r="AI93" i="37"/>
  <c r="AI110" i="37"/>
  <c r="AI120" i="37" s="1"/>
  <c r="AI122" i="37" s="1"/>
  <c r="AI96" i="6"/>
  <c r="AI113" i="6"/>
  <c r="AI123" i="6" s="1"/>
  <c r="AI125" i="6" s="1"/>
  <c r="AH162" i="6"/>
  <c r="AH138" i="6"/>
  <c r="AH145" i="6" s="1"/>
  <c r="AI154" i="6"/>
  <c r="AJ85" i="37" l="1"/>
  <c r="AJ86" i="37" s="1"/>
  <c r="AJ87" i="37" s="1"/>
  <c r="AJ151" i="37" s="1"/>
  <c r="AI130" i="37"/>
  <c r="AI135" i="37" s="1"/>
  <c r="AI142" i="37" s="1"/>
  <c r="AJ121" i="37"/>
  <c r="AI152" i="37"/>
  <c r="AI154" i="37" s="1"/>
  <c r="AJ88" i="6"/>
  <c r="AJ89" i="6" s="1"/>
  <c r="AJ90" i="6" s="1"/>
  <c r="AJ154" i="6" s="1"/>
  <c r="AJ124" i="6"/>
  <c r="AI133" i="6"/>
  <c r="AI155" i="6"/>
  <c r="AI157" i="6" s="1"/>
  <c r="AJ152" i="37" l="1"/>
  <c r="AJ154" i="37" s="1"/>
  <c r="AJ110" i="37"/>
  <c r="AJ120" i="37" s="1"/>
  <c r="AJ122" i="37" s="1"/>
  <c r="AJ93" i="37"/>
  <c r="AJ155" i="6"/>
  <c r="AJ157" i="6" s="1"/>
  <c r="AI138" i="6"/>
  <c r="AI145" i="6" s="1"/>
  <c r="AI162" i="6"/>
  <c r="AJ113" i="6"/>
  <c r="AJ123" i="6" s="1"/>
  <c r="AJ125" i="6" s="1"/>
  <c r="AJ96" i="6"/>
  <c r="AJ130" i="37" l="1"/>
  <c r="AJ135" i="37" s="1"/>
  <c r="AJ142" i="37" s="1"/>
  <c r="AK121" i="37"/>
  <c r="AK85" i="37"/>
  <c r="AK86" i="37" s="1"/>
  <c r="AK87" i="37" s="1"/>
  <c r="AJ133" i="6"/>
  <c r="AK124" i="6"/>
  <c r="AK88" i="6"/>
  <c r="AK89" i="6" s="1"/>
  <c r="AK90" i="6" s="1"/>
  <c r="AK93" i="37" l="1"/>
  <c r="AK110" i="37"/>
  <c r="AK120" i="37" s="1"/>
  <c r="AK122" i="37" s="1"/>
  <c r="AK151" i="37"/>
  <c r="AK152" i="37" s="1"/>
  <c r="AK154" i="37" s="1"/>
  <c r="AK113" i="6"/>
  <c r="AK123" i="6" s="1"/>
  <c r="AK125" i="6" s="1"/>
  <c r="AK96" i="6"/>
  <c r="AK154" i="6"/>
  <c r="AJ138" i="6"/>
  <c r="AJ145" i="6" s="1"/>
  <c r="AJ162" i="6"/>
  <c r="AK130" i="37" l="1"/>
  <c r="AK135" i="37" s="1"/>
  <c r="AK142" i="37" s="1"/>
  <c r="AL121" i="37"/>
  <c r="AL85" i="37"/>
  <c r="AL86" i="37" s="1"/>
  <c r="AL87" i="37" s="1"/>
  <c r="AK155" i="6"/>
  <c r="AK157" i="6" s="1"/>
  <c r="AL88" i="6"/>
  <c r="AL89" i="6" s="1"/>
  <c r="AL90" i="6" s="1"/>
  <c r="AL154" i="6" s="1"/>
  <c r="AK133" i="6"/>
  <c r="AL124" i="6"/>
  <c r="AL151" i="37" l="1"/>
  <c r="AL110" i="37"/>
  <c r="AL120" i="37" s="1"/>
  <c r="AL122" i="37" s="1"/>
  <c r="AL93" i="37"/>
  <c r="AK138" i="6"/>
  <c r="AK145" i="6" s="1"/>
  <c r="AK162" i="6"/>
  <c r="AL155" i="6"/>
  <c r="AL157" i="6" s="1"/>
  <c r="AL96" i="6"/>
  <c r="AL113" i="6"/>
  <c r="AL123" i="6" s="1"/>
  <c r="AL125" i="6" s="1"/>
  <c r="AM121" i="37" l="1"/>
  <c r="AL130" i="37"/>
  <c r="AL135" i="37" s="1"/>
  <c r="AL142" i="37" s="1"/>
  <c r="AM85" i="37"/>
  <c r="AL152" i="37"/>
  <c r="AL154" i="37" s="1"/>
  <c r="AM88" i="6"/>
  <c r="AM124" i="6"/>
  <c r="AL133" i="6"/>
  <c r="AM86" i="37" l="1"/>
  <c r="AN85" i="37"/>
  <c r="AL138" i="6"/>
  <c r="AL145" i="6" s="1"/>
  <c r="AL162" i="6"/>
  <c r="AM89" i="6"/>
  <c r="AN88" i="6"/>
  <c r="AM87" i="37" l="1"/>
  <c r="E13" i="40"/>
  <c r="E14" i="40" s="1"/>
  <c r="AN86" i="37"/>
  <c r="AM90" i="6"/>
  <c r="E13" i="11"/>
  <c r="AN89" i="6"/>
  <c r="AM93" i="37" l="1"/>
  <c r="AN93" i="37" s="1"/>
  <c r="AM110" i="37"/>
  <c r="AN87" i="37"/>
  <c r="AM151" i="37"/>
  <c r="E13" i="41"/>
  <c r="E14" i="41" s="1"/>
  <c r="E14" i="11"/>
  <c r="AM113" i="6"/>
  <c r="AM96" i="6"/>
  <c r="AN96" i="6" s="1"/>
  <c r="AN90" i="6"/>
  <c r="AM154" i="6"/>
  <c r="E31" i="40" l="1"/>
  <c r="E32" i="40" s="1"/>
  <c r="AN151" i="37"/>
  <c r="AM152" i="37"/>
  <c r="AM120" i="37"/>
  <c r="E17" i="40"/>
  <c r="E20" i="40" s="1"/>
  <c r="AN110" i="37"/>
  <c r="AN154" i="6"/>
  <c r="E31" i="11"/>
  <c r="AM155" i="6"/>
  <c r="AM123" i="6"/>
  <c r="AN113" i="6"/>
  <c r="E17" i="11"/>
  <c r="AM122" i="37" l="1"/>
  <c r="AM130" i="37" s="1"/>
  <c r="AN120" i="37"/>
  <c r="AN122" i="37" s="1"/>
  <c r="AM154" i="37"/>
  <c r="AN154" i="37" s="1"/>
  <c r="AN152" i="37"/>
  <c r="E17" i="41"/>
  <c r="E20" i="41" s="1"/>
  <c r="E20" i="11"/>
  <c r="AM125" i="6"/>
  <c r="AM133" i="6" s="1"/>
  <c r="AN123" i="6"/>
  <c r="AN125" i="6" s="1"/>
  <c r="E31" i="41"/>
  <c r="E32" i="41" s="1"/>
  <c r="E32" i="11"/>
  <c r="AM157" i="6"/>
  <c r="AN157" i="6" s="1"/>
  <c r="AN155" i="6"/>
  <c r="AN130" i="37" l="1"/>
  <c r="E23" i="40"/>
  <c r="E27" i="40" s="1"/>
  <c r="AM135" i="37"/>
  <c r="AM162" i="6"/>
  <c r="AN162" i="6" s="1"/>
  <c r="AN133" i="6"/>
  <c r="E23" i="11"/>
  <c r="AM138" i="6"/>
  <c r="AM142" i="37" l="1"/>
  <c r="AN142" i="37" s="1"/>
  <c r="AN135" i="37"/>
  <c r="AM145" i="6"/>
  <c r="AN145" i="6" s="1"/>
  <c r="AN138" i="6"/>
  <c r="E23" i="41"/>
  <c r="E27" i="41" s="1"/>
  <c r="E27" i="11"/>
</calcChain>
</file>

<file path=xl/comments1.xml><?xml version="1.0" encoding="utf-8"?>
<comments xmlns="http://schemas.openxmlformats.org/spreadsheetml/2006/main">
  <authors>
    <author>dkassens</author>
    <author>Sandersle</author>
  </authors>
  <commentList>
    <comment ref="B6" authorId="0">
      <text>
        <r>
          <rPr>
            <b/>
            <sz val="8"/>
            <color indexed="81"/>
            <rFont val="Tahoma"/>
            <family val="2"/>
          </rPr>
          <t>dkassens:</t>
        </r>
        <r>
          <rPr>
            <sz val="8"/>
            <color indexed="81"/>
            <rFont val="Tahoma"/>
            <family val="2"/>
          </rPr>
          <t xml:space="preserve">
extra margin to cover cost of money, this only works for the 8% rate, nned to run new calculation for different rate</t>
        </r>
      </text>
    </comment>
    <comment ref="B10" authorId="0">
      <text>
        <r>
          <rPr>
            <b/>
            <sz val="8"/>
            <color indexed="81"/>
            <rFont val="Tahoma"/>
            <family val="2"/>
          </rPr>
          <t>dkassens:</t>
        </r>
        <r>
          <rPr>
            <sz val="8"/>
            <color indexed="81"/>
            <rFont val="Tahoma"/>
            <family val="2"/>
          </rPr>
          <t xml:space="preserve">
extra margin to cover cost of money, this only works for the 8% rate, nned to run new calculation for different rate</t>
        </r>
      </text>
    </comment>
    <comment ref="E33" authorId="1">
      <text>
        <r>
          <rPr>
            <b/>
            <sz val="9"/>
            <color indexed="81"/>
            <rFont val="Tahoma"/>
            <family val="2"/>
          </rPr>
          <t>Sandersle:</t>
        </r>
        <r>
          <rPr>
            <sz val="9"/>
            <color indexed="81"/>
            <rFont val="Tahoma"/>
            <family val="2"/>
          </rPr>
          <t xml:space="preserve">
Excluded from margins</t>
        </r>
      </text>
    </comment>
    <comment ref="E34" authorId="1">
      <text>
        <r>
          <rPr>
            <b/>
            <sz val="9"/>
            <color indexed="81"/>
            <rFont val="Tahoma"/>
            <family val="2"/>
          </rPr>
          <t>Sandersle:</t>
        </r>
        <r>
          <rPr>
            <sz val="9"/>
            <color indexed="81"/>
            <rFont val="Tahoma"/>
            <family val="2"/>
          </rPr>
          <t xml:space="preserve">
Excluded from margins</t>
        </r>
      </text>
    </comment>
    <comment ref="E41" authorId="1">
      <text>
        <r>
          <rPr>
            <b/>
            <sz val="9"/>
            <color indexed="81"/>
            <rFont val="Tahoma"/>
            <family val="2"/>
          </rPr>
          <t>Sandersle:</t>
        </r>
        <r>
          <rPr>
            <sz val="9"/>
            <color indexed="81"/>
            <rFont val="Tahoma"/>
            <family val="2"/>
          </rPr>
          <t xml:space="preserve">
Xi at $549 + Wireless at $199
</t>
        </r>
      </text>
    </comment>
    <comment ref="E46" authorId="1">
      <text>
        <r>
          <rPr>
            <b/>
            <sz val="9"/>
            <color indexed="81"/>
            <rFont val="Tahoma"/>
            <family val="2"/>
          </rPr>
          <t>Sandersle:</t>
        </r>
        <r>
          <rPr>
            <sz val="9"/>
            <color indexed="81"/>
            <rFont val="Tahoma"/>
            <family val="2"/>
          </rPr>
          <t xml:space="preserve">
Panasonic TY-TP50P10S  Synnex
</t>
        </r>
      </text>
    </comment>
    <comment ref="E48" authorId="1">
      <text>
        <r>
          <rPr>
            <b/>
            <sz val="9"/>
            <color indexed="81"/>
            <rFont val="Tahoma"/>
            <family val="2"/>
          </rPr>
          <t>Sandersle:</t>
        </r>
        <r>
          <rPr>
            <sz val="9"/>
            <color indexed="81"/>
            <rFont val="Tahoma"/>
            <family val="2"/>
          </rPr>
          <t xml:space="preserve">
Chief PSTU - Synnex
</t>
        </r>
      </text>
    </comment>
    <comment ref="D49" authorId="1">
      <text>
        <r>
          <rPr>
            <b/>
            <sz val="9"/>
            <color indexed="81"/>
            <rFont val="Tahoma"/>
            <family val="2"/>
          </rPr>
          <t>Sandersle:</t>
        </r>
        <r>
          <rPr>
            <sz val="9"/>
            <color indexed="81"/>
            <rFont val="Tahoma"/>
            <family val="2"/>
          </rPr>
          <t xml:space="preserve">
Samsung 320 TSN-2 (2)  Synnex</t>
        </r>
      </text>
    </comment>
    <comment ref="E49" authorId="1">
      <text>
        <r>
          <rPr>
            <b/>
            <sz val="9"/>
            <color indexed="81"/>
            <rFont val="Tahoma"/>
            <family val="2"/>
          </rPr>
          <t>Sandersle:</t>
        </r>
        <r>
          <rPr>
            <sz val="9"/>
            <color indexed="81"/>
            <rFont val="Tahoma"/>
            <family val="2"/>
          </rPr>
          <t xml:space="preserve">
Panasonic TH-50PF20U Synnex
</t>
        </r>
      </text>
    </comment>
    <comment ref="E50" authorId="1">
      <text>
        <r>
          <rPr>
            <b/>
            <sz val="9"/>
            <color indexed="81"/>
            <rFont val="Tahoma"/>
            <family val="2"/>
          </rPr>
          <t>Sandersle:</t>
        </r>
        <r>
          <rPr>
            <sz val="9"/>
            <color indexed="81"/>
            <rFont val="Tahoma"/>
            <family val="2"/>
          </rPr>
          <t xml:space="preserve">
OWI July 2010 Price List AMP1S52MVC</t>
        </r>
      </text>
    </comment>
    <comment ref="E51" authorId="1">
      <text>
        <r>
          <rPr>
            <b/>
            <sz val="9"/>
            <color indexed="81"/>
            <rFont val="Tahoma"/>
            <family val="2"/>
          </rPr>
          <t>Sandersle:</t>
        </r>
        <r>
          <rPr>
            <sz val="9"/>
            <color indexed="81"/>
            <rFont val="Tahoma"/>
            <family val="2"/>
          </rPr>
          <t xml:space="preserve">
LifeSize Express 220 + 1 yr Assurance (required)  Jenne Distributors; Exp 220 is at Partner pricing and does not consider volume discounts</t>
        </r>
      </text>
    </comment>
    <comment ref="E53" authorId="1">
      <text>
        <r>
          <rPr>
            <b/>
            <sz val="9"/>
            <color indexed="81"/>
            <rFont val="Tahoma"/>
            <family val="2"/>
          </rPr>
          <t>Sandersle:</t>
        </r>
        <r>
          <rPr>
            <sz val="9"/>
            <color indexed="81"/>
            <rFont val="Tahoma"/>
            <family val="2"/>
          </rPr>
          <t xml:space="preserve">
Cyberguys, DataPro, Fry's, Cables to Go, Allied Wire
</t>
        </r>
      </text>
    </comment>
    <comment ref="E55" authorId="1">
      <text>
        <r>
          <rPr>
            <b/>
            <sz val="9"/>
            <color indexed="81"/>
            <rFont val="Tahoma"/>
            <family val="2"/>
          </rPr>
          <t>Sandersle:</t>
        </r>
        <r>
          <rPr>
            <sz val="9"/>
            <color indexed="81"/>
            <rFont val="Tahoma"/>
            <family val="2"/>
          </rPr>
          <t xml:space="preserve">
NetGear GS105NA Jenne Distributors</t>
        </r>
      </text>
    </comment>
    <comment ref="E56" authorId="1">
      <text>
        <r>
          <rPr>
            <b/>
            <sz val="9"/>
            <color indexed="81"/>
            <rFont val="Tahoma"/>
            <family val="2"/>
          </rPr>
          <t>Sandersle:</t>
        </r>
        <r>
          <rPr>
            <sz val="9"/>
            <color indexed="81"/>
            <rFont val="Tahoma"/>
            <family val="2"/>
          </rPr>
          <t xml:space="preserve">
APC UPS BR 1500 Jenne Distributors</t>
        </r>
      </text>
    </comment>
    <comment ref="E58" authorId="1">
      <text>
        <r>
          <rPr>
            <b/>
            <sz val="9"/>
            <color indexed="81"/>
            <rFont val="Tahoma"/>
            <family val="2"/>
          </rPr>
          <t>Sandersle:</t>
        </r>
        <r>
          <rPr>
            <sz val="9"/>
            <color indexed="81"/>
            <rFont val="Tahoma"/>
            <family val="2"/>
          </rPr>
          <t xml:space="preserve">
MDI Entry Level 
CPS2031-100819061
</t>
        </r>
      </text>
    </comment>
    <comment ref="E59" authorId="1">
      <text>
        <r>
          <rPr>
            <b/>
            <sz val="9"/>
            <color indexed="81"/>
            <rFont val="Tahoma"/>
            <family val="2"/>
          </rPr>
          <t>Sandersle:</t>
        </r>
        <r>
          <rPr>
            <sz val="9"/>
            <color indexed="81"/>
            <rFont val="Tahoma"/>
            <family val="2"/>
          </rPr>
          <t xml:space="preserve">
Logo + Warning Sign (2) + Service Decal + Inventory Decals + WEEE decal (3); Note RoHS decal not considered
</t>
        </r>
      </text>
    </comment>
    <comment ref="E61" authorId="1">
      <text>
        <r>
          <rPr>
            <b/>
            <sz val="9"/>
            <color indexed="81"/>
            <rFont val="Tahoma"/>
            <family val="2"/>
          </rPr>
          <t>Sandersle:</t>
        </r>
        <r>
          <rPr>
            <sz val="9"/>
            <color indexed="81"/>
            <rFont val="Tahoma"/>
            <family val="2"/>
          </rPr>
          <t xml:space="preserve">
PORT+brackets+camera bracket+powder coat+mcmaster+knurled bolt+vent cover+rack rail
</t>
        </r>
      </text>
    </comment>
    <comment ref="E62" authorId="1">
      <text>
        <r>
          <rPr>
            <b/>
            <sz val="9"/>
            <color indexed="81"/>
            <rFont val="Tahoma"/>
            <family val="2"/>
          </rPr>
          <t>Sandersle:</t>
        </r>
        <r>
          <rPr>
            <sz val="9"/>
            <color indexed="81"/>
            <rFont val="Tahoma"/>
            <family val="2"/>
          </rPr>
          <t xml:space="preserve">
Logitech Orbit AF Newegg
</t>
        </r>
      </text>
    </comment>
    <comment ref="B83" authorId="0">
      <text>
        <r>
          <rPr>
            <b/>
            <sz val="8"/>
            <color indexed="81"/>
            <rFont val="Tahoma"/>
            <family val="2"/>
          </rPr>
          <t>dkassens:</t>
        </r>
        <r>
          <rPr>
            <sz val="8"/>
            <color indexed="81"/>
            <rFont val="Tahoma"/>
            <family val="2"/>
          </rPr>
          <t xml:space="preserve">
can be changed on "variable and assumptions" sheet</t>
        </r>
      </text>
    </comment>
    <comment ref="B85" authorId="0">
      <text>
        <r>
          <rPr>
            <b/>
            <sz val="8"/>
            <color indexed="81"/>
            <rFont val="Tahoma"/>
            <family val="2"/>
          </rPr>
          <t>dkassens:</t>
        </r>
        <r>
          <rPr>
            <sz val="8"/>
            <color indexed="81"/>
            <rFont val="Tahoma"/>
            <family val="2"/>
          </rPr>
          <t xml:space="preserve">
can be changed on "variable and assumptions" sheet</t>
        </r>
      </text>
    </comment>
    <comment ref="B92" authorId="0">
      <text>
        <r>
          <rPr>
            <b/>
            <sz val="8"/>
            <color indexed="81"/>
            <rFont val="Tahoma"/>
            <family val="2"/>
          </rPr>
          <t>dkassens:</t>
        </r>
        <r>
          <rPr>
            <sz val="8"/>
            <color indexed="81"/>
            <rFont val="Tahoma"/>
            <family val="2"/>
          </rPr>
          <t xml:space="preserve">
can be changed on "variable and assumptions" sheet</t>
        </r>
      </text>
    </comment>
    <comment ref="B103" authorId="0">
      <text>
        <r>
          <rPr>
            <b/>
            <sz val="8"/>
            <color indexed="81"/>
            <rFont val="Tahoma"/>
            <family val="2"/>
          </rPr>
          <t>dkassens:</t>
        </r>
        <r>
          <rPr>
            <sz val="8"/>
            <color indexed="81"/>
            <rFont val="Tahoma"/>
            <family val="2"/>
          </rPr>
          <t xml:space="preserve">
can be changed on "variable and assumptions" sheet</t>
        </r>
      </text>
    </comment>
    <comment ref="B170" authorId="0">
      <text>
        <r>
          <rPr>
            <b/>
            <sz val="8"/>
            <color indexed="81"/>
            <rFont val="Tahoma"/>
            <family val="2"/>
          </rPr>
          <t>dkassens:</t>
        </r>
        <r>
          <rPr>
            <sz val="8"/>
            <color indexed="81"/>
            <rFont val="Tahoma"/>
            <family val="2"/>
          </rPr>
          <t xml:space="preserve">
Discount off of MSRP can be changed on "variable and assumptions" sheet</t>
        </r>
      </text>
    </comment>
    <comment ref="B172" authorId="0">
      <text>
        <r>
          <rPr>
            <b/>
            <sz val="8"/>
            <color indexed="81"/>
            <rFont val="Tahoma"/>
            <family val="2"/>
          </rPr>
          <t>dkassens:</t>
        </r>
        <r>
          <rPr>
            <sz val="8"/>
            <color indexed="81"/>
            <rFont val="Tahoma"/>
            <family val="2"/>
          </rPr>
          <t xml:space="preserve">
Discount off of full channel price can be changed on "variable and assumptions" sheet</t>
        </r>
      </text>
    </comment>
  </commentList>
</comments>
</file>

<file path=xl/comments2.xml><?xml version="1.0" encoding="utf-8"?>
<comments xmlns="http://schemas.openxmlformats.org/spreadsheetml/2006/main">
  <authors>
    <author>dkassens</author>
  </authors>
  <commentList>
    <comment ref="A35" authorId="0">
      <text>
        <r>
          <rPr>
            <b/>
            <sz val="8"/>
            <color indexed="81"/>
            <rFont val="Tahoma"/>
            <family val="2"/>
          </rPr>
          <t>dkassens:</t>
        </r>
        <r>
          <rPr>
            <sz val="8"/>
            <color indexed="81"/>
            <rFont val="Tahoma"/>
            <family val="2"/>
          </rPr>
          <t xml:space="preserve">
can be changed on "variable and assumptions" sheet</t>
        </r>
      </text>
    </comment>
    <comment ref="A38" authorId="0">
      <text>
        <r>
          <rPr>
            <b/>
            <sz val="8"/>
            <color indexed="81"/>
            <rFont val="Tahoma"/>
            <family val="2"/>
          </rPr>
          <t>dkassens:</t>
        </r>
        <r>
          <rPr>
            <sz val="8"/>
            <color indexed="81"/>
            <rFont val="Tahoma"/>
            <family val="2"/>
          </rPr>
          <t xml:space="preserve">
can be changed on "variable and assumptions" sheet</t>
        </r>
      </text>
    </comment>
    <comment ref="A42" authorId="0">
      <text>
        <r>
          <rPr>
            <b/>
            <sz val="8"/>
            <color indexed="81"/>
            <rFont val="Tahoma"/>
            <family val="2"/>
          </rPr>
          <t>dkassens:</t>
        </r>
        <r>
          <rPr>
            <sz val="8"/>
            <color indexed="81"/>
            <rFont val="Tahoma"/>
            <family val="2"/>
          </rPr>
          <t xml:space="preserve">
can be changed on "variable and assumptions" sheet</t>
        </r>
      </text>
    </comment>
    <comment ref="A106" authorId="0">
      <text>
        <r>
          <rPr>
            <b/>
            <sz val="8"/>
            <color indexed="81"/>
            <rFont val="Tahoma"/>
            <family val="2"/>
          </rPr>
          <t>dkassens:</t>
        </r>
        <r>
          <rPr>
            <sz val="8"/>
            <color indexed="81"/>
            <rFont val="Tahoma"/>
            <family val="2"/>
          </rPr>
          <t xml:space="preserve">
model built with 14 days per month deployed, changing variable will change the number of professional service employees required, but will not change payroll/costs.</t>
        </r>
      </text>
    </comment>
    <comment ref="A109" authorId="0">
      <text>
        <r>
          <rPr>
            <b/>
            <sz val="8"/>
            <color indexed="81"/>
            <rFont val="Tahoma"/>
            <family val="2"/>
          </rPr>
          <t>dkassens:</t>
        </r>
        <r>
          <rPr>
            <sz val="8"/>
            <color indexed="81"/>
            <rFont val="Tahoma"/>
            <family val="2"/>
          </rPr>
          <t xml:space="preserve">
can be changed on "variable and assumptions" sheet</t>
        </r>
      </text>
    </comment>
  </commentList>
</comments>
</file>

<file path=xl/comments3.xml><?xml version="1.0" encoding="utf-8"?>
<comments xmlns="http://schemas.openxmlformats.org/spreadsheetml/2006/main">
  <authors>
    <author>Travel PORT</author>
  </authors>
  <commentList>
    <comment ref="C54" authorId="0">
      <text>
        <r>
          <rPr>
            <b/>
            <sz val="9"/>
            <color indexed="81"/>
            <rFont val="Tahoma"/>
            <family val="2"/>
          </rPr>
          <t>Travel PORT:</t>
        </r>
        <r>
          <rPr>
            <sz val="9"/>
            <color indexed="81"/>
            <rFont val="Tahoma"/>
            <family val="2"/>
          </rPr>
          <t xml:space="preserve">
assumes 2 domestic trips per month at 1100</t>
        </r>
      </text>
    </comment>
    <comment ref="D54" authorId="0">
      <text>
        <r>
          <rPr>
            <b/>
            <sz val="9"/>
            <color indexed="81"/>
            <rFont val="Tahoma"/>
            <family val="2"/>
          </rPr>
          <t>Travel PORT:</t>
        </r>
        <r>
          <rPr>
            <sz val="9"/>
            <color indexed="81"/>
            <rFont val="Tahoma"/>
            <family val="2"/>
          </rPr>
          <t xml:space="preserve">
assumes 2 domestic trips per month at 1100</t>
        </r>
      </text>
    </comment>
    <comment ref="E54" authorId="0">
      <text>
        <r>
          <rPr>
            <b/>
            <sz val="9"/>
            <color indexed="81"/>
            <rFont val="Tahoma"/>
            <family val="2"/>
          </rPr>
          <t>Travel PORT:</t>
        </r>
        <r>
          <rPr>
            <sz val="9"/>
            <color indexed="81"/>
            <rFont val="Tahoma"/>
            <family val="2"/>
          </rPr>
          <t xml:space="preserve">
assumes 2 domestic trips per month at 1100</t>
        </r>
      </text>
    </comment>
  </commentList>
</comments>
</file>

<file path=xl/comments4.xml><?xml version="1.0" encoding="utf-8"?>
<comments xmlns="http://schemas.openxmlformats.org/spreadsheetml/2006/main">
  <authors>
    <author>dkassens</author>
  </authors>
  <commentList>
    <comment ref="A62" authorId="0">
      <text>
        <r>
          <rPr>
            <b/>
            <sz val="8"/>
            <color indexed="81"/>
            <rFont val="Tahoma"/>
            <family val="2"/>
          </rPr>
          <t>dkassens:</t>
        </r>
        <r>
          <rPr>
            <sz val="8"/>
            <color indexed="81"/>
            <rFont val="Tahoma"/>
            <family val="2"/>
          </rPr>
          <t xml:space="preserve">
% of commission earned can be changed on "Variable and Assumptions" sheet</t>
        </r>
      </text>
    </comment>
  </commentList>
</comments>
</file>

<file path=xl/comments5.xml><?xml version="1.0" encoding="utf-8"?>
<comments xmlns="http://schemas.openxmlformats.org/spreadsheetml/2006/main">
  <authors>
    <author>dkassens</author>
  </authors>
  <commentList>
    <comment ref="C15" authorId="0">
      <text>
        <r>
          <rPr>
            <b/>
            <sz val="8"/>
            <color indexed="81"/>
            <rFont val="Tahoma"/>
            <family val="2"/>
          </rPr>
          <t>dkassens:</t>
        </r>
        <r>
          <rPr>
            <sz val="8"/>
            <color indexed="81"/>
            <rFont val="Tahoma"/>
            <family val="2"/>
          </rPr>
          <t xml:space="preserve">
increased in $42k Jan 2012</t>
        </r>
      </text>
    </comment>
    <comment ref="C29" authorId="0">
      <text>
        <r>
          <rPr>
            <b/>
            <sz val="8"/>
            <color indexed="81"/>
            <rFont val="Tahoma"/>
            <family val="2"/>
          </rPr>
          <t>dkassens:</t>
        </r>
        <r>
          <rPr>
            <sz val="8"/>
            <color indexed="81"/>
            <rFont val="Tahoma"/>
            <family val="2"/>
          </rPr>
          <t xml:space="preserve">
salary plus additional employee benefits</t>
        </r>
      </text>
    </comment>
    <comment ref="C30" authorId="0">
      <text>
        <r>
          <rPr>
            <b/>
            <sz val="8"/>
            <color indexed="81"/>
            <rFont val="Tahoma"/>
            <family val="2"/>
          </rPr>
          <t>dkassens:</t>
        </r>
        <r>
          <rPr>
            <sz val="8"/>
            <color indexed="81"/>
            <rFont val="Tahoma"/>
            <family val="2"/>
          </rPr>
          <t xml:space="preserve">
salary plus additional employee benefits</t>
        </r>
      </text>
    </comment>
    <comment ref="C31" authorId="0">
      <text>
        <r>
          <rPr>
            <b/>
            <sz val="8"/>
            <color indexed="81"/>
            <rFont val="Tahoma"/>
            <family val="2"/>
          </rPr>
          <t>dkassens:</t>
        </r>
        <r>
          <rPr>
            <sz val="8"/>
            <color indexed="81"/>
            <rFont val="Tahoma"/>
            <family val="2"/>
          </rPr>
          <t xml:space="preserve">
salary plus additional employee benefits</t>
        </r>
      </text>
    </comment>
    <comment ref="C32" authorId="0">
      <text>
        <r>
          <rPr>
            <b/>
            <sz val="8"/>
            <color indexed="81"/>
            <rFont val="Tahoma"/>
            <family val="2"/>
          </rPr>
          <t>dkassens:</t>
        </r>
        <r>
          <rPr>
            <sz val="8"/>
            <color indexed="81"/>
            <rFont val="Tahoma"/>
            <family val="2"/>
          </rPr>
          <t xml:space="preserve">
salary plus additional employee benefits</t>
        </r>
      </text>
    </comment>
  </commentList>
</comments>
</file>

<file path=xl/comments6.xml><?xml version="1.0" encoding="utf-8"?>
<comments xmlns="http://schemas.openxmlformats.org/spreadsheetml/2006/main">
  <authors>
    <author>dkassens</author>
  </authors>
  <commentList>
    <comment ref="B15" authorId="0">
      <text>
        <r>
          <rPr>
            <b/>
            <sz val="8"/>
            <color indexed="81"/>
            <rFont val="Tahoma"/>
            <family val="2"/>
          </rPr>
          <t>dkassens:</t>
        </r>
        <r>
          <rPr>
            <sz val="8"/>
            <color indexed="81"/>
            <rFont val="Tahoma"/>
            <family val="2"/>
          </rPr>
          <t xml:space="preserve">
increased in $42k Jan 2012
</t>
        </r>
      </text>
    </comment>
    <comment ref="B29" authorId="0">
      <text>
        <r>
          <rPr>
            <b/>
            <sz val="8"/>
            <color indexed="81"/>
            <rFont val="Tahoma"/>
            <family val="2"/>
          </rPr>
          <t>dkassens:</t>
        </r>
        <r>
          <rPr>
            <sz val="8"/>
            <color indexed="81"/>
            <rFont val="Tahoma"/>
            <family val="2"/>
          </rPr>
          <t xml:space="preserve">
salary plus additional employee benefits</t>
        </r>
      </text>
    </comment>
    <comment ref="B30" authorId="0">
      <text>
        <r>
          <rPr>
            <b/>
            <sz val="8"/>
            <color indexed="81"/>
            <rFont val="Tahoma"/>
            <family val="2"/>
          </rPr>
          <t>dkassens:</t>
        </r>
        <r>
          <rPr>
            <sz val="8"/>
            <color indexed="81"/>
            <rFont val="Tahoma"/>
            <family val="2"/>
          </rPr>
          <t xml:space="preserve">
salary plus additional employee benefits</t>
        </r>
      </text>
    </comment>
    <comment ref="B31" authorId="0">
      <text>
        <r>
          <rPr>
            <b/>
            <sz val="8"/>
            <color indexed="81"/>
            <rFont val="Tahoma"/>
            <family val="2"/>
          </rPr>
          <t>dkassens:</t>
        </r>
        <r>
          <rPr>
            <sz val="8"/>
            <color indexed="81"/>
            <rFont val="Tahoma"/>
            <family val="2"/>
          </rPr>
          <t xml:space="preserve">
salary plus additional employee benefits</t>
        </r>
      </text>
    </comment>
    <comment ref="B32" authorId="0">
      <text>
        <r>
          <rPr>
            <b/>
            <sz val="8"/>
            <color indexed="81"/>
            <rFont val="Tahoma"/>
            <family val="2"/>
          </rPr>
          <t>dkassens:</t>
        </r>
        <r>
          <rPr>
            <sz val="8"/>
            <color indexed="81"/>
            <rFont val="Tahoma"/>
            <family val="2"/>
          </rPr>
          <t xml:space="preserve">
salary plus additional employee benefits</t>
        </r>
      </text>
    </comment>
  </commentList>
</comments>
</file>

<file path=xl/comments7.xml><?xml version="1.0" encoding="utf-8"?>
<comments xmlns="http://schemas.openxmlformats.org/spreadsheetml/2006/main">
  <authors>
    <author>Pap Datta</author>
  </authors>
  <commentList>
    <comment ref="A14" authorId="0">
      <text>
        <r>
          <rPr>
            <b/>
            <sz val="9"/>
            <color indexed="81"/>
            <rFont val="Tahoma"/>
            <family val="2"/>
          </rPr>
          <t>Pap Datta:</t>
        </r>
        <r>
          <rPr>
            <sz val="9"/>
            <color indexed="81"/>
            <rFont val="Tahoma"/>
            <family val="2"/>
          </rPr>
          <t xml:space="preserve">
Added at Hardware Division
</t>
        </r>
      </text>
    </comment>
  </commentList>
</comments>
</file>

<file path=xl/comments8.xml><?xml version="1.0" encoding="utf-8"?>
<comments xmlns="http://schemas.openxmlformats.org/spreadsheetml/2006/main">
  <authors>
    <author>Pap Datta</author>
  </authors>
  <commentList>
    <comment ref="A14" authorId="0">
      <text>
        <r>
          <rPr>
            <b/>
            <sz val="9"/>
            <color indexed="81"/>
            <rFont val="Tahoma"/>
            <family val="2"/>
          </rPr>
          <t>Pap Datta:</t>
        </r>
        <r>
          <rPr>
            <sz val="9"/>
            <color indexed="81"/>
            <rFont val="Tahoma"/>
            <family val="2"/>
          </rPr>
          <t xml:space="preserve">
From Hardware Div Financials</t>
        </r>
      </text>
    </comment>
  </commentList>
</comments>
</file>

<file path=xl/comments9.xml><?xml version="1.0" encoding="utf-8"?>
<comments xmlns="http://schemas.openxmlformats.org/spreadsheetml/2006/main">
  <authors>
    <author>Pap Datta</author>
  </authors>
  <commentList>
    <comment ref="A15" authorId="0">
      <text>
        <r>
          <rPr>
            <b/>
            <sz val="9"/>
            <color indexed="81"/>
            <rFont val="Tahoma"/>
            <family val="2"/>
          </rPr>
          <t>Pap Datta:</t>
        </r>
        <r>
          <rPr>
            <sz val="9"/>
            <color indexed="81"/>
            <rFont val="Tahoma"/>
            <family val="2"/>
          </rPr>
          <t xml:space="preserve">
From Hardware Div. financiials</t>
        </r>
      </text>
    </comment>
  </commentList>
</comments>
</file>

<file path=xl/sharedStrings.xml><?xml version="1.0" encoding="utf-8"?>
<sst xmlns="http://schemas.openxmlformats.org/spreadsheetml/2006/main" count="2316" uniqueCount="853">
  <si>
    <t>Office Supplies</t>
  </si>
  <si>
    <t>Rent</t>
  </si>
  <si>
    <t>Insurance-General</t>
  </si>
  <si>
    <t>Professional Services</t>
  </si>
  <si>
    <t>Dept.</t>
  </si>
  <si>
    <t>Project Name</t>
  </si>
  <si>
    <t>Desc</t>
  </si>
  <si>
    <t>Timeframe</t>
  </si>
  <si>
    <t>Capital</t>
  </si>
  <si>
    <t>Services</t>
  </si>
  <si>
    <t>Total</t>
  </si>
  <si>
    <t>Name</t>
  </si>
  <si>
    <t>Description</t>
  </si>
  <si>
    <t>Revenue</t>
  </si>
  <si>
    <t>Sales</t>
  </si>
  <si>
    <t>Cost of Goods Sold</t>
  </si>
  <si>
    <t xml:space="preserve">     Gross Margin</t>
  </si>
  <si>
    <t>Operating Expenses</t>
  </si>
  <si>
    <t>Depreciation</t>
  </si>
  <si>
    <t>Employee Benefits</t>
  </si>
  <si>
    <t>Office Expense</t>
  </si>
  <si>
    <t>Other Operating Expenses</t>
  </si>
  <si>
    <t>Recruiting &amp; Training Expenses</t>
  </si>
  <si>
    <t>Salaries &amp; Wages</t>
  </si>
  <si>
    <t>Sales &amp; Marketing Expense</t>
  </si>
  <si>
    <t>Telecom Expense</t>
  </si>
  <si>
    <t>Travel Expense</t>
  </si>
  <si>
    <t>Utilities &amp; Facility Services</t>
  </si>
  <si>
    <t xml:space="preserve">     Total Operating Expenses</t>
  </si>
  <si>
    <t>Operating Income (Loss)</t>
  </si>
  <si>
    <t>Other Income (Expense)</t>
  </si>
  <si>
    <t xml:space="preserve">     Net Income</t>
  </si>
  <si>
    <t xml:space="preserve">          Adjustments</t>
  </si>
  <si>
    <t xml:space="preserve">             Changes in Operations</t>
  </si>
  <si>
    <t xml:space="preserve">                Depreciation &amp; Amortization</t>
  </si>
  <si>
    <t xml:space="preserve">            Total Changes in Operations</t>
  </si>
  <si>
    <t xml:space="preserve">             Changes in Assets &amp; Liabilities</t>
  </si>
  <si>
    <t xml:space="preserve">                Increase/Decrease in Current Assets </t>
  </si>
  <si>
    <t xml:space="preserve">                   Accounts Receivable</t>
  </si>
  <si>
    <t xml:space="preserve">                   Pre-paid Expenses</t>
  </si>
  <si>
    <t xml:space="preserve">               Total Increase/Decrease in Current Assets </t>
  </si>
  <si>
    <t xml:space="preserve">                Increase/Decrease in Current Liabilities</t>
  </si>
  <si>
    <t xml:space="preserve">                   Accounts Payable</t>
  </si>
  <si>
    <t xml:space="preserve">               Total Increase/Decrease in Current Liabilities</t>
  </si>
  <si>
    <t xml:space="preserve">            Total Changes in Assets &amp; Liabilities</t>
  </si>
  <si>
    <t xml:space="preserve">         Total Adjustments</t>
  </si>
  <si>
    <t xml:space="preserve">      Total Net Cash flows provided From Operating Activities </t>
  </si>
  <si>
    <t xml:space="preserve">       Net Cash flows provided from Investing Activities</t>
  </si>
  <si>
    <t xml:space="preserve">             Purchase of Fixed Assets</t>
  </si>
  <si>
    <t xml:space="preserve">      Total Net Cash flows provided from Investing Activities</t>
  </si>
  <si>
    <t xml:space="preserve">       Net Cash flows provided from Financing Activities</t>
  </si>
  <si>
    <t xml:space="preserve">      Total Net Cash flows provided from Financing Activities</t>
  </si>
  <si>
    <t xml:space="preserve">   Total Net Increase/Decrease in Cash &amp; Equivalents</t>
  </si>
  <si>
    <t xml:space="preserve">    Cash &amp; Cash Equivalents at the Beginning of Period</t>
  </si>
  <si>
    <t>Total Cash &amp; Cash Equivalents at the End of Period</t>
  </si>
  <si>
    <t>Headcount</t>
  </si>
  <si>
    <t xml:space="preserve"> </t>
  </si>
  <si>
    <t>Title</t>
  </si>
  <si>
    <t>Base Salary</t>
  </si>
  <si>
    <t>Start Date</t>
  </si>
  <si>
    <t>Hicks, Lee</t>
  </si>
  <si>
    <t>Muller, Peter</t>
  </si>
  <si>
    <t>Edmeades, Michael</t>
  </si>
  <si>
    <t>Sanders, Larry</t>
  </si>
  <si>
    <t>Salaries</t>
  </si>
  <si>
    <t>FICA Tax</t>
  </si>
  <si>
    <t>Medicare Tax</t>
  </si>
  <si>
    <t>401k Administration</t>
  </si>
  <si>
    <t>Payroll Service</t>
  </si>
  <si>
    <t>401k Matching</t>
  </si>
  <si>
    <t>FICA Expense</t>
  </si>
  <si>
    <t>Medicare Expense</t>
  </si>
  <si>
    <t>SUTA Expense</t>
  </si>
  <si>
    <t>FUTA Expense</t>
  </si>
  <si>
    <t>Count</t>
  </si>
  <si>
    <t>Employee Count</t>
  </si>
  <si>
    <t>Cell Phones</t>
  </si>
  <si>
    <t>Communications-Office</t>
  </si>
  <si>
    <t>Color Copier</t>
  </si>
  <si>
    <t>Color copier/printer</t>
  </si>
  <si>
    <t>Group Dental Insurance</t>
  </si>
  <si>
    <t>Group Health Insurance</t>
  </si>
  <si>
    <t>Group Life and Disability Insurance</t>
  </si>
  <si>
    <t>Workers Compensation Insurance</t>
  </si>
  <si>
    <t>Depreciation Expense (Straightline)</t>
  </si>
  <si>
    <t>months</t>
  </si>
  <si>
    <t>Depreciation per month</t>
  </si>
  <si>
    <t>Rate</t>
  </si>
  <si>
    <t>Square Ft</t>
  </si>
  <si>
    <t>Utilities</t>
  </si>
  <si>
    <t xml:space="preserve">     Team Building  (per employee)</t>
  </si>
  <si>
    <t>Team Building</t>
  </si>
  <si>
    <t xml:space="preserve">    Office Equipment (postage machine)</t>
  </si>
  <si>
    <t>Postage &amp; Delivery</t>
  </si>
  <si>
    <t>Hardware</t>
  </si>
  <si>
    <t>Software</t>
  </si>
  <si>
    <t>Office Equipment</t>
  </si>
  <si>
    <t xml:space="preserve">    Postage &amp; Delivery (per employee)</t>
  </si>
  <si>
    <t xml:space="preserve">    Software (per employee)</t>
  </si>
  <si>
    <t xml:space="preserve">   Hardware (per employee)</t>
  </si>
  <si>
    <t xml:space="preserve">   Office Supplies (per employee)</t>
  </si>
  <si>
    <t xml:space="preserve">    Books and Manuals (flat)</t>
  </si>
  <si>
    <t xml:space="preserve">    Dues &amp; Subscriptions (flat)</t>
  </si>
  <si>
    <t xml:space="preserve">    Cell phones-(per employee)</t>
  </si>
  <si>
    <t xml:space="preserve">  Dental (per employee)</t>
  </si>
  <si>
    <t xml:space="preserve">  Health (per employee)</t>
  </si>
  <si>
    <t xml:space="preserve">  Disability &amp; Life (per employee)</t>
  </si>
  <si>
    <t xml:space="preserve">  Workers Comp Insurance (% payroll)</t>
  </si>
  <si>
    <t>Books &amp; Manuals</t>
  </si>
  <si>
    <t>Dues &amp; Subscriptions</t>
  </si>
  <si>
    <t>Licenses &amp; Permit</t>
  </si>
  <si>
    <t>Bank Charge</t>
  </si>
  <si>
    <t>State and Franchise Tax</t>
  </si>
  <si>
    <t>Legal-Patent</t>
  </si>
  <si>
    <t>Insurance-Crime</t>
  </si>
  <si>
    <t>Insurance-Indemnity</t>
  </si>
  <si>
    <t>Insurance-Key Man</t>
  </si>
  <si>
    <t>Insurance-Property</t>
  </si>
  <si>
    <t xml:space="preserve">    Insurance-Crime (flat)</t>
  </si>
  <si>
    <t xml:space="preserve">    Insurance-Indemnity (flat)</t>
  </si>
  <si>
    <t xml:space="preserve">    Insurance-Property (flat)</t>
  </si>
  <si>
    <t>Professional Fees</t>
  </si>
  <si>
    <t>Legal-Contract</t>
  </si>
  <si>
    <t xml:space="preserve">   Legal-Patent (flat)</t>
  </si>
  <si>
    <t xml:space="preserve">   Legal-Contract (flat)</t>
  </si>
  <si>
    <t>Recruiting Fees</t>
  </si>
  <si>
    <t>Training &amp; Seminars</t>
  </si>
  <si>
    <t>Interest Income</t>
  </si>
  <si>
    <t xml:space="preserve">    Computer Services (flat)</t>
  </si>
  <si>
    <t>Computer Services</t>
  </si>
  <si>
    <t xml:space="preserve">    Insurance-Key Man (flat) </t>
  </si>
  <si>
    <t xml:space="preserve">  401k Administration (flat)</t>
  </si>
  <si>
    <t xml:space="preserve">  401k Matching (% of payroll)</t>
  </si>
  <si>
    <t xml:space="preserve">  Payroll Service (flat)</t>
  </si>
  <si>
    <t>Property Taxes</t>
  </si>
  <si>
    <t xml:space="preserve">  Bank Charges (flat)</t>
  </si>
  <si>
    <t xml:space="preserve">  Licenses &amp; Permit (flat)</t>
  </si>
  <si>
    <t xml:space="preserve">  Property Taxes (flat)</t>
  </si>
  <si>
    <t xml:space="preserve">  State and Franchise Tax (flat)</t>
  </si>
  <si>
    <t>Audit/Tax Services</t>
  </si>
  <si>
    <t xml:space="preserve">   Audit/Tax Services(flat)</t>
  </si>
  <si>
    <t>Recruiting and Training Expenses</t>
  </si>
  <si>
    <t xml:space="preserve">  Recruiting Fees (increase in headcount)</t>
  </si>
  <si>
    <t xml:space="preserve">  Training &amp; Seminars (per employee)</t>
  </si>
  <si>
    <t>Telecom/Communications</t>
  </si>
  <si>
    <t xml:space="preserve">          Proceeds from sale of Stock</t>
  </si>
  <si>
    <t>Cash Purchases</t>
  </si>
  <si>
    <t xml:space="preserve">                   Inventory/WIP</t>
  </si>
  <si>
    <t>Balance Sheet</t>
  </si>
  <si>
    <t>Fixed Assets</t>
  </si>
  <si>
    <t>Current Assets</t>
  </si>
  <si>
    <t xml:space="preserve">  Cash</t>
  </si>
  <si>
    <t xml:space="preserve">  Accounts Receivable</t>
  </si>
  <si>
    <t xml:space="preserve">  Inventory/WIP</t>
  </si>
  <si>
    <t xml:space="preserve">  Prepaid Expenses</t>
  </si>
  <si>
    <t>Total Current Assets</t>
  </si>
  <si>
    <t xml:space="preserve">  Fixed Assets</t>
  </si>
  <si>
    <t xml:space="preserve">  Less: Accumulated Depreciation</t>
  </si>
  <si>
    <t>Total Fixed Assets</t>
  </si>
  <si>
    <t>Total Assets</t>
  </si>
  <si>
    <t>Current Liabilities</t>
  </si>
  <si>
    <t xml:space="preserve">  Accounts Payable</t>
  </si>
  <si>
    <t>Total Current Liabilites</t>
  </si>
  <si>
    <t>Stockholders Equity</t>
  </si>
  <si>
    <t xml:space="preserve">  Common Stock</t>
  </si>
  <si>
    <t xml:space="preserve">  Preferred Stock</t>
  </si>
  <si>
    <t xml:space="preserve">  Retained Earnings</t>
  </si>
  <si>
    <t>Total Stockholders Equity</t>
  </si>
  <si>
    <t>Total Liabilites and Stockholders Equity</t>
  </si>
  <si>
    <t>Assumptions:</t>
  </si>
  <si>
    <t xml:space="preserve">          Proceeds from sale of Preferred Stock</t>
  </si>
  <si>
    <t>Accounts Receivable-30 days</t>
  </si>
  <si>
    <t>Statement of Cash Flows</t>
  </si>
  <si>
    <t>2009 Rates</t>
  </si>
  <si>
    <t>2011 Rates</t>
  </si>
  <si>
    <t>ERP</t>
  </si>
  <si>
    <t>software</t>
  </si>
  <si>
    <t>Accounts Payable-30 days (limited number of expenses)</t>
  </si>
  <si>
    <t xml:space="preserve">  equipment and invoicing customer</t>
  </si>
  <si>
    <t>Inventory/WIP-45 day lead time from ordering/purchasing</t>
  </si>
  <si>
    <t xml:space="preserve">    projections</t>
  </si>
  <si>
    <t xml:space="preserve">           Net Income</t>
  </si>
  <si>
    <t xml:space="preserve">      Net Cash flows provided From Operating Activities </t>
  </si>
  <si>
    <t xml:space="preserve">  Net Income before Taxes</t>
  </si>
  <si>
    <t xml:space="preserve">  Gross Margin</t>
  </si>
  <si>
    <t>Expenses/Other Income &amp; Expenses</t>
  </si>
  <si>
    <t>Forecasted Income Statement</t>
  </si>
  <si>
    <t>Forecasted Cash Flows</t>
  </si>
  <si>
    <t>Operating Cash Flows</t>
  </si>
  <si>
    <t>Investing Cash Flows</t>
  </si>
  <si>
    <t>Financing Cash Flows</t>
  </si>
  <si>
    <t xml:space="preserve">  Net Cash Flows</t>
  </si>
  <si>
    <t>Forcasted Balance Sheet</t>
  </si>
  <si>
    <t>Cash</t>
  </si>
  <si>
    <t>Accounts Receivable</t>
  </si>
  <si>
    <t>Inventory/WIP</t>
  </si>
  <si>
    <t>Fixed Assets/Other Assets</t>
  </si>
  <si>
    <t xml:space="preserve">  Total Assets</t>
  </si>
  <si>
    <t>Invested Capital</t>
  </si>
  <si>
    <t>Retained Earnings</t>
  </si>
  <si>
    <t xml:space="preserve">  Total Liabilities and Equity</t>
  </si>
  <si>
    <t>Margin</t>
  </si>
  <si>
    <t>%:</t>
  </si>
  <si>
    <t>of the Sub Total</t>
  </si>
  <si>
    <t>Commission</t>
  </si>
  <si>
    <t>Margin:</t>
  </si>
  <si>
    <t>Total Material + Service Costs</t>
  </si>
  <si>
    <t>Customer Care - On Site</t>
  </si>
  <si>
    <t>Maintenance Support</t>
  </si>
  <si>
    <t>Thin Client Service</t>
  </si>
  <si>
    <t>Audio Conferencing Service</t>
  </si>
  <si>
    <t>Video Conferencing Service</t>
  </si>
  <si>
    <t>Order Processing</t>
  </si>
  <si>
    <t>Program &amp; Storage</t>
  </si>
  <si>
    <t>Shipping &amp; Installation</t>
  </si>
  <si>
    <t>Installation T&amp;E</t>
  </si>
  <si>
    <t>Installation &amp; Training</t>
  </si>
  <si>
    <t>Shipping</t>
  </si>
  <si>
    <t>Shipping - Crate</t>
  </si>
  <si>
    <t>Assembly</t>
  </si>
  <si>
    <t>Materials</t>
  </si>
  <si>
    <t>LifeSize Desktop</t>
  </si>
  <si>
    <t>MS - Office</t>
  </si>
  <si>
    <t>MS-Windows</t>
  </si>
  <si>
    <t>Flat Screen - Mount</t>
  </si>
  <si>
    <t>Speakers</t>
  </si>
  <si>
    <t>Video Codec</t>
  </si>
  <si>
    <t>HD Web Camera</t>
  </si>
  <si>
    <t>Network Router - Wireless</t>
  </si>
  <si>
    <t>Network Switch</t>
  </si>
  <si>
    <t>Uninterruptable Power (UPS)</t>
  </si>
  <si>
    <t xml:space="preserve">Server - Thin </t>
  </si>
  <si>
    <t>Server - Thick</t>
  </si>
  <si>
    <t>Brand Logo</t>
  </si>
  <si>
    <t>Purchases-WIP</t>
  </si>
  <si>
    <t>Unearned Revenue</t>
  </si>
  <si>
    <t xml:space="preserve">    Add:Unearned Revenue</t>
  </si>
  <si>
    <t xml:space="preserve">     Less: Earned Revenue</t>
  </si>
  <si>
    <t xml:space="preserve">    Balance</t>
  </si>
  <si>
    <t>Balance Sheet:</t>
  </si>
  <si>
    <t>Inventory-WIP</t>
  </si>
  <si>
    <t>Total Liabilities and Income</t>
  </si>
  <si>
    <t>Income Statement:</t>
  </si>
  <si>
    <t>Net Profit</t>
  </si>
  <si>
    <t>CEO</t>
  </si>
  <si>
    <t>EVP Business Development</t>
  </si>
  <si>
    <t>EVP Manufacturing Operations</t>
  </si>
  <si>
    <t>David Kassens</t>
  </si>
  <si>
    <t>EVP Finance</t>
  </si>
  <si>
    <t>Field Engineer</t>
  </si>
  <si>
    <t>Jim Custer</t>
  </si>
  <si>
    <t>John Hough</t>
  </si>
  <si>
    <t>Receptionist - Executive Assistant</t>
  </si>
  <si>
    <t xml:space="preserve">    Insurance-Vehicle (flat)</t>
  </si>
  <si>
    <t xml:space="preserve">  Maintenance/Gas-Van (flat)</t>
  </si>
  <si>
    <t>Insurance-Vehicle</t>
  </si>
  <si>
    <t xml:space="preserve">  Sales Tax Service (flat)</t>
  </si>
  <si>
    <t xml:space="preserve">Sales Tax Service </t>
  </si>
  <si>
    <t>Maintenance/Gas-Van</t>
  </si>
  <si>
    <t xml:space="preserve">  R&amp;D (flat)</t>
  </si>
  <si>
    <t>Research and Development</t>
  </si>
  <si>
    <t>Faceplate + Cabling</t>
  </si>
  <si>
    <t>OS included in MDI Server cost</t>
  </si>
  <si>
    <t>Microsoft Life Cam Cinema</t>
  </si>
  <si>
    <t>of the COGS + Margin per Month</t>
  </si>
  <si>
    <t>Ray Johnson</t>
  </si>
  <si>
    <t>MyPort</t>
  </si>
  <si>
    <t>OmniPort</t>
  </si>
  <si>
    <t>TelePort</t>
  </si>
  <si>
    <t>DuoPort</t>
  </si>
  <si>
    <t>Whiteboard SW</t>
  </si>
  <si>
    <t>Wireless Keyboard</t>
  </si>
  <si>
    <t>DUO PORT</t>
  </si>
  <si>
    <t>TRI PORT</t>
  </si>
  <si>
    <t>OMNI PORT</t>
  </si>
  <si>
    <t>TELE PORT</t>
  </si>
  <si>
    <t>2010 rate</t>
  </si>
  <si>
    <t>2010 limit</t>
  </si>
  <si>
    <t>2010 tax limit</t>
  </si>
  <si>
    <t xml:space="preserve">    Land lines/T-1/phones (per employee, floor)plus install</t>
  </si>
  <si>
    <t>Yr 2 Svc</t>
  </si>
  <si>
    <t>YR 3 Svc</t>
  </si>
  <si>
    <t>Total Svc</t>
  </si>
  <si>
    <t>% Dist 2011</t>
  </si>
  <si>
    <t>% Dist 2012</t>
  </si>
  <si>
    <t>% Dist 2013</t>
  </si>
  <si>
    <t>Wholesale Channel</t>
  </si>
  <si>
    <t>Avg Unit Sale</t>
  </si>
  <si>
    <t>Product</t>
  </si>
  <si>
    <t>% of revenue</t>
  </si>
  <si>
    <t>revenue</t>
  </si>
  <si>
    <t>Enterprise OMNI PORT</t>
  </si>
  <si>
    <t>Enterprise TELE PORT</t>
  </si>
  <si>
    <t>Enterprise DUO PORT</t>
  </si>
  <si>
    <t>Enterprise OMNI PORT AV</t>
  </si>
  <si>
    <t>Enterprise TRI PORT</t>
  </si>
  <si>
    <t>Service / Support Agreement</t>
  </si>
  <si>
    <t>Enterprise Unit Price</t>
  </si>
  <si>
    <t>Avg Rev</t>
  </si>
  <si>
    <t>Total PORTS</t>
  </si>
  <si>
    <t>Dealer Net Price</t>
  </si>
  <si>
    <t>OMNI AV</t>
  </si>
  <si>
    <t>TRI</t>
  </si>
  <si>
    <t>Units</t>
  </si>
  <si>
    <t>BridgeOne</t>
  </si>
  <si>
    <t>OMNI</t>
  </si>
  <si>
    <t>TELE</t>
  </si>
  <si>
    <t>DUO</t>
  </si>
  <si>
    <t>BridgeOne Total</t>
  </si>
  <si>
    <t>DataComm</t>
  </si>
  <si>
    <t>DataCommTotal</t>
  </si>
  <si>
    <t>ARC</t>
  </si>
  <si>
    <t>ARC Total</t>
  </si>
  <si>
    <t>Southeast</t>
  </si>
  <si>
    <t>Southeast Total</t>
  </si>
  <si>
    <t>Northeast</t>
  </si>
  <si>
    <t>Northeast Total</t>
  </si>
  <si>
    <t>MidWest</t>
  </si>
  <si>
    <t>MidWest Total</t>
  </si>
  <si>
    <t>Southwest</t>
  </si>
  <si>
    <t>Southwest Total</t>
  </si>
  <si>
    <t>Inside AE</t>
  </si>
  <si>
    <t>Total Enterprise</t>
  </si>
  <si>
    <t>TOTAL ENTERPRISE CHANNEL</t>
  </si>
  <si>
    <t>OMNI PORT AV</t>
  </si>
  <si>
    <t>FTE Contribution</t>
  </si>
  <si>
    <t>Qiota Ramp</t>
  </si>
  <si>
    <t>Quota</t>
  </si>
  <si>
    <t>Inside</t>
  </si>
  <si>
    <t>FTE Quota</t>
  </si>
  <si>
    <t>Quota Units</t>
  </si>
  <si>
    <t>Quota Rev</t>
  </si>
  <si>
    <t>SE OMNI</t>
  </si>
  <si>
    <t>SE Tele</t>
  </si>
  <si>
    <t>SE DUO</t>
  </si>
  <si>
    <t>SE Total</t>
  </si>
  <si>
    <t>NE OMNI</t>
  </si>
  <si>
    <t>NE TELE</t>
  </si>
  <si>
    <t>NE DUO</t>
  </si>
  <si>
    <t>NE Total</t>
  </si>
  <si>
    <t>MW OMNI</t>
  </si>
  <si>
    <t>MW TELE</t>
  </si>
  <si>
    <t>MW DUO</t>
  </si>
  <si>
    <t>MW Total</t>
  </si>
  <si>
    <t>TOTAL</t>
  </si>
  <si>
    <t>#</t>
  </si>
  <si>
    <t>Mkt</t>
  </si>
  <si>
    <t>Salary</t>
  </si>
  <si>
    <t>Comp @100%</t>
  </si>
  <si>
    <t>Annual Quota</t>
  </si>
  <si>
    <t>Total Comp @100%</t>
  </si>
  <si>
    <t>SVP, Bus Dev</t>
  </si>
  <si>
    <t>Channel Dir</t>
  </si>
  <si>
    <t>Region Dir</t>
  </si>
  <si>
    <t>NE (NY / DC)</t>
  </si>
  <si>
    <t>MW (CHI)</t>
  </si>
  <si>
    <t>SE (ATL</t>
  </si>
  <si>
    <t>SW (DAL)</t>
  </si>
  <si>
    <t>Sales Engineer</t>
  </si>
  <si>
    <t>ATL</t>
  </si>
  <si>
    <t>West</t>
  </si>
  <si>
    <t>Assumptions/Background 2011</t>
  </si>
  <si>
    <t>Assumptions/Background 2012</t>
  </si>
  <si>
    <t>Sales Revenue</t>
  </si>
  <si>
    <t>Argo SaaS Licenses</t>
  </si>
  <si>
    <t>Still in Development for 2011 -- No Sales</t>
  </si>
  <si>
    <t>21.25 per user per month, 1yr contract.</t>
  </si>
  <si>
    <t>Argo Enterprise Server Licenses</t>
  </si>
  <si>
    <t>$5K/Month - 300 tokens.  $9K/Month - 650 tokens. $12K/Month - 1200 tokens. 12% Mandatory Software Maintenance for the first year -Noted Seperately on Line 6 -"Argo Maintenance".  The Maintenance is only applicable for the Enterprise, token based licenses. As Opex model, previous month's revenue rolls into current month throughout the year.  Initial sales Jan - of 3@$5K, Feb -4 @ $5K, 1@$9K, 1@$12K level. March - 6@$5K, 2@$9K, 1@12K, April - 8@5K, 3@9K, 2@12K. May - 10@5K, 6@9K, 4@12K. Jun - 12@5K, 6@9K, 4@12K.  The Jun numbers are repeated monthly for the remainder of the year, as that is probably the max capacity for the sales/channel team.  It also moderates the more aggressive start.  However, we are actually engaged in pipeline development 6 months (2011) prior to the 2012 release (Referenced in FTE addition for Sales and channel from 2011 FTE details.)</t>
  </si>
  <si>
    <t>Argo Through Hardware Bundle</t>
  </si>
  <si>
    <t xml:space="preserve">2.5% of Total Hardware Revenue </t>
  </si>
  <si>
    <t>2.5% of revenue of total hardware revenue in sales plan</t>
  </si>
  <si>
    <t xml:space="preserve">Argo Maintenance </t>
  </si>
  <si>
    <t>No Software Maintenance</t>
  </si>
  <si>
    <t>12% of Enterprise licenses sold (Mandatory 1 year support) includes unlimited 24x7 helpdesk, maintenance updates, and patches/bug fixes, escalations for critical defects, remote training.  As these customers are enterprise level, this 12% includes quarterly summary reports for usage, and qurterly support summary reports.</t>
  </si>
  <si>
    <t>Need to finalize -- Nothing Obvious</t>
  </si>
  <si>
    <t xml:space="preserve">Do no have this in the spreadsheet I have already given - but modeling revenue around a typical 1 day training/implementation engagement averaging@ $2.5K, additional days sold at $900 per day.  The 1 Day training cost includes travel/lodging/materials/labor.  Additional days are at 45% margin for labor and includes $100 for lodging.  WILL INCLUDE A FORECAST FOR PROFESSIONAL SERVICES ON MONDAY.   </t>
  </si>
  <si>
    <t>Cost of Sales</t>
  </si>
  <si>
    <t>Argo Direct Support Personnel</t>
  </si>
  <si>
    <t>Exit with 2 FTEs at fully loaded cost of $100K per FTE - Need to onboard and get these resources trained, working with the R&amp;D team, as they will be the exper center for the software support</t>
  </si>
  <si>
    <t xml:space="preserve">Added headcount (Direct Owned Headcount to support escalation and expert center support for outsoruced helpdesk and enterprise customers and channels partners.                                             Added budget for outsourced helpdesk $174K.  </t>
  </si>
  <si>
    <t>Argo Software Materials/Packaging/Manufacturing/Support Infrastructure/Support Website</t>
  </si>
  <si>
    <t>40K to build out Support website and workflow technologies</t>
  </si>
  <si>
    <t>Support Training/Travel/Meals &amp; Entertainment</t>
  </si>
  <si>
    <t>27K to allow for 2 FTEs to travel to R&amp;D location (India) to get trained and develop internal training collateral for software release</t>
  </si>
  <si>
    <t>Learning Products/Tech Manuals/Documentation</t>
  </si>
  <si>
    <t>44K for technical writing to establish technology and user reference manuals. This is about 100 Hrs of work from outsourced tech writer to polish what our support FTEs document as manuals.  This allows better format for customer and partner consumption.</t>
  </si>
  <si>
    <t>Sales and Marketing</t>
  </si>
  <si>
    <t>Advertising</t>
  </si>
  <si>
    <t>Allocating $15 K for very selective publications and web-sites</t>
  </si>
  <si>
    <t>Product Marketing Manager (Inbound)</t>
  </si>
  <si>
    <t>Inbound Marketing FTE - $100K fully loaded cost</t>
  </si>
  <si>
    <t>Marcomm (Outbound)</t>
  </si>
  <si>
    <t>Outbound Marketing FTE - .5FTE $100K fully loaded cost (contracted for year 2011)</t>
  </si>
  <si>
    <t>Move from .5 FTE to one fulltime FTE.</t>
  </si>
  <si>
    <t>Technologies/Tools/Licenses</t>
  </si>
  <si>
    <t>47K for PC/Laptop, and Software for Marketing requirements -- Design, web publishing, editing, hard copy, etc…</t>
  </si>
  <si>
    <t>Sales Wages/Comissions and Executives</t>
  </si>
  <si>
    <t>Fully Loaded costs for Software/Service VP, SW Sales Director, SW Channel Director - Includes comp/comissions/bonus - See FTE tab in PnL spreadsheet for details by month, by FTE….</t>
  </si>
  <si>
    <t>Increasing Sales headcount.</t>
  </si>
  <si>
    <t>Training/Travel/Meals/Entertainment</t>
  </si>
  <si>
    <t>144 K to support domestic and international travel by Sales, Marketing, and SW Exec to drive development of pipeline, key CEO/COO/CFO forums, alpha &amp; beta customers, Software Lifecycle Reviews with offshore team, Establish Global Channel partnerships.</t>
  </si>
  <si>
    <t>Tradeshows/Collaterals/Promotions/Channel Incentives</t>
  </si>
  <si>
    <t>120K to support Sales &amp; Marketing attendance, collateral, and promotions for key tradeshow events.</t>
  </si>
  <si>
    <t>Software Engineering and Development Team</t>
  </si>
  <si>
    <t>Exit with 3 FTEs - Fully owned - Local.  Lead Software Architect &amp; Developer, Lead Network Application Architect&amp; Developer, R&amp;D project manager.   Remainder of workforce is designated to be offshore (India).  The offshore resources will be contracted. Labor rates are based on 2010 data from WiPro, as well as payscale.com</t>
  </si>
  <si>
    <t>Adding U/I developer/designer with expertise in Asia Pac region to support U/I localization.  Also includes a localization and translation budget in added line item for 2012 P&amp;L details.</t>
  </si>
  <si>
    <t>Technology Infrastructure/Tools/Licenses</t>
  </si>
  <si>
    <t>102K allocated for Engineer workstations/Laptops, Development software platforms, software development lifecycle management software, code management, etc</t>
  </si>
  <si>
    <t>Software Supply Chain (SaaS Server/Cloud Farm)</t>
  </si>
  <si>
    <t>$150K for 10 servers ($120K typical-fully managede yearly cost)  Looking at a bit more to cover startup.  Although no sales for this year, need to have this infrastructure developed to facilitate Qos, testing, etc.  This allows readiness for release in Jan 2012.</t>
  </si>
  <si>
    <t>R&amp;D Training/Travel/Meals &amp; Entertainment</t>
  </si>
  <si>
    <t>Travel for R&amp;D Leads</t>
  </si>
  <si>
    <t>Patents /IP Capture &amp; Management</t>
  </si>
  <si>
    <t>100K to manage legal and administration fees to file 5 key patents at $15K cost per patent.  Remainder as cash awards to inventors.</t>
  </si>
  <si>
    <t>General and Adminstrative</t>
  </si>
  <si>
    <t>Admin Wages</t>
  </si>
  <si>
    <t>General Admin to support all SW personnel</t>
  </si>
  <si>
    <t>Adding 2 admin heads for contract/order admin - can be outsourced.</t>
  </si>
  <si>
    <t>Corporate Allocation (HR/Legal/Finance/Corp Exec)</t>
  </si>
  <si>
    <t>Corporate allocation for shared corporate functions and core corporate marketing programs.  Partial allocations towards salaries for CEO, COO, CFO, CMO…etc.</t>
  </si>
  <si>
    <t>Outside services</t>
  </si>
  <si>
    <t>Supplies</t>
  </si>
  <si>
    <t>General consumables -- paper, pens, office supplies, toner….</t>
  </si>
  <si>
    <t>Travel/Meals/Entertainment</t>
  </si>
  <si>
    <t>60K travel (reserve to support corporate)</t>
  </si>
  <si>
    <t>Telephone</t>
  </si>
  <si>
    <t>42K for reimbursable communication costs for directly owned headcount.</t>
  </si>
  <si>
    <t>24K for general costs to support direct owned FTEs.</t>
  </si>
  <si>
    <t>Profit and Loss Statement</t>
  </si>
  <si>
    <t>C Port Solutions Argo</t>
  </si>
  <si>
    <t>Stated in 000s</t>
  </si>
  <si>
    <t>Gross margin  [L/J]</t>
  </si>
  <si>
    <t>Return on sales  [T/J]</t>
  </si>
  <si>
    <t>Prior Period</t>
  </si>
  <si>
    <t>Budget</t>
  </si>
  <si>
    <t>Total Sales Revenue  [J]</t>
  </si>
  <si>
    <t>Total Cost of Sales  [K]</t>
  </si>
  <si>
    <t>Gross Profit  [L=J-K]</t>
  </si>
  <si>
    <t>Training/Travel/Meals &amp; Entertainment</t>
  </si>
  <si>
    <t>Total Sales and Marketing Expenses  [M]</t>
  </si>
  <si>
    <t>Total Research and Development Expenses  [N]</t>
  </si>
  <si>
    <t>Insurance</t>
  </si>
  <si>
    <t>Repairs and maintenance</t>
  </si>
  <si>
    <t>Other expenses (specify)</t>
  </si>
  <si>
    <t>Total General and Adminstrative Expenses  [O]</t>
  </si>
  <si>
    <t>Total Operating Expenses  [P=M+N+O]</t>
  </si>
  <si>
    <t>Income from Operations  [Q=L-P]</t>
  </si>
  <si>
    <t>Other Income  [R]</t>
  </si>
  <si>
    <t>Taxes</t>
  </si>
  <si>
    <t>Income taxes</t>
  </si>
  <si>
    <t>Payroll taxes</t>
  </si>
  <si>
    <t>Real estate taxes</t>
  </si>
  <si>
    <t>Other taxes (specify)</t>
  </si>
  <si>
    <t>Total Taxes  [S]</t>
  </si>
  <si>
    <t>Net Profit  [T=Q+R-S]</t>
  </si>
  <si>
    <t>Argo</t>
  </si>
  <si>
    <t>For 2011</t>
  </si>
  <si>
    <t>FY 2011</t>
  </si>
  <si>
    <t>Jan</t>
  </si>
  <si>
    <t>Feb</t>
  </si>
  <si>
    <t>Mar</t>
  </si>
  <si>
    <t>April</t>
  </si>
  <si>
    <t>May</t>
  </si>
  <si>
    <t>June</t>
  </si>
  <si>
    <t>July</t>
  </si>
  <si>
    <t>Aug</t>
  </si>
  <si>
    <t>Sept</t>
  </si>
  <si>
    <t>Oct</t>
  </si>
  <si>
    <t>Nov</t>
  </si>
  <si>
    <t>Dec</t>
  </si>
  <si>
    <t>For 2012</t>
  </si>
  <si>
    <t>FY 2012</t>
  </si>
  <si>
    <t>Localization/Translation</t>
  </si>
  <si>
    <t xml:space="preserve">Patents </t>
  </si>
  <si>
    <t>Corporate Allocation (HR/Finance/Legal/Exec)</t>
  </si>
  <si>
    <t>Apr</t>
  </si>
  <si>
    <t>Jun</t>
  </si>
  <si>
    <t>Jul</t>
  </si>
  <si>
    <t>Totals</t>
  </si>
  <si>
    <t>Onshore</t>
  </si>
  <si>
    <t>India</t>
  </si>
  <si>
    <t>R&amp;D FTE DETAILS</t>
  </si>
  <si>
    <t>Lead Software Architect</t>
  </si>
  <si>
    <t>Lead Network Programmer</t>
  </si>
  <si>
    <t>R&amp;D Project Manager</t>
  </si>
  <si>
    <t>R&amp;D Team Manager</t>
  </si>
  <si>
    <t>Software Architect</t>
  </si>
  <si>
    <t>U/I Designer</t>
  </si>
  <si>
    <t>U/I Developer</t>
  </si>
  <si>
    <t>Internationalization/Localization</t>
  </si>
  <si>
    <t>Security Lead/Programmer</t>
  </si>
  <si>
    <t>Security Programmer</t>
  </si>
  <si>
    <t>Senior Software Engineer</t>
  </si>
  <si>
    <t xml:space="preserve">Application Developer </t>
  </si>
  <si>
    <t>Medianet/Net App Lead</t>
  </si>
  <si>
    <t>Medianet/Net App Developer</t>
  </si>
  <si>
    <t>Driver Development Lead</t>
  </si>
  <si>
    <t>Driver Development Engineer</t>
  </si>
  <si>
    <t>Software Supportability Engineer</t>
  </si>
  <si>
    <t>Test/QA Lead</t>
  </si>
  <si>
    <t>Test/QA Engineer</t>
  </si>
  <si>
    <t>R&amp;D FTE Totals</t>
  </si>
  <si>
    <t>Sales, Marketing, &amp; Exec FTE Details</t>
  </si>
  <si>
    <t>Software Product Marketing Manager (Inbound)</t>
  </si>
  <si>
    <t>Marcomm Manager (Outbound)</t>
  </si>
  <si>
    <t>Software/Services VP</t>
  </si>
  <si>
    <t>Software Sales Director</t>
  </si>
  <si>
    <t xml:space="preserve">  </t>
  </si>
  <si>
    <t>Software Channel Director</t>
  </si>
  <si>
    <t>Sales, Marketing, &amp; Exec FTE Totals</t>
  </si>
  <si>
    <t xml:space="preserve">Software Support FTE </t>
  </si>
  <si>
    <t>Lead Software Support/Lead Engineer</t>
  </si>
  <si>
    <t>Software Escalation Engineer</t>
  </si>
  <si>
    <t>Software Support FTE Totals</t>
  </si>
  <si>
    <t>General Admin FTE</t>
  </si>
  <si>
    <t xml:space="preserve">General Admin  </t>
  </si>
  <si>
    <t>Admin FTE Totals</t>
  </si>
  <si>
    <t>2011 Total FTE Cost</t>
  </si>
  <si>
    <t>U/I Developer -Asia/Pac Expertise</t>
  </si>
  <si>
    <t>Software Channel Program Manager</t>
  </si>
  <si>
    <t>Software Support Delivery Manager</t>
  </si>
  <si>
    <t>Contract/Order Admin</t>
  </si>
  <si>
    <t>2012 Total FTE Cost</t>
  </si>
  <si>
    <t>SUTA Tax</t>
  </si>
  <si>
    <t>FUTA Tax</t>
  </si>
  <si>
    <t>Pete McLain</t>
  </si>
  <si>
    <t>Regional Director/SE</t>
  </si>
  <si>
    <t>Regional Director/NE</t>
  </si>
  <si>
    <t>Regional Director/MW</t>
  </si>
  <si>
    <t>Regional Director/SW</t>
  </si>
  <si>
    <t>Channel Director</t>
  </si>
  <si>
    <t>Regional Director/West</t>
  </si>
  <si>
    <t>SVC/Support Yr1</t>
  </si>
  <si>
    <t>Support (% Cost)</t>
  </si>
  <si>
    <t>% Opting Support-Yr1</t>
  </si>
  <si>
    <t>% Opting Support-Yr2</t>
  </si>
  <si>
    <t>% Opting Support-Yr3</t>
  </si>
  <si>
    <t xml:space="preserve"> Revenue</t>
  </si>
  <si>
    <t xml:space="preserve">Contracts Signed </t>
  </si>
  <si>
    <t>Svc Revenue %</t>
  </si>
  <si>
    <t>Monthly Increase</t>
  </si>
  <si>
    <t>Annual Total</t>
  </si>
  <si>
    <t>Financials-Sales</t>
  </si>
  <si>
    <t xml:space="preserve">   Total Revenue</t>
  </si>
  <si>
    <t>Gross Margin</t>
  </si>
  <si>
    <t>Sales Revenue and Direct Expenses</t>
  </si>
  <si>
    <t>2012 Rates</t>
  </si>
  <si>
    <t>2013 Rates</t>
  </si>
  <si>
    <t>2013 Totals</t>
  </si>
  <si>
    <t>Unit Totals</t>
  </si>
  <si>
    <t>Direct Sales</t>
  </si>
  <si>
    <t>TOTAL Direct Sales</t>
  </si>
  <si>
    <t xml:space="preserve">TOTAL Direct/EXISTING </t>
  </si>
  <si>
    <t>TOTAL Direct/EXISTING</t>
  </si>
  <si>
    <t>Direct/Existing</t>
  </si>
  <si>
    <t>New Channel Sales</t>
  </si>
  <si>
    <t>Direct Sales  Revenue</t>
  </si>
  <si>
    <t>Total Direct</t>
  </si>
  <si>
    <t>Existing Channels</t>
  </si>
  <si>
    <t>TOTAL EXISTING CHANNELS</t>
  </si>
  <si>
    <t>New Channels</t>
  </si>
  <si>
    <t>MediPort</t>
  </si>
  <si>
    <t>TravelPort</t>
  </si>
  <si>
    <t>TriPort</t>
  </si>
  <si>
    <t>New Channel Unit Breakdown</t>
  </si>
  <si>
    <t>MYPort</t>
  </si>
  <si>
    <t>Direct Unit Breakdown</t>
  </si>
  <si>
    <t>Existing Channel Unit Breakdown</t>
  </si>
  <si>
    <t>OmniPort AV</t>
  </si>
  <si>
    <t>MY PORT-1</t>
  </si>
  <si>
    <t>DUO PORT-1</t>
  </si>
  <si>
    <t>OMNI PORT-1</t>
  </si>
  <si>
    <t>OMNI PORT-A/V</t>
  </si>
  <si>
    <t>TRI PORT-1</t>
  </si>
  <si>
    <t>TELE PORT-1</t>
  </si>
  <si>
    <t>TRAVEL PORT</t>
  </si>
  <si>
    <t>MEDI PORT-1</t>
  </si>
  <si>
    <t>Total Purchase Price-as a CAPEX with 1 or 3 year warranty</t>
  </si>
  <si>
    <t>NA</t>
  </si>
  <si>
    <t>Monthly Lease-36 months</t>
  </si>
  <si>
    <t xml:space="preserve">Lease Factor </t>
  </si>
  <si>
    <t>of the Total Material + Service Costs ---OMNI PORT; DUO PORT; TELE PORT; TRI PORT; MEDI PORT; MY PORT; TRAVEL PORT</t>
  </si>
  <si>
    <t>Indirect by C PORT</t>
  </si>
  <si>
    <t>Canvas admin charge</t>
  </si>
  <si>
    <t>Canvas fixed charge - allocation per unit, per month -- Charge directly to C PORT budget</t>
  </si>
  <si>
    <t xml:space="preserve">Canvas and Others </t>
  </si>
  <si>
    <t>Domestic only - these cost are excluded from the margins</t>
  </si>
  <si>
    <t>Canvas or others - these cost are excluded from the margins</t>
  </si>
  <si>
    <t>FOB Destination - to be charged to the customer</t>
  </si>
  <si>
    <t>Canvas or others, wooden crate for PORT is to be charge to the customer, cost = $285</t>
  </si>
  <si>
    <t>Canvas</t>
  </si>
  <si>
    <t>NAV PORT</t>
  </si>
  <si>
    <t>Touchsmart (MY PORT); HP Laptop (TRAVEL PORT); HP Touchsmart IQ1050 (MEDI PORT)</t>
  </si>
  <si>
    <t>Touch Overlay-50"</t>
  </si>
  <si>
    <t>with estimated 2nd and 3rd year warranty in PORT - 3 estimate</t>
  </si>
  <si>
    <t>MY PORT for TELE PORT</t>
  </si>
  <si>
    <t>Flat Screen Display - 32" Samsung on DUO; 50" OMNI; 50" TELE</t>
  </si>
  <si>
    <t>LifeSize Express 220 and 1 or 3 Year Assurance Warranty</t>
  </si>
  <si>
    <t>Linksys 5Port 10/100 Workgroup Switch with 2 Cat5/6 Cables, MEDI PORT is USB Hub and Network Switch</t>
  </si>
  <si>
    <t>Includes OS; extended warranty for 2nd and 3rd year on PORT - 3 estimate</t>
  </si>
  <si>
    <t>PORT Construction and Hardware</t>
  </si>
  <si>
    <t>MEDI PORT is Newell Rubbermaid Medical Cart + Power Chassis + Camera Mount</t>
  </si>
  <si>
    <t>Orbit AF Web Camera</t>
  </si>
  <si>
    <t>Casio Portable Projector</t>
  </si>
  <si>
    <t>Cumulative Totals</t>
  </si>
  <si>
    <t>Monthly Totals</t>
  </si>
  <si>
    <t>Shipping &amp; Installation, &amp; Canvas</t>
  </si>
  <si>
    <t>Total Cost + Margin (Channel Price)</t>
  </si>
  <si>
    <t>OMNI PORT-Direct</t>
  </si>
  <si>
    <t>TELE PORT-Direct</t>
  </si>
  <si>
    <t>DUO PORT-Direct</t>
  </si>
  <si>
    <t>Total Direct Unit Sales</t>
  </si>
  <si>
    <t>Total Channel Unit Sales</t>
  </si>
  <si>
    <t>OMNI PORT-Channel</t>
  </si>
  <si>
    <t>TELE PORT-Channel</t>
  </si>
  <si>
    <t>DUO PORT-Channel</t>
  </si>
  <si>
    <t>OMNI PORT AV-Channel</t>
  </si>
  <si>
    <t>TRI PORT-Channel</t>
  </si>
  <si>
    <t>MediPort-Channel</t>
  </si>
  <si>
    <t>TravelPort-Channel</t>
  </si>
  <si>
    <t>MyPort-Channel</t>
  </si>
  <si>
    <t>Unearned Revenue-Service Contracts-Yr1</t>
  </si>
  <si>
    <t>Unearned Revenue-Service Contracts-Yr2</t>
  </si>
  <si>
    <t>Unearned Revenue-Service Contracts-Yr3</t>
  </si>
  <si>
    <t>Service Contract-% of Unit Price</t>
  </si>
  <si>
    <t>Opting %-Yr1</t>
  </si>
  <si>
    <t>Opting %-Yr2</t>
  </si>
  <si>
    <t>Opting %-Yr3</t>
  </si>
  <si>
    <t>Cost of Goods Sold-Direct Units</t>
  </si>
  <si>
    <t>Cost of Goods Sold-Channel Units</t>
  </si>
  <si>
    <t>Sales/Marketing (marketing budget)</t>
  </si>
  <si>
    <t xml:space="preserve">Hardware Sales-Direct </t>
  </si>
  <si>
    <t>Hardware Sales-Channel</t>
  </si>
  <si>
    <t>Hardware-Direct</t>
  </si>
  <si>
    <t>NAV Port Royalty</t>
  </si>
  <si>
    <t>Hardware-Channel</t>
  </si>
  <si>
    <t>Other Revenue</t>
  </si>
  <si>
    <t>Hardware Service Contract Revenue</t>
  </si>
  <si>
    <t>Hardware Maint. &amp; Support</t>
  </si>
  <si>
    <t>Monthly Units Deployed</t>
  </si>
  <si>
    <t>Engagements</t>
  </si>
  <si>
    <t>Prof. Services Rate</t>
  </si>
  <si>
    <t>Hardware Prof. Service Revenue</t>
  </si>
  <si>
    <t>Professional Service-Days</t>
  </si>
  <si>
    <t>Travel Time</t>
  </si>
  <si>
    <t>Total Trips</t>
  </si>
  <si>
    <t>Total Days</t>
  </si>
  <si>
    <t xml:space="preserve">Prof Service Employees </t>
  </si>
  <si>
    <t xml:space="preserve">  (14 days/month deployed)</t>
  </si>
  <si>
    <t>Travel Expense ($1200/trip)</t>
  </si>
  <si>
    <t xml:space="preserve">     Total Prof. &amp; Support &amp; Maint.</t>
  </si>
  <si>
    <t>Revenue Summary</t>
  </si>
  <si>
    <t>Cumulative Total Units Deployed</t>
  </si>
  <si>
    <t>Total Revenue-Units</t>
  </si>
  <si>
    <t>Total Revenue-Under Contract</t>
  </si>
  <si>
    <t>% Units Under Contract</t>
  </si>
  <si>
    <t>Units Under Contract</t>
  </si>
  <si>
    <t>Failure %</t>
  </si>
  <si>
    <t>Support Trips</t>
  </si>
  <si>
    <t>Travel Costs for Support</t>
  </si>
  <si>
    <t>Canvas Support Costs (40% Trips)</t>
  </si>
  <si>
    <t>Equipment Warranty Expense</t>
  </si>
  <si>
    <t>Help Desk Expense</t>
  </si>
  <si>
    <t>(4 calls per year/ @ $25/call)</t>
  </si>
  <si>
    <t>Help Desk Calls</t>
  </si>
  <si>
    <t>Hours</t>
  </si>
  <si>
    <t>4hr/call</t>
  </si>
  <si>
    <t>Required Support Personnel</t>
  </si>
  <si>
    <t>Average Price/Unit</t>
  </si>
  <si>
    <t>Total Yr2 and Yr2 Units under Warranty</t>
  </si>
  <si>
    <t>Units Put Under Warranty-Yr2</t>
  </si>
  <si>
    <t>Units Put Under Warranty-Yr3</t>
  </si>
  <si>
    <t>Total in Year 2 Warranty</t>
  </si>
  <si>
    <t>Total in Year 3 Warranty</t>
  </si>
  <si>
    <t>($800/ year for Yr2 and Yr2 Equip)</t>
  </si>
  <si>
    <t>Hardward Service Contracts</t>
  </si>
  <si>
    <t>Hardware Professional Services Revenue</t>
  </si>
  <si>
    <t>Travel-Professional Services Revenue</t>
  </si>
  <si>
    <t>Professional Serv.-Trainer</t>
  </si>
  <si>
    <t>Travel-Hardware Support</t>
  </si>
  <si>
    <t>Outside Services-Hardware Support</t>
  </si>
  <si>
    <t>Equipment Warranty Contract Expense-Support Services</t>
  </si>
  <si>
    <t>Purchasing Assistant</t>
  </si>
  <si>
    <t>Accounting Clerk</t>
  </si>
  <si>
    <t>Controller</t>
  </si>
  <si>
    <t xml:space="preserve">     Total Travel</t>
  </si>
  <si>
    <t>Executive Travel (flat)</t>
  </si>
  <si>
    <t>Outside Sales</t>
  </si>
  <si>
    <t>Inside Sales</t>
  </si>
  <si>
    <t xml:space="preserve">  Total Sales</t>
  </si>
  <si>
    <t>Bonuses</t>
  </si>
  <si>
    <t>Taxes (7%)</t>
  </si>
  <si>
    <t xml:space="preserve">  Total Bonus Expense</t>
  </si>
  <si>
    <t xml:space="preserve">   Hardware-new employees  (increase in headcount)</t>
  </si>
  <si>
    <t>Sales Force Travel (outside sales headcount)</t>
  </si>
  <si>
    <t>Sales Commissions</t>
  </si>
  <si>
    <t>Discount off of MSRP-Direct Sales</t>
  </si>
  <si>
    <t>Discount off of Channel Pricing</t>
  </si>
  <si>
    <t>Income Statement-C Port Solutions-Hardware Div</t>
  </si>
  <si>
    <t>Inventory-Base/Technicians</t>
  </si>
  <si>
    <t xml:space="preserve">                   Inventory-Base/Technicians</t>
  </si>
  <si>
    <t>All revenue is billed in the month recognized</t>
  </si>
  <si>
    <t>Executive bonuses and corporate income taxes are not in the</t>
  </si>
  <si>
    <t>C Port Solutions, Inc.-Hardware Division</t>
  </si>
  <si>
    <t>Help Desk Support Expense</t>
  </si>
  <si>
    <t>Hardware Calls Supported Internal</t>
  </si>
  <si>
    <t>2011 Q2 Capital Requests</t>
  </si>
  <si>
    <t>2011 Q3 Capital Requests</t>
  </si>
  <si>
    <t>2011 Q4 Capital Requests</t>
  </si>
  <si>
    <t>Argo Outsourced Help Desk</t>
  </si>
  <si>
    <t>For 2013</t>
  </si>
  <si>
    <t>FY 2013</t>
  </si>
  <si>
    <t>Monthly Enterprise Sales Revenue (non-additive)**</t>
  </si>
  <si>
    <t>Monthly Enterprise Software Maintenance (12% of Enterprise License)</t>
  </si>
  <si>
    <t>Software Sales Director (East)</t>
  </si>
  <si>
    <t>Software Sales Director (Central)</t>
  </si>
  <si>
    <t>Software Sales Director (West)</t>
  </si>
  <si>
    <t>Inside Sales Software</t>
  </si>
  <si>
    <t>Current Product Engineering</t>
  </si>
  <si>
    <t>Software Sales Director (Central/Canada)</t>
  </si>
  <si>
    <t>Software Sales Director - EMEA (France/BeL)</t>
  </si>
  <si>
    <t>Software Sales Director - EMEA (Germany/Ned)</t>
  </si>
  <si>
    <t>Software Sales Director - EMEA (UK)</t>
  </si>
  <si>
    <t>Software Sales Director - APJ (Singapore)</t>
  </si>
  <si>
    <t>Software Professional Services</t>
  </si>
  <si>
    <t xml:space="preserve">Nov </t>
  </si>
  <si>
    <t>SaaS Customers by Month - 2013 ;   $18 per customer ($21.25 Actual Price, but taking off 15% to account for channel incentive); *** Some seasonality, but not totally baked.</t>
  </si>
  <si>
    <t xml:space="preserve">Incremental monthly Revenue from Argo Entreprise Server Licenses - At 3 Tiers - $5K/Mo - 300 Tokens, $9K/Mo - 650 Tokens, $12K/Mo - 1200 Tokens; Tier Mix - 50%,30%,20% respectively; Us Direct &amp; Channel - $11M quota; UK $1.5M; Singapore/APJ - $750K; EMEA $1.2M; </t>
  </si>
  <si>
    <t>Incremental Monthly Argo Maintenance at 12% of Licenses</t>
  </si>
  <si>
    <t>Professional Services -- Primarily geared for the enterprise customers.  Strong attach rate for $12K/Month Enterprise Tier - 80%, 50% attach rate for $9K tier; 20% attach rate at $5K tier.  Average Engagement slated at 2 days for training, deployment. (Rate of $2500 for 1st day with $900/day for additional day, result in $3400 per engagement.</t>
  </si>
  <si>
    <t>Income Statement-C Port Solutions-Software Div</t>
  </si>
  <si>
    <t>Royalties-Hardware Division</t>
  </si>
  <si>
    <t>OFFSHORE R&amp;D FTE Totals</t>
  </si>
  <si>
    <t>Software Division</t>
  </si>
  <si>
    <t>Regional Director/Central</t>
  </si>
  <si>
    <t>Software Channel Prog. Manager</t>
  </si>
  <si>
    <t>Sales Director/Central</t>
  </si>
  <si>
    <t>Sales Director/West</t>
  </si>
  <si>
    <t>Sales Director/East2</t>
  </si>
  <si>
    <t>Sales Director/Central/Canada</t>
  </si>
  <si>
    <t>Sales Director/West2</t>
  </si>
  <si>
    <t>Sales Director/France/Belgium</t>
  </si>
  <si>
    <t>Sales Director/Germany</t>
  </si>
  <si>
    <t>Sales Director/UK</t>
  </si>
  <si>
    <t>Sales Director/Singapore</t>
  </si>
  <si>
    <r>
      <t>Argo Direct Support Personnel-</t>
    </r>
    <r>
      <rPr>
        <b/>
        <sz val="8"/>
        <rFont val="Tahoma"/>
        <family val="2"/>
      </rPr>
      <t>in salaries</t>
    </r>
  </si>
  <si>
    <t xml:space="preserve"> Software Materials/Packaging/Manufacturing/Support Infrastructure/Support Website</t>
  </si>
  <si>
    <t>Travel-Software  Support</t>
  </si>
  <si>
    <t>Marketing less Salaries and Wages</t>
  </si>
  <si>
    <r>
      <t>Sales Wages/Comissions and Executives-</t>
    </r>
    <r>
      <rPr>
        <b/>
        <sz val="8"/>
        <rFont val="Tahoma"/>
        <family val="2"/>
      </rPr>
      <t>in salaries</t>
    </r>
  </si>
  <si>
    <t>Offshore R&amp;D FTE Totals</t>
  </si>
  <si>
    <t xml:space="preserve">  R&amp;D (offshore development team)</t>
  </si>
  <si>
    <t>R&amp;D less Wages</t>
  </si>
  <si>
    <t>R&amp;D Expenses</t>
  </si>
  <si>
    <t xml:space="preserve">   Total R&amp;D Expenses</t>
  </si>
  <si>
    <t xml:space="preserve">  Other R&amp;D Expenses</t>
  </si>
  <si>
    <r>
      <t>Admin Wages-</t>
    </r>
    <r>
      <rPr>
        <b/>
        <sz val="8"/>
        <rFont val="Tahoma"/>
        <family val="2"/>
      </rPr>
      <t>in salaries</t>
    </r>
  </si>
  <si>
    <t>Sales Force Travel (in sales budget)</t>
  </si>
  <si>
    <t>C Port Solutions, Inc.-Software Division</t>
  </si>
  <si>
    <t>Liabilities</t>
  </si>
  <si>
    <t>C Port Solutions, Inc.-Consolidated</t>
  </si>
  <si>
    <t>Field Engineer-Network Connectivity</t>
  </si>
  <si>
    <t>Speciality-Connectivity Engineer</t>
  </si>
  <si>
    <t>Intracompany expense allocation</t>
  </si>
  <si>
    <t>Intracompany removed</t>
  </si>
  <si>
    <t>Royalties</t>
  </si>
  <si>
    <t>expense allocation-shows up as salaries for software div and contra salaries-hardware div</t>
  </si>
  <si>
    <t xml:space="preserve">   they net out automatically when consolidated</t>
  </si>
  <si>
    <t>Inside Sales-EU</t>
  </si>
  <si>
    <t>Comp 2011</t>
  </si>
  <si>
    <t>Comp 2012</t>
  </si>
  <si>
    <t>Comp 2013</t>
  </si>
  <si>
    <t>Consolidated Cash</t>
  </si>
  <si>
    <t>Non-Sales Bonuses-Potential</t>
  </si>
  <si>
    <t>Sales Bonuses-Potential</t>
  </si>
  <si>
    <t>Non-Sales Bonuses-Realized</t>
  </si>
  <si>
    <t>Sales Bonuses-Realized</t>
  </si>
  <si>
    <t>% of Year Worked</t>
  </si>
  <si>
    <t>1st Qrt 11</t>
  </si>
  <si>
    <t>2nd Qrt 11</t>
  </si>
  <si>
    <t>3rd Qrt 11</t>
  </si>
  <si>
    <t>4th Qrt 11</t>
  </si>
  <si>
    <t>1st Qrt 12</t>
  </si>
  <si>
    <t>2nd Qrt 12</t>
  </si>
  <si>
    <t>3rd Qrt 12</t>
  </si>
  <si>
    <t>4th Qrt 12</t>
  </si>
  <si>
    <t>1st Qrt 13</t>
  </si>
  <si>
    <t>2nd Qrt 13</t>
  </si>
  <si>
    <t>3rd Qrt 13</t>
  </si>
  <si>
    <t>4th Qrt 13</t>
  </si>
  <si>
    <t>1st Qrt 2011</t>
  </si>
  <si>
    <t>2nd Qrt 2011</t>
  </si>
  <si>
    <t>3rd Qrt 2011</t>
  </si>
  <si>
    <t>4th Qrt 2011</t>
  </si>
  <si>
    <t>1st Qrt 2012</t>
  </si>
  <si>
    <t>2nd Qrt 2012</t>
  </si>
  <si>
    <t>3rd Qrt 2012</t>
  </si>
  <si>
    <t>4th Qrt 2012</t>
  </si>
  <si>
    <t>1st Qrt 2013</t>
  </si>
  <si>
    <t>2nd Qrt 2013</t>
  </si>
  <si>
    <t>3rd Qrt 2013</t>
  </si>
  <si>
    <t>4th Qrt 2013</t>
  </si>
  <si>
    <t>Total Bonuses</t>
  </si>
  <si>
    <t>Total Bonus Expense</t>
  </si>
  <si>
    <t>Bonuses-R&amp;D</t>
  </si>
  <si>
    <t>Bonuses &amp; Commissions-Sales</t>
  </si>
  <si>
    <t>Sales Commissions &amp; Bonuses</t>
  </si>
  <si>
    <t>2011 Totals</t>
  </si>
  <si>
    <t>2012 Totals</t>
  </si>
  <si>
    <t>Hardware pricing is at 50% gross margin</t>
  </si>
  <si>
    <t>Variables:</t>
  </si>
  <si>
    <t xml:space="preserve">    Service Contracts -Opting %-Yr1</t>
  </si>
  <si>
    <t xml:space="preserve">    Service Contracts -Opting %-Yr2</t>
  </si>
  <si>
    <t xml:space="preserve">    Service Contracts -Opting %-Yr3</t>
  </si>
  <si>
    <t>Hardware Division:</t>
  </si>
  <si>
    <t>Travel Costs/Prof Serv or Support Trip</t>
  </si>
  <si>
    <t>Canvas Systems Support Costs/Trip</t>
  </si>
  <si>
    <t>Warranty Expense/yr 2 and yr 3</t>
  </si>
  <si>
    <t>Rent  (calculated)</t>
  </si>
  <si>
    <t>see variables on "Operating Exp" sheet</t>
  </si>
  <si>
    <t>% of Sales Commissions Earned/Paid</t>
  </si>
  <si>
    <t>Sales Notes and Assumptions</t>
  </si>
  <si>
    <r>
      <t xml:space="preserve">Created two segments within the sales organization: </t>
    </r>
    <r>
      <rPr>
        <b/>
        <sz val="11"/>
        <color theme="1"/>
        <rFont val="Calibri"/>
        <family val="2"/>
        <scheme val="minor"/>
      </rPr>
      <t xml:space="preserve">Direct Sales </t>
    </r>
    <r>
      <rPr>
        <sz val="11"/>
        <color theme="1"/>
        <rFont val="Calibri"/>
        <family val="2"/>
        <scheme val="minor"/>
      </rPr>
      <t xml:space="preserve">and </t>
    </r>
    <r>
      <rPr>
        <b/>
        <sz val="11"/>
        <color theme="1"/>
        <rFont val="Calibri"/>
        <family val="2"/>
        <scheme val="minor"/>
      </rPr>
      <t>Channel Sales</t>
    </r>
  </si>
  <si>
    <t>The "Sales Detail" tab reflects the 2011 headcount with ramp. There is no ramp in the SE since Pete McLain will manage the region.</t>
  </si>
  <si>
    <t>A ramp is built into the model to assume new hire start dates at the beginning of the new year.</t>
  </si>
  <si>
    <t xml:space="preserve">   I believe the numbers reflected for each of the partners appropriately reflects their  minimum contribution for 2011.</t>
  </si>
  <si>
    <t xml:space="preserve">The revenue model was updated to reflect our existing channel partners excluding PGi. The result is an uplift in revenue. </t>
  </si>
  <si>
    <t>Sales Quota Summary</t>
  </si>
  <si>
    <t>Sales Quota Detail</t>
  </si>
  <si>
    <t>Rent  (flat)</t>
  </si>
  <si>
    <t>FY 2011-Headcount</t>
  </si>
  <si>
    <t>FY 2012-Headcount</t>
  </si>
  <si>
    <t>FY 2013-Headcount</t>
  </si>
  <si>
    <t>C Port Solutions, Inc.</t>
  </si>
  <si>
    <t>Variables and Assumptions</t>
  </si>
  <si>
    <r>
      <t>Product Marketing Manager (Inbound)-</t>
    </r>
    <r>
      <rPr>
        <b/>
        <sz val="8"/>
        <rFont val="Tahoma"/>
        <family val="2"/>
      </rPr>
      <t>in salaries</t>
    </r>
  </si>
  <si>
    <r>
      <t>Marcomm (Outbound)-</t>
    </r>
    <r>
      <rPr>
        <b/>
        <sz val="8"/>
        <rFont val="Tahoma"/>
        <family val="2"/>
      </rPr>
      <t>in salaries</t>
    </r>
  </si>
  <si>
    <t>R&amp;D Project Manager-2013</t>
  </si>
  <si>
    <r>
      <t>Product Marketing (Inbound)-</t>
    </r>
    <r>
      <rPr>
        <b/>
        <sz val="8"/>
        <rFont val="Tahoma"/>
        <family val="2"/>
      </rPr>
      <t>in salaries</t>
    </r>
  </si>
  <si>
    <r>
      <t>Software Engineering and Development Team-</t>
    </r>
    <r>
      <rPr>
        <b/>
        <sz val="8"/>
        <rFont val="Tahoma"/>
        <family val="2"/>
      </rPr>
      <t>in salaries</t>
    </r>
  </si>
  <si>
    <t>Software Escalation Engineer (Lead)</t>
  </si>
  <si>
    <t>2013 Total FTE Cost</t>
  </si>
  <si>
    <t>Southeast (SE)</t>
  </si>
  <si>
    <t>Northeast (NE)</t>
  </si>
  <si>
    <t>Mid West (MW)</t>
  </si>
  <si>
    <t>West (W)</t>
  </si>
  <si>
    <t>W OMNI</t>
  </si>
  <si>
    <t>W TELE</t>
  </si>
  <si>
    <t>W DUO</t>
  </si>
  <si>
    <t>W Total</t>
  </si>
  <si>
    <t>W (SFO)</t>
  </si>
  <si>
    <t>West (SFO)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</si>
</sst>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F800]dddd\,\ mmmm\ dd\,\ yyyy"/>
    <numFmt numFmtId="167" formatCode="[$-409]mmm\-yy;@"/>
    <numFmt numFmtId="168" formatCode="0.0%"/>
    <numFmt numFmtId="169" formatCode="_([$$-409]* #,##0_);_([$$-409]* \(#,##0\);_([$$-409]* &quot;-&quot;??_);_(@_)"/>
    <numFmt numFmtId="170" formatCode="_(* #,##0.0000_);_(* \(#,##0.0000\);_(* &quot;-&quot;??_);_(@_)"/>
    <numFmt numFmtId="171" formatCode="0.000000"/>
    <numFmt numFmtId="172" formatCode="mm/dd/yy;@"/>
  </numFmts>
  <fonts count="58" x14ac:knownFonts="1">
    <font>
      <sz val="11"/>
      <color theme="1"/>
      <name val="Calibri"/>
      <family val="2"/>
      <scheme val="minor"/>
    </font>
    <font>
      <sz val="11"/>
      <color indexed="8"/>
      <name val="Calibri"/>
      <family val="2"/>
    </font>
    <font>
      <b/>
      <sz val="10"/>
      <name val="Arial"/>
      <family val="2"/>
    </font>
    <font>
      <b/>
      <sz val="11"/>
      <name val="Arial"/>
      <family val="2"/>
    </font>
    <font>
      <b/>
      <u/>
      <sz val="10"/>
      <name val="MS Sans Serif"/>
      <family val="2"/>
    </font>
    <font>
      <b/>
      <u/>
      <sz val="10"/>
      <name val="Arial"/>
      <family val="2"/>
    </font>
    <font>
      <b/>
      <u/>
      <sz val="12"/>
      <name val="MS Sans Serif"/>
      <family val="2"/>
    </font>
    <font>
      <b/>
      <sz val="10"/>
      <name val="MS Sans Serif"/>
      <family val="2"/>
    </font>
    <font>
      <b/>
      <i/>
      <sz val="10"/>
      <name val="Arial"/>
      <family val="2"/>
    </font>
    <font>
      <b/>
      <i/>
      <sz val="11"/>
      <name val="Arial"/>
      <family val="2"/>
    </font>
    <font>
      <sz val="10"/>
      <name val="Arial"/>
      <family val="2"/>
    </font>
    <font>
      <u/>
      <sz val="11"/>
      <color indexed="8"/>
      <name val="Calibri"/>
      <family val="2"/>
    </font>
    <font>
      <b/>
      <u/>
      <sz val="11"/>
      <color indexed="8"/>
      <name val="Calibri"/>
      <family val="2"/>
    </font>
    <font>
      <sz val="10"/>
      <color indexed="9"/>
      <name val="Arial"/>
      <family val="2"/>
    </font>
    <font>
      <sz val="11"/>
      <color indexed="12"/>
      <name val="Calibri"/>
      <family val="2"/>
    </font>
    <font>
      <sz val="11"/>
      <name val="Calibri"/>
      <family val="2"/>
    </font>
    <font>
      <b/>
      <sz val="16"/>
      <color indexed="8"/>
      <name val="Calibri"/>
      <family val="2"/>
    </font>
    <font>
      <sz val="8"/>
      <color indexed="81"/>
      <name val="Tahoma"/>
      <family val="2"/>
    </font>
    <font>
      <b/>
      <sz val="8"/>
      <color indexed="81"/>
      <name val="Tahoma"/>
      <family val="2"/>
    </font>
    <font>
      <sz val="10"/>
      <color indexed="12"/>
      <name val="Arial"/>
      <family val="2"/>
    </font>
    <font>
      <b/>
      <sz val="11"/>
      <color indexed="8"/>
      <name val="Calibri"/>
      <family val="2"/>
    </font>
    <font>
      <b/>
      <i/>
      <sz val="16"/>
      <color indexed="8"/>
      <name val="Calibri"/>
      <family val="2"/>
    </font>
    <font>
      <b/>
      <u/>
      <sz val="20"/>
      <color indexed="8"/>
      <name val="Calibri"/>
      <family val="2"/>
    </font>
    <font>
      <b/>
      <sz val="11"/>
      <color indexed="40"/>
      <name val="Calibri"/>
      <family val="2"/>
    </font>
    <font>
      <u val="singleAccounting"/>
      <sz val="11"/>
      <color indexed="8"/>
      <name val="Calibri"/>
      <family val="2"/>
    </font>
    <font>
      <b/>
      <u val="singleAccounting"/>
      <sz val="11"/>
      <color indexed="8"/>
      <name val="Calibri"/>
      <family val="2"/>
    </font>
    <font>
      <b/>
      <u val="singleAccounting"/>
      <sz val="16"/>
      <color indexed="8"/>
      <name val="Calibri"/>
      <family val="2"/>
    </font>
    <font>
      <sz val="8"/>
      <name val="Calibri"/>
      <family val="2"/>
    </font>
    <font>
      <b/>
      <sz val="11"/>
      <color theme="1"/>
      <name val="Calibri"/>
      <family val="2"/>
      <scheme val="minor"/>
    </font>
    <font>
      <sz val="11"/>
      <color rgb="FF0000FF"/>
      <name val="Calibri"/>
      <family val="2"/>
      <scheme val="minor"/>
    </font>
    <font>
      <u/>
      <sz val="11"/>
      <color theme="1"/>
      <name val="Calibri"/>
      <family val="2"/>
      <scheme val="minor"/>
    </font>
    <font>
      <u/>
      <sz val="11"/>
      <color rgb="FF0000FF"/>
      <name val="Calibri"/>
      <family val="2"/>
      <scheme val="minor"/>
    </font>
    <font>
      <sz val="11"/>
      <color theme="1"/>
      <name val="Calibri"/>
      <family val="2"/>
      <scheme val="minor"/>
    </font>
    <font>
      <sz val="11"/>
      <color rgb="FFFF0000"/>
      <name val="Calibri"/>
      <family val="2"/>
      <scheme val="minor"/>
    </font>
    <font>
      <b/>
      <sz val="14"/>
      <color theme="1"/>
      <name val="Calibri"/>
      <family val="2"/>
      <scheme val="minor"/>
    </font>
    <font>
      <b/>
      <sz val="9"/>
      <color indexed="81"/>
      <name val="Tahoma"/>
      <family val="2"/>
    </font>
    <font>
      <sz val="9"/>
      <color indexed="81"/>
      <name val="Tahoma"/>
      <family val="2"/>
    </font>
    <font>
      <b/>
      <sz val="8"/>
      <name val="Tahoma"/>
      <family val="2"/>
    </font>
    <font>
      <sz val="8"/>
      <name val="Tahoma"/>
      <family val="2"/>
    </font>
    <font>
      <b/>
      <sz val="8"/>
      <color indexed="56"/>
      <name val="Tahoma"/>
      <family val="2"/>
    </font>
    <font>
      <sz val="10"/>
      <name val="Arial"/>
      <family val="2"/>
    </font>
    <font>
      <b/>
      <sz val="14"/>
      <name val="Tahoma"/>
      <family val="2"/>
    </font>
    <font>
      <sz val="10"/>
      <name val="Tahoma"/>
      <family val="2"/>
    </font>
    <font>
      <b/>
      <sz val="10"/>
      <name val="Tahoma"/>
      <family val="2"/>
    </font>
    <font>
      <b/>
      <sz val="9"/>
      <name val="Tahoma"/>
      <family val="2"/>
    </font>
    <font>
      <b/>
      <i/>
      <sz val="8"/>
      <name val="Tahoma"/>
      <family val="2"/>
    </font>
    <font>
      <sz val="11"/>
      <color rgb="FF3366FF"/>
      <name val="Calibri"/>
      <family val="2"/>
      <scheme val="minor"/>
    </font>
    <font>
      <b/>
      <sz val="8"/>
      <color theme="1"/>
      <name val="Calibri"/>
      <family val="2"/>
      <scheme val="minor"/>
    </font>
    <font>
      <sz val="9"/>
      <color theme="1"/>
      <name val="Calibri"/>
      <family val="2"/>
      <scheme val="minor"/>
    </font>
    <font>
      <sz val="6"/>
      <color theme="1"/>
      <name val="Calibri"/>
      <family val="2"/>
      <scheme val="minor"/>
    </font>
    <font>
      <b/>
      <u/>
      <sz val="11"/>
      <color theme="1"/>
      <name val="Calibri"/>
      <family val="2"/>
      <scheme val="minor"/>
    </font>
    <font>
      <sz val="10"/>
      <name val="MS Sans Serif"/>
      <family val="2"/>
    </font>
    <font>
      <sz val="10"/>
      <color theme="0"/>
      <name val="Arial"/>
      <family val="2"/>
    </font>
    <font>
      <sz val="14"/>
      <color theme="1"/>
      <name val="Calibri"/>
      <family val="2"/>
      <scheme val="minor"/>
    </font>
    <font>
      <sz val="18"/>
      <color theme="1"/>
      <name val="Calibri"/>
      <family val="2"/>
      <scheme val="minor"/>
    </font>
    <font>
      <sz val="11"/>
      <name val="Calibri"/>
      <family val="2"/>
      <scheme val="minor"/>
    </font>
    <font>
      <b/>
      <sz val="11"/>
      <name val="Calibri"/>
      <family val="2"/>
      <scheme val="minor"/>
    </font>
    <font>
      <sz val="20"/>
      <color theme="1"/>
      <name val="Calibri"/>
      <family val="2"/>
      <scheme val="minor"/>
    </font>
  </fonts>
  <fills count="20">
    <fill>
      <patternFill patternType="none"/>
    </fill>
    <fill>
      <patternFill patternType="gray125"/>
    </fill>
    <fill>
      <patternFill patternType="solid">
        <fgColor indexed="22"/>
        <bgColor indexed="64"/>
      </patternFill>
    </fill>
    <fill>
      <patternFill patternType="solid">
        <fgColor indexed="17"/>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2"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7" tint="0.39997558519241921"/>
        <bgColor indexed="64"/>
      </patternFill>
    </fill>
    <fill>
      <patternFill patternType="solid">
        <fgColor theme="7" tint="0.79998168889431442"/>
        <bgColor indexed="64"/>
      </patternFill>
    </fill>
    <fill>
      <gradientFill degree="90">
        <stop position="0">
          <color rgb="FFFFC000"/>
        </stop>
        <stop position="1">
          <color rgb="FFFFFF00"/>
        </stop>
      </gradientFill>
    </fill>
  </fills>
  <borders count="45">
    <border>
      <left/>
      <right/>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21"/>
      </left>
      <right/>
      <top style="thin">
        <color indexed="21"/>
      </top>
      <bottom/>
      <diagonal/>
    </border>
    <border>
      <left/>
      <right style="thin">
        <color indexed="21"/>
      </right>
      <top style="thin">
        <color indexed="21"/>
      </top>
      <bottom/>
      <diagonal/>
    </border>
    <border>
      <left style="thin">
        <color indexed="21"/>
      </left>
      <right/>
      <top/>
      <bottom style="thin">
        <color indexed="21"/>
      </bottom>
      <diagonal/>
    </border>
    <border>
      <left/>
      <right style="thin">
        <color indexed="21"/>
      </right>
      <top/>
      <bottom style="thin">
        <color indexed="21"/>
      </bottom>
      <diagonal/>
    </border>
    <border>
      <left style="thin">
        <color indexed="21"/>
      </left>
      <right style="thin">
        <color indexed="21"/>
      </right>
      <top style="thin">
        <color indexed="21"/>
      </top>
      <bottom/>
      <diagonal/>
    </border>
    <border>
      <left/>
      <right style="thin">
        <color indexed="21"/>
      </right>
      <top style="thin">
        <color indexed="21"/>
      </top>
      <bottom style="thin">
        <color indexed="21"/>
      </bottom>
      <diagonal/>
    </border>
    <border>
      <left style="thin">
        <color indexed="21"/>
      </left>
      <right style="thin">
        <color indexed="21"/>
      </right>
      <top/>
      <bottom style="thin">
        <color indexed="2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thin">
        <color auto="1"/>
      </top>
      <bottom/>
      <diagonal/>
    </border>
    <border>
      <left/>
      <right/>
      <top style="thin">
        <color auto="1"/>
      </top>
      <bottom/>
      <diagonal/>
    </border>
    <border>
      <left style="thin">
        <color indexed="21"/>
      </left>
      <right style="thin">
        <color indexed="21"/>
      </right>
      <top style="thin">
        <color indexed="21"/>
      </top>
      <bottom style="thin">
        <color indexed="21"/>
      </bottom>
      <diagonal/>
    </border>
    <border>
      <left style="thin">
        <color indexed="21"/>
      </left>
      <right/>
      <top style="thin">
        <color indexed="21"/>
      </top>
      <bottom style="thin">
        <color indexed="2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40" fillId="0" borderId="0"/>
    <xf numFmtId="0" fontId="10" fillId="0" borderId="0"/>
  </cellStyleXfs>
  <cellXfs count="588">
    <xf numFmtId="0" fontId="0" fillId="0" borderId="0" xfId="0"/>
    <xf numFmtId="0" fontId="2" fillId="0" borderId="0" xfId="0" applyFont="1"/>
    <xf numFmtId="14" fontId="0" fillId="0" borderId="0" xfId="0" applyNumberFormat="1"/>
    <xf numFmtId="0" fontId="0" fillId="0" borderId="0" xfId="0" applyAlignment="1">
      <alignment wrapText="1"/>
    </xf>
    <xf numFmtId="164" fontId="0" fillId="0" borderId="0" xfId="0" applyNumberFormat="1"/>
    <xf numFmtId="0" fontId="3" fillId="0" borderId="1" xfId="0" applyFont="1" applyFill="1" applyBorder="1" applyAlignment="1">
      <alignment horizontal="left"/>
    </xf>
    <xf numFmtId="0" fontId="3" fillId="0" borderId="1" xfId="0" applyFont="1" applyFill="1" applyBorder="1" applyAlignment="1">
      <alignment horizontal="left" wrapText="1"/>
    </xf>
    <xf numFmtId="0" fontId="0" fillId="0" borderId="0" xfId="0" applyFill="1" applyBorder="1" applyAlignment="1">
      <alignment horizontal="left"/>
    </xf>
    <xf numFmtId="0" fontId="0" fillId="0" borderId="0" xfId="0" applyFill="1" applyBorder="1" applyAlignment="1">
      <alignment horizontal="left" wrapText="1"/>
    </xf>
    <xf numFmtId="164" fontId="0" fillId="0" borderId="0" xfId="1" applyNumberFormat="1" applyFont="1" applyFill="1" applyBorder="1" applyAlignment="1"/>
    <xf numFmtId="0" fontId="0" fillId="2" borderId="0" xfId="0" applyFill="1" applyBorder="1" applyAlignment="1">
      <alignment horizontal="left"/>
    </xf>
    <xf numFmtId="0" fontId="0" fillId="2" borderId="0" xfId="0" applyFill="1" applyBorder="1" applyAlignment="1">
      <alignment horizontal="left" wrapText="1"/>
    </xf>
    <xf numFmtId="164" fontId="0" fillId="2" borderId="0" xfId="1" applyNumberFormat="1" applyFont="1" applyFill="1" applyBorder="1" applyAlignment="1"/>
    <xf numFmtId="0" fontId="0" fillId="0" borderId="0" xfId="0" applyFill="1" applyBorder="1" applyAlignment="1"/>
    <xf numFmtId="164" fontId="0" fillId="0" borderId="2" xfId="0" applyNumberFormat="1" applyFill="1" applyBorder="1" applyAlignment="1"/>
    <xf numFmtId="17" fontId="4" fillId="0" borderId="0" xfId="1" applyNumberFormat="1" applyFont="1" applyAlignment="1">
      <alignment horizontal="center"/>
    </xf>
    <xf numFmtId="43" fontId="0" fillId="0" borderId="0" xfId="1" quotePrefix="1" applyFont="1"/>
    <xf numFmtId="43" fontId="0" fillId="0" borderId="0" xfId="1" applyFont="1"/>
    <xf numFmtId="0" fontId="4" fillId="0" borderId="0" xfId="0" applyNumberFormat="1" applyFont="1" applyAlignment="1">
      <alignment horizontal="center"/>
    </xf>
    <xf numFmtId="0" fontId="6" fillId="0" borderId="0" xfId="0" applyFont="1"/>
    <xf numFmtId="0" fontId="7" fillId="0" borderId="0" xfId="0" applyNumberFormat="1" applyFont="1"/>
    <xf numFmtId="43" fontId="0" fillId="0" borderId="0" xfId="0" applyNumberFormat="1"/>
    <xf numFmtId="0" fontId="8" fillId="0" borderId="0" xfId="0" applyFont="1"/>
    <xf numFmtId="0" fontId="9" fillId="0" borderId="0" xfId="0" applyFont="1"/>
    <xf numFmtId="164" fontId="8" fillId="0" borderId="0" xfId="1" applyNumberFormat="1" applyFont="1"/>
    <xf numFmtId="164" fontId="0" fillId="0" borderId="0" xfId="1" quotePrefix="1" applyNumberFormat="1" applyFont="1"/>
    <xf numFmtId="164" fontId="0" fillId="0" borderId="0" xfId="1" applyNumberFormat="1" applyFont="1"/>
    <xf numFmtId="0" fontId="0" fillId="0" borderId="0" xfId="0" applyFill="1"/>
    <xf numFmtId="0" fontId="10" fillId="0" borderId="0" xfId="0" applyFont="1" applyFill="1" applyAlignment="1">
      <alignment horizontal="left"/>
    </xf>
    <xf numFmtId="164" fontId="10" fillId="0" borderId="0" xfId="1" applyNumberFormat="1" applyFont="1"/>
    <xf numFmtId="0" fontId="10" fillId="0" borderId="0" xfId="0" applyFont="1"/>
    <xf numFmtId="0" fontId="5" fillId="0" borderId="0" xfId="0" applyFont="1"/>
    <xf numFmtId="9" fontId="0" fillId="0" borderId="0" xfId="3" applyFont="1"/>
    <xf numFmtId="165" fontId="0" fillId="0" borderId="0" xfId="2" applyNumberFormat="1" applyFont="1"/>
    <xf numFmtId="0" fontId="5" fillId="0" borderId="0" xfId="0" applyFont="1" applyBorder="1" applyAlignment="1">
      <alignment horizontal="center"/>
    </xf>
    <xf numFmtId="165" fontId="5" fillId="0" borderId="0" xfId="2" applyNumberFormat="1" applyFont="1" applyBorder="1" applyAlignment="1">
      <alignment horizontal="center" wrapText="1"/>
    </xf>
    <xf numFmtId="9" fontId="0" fillId="0" borderId="0" xfId="3" applyFont="1" applyFill="1"/>
    <xf numFmtId="0" fontId="12" fillId="0" borderId="0" xfId="0" applyFont="1"/>
    <xf numFmtId="0" fontId="10" fillId="0" borderId="0" xfId="0" applyFont="1" applyAlignment="1">
      <alignment horizontal="left"/>
    </xf>
    <xf numFmtId="166" fontId="10" fillId="0" borderId="0" xfId="0" applyNumberFormat="1" applyFont="1"/>
    <xf numFmtId="166" fontId="10" fillId="0" borderId="0" xfId="0" applyNumberFormat="1" applyFont="1" applyAlignment="1">
      <alignment horizontal="center"/>
    </xf>
    <xf numFmtId="165" fontId="10" fillId="0" borderId="0" xfId="2" applyNumberFormat="1" applyFont="1"/>
    <xf numFmtId="43" fontId="10" fillId="0" borderId="0" xfId="1" applyFont="1"/>
    <xf numFmtId="43" fontId="10" fillId="0" borderId="3" xfId="0" applyNumberFormat="1" applyFont="1" applyBorder="1"/>
    <xf numFmtId="0" fontId="2" fillId="3" borderId="0" xfId="0" applyFont="1" applyFill="1" applyAlignment="1">
      <alignment horizontal="center"/>
    </xf>
    <xf numFmtId="10" fontId="10" fillId="0" borderId="0" xfId="3" applyNumberFormat="1" applyFont="1"/>
    <xf numFmtId="43" fontId="10" fillId="0" borderId="0" xfId="0" applyNumberFormat="1" applyFont="1"/>
    <xf numFmtId="164" fontId="13" fillId="0" borderId="0" xfId="1" applyNumberFormat="1" applyFont="1"/>
    <xf numFmtId="164" fontId="13" fillId="0" borderId="0" xfId="0" applyNumberFormat="1" applyFont="1"/>
    <xf numFmtId="44" fontId="0" fillId="0" borderId="0" xfId="0" applyNumberFormat="1"/>
    <xf numFmtId="0" fontId="0" fillId="0" borderId="0" xfId="0" applyNumberFormat="1" applyFill="1"/>
    <xf numFmtId="44" fontId="14" fillId="0" borderId="0" xfId="2" quotePrefix="1" applyFont="1" applyFill="1"/>
    <xf numFmtId="9" fontId="14" fillId="0" borderId="0" xfId="3" quotePrefix="1" applyFont="1" applyFill="1"/>
    <xf numFmtId="44" fontId="14" fillId="0" borderId="0" xfId="2" applyFont="1" applyFill="1"/>
    <xf numFmtId="165" fontId="0" fillId="0" borderId="0" xfId="0" applyNumberFormat="1"/>
    <xf numFmtId="14" fontId="10" fillId="0" borderId="0" xfId="0" applyNumberFormat="1" applyFont="1" applyAlignment="1">
      <alignment horizontal="center"/>
    </xf>
    <xf numFmtId="0" fontId="16" fillId="0" borderId="0" xfId="0" applyFont="1"/>
    <xf numFmtId="0" fontId="12" fillId="0" borderId="0" xfId="0" applyFont="1" applyAlignment="1">
      <alignment horizontal="center"/>
    </xf>
    <xf numFmtId="164" fontId="0" fillId="0" borderId="0" xfId="0" applyNumberFormat="1" applyFill="1" applyBorder="1" applyAlignment="1"/>
    <xf numFmtId="0" fontId="2" fillId="0" borderId="0" xfId="0" applyFont="1" applyFill="1" applyBorder="1" applyAlignment="1">
      <alignment horizontal="left"/>
    </xf>
    <xf numFmtId="165" fontId="19" fillId="0" borderId="0" xfId="2" applyNumberFormat="1" applyFont="1"/>
    <xf numFmtId="0" fontId="7" fillId="0" borderId="0" xfId="0" applyNumberFormat="1" applyFont="1" applyFill="1"/>
    <xf numFmtId="43" fontId="0" fillId="0" borderId="0" xfId="1" quotePrefix="1" applyFont="1" applyFill="1"/>
    <xf numFmtId="40" fontId="15" fillId="0" borderId="0" xfId="0" quotePrefix="1" applyNumberFormat="1" applyFont="1" applyFill="1"/>
    <xf numFmtId="40" fontId="0" fillId="0" borderId="0" xfId="0" quotePrefix="1" applyNumberFormat="1" applyFill="1"/>
    <xf numFmtId="44" fontId="0" fillId="0" borderId="0" xfId="0" applyNumberFormat="1" applyFill="1"/>
    <xf numFmtId="43" fontId="0" fillId="0" borderId="0" xfId="1" applyFont="1" applyFill="1"/>
    <xf numFmtId="165" fontId="0" fillId="0" borderId="0" xfId="0" applyNumberFormat="1" applyFill="1"/>
    <xf numFmtId="0" fontId="20" fillId="0" borderId="0" xfId="0" applyFont="1"/>
    <xf numFmtId="0" fontId="11" fillId="0" borderId="0" xfId="0" applyFont="1"/>
    <xf numFmtId="17" fontId="12" fillId="0" borderId="0" xfId="0" applyNumberFormat="1" applyFont="1" applyAlignment="1">
      <alignment horizontal="center"/>
    </xf>
    <xf numFmtId="43" fontId="0" fillId="0" borderId="4" xfId="0" applyNumberFormat="1" applyBorder="1"/>
    <xf numFmtId="43" fontId="0" fillId="0" borderId="5" xfId="0" applyNumberFormat="1" applyBorder="1"/>
    <xf numFmtId="43" fontId="0" fillId="0" borderId="6" xfId="0" applyNumberFormat="1" applyBorder="1"/>
    <xf numFmtId="43" fontId="0" fillId="0" borderId="6" xfId="1" applyFont="1" applyBorder="1"/>
    <xf numFmtId="17" fontId="12" fillId="0" borderId="0" xfId="1" applyNumberFormat="1" applyFont="1" applyAlignment="1">
      <alignment horizontal="center"/>
    </xf>
    <xf numFmtId="43" fontId="0" fillId="0" borderId="5" xfId="1" quotePrefix="1" applyFont="1" applyFill="1" applyBorder="1"/>
    <xf numFmtId="43" fontId="0" fillId="0" borderId="5" xfId="1" applyFont="1" applyBorder="1"/>
    <xf numFmtId="43" fontId="0" fillId="0" borderId="3" xfId="1" applyFont="1" applyBorder="1"/>
    <xf numFmtId="43" fontId="1" fillId="0" borderId="0" xfId="1" applyNumberFormat="1" applyFont="1" applyAlignment="1">
      <alignment horizontal="center"/>
    </xf>
    <xf numFmtId="43" fontId="0" fillId="0" borderId="7" xfId="1" applyFont="1" applyBorder="1"/>
    <xf numFmtId="17" fontId="5" fillId="0" borderId="0" xfId="0" applyNumberFormat="1" applyFont="1" applyAlignment="1">
      <alignment horizontal="center"/>
    </xf>
    <xf numFmtId="168" fontId="14" fillId="0" borderId="0" xfId="3" applyNumberFormat="1" applyFont="1" applyFill="1"/>
    <xf numFmtId="164" fontId="0" fillId="0" borderId="4" xfId="0" applyNumberFormat="1" applyFont="1" applyBorder="1"/>
    <xf numFmtId="165" fontId="0" fillId="0" borderId="7" xfId="2" applyNumberFormat="1" applyFont="1" applyBorder="1"/>
    <xf numFmtId="0" fontId="0" fillId="0" borderId="0" xfId="0" applyFont="1"/>
    <xf numFmtId="165" fontId="1" fillId="0" borderId="7" xfId="2" applyNumberFormat="1" applyFont="1" applyBorder="1"/>
    <xf numFmtId="167" fontId="12" fillId="0" borderId="0" xfId="2" applyNumberFormat="1" applyFont="1" applyAlignment="1">
      <alignment horizontal="center"/>
    </xf>
    <xf numFmtId="165" fontId="24" fillId="0" borderId="0" xfId="2" applyNumberFormat="1" applyFont="1"/>
    <xf numFmtId="165" fontId="0" fillId="0" borderId="0" xfId="2" applyNumberFormat="1" applyFont="1" applyFill="1"/>
    <xf numFmtId="43" fontId="0" fillId="0" borderId="0" xfId="1" applyFont="1" applyAlignment="1">
      <alignment horizontal="right"/>
    </xf>
    <xf numFmtId="170" fontId="0" fillId="0" borderId="0" xfId="1" applyNumberFormat="1" applyFont="1" applyAlignment="1">
      <alignment horizontal="right"/>
    </xf>
    <xf numFmtId="165" fontId="25" fillId="0" borderId="0" xfId="2" applyNumberFormat="1" applyFont="1"/>
    <xf numFmtId="164" fontId="20" fillId="0" borderId="0" xfId="1" applyNumberFormat="1" applyFont="1" applyFill="1" applyAlignment="1">
      <alignment horizontal="right"/>
    </xf>
    <xf numFmtId="165" fontId="0" fillId="0" borderId="4" xfId="2" applyNumberFormat="1" applyFont="1" applyBorder="1" applyAlignment="1">
      <alignment horizontal="right"/>
    </xf>
    <xf numFmtId="165" fontId="0" fillId="0" borderId="4" xfId="2" applyNumberFormat="1" applyFont="1" applyBorder="1"/>
    <xf numFmtId="165" fontId="26" fillId="0" borderId="0" xfId="2" applyNumberFormat="1" applyFont="1"/>
    <xf numFmtId="165" fontId="0" fillId="0" borderId="7" xfId="2" applyNumberFormat="1" applyFont="1" applyBorder="1" applyAlignment="1">
      <alignment horizontal="right"/>
    </xf>
    <xf numFmtId="165" fontId="0" fillId="0" borderId="3" xfId="2" applyNumberFormat="1" applyFont="1" applyBorder="1" applyAlignment="1">
      <alignment horizontal="right"/>
    </xf>
    <xf numFmtId="0" fontId="11" fillId="0" borderId="0" xfId="0" applyFont="1" applyFill="1" applyAlignment="1">
      <alignment horizontal="left"/>
    </xf>
    <xf numFmtId="165" fontId="0" fillId="0" borderId="0" xfId="2" applyNumberFormat="1" applyFont="1" applyBorder="1" applyAlignment="1">
      <alignment horizontal="right"/>
    </xf>
    <xf numFmtId="165" fontId="28" fillId="0" borderId="0" xfId="2" applyNumberFormat="1" applyFont="1"/>
    <xf numFmtId="0" fontId="2" fillId="0" borderId="1" xfId="0" applyFont="1" applyFill="1" applyBorder="1" applyAlignment="1">
      <alignment horizontal="center"/>
    </xf>
    <xf numFmtId="164" fontId="29" fillId="0" borderId="0" xfId="1" quotePrefix="1" applyNumberFormat="1" applyFont="1" applyFill="1" applyBorder="1" applyAlignment="1"/>
    <xf numFmtId="164" fontId="29" fillId="0" borderId="0" xfId="1" applyNumberFormat="1" applyFont="1" applyFill="1" applyBorder="1" applyAlignment="1"/>
    <xf numFmtId="0" fontId="30" fillId="0" borderId="0" xfId="0" applyFont="1"/>
    <xf numFmtId="165" fontId="29" fillId="0" borderId="0" xfId="2" applyNumberFormat="1" applyFont="1"/>
    <xf numFmtId="164" fontId="29" fillId="0" borderId="0" xfId="1" applyNumberFormat="1" applyFont="1"/>
    <xf numFmtId="164" fontId="31" fillId="0" borderId="0" xfId="1" applyNumberFormat="1" applyFont="1"/>
    <xf numFmtId="0" fontId="2" fillId="0" borderId="2" xfId="0" applyFont="1" applyFill="1" applyBorder="1" applyAlignment="1">
      <alignment horizontal="left"/>
    </xf>
    <xf numFmtId="0" fontId="2" fillId="0" borderId="2" xfId="0" applyFont="1" applyFill="1" applyBorder="1" applyAlignment="1">
      <alignment horizontal="left" wrapText="1"/>
    </xf>
    <xf numFmtId="0" fontId="2" fillId="0" borderId="0" xfId="0" applyFont="1" applyFill="1" applyBorder="1" applyAlignment="1">
      <alignment horizontal="left" wrapText="1"/>
    </xf>
    <xf numFmtId="0" fontId="29" fillId="0" borderId="0" xfId="0" applyFont="1"/>
    <xf numFmtId="0" fontId="0" fillId="0" borderId="0" xfId="0" applyAlignment="1">
      <alignment horizontal="left"/>
    </xf>
    <xf numFmtId="165" fontId="0" fillId="0" borderId="0" xfId="2" applyNumberFormat="1" applyFont="1" applyAlignment="1">
      <alignment horizontal="right"/>
    </xf>
    <xf numFmtId="0" fontId="0" fillId="0" borderId="0" xfId="0" applyFill="1" applyAlignment="1">
      <alignment horizontal="left"/>
    </xf>
    <xf numFmtId="0" fontId="28" fillId="0" borderId="0" xfId="0" applyFont="1" applyFill="1" applyBorder="1" applyAlignment="1">
      <alignment horizontal="center"/>
    </xf>
    <xf numFmtId="165" fontId="28" fillId="0" borderId="0" xfId="4" applyNumberFormat="1" applyFont="1" applyFill="1" applyBorder="1" applyAlignment="1">
      <alignment horizontal="center"/>
    </xf>
    <xf numFmtId="165" fontId="28" fillId="0" borderId="0" xfId="4" applyNumberFormat="1" applyFont="1" applyFill="1" applyBorder="1"/>
    <xf numFmtId="0" fontId="28" fillId="5" borderId="9" xfId="0" applyFont="1" applyFill="1" applyBorder="1" applyAlignment="1">
      <alignment horizontal="center"/>
    </xf>
    <xf numFmtId="0" fontId="28" fillId="5" borderId="5" xfId="0" applyNumberFormat="1" applyFont="1" applyFill="1" applyBorder="1" applyAlignment="1">
      <alignment horizontal="center"/>
    </xf>
    <xf numFmtId="0" fontId="28" fillId="5" borderId="10" xfId="4" applyNumberFormat="1" applyFont="1" applyFill="1" applyBorder="1" applyAlignment="1">
      <alignment horizontal="center"/>
    </xf>
    <xf numFmtId="0" fontId="0" fillId="0" borderId="0" xfId="0" applyFill="1" applyAlignment="1">
      <alignment horizontal="center"/>
    </xf>
    <xf numFmtId="0" fontId="28" fillId="0" borderId="11" xfId="0" applyFont="1" applyFill="1" applyBorder="1" applyAlignment="1">
      <alignment horizontal="center"/>
    </xf>
    <xf numFmtId="165" fontId="28" fillId="0" borderId="11" xfId="4" applyNumberFormat="1" applyFont="1" applyFill="1" applyBorder="1" applyAlignment="1">
      <alignment horizontal="center"/>
    </xf>
    <xf numFmtId="165" fontId="28" fillId="5" borderId="5" xfId="4" applyNumberFormat="1" applyFont="1" applyFill="1" applyBorder="1" applyAlignment="1">
      <alignment horizontal="center"/>
    </xf>
    <xf numFmtId="165" fontId="28" fillId="5" borderId="10" xfId="4" applyNumberFormat="1" applyFont="1" applyFill="1" applyBorder="1" applyAlignment="1">
      <alignment horizontal="center"/>
    </xf>
    <xf numFmtId="9" fontId="28" fillId="0" borderId="0" xfId="5" applyFont="1" applyFill="1" applyBorder="1" applyAlignment="1">
      <alignment horizontal="center"/>
    </xf>
    <xf numFmtId="0" fontId="28" fillId="0" borderId="0" xfId="0" applyFont="1" applyFill="1" applyAlignment="1">
      <alignment horizontal="center"/>
    </xf>
    <xf numFmtId="0" fontId="28" fillId="5" borderId="12" xfId="0" applyFont="1" applyFill="1" applyBorder="1" applyAlignment="1">
      <alignment horizontal="center"/>
    </xf>
    <xf numFmtId="9" fontId="28" fillId="5" borderId="9" xfId="5" applyFont="1" applyFill="1" applyBorder="1" applyAlignment="1">
      <alignment horizontal="center"/>
    </xf>
    <xf numFmtId="9" fontId="28" fillId="5" borderId="8" xfId="5" applyFont="1" applyFill="1" applyBorder="1" applyAlignment="1">
      <alignment horizontal="center"/>
    </xf>
    <xf numFmtId="0" fontId="28" fillId="5" borderId="11" xfId="0" applyFont="1" applyFill="1" applyBorder="1" applyAlignment="1">
      <alignment horizontal="center"/>
    </xf>
    <xf numFmtId="9" fontId="28" fillId="0" borderId="13" xfId="5" applyFont="1" applyFill="1" applyBorder="1" applyAlignment="1">
      <alignment horizontal="center"/>
    </xf>
    <xf numFmtId="9" fontId="28" fillId="0" borderId="11" xfId="5" applyFont="1" applyFill="1" applyBorder="1" applyAlignment="1">
      <alignment horizontal="center"/>
    </xf>
    <xf numFmtId="0" fontId="28" fillId="5" borderId="14" xfId="0" applyFont="1" applyFill="1" applyBorder="1" applyAlignment="1">
      <alignment horizontal="center"/>
    </xf>
    <xf numFmtId="9" fontId="28" fillId="5" borderId="5" xfId="5" applyFont="1" applyFill="1" applyBorder="1" applyAlignment="1">
      <alignment horizontal="center"/>
    </xf>
    <xf numFmtId="0" fontId="28" fillId="5" borderId="12" xfId="5" applyNumberFormat="1" applyFont="1" applyFill="1" applyBorder="1" applyAlignment="1">
      <alignment horizontal="center"/>
    </xf>
    <xf numFmtId="0" fontId="28" fillId="5" borderId="12" xfId="4" applyNumberFormat="1" applyFont="1" applyFill="1" applyBorder="1" applyAlignment="1">
      <alignment horizontal="center"/>
    </xf>
    <xf numFmtId="165" fontId="28" fillId="5" borderId="14" xfId="4" applyNumberFormat="1" applyFont="1" applyFill="1" applyBorder="1" applyAlignment="1">
      <alignment horizontal="center"/>
    </xf>
    <xf numFmtId="0" fontId="28" fillId="5" borderId="8" xfId="4" applyNumberFormat="1" applyFont="1" applyFill="1" applyBorder="1" applyAlignment="1">
      <alignment horizontal="center"/>
    </xf>
    <xf numFmtId="0" fontId="28" fillId="5" borderId="8" xfId="5" applyNumberFormat="1" applyFont="1" applyFill="1" applyBorder="1" applyAlignment="1">
      <alignment horizontal="center"/>
    </xf>
    <xf numFmtId="37" fontId="28" fillId="0" borderId="11" xfId="6" applyNumberFormat="1" applyFont="1" applyFill="1" applyBorder="1" applyAlignment="1">
      <alignment horizontal="center"/>
    </xf>
    <xf numFmtId="165" fontId="28" fillId="5" borderId="8" xfId="5" applyNumberFormat="1" applyFont="1" applyFill="1" applyBorder="1" applyAlignment="1">
      <alignment horizontal="center"/>
    </xf>
    <xf numFmtId="37" fontId="28" fillId="5" borderId="8" xfId="6" applyNumberFormat="1" applyFont="1" applyFill="1" applyBorder="1" applyAlignment="1">
      <alignment horizontal="center"/>
    </xf>
    <xf numFmtId="0" fontId="28" fillId="0" borderId="0" xfId="0" applyFont="1" applyBorder="1" applyAlignment="1">
      <alignment horizontal="center"/>
    </xf>
    <xf numFmtId="9" fontId="28" fillId="0" borderId="0" xfId="5" applyFont="1" applyBorder="1" applyAlignment="1">
      <alignment horizontal="center"/>
    </xf>
    <xf numFmtId="165" fontId="28" fillId="0" borderId="0" xfId="4" applyNumberFormat="1" applyFont="1" applyBorder="1" applyAlignment="1">
      <alignment horizontal="center"/>
    </xf>
    <xf numFmtId="0" fontId="28" fillId="0" borderId="0" xfId="0" applyFont="1" applyAlignment="1">
      <alignment horizontal="center"/>
    </xf>
    <xf numFmtId="0" fontId="28" fillId="5" borderId="17" xfId="0" applyFont="1" applyFill="1" applyBorder="1" applyAlignment="1">
      <alignment horizontal="center"/>
    </xf>
    <xf numFmtId="0" fontId="28" fillId="5" borderId="18" xfId="0" applyFont="1" applyFill="1" applyBorder="1" applyAlignment="1">
      <alignment horizontal="center"/>
    </xf>
    <xf numFmtId="0" fontId="0" fillId="0" borderId="11" xfId="0" applyFill="1" applyBorder="1" applyAlignment="1">
      <alignment horizontal="center"/>
    </xf>
    <xf numFmtId="9" fontId="32" fillId="0" borderId="13" xfId="5" applyFont="1" applyFill="1" applyBorder="1" applyAlignment="1">
      <alignment horizontal="center"/>
    </xf>
    <xf numFmtId="165" fontId="0" fillId="0" borderId="19" xfId="0" applyNumberFormat="1" applyFont="1" applyBorder="1" applyAlignment="1">
      <alignment horizontal="center"/>
    </xf>
    <xf numFmtId="9" fontId="32" fillId="0" borderId="0" xfId="5" applyFont="1" applyFill="1" applyBorder="1" applyAlignment="1">
      <alignment horizontal="center"/>
    </xf>
    <xf numFmtId="0" fontId="0" fillId="0" borderId="11" xfId="0" applyBorder="1" applyAlignment="1">
      <alignment horizontal="center"/>
    </xf>
    <xf numFmtId="165" fontId="32" fillId="0" borderId="19" xfId="4" applyNumberFormat="1" applyFont="1" applyBorder="1" applyAlignment="1">
      <alignment horizontal="center"/>
    </xf>
    <xf numFmtId="165" fontId="32" fillId="0" borderId="0" xfId="4" applyNumberFormat="1" applyFont="1" applyBorder="1" applyAlignment="1">
      <alignment horizontal="center"/>
    </xf>
    <xf numFmtId="0" fontId="28" fillId="5" borderId="8" xfId="0" applyFont="1" applyFill="1" applyBorder="1" applyAlignment="1">
      <alignment horizontal="center"/>
    </xf>
    <xf numFmtId="0" fontId="0" fillId="0" borderId="0" xfId="0" applyFont="1" applyFill="1" applyBorder="1" applyAlignment="1">
      <alignment horizontal="center"/>
    </xf>
    <xf numFmtId="165" fontId="32" fillId="0" borderId="0" xfId="4" applyNumberFormat="1" applyFont="1" applyFill="1" applyBorder="1" applyAlignment="1">
      <alignment horizontal="center"/>
    </xf>
    <xf numFmtId="0" fontId="28" fillId="0" borderId="0" xfId="0" applyFont="1" applyFill="1" applyBorder="1" applyAlignment="1">
      <alignment horizontal="center"/>
    </xf>
    <xf numFmtId="0" fontId="0" fillId="0" borderId="0" xfId="0" applyFill="1" applyBorder="1" applyAlignment="1">
      <alignment horizontal="center"/>
    </xf>
    <xf numFmtId="2" fontId="28" fillId="0" borderId="0" xfId="5" applyNumberFormat="1" applyFont="1" applyBorder="1" applyAlignment="1">
      <alignment horizontal="center"/>
    </xf>
    <xf numFmtId="1" fontId="28" fillId="0" borderId="0" xfId="0" applyNumberFormat="1" applyFont="1" applyBorder="1" applyAlignment="1">
      <alignment horizontal="center"/>
    </xf>
    <xf numFmtId="2" fontId="0" fillId="0" borderId="0" xfId="0" applyNumberFormat="1" applyFont="1" applyBorder="1" applyAlignment="1">
      <alignment horizontal="center"/>
    </xf>
    <xf numFmtId="2" fontId="32" fillId="0" borderId="0" xfId="5" applyNumberFormat="1" applyFont="1" applyBorder="1" applyAlignment="1">
      <alignment horizontal="center"/>
    </xf>
    <xf numFmtId="2" fontId="32" fillId="0" borderId="0" xfId="4" applyNumberFormat="1" applyFont="1" applyBorder="1" applyAlignment="1">
      <alignment horizontal="center"/>
    </xf>
    <xf numFmtId="0" fontId="0" fillId="0" borderId="0" xfId="0" applyFont="1" applyAlignment="1">
      <alignment horizontal="center"/>
    </xf>
    <xf numFmtId="17" fontId="0" fillId="0" borderId="0" xfId="0" applyNumberFormat="1"/>
    <xf numFmtId="0" fontId="0" fillId="0" borderId="0" xfId="0" applyAlignment="1">
      <alignment horizontal="center"/>
    </xf>
    <xf numFmtId="0" fontId="0" fillId="0" borderId="11" xfId="0" applyFont="1" applyFill="1" applyBorder="1" applyAlignment="1">
      <alignment horizontal="center"/>
    </xf>
    <xf numFmtId="165" fontId="32" fillId="0" borderId="11" xfId="4" applyNumberFormat="1" applyFont="1" applyBorder="1" applyAlignment="1">
      <alignment horizontal="center"/>
    </xf>
    <xf numFmtId="2" fontId="28" fillId="5" borderId="8" xfId="5" applyNumberFormat="1" applyFont="1" applyFill="1" applyBorder="1" applyAlignment="1">
      <alignment horizontal="center"/>
    </xf>
    <xf numFmtId="0" fontId="28" fillId="5" borderId="0" xfId="0" applyFont="1" applyFill="1"/>
    <xf numFmtId="17" fontId="28" fillId="5" borderId="0" xfId="0" applyNumberFormat="1" applyFont="1" applyFill="1"/>
    <xf numFmtId="0" fontId="28" fillId="0" borderId="0" xfId="0" applyFont="1"/>
    <xf numFmtId="0" fontId="28" fillId="5" borderId="0" xfId="0" applyFont="1" applyFill="1" applyAlignment="1">
      <alignment horizontal="center"/>
    </xf>
    <xf numFmtId="165" fontId="32" fillId="0" borderId="0" xfId="4" applyNumberFormat="1" applyFont="1"/>
    <xf numFmtId="0" fontId="28" fillId="0" borderId="0" xfId="0" applyFont="1" applyAlignment="1">
      <alignment horizontal="left"/>
    </xf>
    <xf numFmtId="165" fontId="28" fillId="0" borderId="0" xfId="0" applyNumberFormat="1" applyFont="1"/>
    <xf numFmtId="165" fontId="28" fillId="0" borderId="0" xfId="4" applyNumberFormat="1" applyFont="1"/>
    <xf numFmtId="0" fontId="0" fillId="5" borderId="0" xfId="0" applyFill="1"/>
    <xf numFmtId="1" fontId="0" fillId="0" borderId="0" xfId="0" applyNumberFormat="1" applyAlignment="1">
      <alignment horizontal="center"/>
    </xf>
    <xf numFmtId="165" fontId="28" fillId="5" borderId="0" xfId="4" applyNumberFormat="1" applyFont="1" applyFill="1"/>
    <xf numFmtId="1" fontId="28" fillId="5" borderId="0" xfId="0" applyNumberFormat="1" applyFont="1" applyFill="1" applyAlignment="1">
      <alignment horizontal="center"/>
    </xf>
    <xf numFmtId="17" fontId="28" fillId="0" borderId="0" xfId="0" applyNumberFormat="1" applyFont="1" applyFill="1"/>
    <xf numFmtId="0" fontId="28" fillId="0" borderId="0" xfId="0" applyFont="1" applyFill="1"/>
    <xf numFmtId="9" fontId="32" fillId="0" borderId="0" xfId="5" applyFont="1"/>
    <xf numFmtId="1" fontId="32" fillId="0" borderId="0" xfId="5" applyNumberFormat="1" applyFont="1" applyAlignment="1">
      <alignment horizontal="center"/>
    </xf>
    <xf numFmtId="165" fontId="32" fillId="0" borderId="0" xfId="4" applyNumberFormat="1" applyFont="1" applyAlignment="1">
      <alignment horizontal="center"/>
    </xf>
    <xf numFmtId="165" fontId="32" fillId="0" borderId="0" xfId="5" applyNumberFormat="1" applyFont="1" applyAlignment="1">
      <alignment horizontal="center"/>
    </xf>
    <xf numFmtId="1" fontId="0" fillId="0" borderId="0" xfId="0" applyNumberFormat="1"/>
    <xf numFmtId="165" fontId="0" fillId="0" borderId="0" xfId="0" applyNumberFormat="1" applyAlignment="1">
      <alignment horizontal="center"/>
    </xf>
    <xf numFmtId="1" fontId="32" fillId="0" borderId="0" xfId="5" applyNumberFormat="1" applyFont="1"/>
    <xf numFmtId="9" fontId="32" fillId="0" borderId="0" xfId="5" applyFont="1" applyBorder="1"/>
    <xf numFmtId="9" fontId="32" fillId="0" borderId="0" xfId="5" applyFont="1" applyFill="1" applyBorder="1"/>
    <xf numFmtId="9" fontId="28" fillId="0" borderId="0" xfId="0" applyNumberFormat="1" applyFont="1"/>
    <xf numFmtId="0" fontId="0" fillId="0" borderId="0" xfId="0" applyFont="1" applyBorder="1"/>
    <xf numFmtId="165" fontId="0" fillId="0" borderId="0" xfId="0" applyNumberFormat="1" applyFont="1" applyBorder="1"/>
    <xf numFmtId="0" fontId="0" fillId="0" borderId="0" xfId="0" applyBorder="1"/>
    <xf numFmtId="0" fontId="28" fillId="5" borderId="9" xfId="0" applyFont="1" applyFill="1" applyBorder="1" applyAlignment="1">
      <alignment horizontal="center" wrapText="1"/>
    </xf>
    <xf numFmtId="0" fontId="28" fillId="5" borderId="5" xfId="0" applyFont="1" applyFill="1" applyBorder="1" applyAlignment="1">
      <alignment horizontal="center" wrapText="1"/>
    </xf>
    <xf numFmtId="0" fontId="28" fillId="5" borderId="10" xfId="0" applyFont="1" applyFill="1" applyBorder="1" applyAlignment="1">
      <alignment horizontal="center" wrapText="1"/>
    </xf>
    <xf numFmtId="0" fontId="28" fillId="0" borderId="0" xfId="0" applyFont="1" applyAlignment="1">
      <alignment horizontal="center" wrapText="1"/>
    </xf>
    <xf numFmtId="0" fontId="0" fillId="0" borderId="9" xfId="0" applyFont="1" applyFill="1" applyBorder="1" applyAlignment="1">
      <alignment horizontal="center" wrapText="1"/>
    </xf>
    <xf numFmtId="0" fontId="0" fillId="0" borderId="5" xfId="0" applyFont="1" applyFill="1" applyBorder="1" applyAlignment="1">
      <alignment horizontal="center" wrapText="1"/>
    </xf>
    <xf numFmtId="165" fontId="32" fillId="0" borderId="5" xfId="4" applyNumberFormat="1" applyFont="1" applyFill="1" applyBorder="1" applyAlignment="1">
      <alignment horizontal="center" wrapText="1"/>
    </xf>
    <xf numFmtId="165" fontId="32" fillId="0" borderId="10" xfId="4" applyNumberFormat="1" applyFont="1" applyFill="1" applyBorder="1" applyAlignment="1">
      <alignment horizontal="center" wrapText="1"/>
    </xf>
    <xf numFmtId="0" fontId="0" fillId="0" borderId="0" xfId="0" applyFont="1" applyFill="1" applyAlignment="1">
      <alignment horizontal="center" wrapText="1"/>
    </xf>
    <xf numFmtId="0" fontId="0" fillId="0" borderId="9" xfId="0" applyBorder="1" applyAlignment="1">
      <alignment horizontal="center"/>
    </xf>
    <xf numFmtId="0" fontId="0" fillId="0" borderId="5" xfId="0" applyBorder="1" applyAlignment="1">
      <alignment horizontal="center"/>
    </xf>
    <xf numFmtId="165" fontId="32" fillId="0" borderId="5" xfId="4" applyNumberFormat="1" applyFont="1" applyBorder="1"/>
    <xf numFmtId="165" fontId="32" fillId="0" borderId="10" xfId="4" applyNumberFormat="1" applyFont="1" applyBorder="1"/>
    <xf numFmtId="0" fontId="28" fillId="5" borderId="5" xfId="0" applyFont="1" applyFill="1" applyBorder="1"/>
    <xf numFmtId="165" fontId="28" fillId="5" borderId="5" xfId="4" applyNumberFormat="1" applyFont="1" applyFill="1" applyBorder="1"/>
    <xf numFmtId="165" fontId="28" fillId="5" borderId="10" xfId="0" applyNumberFormat="1" applyFont="1" applyFill="1" applyBorder="1"/>
    <xf numFmtId="44" fontId="28" fillId="0" borderId="0" xfId="0" applyNumberFormat="1" applyFont="1"/>
    <xf numFmtId="0" fontId="28" fillId="0" borderId="0" xfId="0" applyFont="1" applyFill="1" applyBorder="1"/>
    <xf numFmtId="44" fontId="28" fillId="0" borderId="0" xfId="0" applyNumberFormat="1" applyFont="1" applyFill="1"/>
    <xf numFmtId="0" fontId="28" fillId="5" borderId="5" xfId="0" applyFont="1" applyFill="1" applyBorder="1" applyAlignment="1">
      <alignment horizontal="center"/>
    </xf>
    <xf numFmtId="165" fontId="28" fillId="5" borderId="10" xfId="0" applyNumberFormat="1" applyFont="1" applyFill="1" applyBorder="1" applyAlignment="1">
      <alignment horizontal="center"/>
    </xf>
    <xf numFmtId="2" fontId="32" fillId="0" borderId="0" xfId="5" applyNumberFormat="1" applyFont="1"/>
    <xf numFmtId="165" fontId="0" fillId="0" borderId="0" xfId="4" applyNumberFormat="1" applyFont="1"/>
    <xf numFmtId="43" fontId="32" fillId="0" borderId="0" xfId="1" applyFont="1"/>
    <xf numFmtId="165" fontId="28" fillId="0" borderId="0" xfId="4" applyNumberFormat="1" applyFont="1" applyFill="1"/>
    <xf numFmtId="1" fontId="28" fillId="0" borderId="0" xfId="0" applyNumberFormat="1" applyFont="1" applyFill="1" applyAlignment="1">
      <alignment horizontal="center"/>
    </xf>
    <xf numFmtId="0" fontId="34" fillId="5" borderId="0" xfId="0" applyFont="1" applyFill="1"/>
    <xf numFmtId="0" fontId="34" fillId="5" borderId="0" xfId="0" applyFont="1" applyFill="1" applyAlignment="1">
      <alignment horizontal="left"/>
    </xf>
    <xf numFmtId="0" fontId="34" fillId="5" borderId="0" xfId="0" applyFont="1" applyFill="1" applyAlignment="1">
      <alignment horizontal="center"/>
    </xf>
    <xf numFmtId="9" fontId="28" fillId="0" borderId="0" xfId="5" applyFont="1"/>
    <xf numFmtId="0" fontId="0" fillId="0" borderId="0" xfId="0" applyFill="1" applyAlignment="1">
      <alignment horizontal="left"/>
    </xf>
    <xf numFmtId="43" fontId="10" fillId="0" borderId="0" xfId="0" applyNumberFormat="1" applyFont="1" applyBorder="1"/>
    <xf numFmtId="165" fontId="28" fillId="0" borderId="12" xfId="4" applyNumberFormat="1" applyFont="1" applyFill="1" applyBorder="1" applyAlignment="1">
      <alignment horizontal="center"/>
    </xf>
    <xf numFmtId="165" fontId="28" fillId="0" borderId="28" xfId="4" applyNumberFormat="1" applyFont="1" applyFill="1" applyBorder="1" applyAlignment="1">
      <alignment horizontal="center"/>
    </xf>
    <xf numFmtId="43" fontId="28" fillId="0" borderId="0" xfId="1" applyFont="1" applyFill="1" applyBorder="1" applyAlignment="1">
      <alignment horizontal="center"/>
    </xf>
    <xf numFmtId="0" fontId="15" fillId="0" borderId="0" xfId="0" applyFont="1" applyFill="1" applyBorder="1"/>
    <xf numFmtId="0" fontId="14" fillId="0" borderId="0" xfId="0" applyFont="1" applyFill="1" applyBorder="1"/>
    <xf numFmtId="10" fontId="15" fillId="0" borderId="0" xfId="3" applyNumberFormat="1" applyFont="1" applyFill="1" applyBorder="1"/>
    <xf numFmtId="168" fontId="28" fillId="0" borderId="0" xfId="3" applyNumberFormat="1" applyFont="1" applyFill="1" applyBorder="1" applyAlignment="1">
      <alignment horizontal="center"/>
    </xf>
    <xf numFmtId="165" fontId="32" fillId="0" borderId="0" xfId="5" applyNumberFormat="1" applyFont="1" applyFill="1" applyBorder="1" applyAlignment="1">
      <alignment horizontal="center"/>
    </xf>
    <xf numFmtId="9" fontId="0" fillId="0" borderId="0" xfId="3" applyFont="1" applyAlignment="1">
      <alignment horizontal="right"/>
    </xf>
    <xf numFmtId="165" fontId="34" fillId="0" borderId="0" xfId="2" applyNumberFormat="1" applyFont="1"/>
    <xf numFmtId="0" fontId="15" fillId="0" borderId="30" xfId="0" applyFont="1" applyFill="1" applyBorder="1"/>
    <xf numFmtId="0" fontId="0" fillId="0" borderId="0" xfId="0" applyFont="1" applyFill="1" applyAlignment="1">
      <alignment horizontal="center"/>
    </xf>
    <xf numFmtId="165" fontId="28" fillId="13" borderId="32" xfId="4" applyNumberFormat="1" applyFont="1" applyFill="1" applyBorder="1" applyAlignment="1">
      <alignment horizontal="left"/>
    </xf>
    <xf numFmtId="9" fontId="28" fillId="13" borderId="33" xfId="5" applyFont="1" applyFill="1" applyBorder="1" applyAlignment="1">
      <alignment horizontal="center"/>
    </xf>
    <xf numFmtId="9" fontId="28" fillId="0" borderId="13" xfId="3" applyFont="1" applyFill="1" applyBorder="1" applyAlignment="1">
      <alignment horizontal="center"/>
    </xf>
    <xf numFmtId="9" fontId="28" fillId="0" borderId="19" xfId="5" applyFont="1" applyFill="1" applyBorder="1" applyAlignment="1">
      <alignment horizontal="center"/>
    </xf>
    <xf numFmtId="9" fontId="28" fillId="0" borderId="34" xfId="3" applyFont="1" applyFill="1" applyBorder="1" applyAlignment="1">
      <alignment horizontal="center"/>
    </xf>
    <xf numFmtId="9" fontId="28" fillId="0" borderId="35" xfId="5" applyFont="1" applyFill="1" applyBorder="1" applyAlignment="1">
      <alignment horizontal="center"/>
    </xf>
    <xf numFmtId="0" fontId="0" fillId="0" borderId="0" xfId="0" applyFill="1" applyBorder="1"/>
    <xf numFmtId="0" fontId="22" fillId="0" borderId="0" xfId="0" applyFont="1" applyFill="1" applyAlignment="1">
      <alignment horizontal="left"/>
    </xf>
    <xf numFmtId="17" fontId="4" fillId="0" borderId="0" xfId="1" applyNumberFormat="1" applyFont="1" applyFill="1" applyAlignment="1">
      <alignment horizontal="center"/>
    </xf>
    <xf numFmtId="165" fontId="28" fillId="10" borderId="0" xfId="4" applyNumberFormat="1" applyFont="1" applyFill="1" applyAlignment="1">
      <alignment horizontal="center"/>
    </xf>
    <xf numFmtId="165" fontId="20" fillId="10" borderId="0" xfId="4" applyNumberFormat="1" applyFont="1" applyFill="1" applyAlignment="1">
      <alignment horizontal="center"/>
    </xf>
    <xf numFmtId="165" fontId="20" fillId="10" borderId="0" xfId="4" applyNumberFormat="1" applyFont="1" applyFill="1" applyAlignment="1">
      <alignment horizontal="right"/>
    </xf>
    <xf numFmtId="165" fontId="32" fillId="10" borderId="0" xfId="4" applyNumberFormat="1" applyFont="1" applyFill="1" applyAlignment="1">
      <alignment horizontal="left"/>
    </xf>
    <xf numFmtId="0" fontId="0" fillId="10" borderId="0" xfId="0" applyFill="1" applyAlignment="1"/>
    <xf numFmtId="165" fontId="28" fillId="10" borderId="0" xfId="4" applyNumberFormat="1" applyFont="1" applyFill="1"/>
    <xf numFmtId="171" fontId="32" fillId="10" borderId="0" xfId="4" applyNumberFormat="1" applyFont="1" applyFill="1"/>
    <xf numFmtId="0" fontId="28" fillId="10" borderId="0" xfId="0" applyFont="1" applyFill="1" applyAlignment="1"/>
    <xf numFmtId="165" fontId="32" fillId="10" borderId="0" xfId="4" applyNumberFormat="1" applyFont="1" applyFill="1"/>
    <xf numFmtId="165" fontId="23" fillId="10" borderId="0" xfId="4" applyNumberFormat="1" applyFont="1" applyFill="1" applyAlignment="1">
      <alignment horizontal="right"/>
    </xf>
    <xf numFmtId="9" fontId="23" fillId="10" borderId="31" xfId="5" applyFont="1" applyFill="1" applyBorder="1"/>
    <xf numFmtId="165" fontId="32" fillId="10" borderId="0" xfId="4" applyNumberFormat="1" applyFont="1" applyFill="1" applyAlignment="1">
      <alignment horizontal="right"/>
    </xf>
    <xf numFmtId="9" fontId="23" fillId="12" borderId="31" xfId="5" applyFont="1" applyFill="1" applyBorder="1"/>
    <xf numFmtId="165" fontId="20" fillId="10" borderId="0" xfId="4" applyNumberFormat="1" applyFont="1" applyFill="1"/>
    <xf numFmtId="165" fontId="32" fillId="0" borderId="0" xfId="4" applyNumberFormat="1" applyFont="1" applyFill="1" applyBorder="1" applyAlignment="1">
      <alignment horizontal="right"/>
    </xf>
    <xf numFmtId="165" fontId="32" fillId="0" borderId="0" xfId="4" applyNumberFormat="1" applyFont="1" applyFill="1" applyBorder="1"/>
    <xf numFmtId="165" fontId="1" fillId="10" borderId="0" xfId="4" applyNumberFormat="1" applyFont="1" applyFill="1" applyAlignment="1">
      <alignment horizontal="right"/>
    </xf>
    <xf numFmtId="165" fontId="48" fillId="10" borderId="0" xfId="4" applyNumberFormat="1" applyFont="1" applyFill="1" applyAlignment="1">
      <alignment horizontal="right" wrapText="1"/>
    </xf>
    <xf numFmtId="165" fontId="49" fillId="10" borderId="0" xfId="4" applyNumberFormat="1" applyFont="1" applyFill="1" applyAlignment="1">
      <alignment horizontal="right"/>
    </xf>
    <xf numFmtId="0" fontId="30" fillId="0" borderId="0" xfId="0" applyFont="1" applyFill="1" applyAlignment="1">
      <alignment horizontal="left"/>
    </xf>
    <xf numFmtId="0" fontId="0" fillId="0" borderId="29" xfId="0" applyFill="1" applyBorder="1"/>
    <xf numFmtId="0" fontId="0" fillId="0" borderId="30" xfId="0" applyFill="1" applyBorder="1"/>
    <xf numFmtId="165" fontId="20" fillId="4" borderId="0" xfId="4" applyNumberFormat="1" applyFont="1" applyFill="1" applyAlignment="1">
      <alignment horizontal="right"/>
    </xf>
    <xf numFmtId="165" fontId="0" fillId="4" borderId="0" xfId="2" applyNumberFormat="1" applyFont="1" applyFill="1"/>
    <xf numFmtId="0" fontId="0" fillId="10" borderId="0" xfId="0" applyFill="1" applyAlignment="1">
      <alignment horizontal="left"/>
    </xf>
    <xf numFmtId="165" fontId="20" fillId="0" borderId="0" xfId="4" applyNumberFormat="1" applyFont="1" applyFill="1" applyAlignment="1">
      <alignment horizontal="right"/>
    </xf>
    <xf numFmtId="165" fontId="28" fillId="4" borderId="0" xfId="4" applyNumberFormat="1" applyFont="1" applyFill="1" applyAlignment="1">
      <alignment horizontal="right"/>
    </xf>
    <xf numFmtId="169" fontId="20" fillId="4" borderId="0" xfId="4" applyNumberFormat="1" applyFont="1" applyFill="1" applyAlignment="1">
      <alignment horizontal="right"/>
    </xf>
    <xf numFmtId="165" fontId="23" fillId="4" borderId="0" xfId="4" applyNumberFormat="1" applyFont="1" applyFill="1" applyAlignment="1">
      <alignment horizontal="right"/>
    </xf>
    <xf numFmtId="9" fontId="23" fillId="4" borderId="31" xfId="5" applyFont="1" applyFill="1" applyBorder="1"/>
    <xf numFmtId="165" fontId="32" fillId="4" borderId="0" xfId="4" applyNumberFormat="1" applyFont="1" applyFill="1"/>
    <xf numFmtId="165" fontId="32" fillId="4" borderId="13" xfId="4" applyNumberFormat="1" applyFont="1" applyFill="1" applyBorder="1" applyAlignment="1"/>
    <xf numFmtId="165" fontId="32" fillId="4" borderId="0" xfId="4" applyNumberFormat="1" applyFont="1" applyFill="1" applyAlignment="1"/>
    <xf numFmtId="165" fontId="47" fillId="4" borderId="0" xfId="4" applyNumberFormat="1" applyFont="1" applyFill="1"/>
    <xf numFmtId="165" fontId="32" fillId="4" borderId="0" xfId="4" applyNumberFormat="1" applyFont="1" applyFill="1" applyAlignment="1">
      <alignment horizontal="left"/>
    </xf>
    <xf numFmtId="0" fontId="0" fillId="4" borderId="0" xfId="0" applyFill="1" applyAlignment="1"/>
    <xf numFmtId="165" fontId="28" fillId="0" borderId="0" xfId="4" applyNumberFormat="1" applyFont="1" applyFill="1" applyAlignment="1">
      <alignment horizontal="right"/>
    </xf>
    <xf numFmtId="165" fontId="28" fillId="0" borderId="0" xfId="2" applyNumberFormat="1" applyFont="1" applyFill="1"/>
    <xf numFmtId="165" fontId="32" fillId="0" borderId="0" xfId="4" applyNumberFormat="1" applyFont="1" applyFill="1" applyAlignment="1">
      <alignment horizontal="right"/>
    </xf>
    <xf numFmtId="165" fontId="32" fillId="0" borderId="0" xfId="4" applyNumberFormat="1" applyFont="1" applyFill="1"/>
    <xf numFmtId="165" fontId="0" fillId="0" borderId="30" xfId="2" applyNumberFormat="1" applyFont="1" applyBorder="1" applyAlignment="1">
      <alignment horizontal="right"/>
    </xf>
    <xf numFmtId="165" fontId="0" fillId="0" borderId="0" xfId="3" applyNumberFormat="1" applyFont="1" applyAlignment="1">
      <alignment horizontal="right"/>
    </xf>
    <xf numFmtId="0" fontId="0" fillId="0" borderId="29" xfId="0" applyBorder="1"/>
    <xf numFmtId="0" fontId="0" fillId="0" borderId="36" xfId="0" applyBorder="1"/>
    <xf numFmtId="0" fontId="30" fillId="0" borderId="0" xfId="0" applyFont="1" applyFill="1" applyAlignment="1">
      <alignment horizontal="center"/>
    </xf>
    <xf numFmtId="10" fontId="0" fillId="0" borderId="0" xfId="3" applyNumberFormat="1" applyFont="1"/>
    <xf numFmtId="0" fontId="0" fillId="0" borderId="0" xfId="0" applyFill="1" applyAlignment="1">
      <alignment horizontal="right"/>
    </xf>
    <xf numFmtId="0" fontId="50" fillId="0" borderId="0" xfId="0" applyFont="1"/>
    <xf numFmtId="9" fontId="0" fillId="0" borderId="0" xfId="0" quotePrefix="1" applyNumberFormat="1" applyFill="1" applyAlignment="1">
      <alignment horizontal="right"/>
    </xf>
    <xf numFmtId="44" fontId="46" fillId="0" borderId="0" xfId="0" applyNumberFormat="1" applyFont="1" applyFill="1"/>
    <xf numFmtId="10" fontId="14" fillId="0" borderId="0" xfId="3" applyNumberFormat="1" applyFont="1" applyFill="1"/>
    <xf numFmtId="43" fontId="0" fillId="0" borderId="0" xfId="0" applyNumberFormat="1" applyFill="1"/>
    <xf numFmtId="0" fontId="0" fillId="0" borderId="0" xfId="0" applyFill="1" applyAlignment="1">
      <alignment horizontal="left"/>
    </xf>
    <xf numFmtId="164" fontId="0" fillId="0" borderId="0" xfId="1" applyNumberFormat="1" applyFont="1" applyAlignment="1">
      <alignment horizontal="right"/>
    </xf>
    <xf numFmtId="164" fontId="0" fillId="0" borderId="0" xfId="0" applyNumberFormat="1" applyFill="1"/>
    <xf numFmtId="165" fontId="28" fillId="14" borderId="0" xfId="2" applyNumberFormat="1" applyFont="1" applyFill="1"/>
    <xf numFmtId="165" fontId="0" fillId="14" borderId="0" xfId="2" applyNumberFormat="1" applyFont="1" applyFill="1" applyAlignment="1">
      <alignment horizontal="right"/>
    </xf>
    <xf numFmtId="165" fontId="0" fillId="14" borderId="0" xfId="2" applyNumberFormat="1" applyFont="1" applyFill="1"/>
    <xf numFmtId="0" fontId="0" fillId="14" borderId="0" xfId="0" applyFill="1"/>
    <xf numFmtId="165" fontId="0" fillId="14" borderId="36" xfId="0" applyNumberFormat="1" applyFill="1" applyBorder="1"/>
    <xf numFmtId="0" fontId="0" fillId="14" borderId="0" xfId="0" applyFill="1" applyAlignment="1">
      <alignment horizontal="left"/>
    </xf>
    <xf numFmtId="164" fontId="0" fillId="14" borderId="0" xfId="0" applyNumberFormat="1" applyFill="1"/>
    <xf numFmtId="0" fontId="0" fillId="0" borderId="37" xfId="0" applyBorder="1"/>
    <xf numFmtId="0" fontId="0" fillId="0" borderId="0" xfId="0" applyFont="1" applyAlignment="1">
      <alignment horizontal="right"/>
    </xf>
    <xf numFmtId="0" fontId="51" fillId="0" borderId="0" xfId="0" applyNumberFormat="1" applyFont="1" applyFill="1"/>
    <xf numFmtId="165" fontId="32" fillId="14" borderId="0" xfId="4" applyNumberFormat="1" applyFont="1" applyFill="1"/>
    <xf numFmtId="165" fontId="32" fillId="14" borderId="38" xfId="4" applyNumberFormat="1" applyFont="1" applyFill="1" applyBorder="1"/>
    <xf numFmtId="165" fontId="0" fillId="0" borderId="30" xfId="2" applyNumberFormat="1" applyFont="1" applyFill="1" applyBorder="1" applyAlignment="1">
      <alignment horizontal="right"/>
    </xf>
    <xf numFmtId="165" fontId="0" fillId="0" borderId="0" xfId="2" applyNumberFormat="1" applyFont="1" applyFill="1" applyAlignment="1">
      <alignment horizontal="right"/>
    </xf>
    <xf numFmtId="17" fontId="0" fillId="0" borderId="0" xfId="0" applyNumberFormat="1" applyFill="1" applyBorder="1" applyAlignment="1">
      <alignment horizontal="left"/>
    </xf>
    <xf numFmtId="0" fontId="0" fillId="0" borderId="0" xfId="0" quotePrefix="1" applyNumberFormat="1" applyFill="1"/>
    <xf numFmtId="43" fontId="0" fillId="0" borderId="3" xfId="1" quotePrefix="1" applyFont="1" applyFill="1" applyBorder="1"/>
    <xf numFmtId="0" fontId="6" fillId="0" borderId="0" xfId="0" applyNumberFormat="1" applyFont="1" applyFill="1"/>
    <xf numFmtId="43" fontId="0" fillId="0" borderId="38" xfId="0" applyNumberFormat="1" applyBorder="1"/>
    <xf numFmtId="0" fontId="12" fillId="0" borderId="0" xfId="0" applyFont="1" applyFill="1" applyAlignment="1">
      <alignment horizontal="center"/>
    </xf>
    <xf numFmtId="43" fontId="29" fillId="0" borderId="0" xfId="0" applyNumberFormat="1" applyFont="1" applyFill="1"/>
    <xf numFmtId="44" fontId="29" fillId="0" borderId="0" xfId="0" applyNumberFormat="1" applyFont="1" applyFill="1"/>
    <xf numFmtId="0" fontId="14" fillId="0" borderId="0" xfId="0" applyFont="1" applyFill="1"/>
    <xf numFmtId="164" fontId="14" fillId="0" borderId="0" xfId="1" applyNumberFormat="1" applyFont="1" applyFill="1"/>
    <xf numFmtId="0" fontId="30" fillId="0" borderId="0" xfId="0" applyFont="1" applyFill="1"/>
    <xf numFmtId="44" fontId="0" fillId="0" borderId="29" xfId="0" applyNumberFormat="1" applyFill="1" applyBorder="1"/>
    <xf numFmtId="0" fontId="41" fillId="0" borderId="0" xfId="8" applyFont="1"/>
    <xf numFmtId="0" fontId="42" fillId="0" borderId="0" xfId="8" applyFont="1"/>
    <xf numFmtId="0" fontId="10" fillId="0" borderId="0" xfId="8" applyFont="1"/>
    <xf numFmtId="0" fontId="43" fillId="0" borderId="0" xfId="8" applyFont="1"/>
    <xf numFmtId="17" fontId="42" fillId="0" borderId="0" xfId="8" applyNumberFormat="1" applyFont="1" applyAlignment="1">
      <alignment horizontal="left"/>
    </xf>
    <xf numFmtId="0" fontId="43" fillId="3" borderId="20" xfId="8" applyFont="1" applyFill="1" applyBorder="1"/>
    <xf numFmtId="168" fontId="43" fillId="3" borderId="21" xfId="8" applyNumberFormat="1" applyFont="1" applyFill="1" applyBorder="1" applyAlignment="1">
      <alignment horizontal="center"/>
    </xf>
    <xf numFmtId="0" fontId="43" fillId="3" borderId="22" xfId="8" applyFont="1" applyFill="1" applyBorder="1"/>
    <xf numFmtId="168" fontId="43" fillId="3" borderId="23" xfId="8" applyNumberFormat="1" applyFont="1" applyFill="1" applyBorder="1" applyAlignment="1">
      <alignment horizontal="center"/>
    </xf>
    <xf numFmtId="0" fontId="44" fillId="0" borderId="0" xfId="8" applyFont="1" applyFill="1" applyBorder="1" applyAlignment="1">
      <alignment horizontal="center" wrapText="1"/>
    </xf>
    <xf numFmtId="17" fontId="38" fillId="0" borderId="39" xfId="8" applyNumberFormat="1" applyFont="1" applyBorder="1" applyAlignment="1" applyProtection="1">
      <alignment horizontal="center" wrapText="1"/>
    </xf>
    <xf numFmtId="167" fontId="38" fillId="0" borderId="39" xfId="8" applyNumberFormat="1" applyFont="1" applyBorder="1" applyAlignment="1" applyProtection="1">
      <alignment horizontal="center" wrapText="1"/>
    </xf>
    <xf numFmtId="0" fontId="37" fillId="0" borderId="0" xfId="8" applyFont="1" applyBorder="1" applyAlignment="1">
      <alignment horizontal="center" vertical="center" textRotation="60" wrapText="1"/>
    </xf>
    <xf numFmtId="17" fontId="37" fillId="0" borderId="0" xfId="8" applyNumberFormat="1" applyFont="1" applyBorder="1" applyAlignment="1" applyProtection="1">
      <alignment horizontal="center" vertical="center" wrapText="1"/>
    </xf>
    <xf numFmtId="167" fontId="37" fillId="0" borderId="0" xfId="8" applyNumberFormat="1" applyFont="1" applyBorder="1" applyAlignment="1" applyProtection="1">
      <alignment horizontal="center" vertical="center" wrapText="1"/>
    </xf>
    <xf numFmtId="0" fontId="37" fillId="0" borderId="0" xfId="8" applyFont="1" applyBorder="1" applyAlignment="1">
      <alignment vertical="center"/>
    </xf>
    <xf numFmtId="3" fontId="38" fillId="0" borderId="0" xfId="8" applyNumberFormat="1" applyFont="1" applyFill="1" applyBorder="1" applyAlignment="1">
      <alignment vertical="center" wrapText="1"/>
    </xf>
    <xf numFmtId="0" fontId="38" fillId="0" borderId="39" xfId="8" applyFont="1" applyBorder="1" applyAlignment="1">
      <alignment vertical="center" wrapText="1"/>
    </xf>
    <xf numFmtId="3" fontId="38" fillId="0" borderId="39" xfId="8" applyNumberFormat="1" applyFont="1" applyFill="1" applyBorder="1" applyAlignment="1">
      <alignment vertical="center" wrapText="1"/>
    </xf>
    <xf numFmtId="3" fontId="38" fillId="0" borderId="24" xfId="8" applyNumberFormat="1" applyFont="1" applyFill="1" applyBorder="1" applyAlignment="1">
      <alignment vertical="center" wrapText="1"/>
    </xf>
    <xf numFmtId="0" fontId="37" fillId="0" borderId="39" xfId="8" applyFont="1" applyBorder="1" applyAlignment="1">
      <alignment vertical="center" wrapText="1"/>
    </xf>
    <xf numFmtId="3" fontId="38" fillId="3" borderId="39" xfId="8" applyNumberFormat="1" applyFont="1" applyFill="1" applyBorder="1" applyAlignment="1">
      <alignment vertical="center" wrapText="1"/>
    </xf>
    <xf numFmtId="0" fontId="38" fillId="0" borderId="0" xfId="8" applyFont="1" applyBorder="1" applyAlignment="1">
      <alignment vertical="center" wrapText="1"/>
    </xf>
    <xf numFmtId="3" fontId="38" fillId="0" borderId="0" xfId="8" applyNumberFormat="1" applyFont="1" applyBorder="1" applyAlignment="1">
      <alignment vertical="center" wrapText="1"/>
    </xf>
    <xf numFmtId="0" fontId="38" fillId="0" borderId="24" xfId="8" applyFont="1" applyBorder="1" applyAlignment="1">
      <alignment vertical="center" wrapText="1"/>
    </xf>
    <xf numFmtId="0" fontId="37" fillId="3" borderId="39" xfId="8" applyFont="1" applyFill="1" applyBorder="1" applyAlignment="1">
      <alignment vertical="center" wrapText="1"/>
    </xf>
    <xf numFmtId="3" fontId="37" fillId="3" borderId="39" xfId="8" applyNumberFormat="1" applyFont="1" applyFill="1" applyBorder="1" applyAlignment="1">
      <alignment vertical="center" wrapText="1"/>
    </xf>
    <xf numFmtId="0" fontId="39" fillId="0" borderId="0" xfId="8" applyFont="1" applyBorder="1" applyAlignment="1">
      <alignment horizontal="left" vertical="center"/>
    </xf>
    <xf numFmtId="0" fontId="38" fillId="0" borderId="39" xfId="8" applyFont="1" applyBorder="1" applyAlignment="1">
      <alignment horizontal="left" vertical="center" wrapText="1"/>
    </xf>
    <xf numFmtId="0" fontId="38" fillId="0" borderId="24" xfId="8" applyFont="1" applyBorder="1" applyAlignment="1">
      <alignment horizontal="left" vertical="center" wrapText="1"/>
    </xf>
    <xf numFmtId="0" fontId="39" fillId="0" borderId="25" xfId="8" applyFont="1" applyBorder="1" applyAlignment="1">
      <alignment horizontal="left" vertical="center"/>
    </xf>
    <xf numFmtId="0" fontId="45" fillId="0" borderId="0" xfId="8" applyFont="1" applyBorder="1" applyAlignment="1">
      <alignment vertical="center" wrapText="1"/>
    </xf>
    <xf numFmtId="0" fontId="37" fillId="0" borderId="0" xfId="8" applyFont="1" applyBorder="1" applyAlignment="1">
      <alignment vertical="center" wrapText="1"/>
    </xf>
    <xf numFmtId="3" fontId="37" fillId="0" borderId="0" xfId="8" applyNumberFormat="1" applyFont="1" applyBorder="1" applyAlignment="1">
      <alignment vertical="center" wrapText="1"/>
    </xf>
    <xf numFmtId="0" fontId="37" fillId="0" borderId="40" xfId="8" applyFont="1" applyBorder="1" applyAlignment="1">
      <alignment vertical="center" wrapText="1"/>
    </xf>
    <xf numFmtId="0" fontId="10" fillId="0" borderId="0" xfId="8"/>
    <xf numFmtId="0" fontId="2" fillId="0" borderId="0" xfId="8" applyFont="1" applyAlignment="1">
      <alignment horizontal="center"/>
    </xf>
    <xf numFmtId="0" fontId="43" fillId="3" borderId="41" xfId="8" applyFont="1" applyFill="1" applyBorder="1"/>
    <xf numFmtId="0" fontId="10" fillId="0" borderId="41" xfId="8" applyFont="1" applyBorder="1"/>
    <xf numFmtId="17" fontId="42" fillId="0" borderId="41" xfId="8" applyNumberFormat="1" applyFont="1" applyBorder="1" applyAlignment="1">
      <alignment horizontal="left"/>
    </xf>
    <xf numFmtId="168" fontId="43" fillId="3" borderId="41" xfId="8" applyNumberFormat="1" applyFont="1" applyFill="1" applyBorder="1" applyAlignment="1">
      <alignment horizontal="center"/>
    </xf>
    <xf numFmtId="0" fontId="37" fillId="0" borderId="39" xfId="8" applyNumberFormat="1" applyFont="1" applyBorder="1" applyAlignment="1" applyProtection="1">
      <alignment horizontal="center" wrapText="1"/>
    </xf>
    <xf numFmtId="0" fontId="38" fillId="0" borderId="41" xfId="8" applyFont="1" applyBorder="1" applyAlignment="1">
      <alignment vertical="center" wrapText="1"/>
    </xf>
    <xf numFmtId="3" fontId="38" fillId="0" borderId="41" xfId="8" applyNumberFormat="1" applyFont="1" applyFill="1" applyBorder="1" applyAlignment="1">
      <alignment vertical="center" wrapText="1"/>
    </xf>
    <xf numFmtId="4" fontId="38" fillId="0" borderId="41" xfId="8" applyNumberFormat="1" applyFont="1" applyFill="1" applyBorder="1" applyAlignment="1">
      <alignment vertical="center" wrapText="1"/>
    </xf>
    <xf numFmtId="0" fontId="37" fillId="5" borderId="41" xfId="8" applyFont="1" applyFill="1" applyBorder="1" applyAlignment="1">
      <alignment vertical="center" wrapText="1"/>
    </xf>
    <xf numFmtId="3" fontId="38" fillId="3" borderId="41" xfId="8" applyNumberFormat="1" applyFont="1" applyFill="1" applyBorder="1" applyAlignment="1">
      <alignment vertical="center" wrapText="1"/>
    </xf>
    <xf numFmtId="4" fontId="37" fillId="3" borderId="41" xfId="8" applyNumberFormat="1" applyFont="1" applyFill="1" applyBorder="1" applyAlignment="1">
      <alignment vertical="center" wrapText="1"/>
    </xf>
    <xf numFmtId="4" fontId="38" fillId="0" borderId="0" xfId="8" applyNumberFormat="1" applyFont="1" applyBorder="1" applyAlignment="1">
      <alignment vertical="center" wrapText="1"/>
    </xf>
    <xf numFmtId="3" fontId="37" fillId="3" borderId="41" xfId="8" applyNumberFormat="1" applyFont="1" applyFill="1" applyBorder="1" applyAlignment="1">
      <alignment vertical="center" wrapText="1"/>
    </xf>
    <xf numFmtId="0" fontId="38" fillId="0" borderId="41" xfId="8" applyFont="1" applyBorder="1" applyAlignment="1">
      <alignment horizontal="left" vertical="center" wrapText="1"/>
    </xf>
    <xf numFmtId="0" fontId="39" fillId="5" borderId="41" xfId="8" applyFont="1" applyFill="1" applyBorder="1" applyAlignment="1">
      <alignment horizontal="left" vertical="center"/>
    </xf>
    <xf numFmtId="0" fontId="2" fillId="0" borderId="0" xfId="8" applyFont="1"/>
    <xf numFmtId="4" fontId="38" fillId="0" borderId="26" xfId="8" applyNumberFormat="1" applyFont="1" applyFill="1" applyBorder="1" applyAlignment="1">
      <alignment vertical="center" wrapText="1"/>
    </xf>
    <xf numFmtId="0" fontId="37" fillId="0" borderId="41" xfId="8" applyFont="1" applyBorder="1" applyAlignment="1">
      <alignment vertical="center" wrapText="1"/>
    </xf>
    <xf numFmtId="4" fontId="38" fillId="0" borderId="39" xfId="8" applyNumberFormat="1" applyFont="1" applyFill="1" applyBorder="1" applyAlignment="1">
      <alignment vertical="center" wrapText="1"/>
    </xf>
    <xf numFmtId="4" fontId="38" fillId="0" borderId="24" xfId="8" applyNumberFormat="1" applyFont="1" applyFill="1" applyBorder="1" applyAlignment="1">
      <alignment vertical="center" wrapText="1"/>
    </xf>
    <xf numFmtId="4" fontId="37" fillId="3" borderId="39" xfId="8" applyNumberFormat="1" applyFont="1" applyFill="1" applyBorder="1" applyAlignment="1">
      <alignment vertical="center" wrapText="1"/>
    </xf>
    <xf numFmtId="0" fontId="37" fillId="15" borderId="39" xfId="8" applyFont="1" applyFill="1" applyBorder="1" applyAlignment="1">
      <alignment vertical="center" wrapText="1"/>
    </xf>
    <xf numFmtId="4" fontId="37" fillId="15" borderId="39" xfId="8" applyNumberFormat="1" applyFont="1" applyFill="1" applyBorder="1" applyAlignment="1">
      <alignment vertical="center" wrapText="1"/>
    </xf>
    <xf numFmtId="4" fontId="38" fillId="0" borderId="25" xfId="8" applyNumberFormat="1" applyFont="1" applyFill="1" applyBorder="1" applyAlignment="1">
      <alignment vertical="center" wrapText="1"/>
    </xf>
    <xf numFmtId="4" fontId="38" fillId="3" borderId="39" xfId="8" applyNumberFormat="1" applyFont="1" applyFill="1" applyBorder="1" applyAlignment="1">
      <alignment vertical="center" wrapText="1"/>
    </xf>
    <xf numFmtId="0" fontId="37" fillId="0" borderId="0" xfId="8" applyNumberFormat="1" applyFont="1" applyBorder="1" applyAlignment="1">
      <alignment horizontal="left" vertical="center" wrapText="1"/>
    </xf>
    <xf numFmtId="0" fontId="37" fillId="0" borderId="0" xfId="8" applyFont="1" applyBorder="1" applyAlignment="1">
      <alignment horizontal="left" vertical="center" wrapText="1"/>
    </xf>
    <xf numFmtId="17" fontId="38" fillId="0" borderId="0" xfId="8" applyNumberFormat="1" applyFont="1" applyBorder="1" applyAlignment="1" applyProtection="1">
      <alignment horizontal="right" wrapText="1"/>
    </xf>
    <xf numFmtId="167" fontId="38" fillId="0" borderId="0" xfId="8" applyNumberFormat="1" applyFont="1" applyBorder="1" applyAlignment="1" applyProtection="1">
      <alignment horizontal="right" wrapText="1"/>
    </xf>
    <xf numFmtId="0" fontId="10" fillId="0" borderId="0" xfId="8" applyFont="1" applyAlignment="1">
      <alignment horizontal="right"/>
    </xf>
    <xf numFmtId="0" fontId="38" fillId="0" borderId="0" xfId="8" applyFont="1" applyBorder="1" applyAlignment="1">
      <alignment horizontal="right" wrapText="1"/>
    </xf>
    <xf numFmtId="0" fontId="38" fillId="0" borderId="0" xfId="8" applyFont="1"/>
    <xf numFmtId="0" fontId="38" fillId="0" borderId="0" xfId="8" applyFont="1" applyBorder="1"/>
    <xf numFmtId="4" fontId="37" fillId="3" borderId="26" xfId="8" applyNumberFormat="1" applyFont="1" applyFill="1" applyBorder="1" applyAlignment="1">
      <alignment vertical="center" wrapText="1"/>
    </xf>
    <xf numFmtId="4" fontId="38" fillId="0" borderId="40" xfId="8" applyNumberFormat="1" applyFont="1" applyFill="1" applyBorder="1" applyAlignment="1">
      <alignment vertical="center" wrapText="1"/>
    </xf>
    <xf numFmtId="4" fontId="38" fillId="0" borderId="0" xfId="8" applyNumberFormat="1" applyFont="1" applyFill="1" applyBorder="1" applyAlignment="1">
      <alignment vertical="center" wrapText="1"/>
    </xf>
    <xf numFmtId="0" fontId="2" fillId="0" borderId="0" xfId="8" applyFont="1" applyBorder="1"/>
    <xf numFmtId="0" fontId="2" fillId="0" borderId="0" xfId="8" applyFont="1" applyBorder="1" applyAlignment="1">
      <alignment horizontal="center" vertical="top"/>
    </xf>
    <xf numFmtId="0" fontId="2" fillId="0" borderId="0" xfId="8" applyFont="1" applyAlignment="1">
      <alignment horizontal="center" vertical="top"/>
    </xf>
    <xf numFmtId="0" fontId="2" fillId="6" borderId="0" xfId="8" applyFont="1" applyFill="1" applyAlignment="1">
      <alignment horizontal="center" vertical="top"/>
    </xf>
    <xf numFmtId="0" fontId="2" fillId="7" borderId="0" xfId="8" applyFont="1" applyFill="1" applyAlignment="1">
      <alignment horizontal="center" vertical="top"/>
    </xf>
    <xf numFmtId="40" fontId="10" fillId="6" borderId="42" xfId="8" applyNumberFormat="1" applyFill="1" applyBorder="1"/>
    <xf numFmtId="40" fontId="10" fillId="6" borderId="41" xfId="8" applyNumberFormat="1" applyFill="1" applyBorder="1"/>
    <xf numFmtId="40" fontId="2" fillId="8" borderId="41" xfId="8" applyNumberFormat="1" applyFont="1" applyFill="1" applyBorder="1"/>
    <xf numFmtId="0" fontId="10" fillId="0" borderId="0" xfId="8" applyBorder="1"/>
    <xf numFmtId="40" fontId="10" fillId="0" borderId="0" xfId="8" applyNumberFormat="1"/>
    <xf numFmtId="40" fontId="10" fillId="7" borderId="42" xfId="8" applyNumberFormat="1" applyFill="1" applyBorder="1"/>
    <xf numFmtId="40" fontId="10" fillId="7" borderId="41" xfId="8" applyNumberFormat="1" applyFill="1" applyBorder="1"/>
    <xf numFmtId="40" fontId="2" fillId="9" borderId="41" xfId="8" applyNumberFormat="1" applyFont="1" applyFill="1" applyBorder="1"/>
    <xf numFmtId="0" fontId="10" fillId="0" borderId="41" xfId="8" applyFont="1" applyFill="1" applyBorder="1"/>
    <xf numFmtId="0" fontId="10" fillId="0" borderId="43" xfId="8" applyBorder="1"/>
    <xf numFmtId="40" fontId="10" fillId="10" borderId="4" xfId="8" applyNumberFormat="1" applyFill="1" applyBorder="1"/>
    <xf numFmtId="40" fontId="2" fillId="10" borderId="4" xfId="8" applyNumberFormat="1" applyFont="1" applyFill="1" applyBorder="1"/>
    <xf numFmtId="0" fontId="10" fillId="0" borderId="44" xfId="8" applyFont="1" applyBorder="1"/>
    <xf numFmtId="40" fontId="10" fillId="10" borderId="0" xfId="8" applyNumberFormat="1" applyFill="1" applyBorder="1"/>
    <xf numFmtId="40" fontId="2" fillId="10" borderId="0" xfId="8" applyNumberFormat="1" applyFont="1" applyFill="1" applyBorder="1"/>
    <xf numFmtId="0" fontId="10" fillId="0" borderId="0" xfId="8" applyFont="1" applyBorder="1"/>
    <xf numFmtId="0" fontId="10" fillId="0" borderId="41" xfId="8" applyBorder="1"/>
    <xf numFmtId="40" fontId="10" fillId="10" borderId="42" xfId="8" applyNumberFormat="1" applyFill="1" applyBorder="1"/>
    <xf numFmtId="40" fontId="10" fillId="10" borderId="41" xfId="8" applyNumberFormat="1" applyFill="1" applyBorder="1"/>
    <xf numFmtId="40" fontId="2" fillId="10" borderId="41" xfId="8" applyNumberFormat="1" applyFont="1" applyFill="1" applyBorder="1"/>
    <xf numFmtId="0" fontId="2" fillId="11" borderId="41" xfId="8" applyFont="1" applyFill="1" applyBorder="1"/>
    <xf numFmtId="40" fontId="2" fillId="11" borderId="42" xfId="8" applyNumberFormat="1" applyFont="1" applyFill="1" applyBorder="1"/>
    <xf numFmtId="40" fontId="2" fillId="11" borderId="41" xfId="8" applyNumberFormat="1" applyFont="1" applyFill="1" applyBorder="1"/>
    <xf numFmtId="40" fontId="10" fillId="6" borderId="41" xfId="8" applyNumberFormat="1" applyFont="1" applyFill="1" applyBorder="1"/>
    <xf numFmtId="0" fontId="10" fillId="0" borderId="0" xfId="8" applyFont="1" applyFill="1" applyBorder="1"/>
    <xf numFmtId="40" fontId="10" fillId="0" borderId="0" xfId="8" applyNumberFormat="1" applyFont="1"/>
    <xf numFmtId="40" fontId="2" fillId="4" borderId="27" xfId="8" applyNumberFormat="1" applyFont="1" applyFill="1" applyBorder="1"/>
    <xf numFmtId="40" fontId="10" fillId="16" borderId="41" xfId="8" applyNumberFormat="1" applyFill="1" applyBorder="1"/>
    <xf numFmtId="40" fontId="10" fillId="16" borderId="41" xfId="8" applyNumberFormat="1" applyFont="1" applyFill="1" applyBorder="1"/>
    <xf numFmtId="40" fontId="2" fillId="16" borderId="41" xfId="8" applyNumberFormat="1" applyFont="1" applyFill="1" applyBorder="1"/>
    <xf numFmtId="40" fontId="10" fillId="17" borderId="41" xfId="8" applyNumberFormat="1" applyFill="1" applyBorder="1"/>
    <xf numFmtId="40" fontId="10" fillId="17" borderId="41" xfId="8" applyNumberFormat="1" applyFont="1" applyFill="1" applyBorder="1"/>
    <xf numFmtId="40" fontId="2" fillId="17" borderId="41" xfId="8" applyNumberFormat="1" applyFont="1" applyFill="1" applyBorder="1"/>
    <xf numFmtId="0" fontId="10" fillId="0" borderId="0" xfId="8" applyAlignment="1">
      <alignment vertical="top"/>
    </xf>
    <xf numFmtId="0" fontId="28" fillId="0" borderId="0" xfId="8" applyFont="1" applyAlignment="1">
      <alignment vertical="top"/>
    </xf>
    <xf numFmtId="0" fontId="37" fillId="0" borderId="0" xfId="8" applyFont="1" applyBorder="1" applyAlignment="1">
      <alignment vertical="top"/>
    </xf>
    <xf numFmtId="0" fontId="38" fillId="0" borderId="43" xfId="8" applyFont="1" applyBorder="1" applyAlignment="1">
      <alignment vertical="top" wrapText="1"/>
    </xf>
    <xf numFmtId="0" fontId="10" fillId="0" borderId="41" xfId="8" applyBorder="1" applyAlignment="1">
      <alignment vertical="top"/>
    </xf>
    <xf numFmtId="0" fontId="10" fillId="0" borderId="41" xfId="8" applyBorder="1" applyAlignment="1">
      <alignment vertical="top" wrapText="1" shrinkToFit="1"/>
    </xf>
    <xf numFmtId="0" fontId="10" fillId="0" borderId="41" xfId="8" applyBorder="1" applyAlignment="1">
      <alignment vertical="top" wrapText="1"/>
    </xf>
    <xf numFmtId="0" fontId="33" fillId="0" borderId="41" xfId="8" applyFont="1" applyBorder="1" applyAlignment="1">
      <alignment vertical="top" wrapText="1"/>
    </xf>
    <xf numFmtId="0" fontId="39" fillId="0" borderId="0" xfId="8" applyFont="1" applyBorder="1" applyAlignment="1">
      <alignment vertical="top"/>
    </xf>
    <xf numFmtId="0" fontId="10" fillId="0" borderId="11" xfId="8" applyFill="1" applyBorder="1" applyAlignment="1">
      <alignment vertical="top" wrapText="1"/>
    </xf>
    <xf numFmtId="0" fontId="10" fillId="0" borderId="0" xfId="8" applyFont="1" applyAlignment="1">
      <alignment wrapText="1"/>
    </xf>
    <xf numFmtId="0" fontId="38" fillId="14" borderId="41" xfId="8" applyFont="1" applyFill="1" applyBorder="1" applyAlignment="1">
      <alignment vertical="center" wrapText="1"/>
    </xf>
    <xf numFmtId="3" fontId="38" fillId="14" borderId="41" xfId="8" applyNumberFormat="1" applyFont="1" applyFill="1" applyBorder="1" applyAlignment="1">
      <alignment vertical="center" wrapText="1"/>
    </xf>
    <xf numFmtId="4" fontId="38" fillId="14" borderId="41" xfId="8" applyNumberFormat="1" applyFont="1" applyFill="1" applyBorder="1" applyAlignment="1">
      <alignment vertical="center" wrapText="1"/>
    </xf>
    <xf numFmtId="0" fontId="10" fillId="14" borderId="0" xfId="8" applyFill="1"/>
    <xf numFmtId="0" fontId="10" fillId="14" borderId="41" xfId="8" applyFont="1" applyFill="1" applyBorder="1"/>
    <xf numFmtId="40" fontId="2" fillId="9" borderId="0" xfId="8" applyNumberFormat="1" applyFont="1" applyFill="1" applyBorder="1"/>
    <xf numFmtId="0" fontId="2" fillId="7" borderId="41" xfId="8" applyFont="1" applyFill="1" applyBorder="1"/>
    <xf numFmtId="0" fontId="0" fillId="0" borderId="0" xfId="0" applyFill="1" applyAlignment="1">
      <alignment horizontal="left"/>
    </xf>
    <xf numFmtId="0" fontId="38" fillId="14" borderId="39" xfId="8" applyFont="1" applyFill="1" applyBorder="1" applyAlignment="1">
      <alignment vertical="center" wrapText="1"/>
    </xf>
    <xf numFmtId="0" fontId="39" fillId="5" borderId="0" xfId="8" applyFont="1" applyFill="1" applyBorder="1" applyAlignment="1">
      <alignment horizontal="left" vertical="center"/>
    </xf>
    <xf numFmtId="3" fontId="37" fillId="3" borderId="0" xfId="8" applyNumberFormat="1" applyFont="1" applyFill="1" applyBorder="1" applyAlignment="1">
      <alignment vertical="center" wrapText="1"/>
    </xf>
    <xf numFmtId="4" fontId="37" fillId="3" borderId="0" xfId="8" applyNumberFormat="1" applyFont="1" applyFill="1" applyBorder="1" applyAlignment="1">
      <alignment vertical="center" wrapText="1"/>
    </xf>
    <xf numFmtId="0" fontId="38" fillId="14" borderId="41" xfId="8" applyFont="1" applyFill="1" applyBorder="1" applyAlignment="1">
      <alignment horizontal="left" vertical="center" wrapText="1"/>
    </xf>
    <xf numFmtId="0" fontId="39" fillId="14" borderId="41" xfId="8" applyFont="1" applyFill="1" applyBorder="1" applyAlignment="1">
      <alignment horizontal="left" vertical="center"/>
    </xf>
    <xf numFmtId="0" fontId="39" fillId="14" borderId="0" xfId="8" applyFont="1" applyFill="1" applyBorder="1" applyAlignment="1">
      <alignment horizontal="left" vertical="center"/>
    </xf>
    <xf numFmtId="0" fontId="38" fillId="14" borderId="39" xfId="8" applyFont="1" applyFill="1" applyBorder="1" applyAlignment="1">
      <alignment horizontal="left" vertical="center" wrapText="1"/>
    </xf>
    <xf numFmtId="0" fontId="39" fillId="14" borderId="25" xfId="8" applyFont="1" applyFill="1" applyBorder="1" applyAlignment="1">
      <alignment horizontal="left" vertical="center"/>
    </xf>
    <xf numFmtId="40" fontId="2" fillId="7" borderId="0" xfId="8" applyNumberFormat="1" applyFont="1" applyFill="1" applyBorder="1"/>
    <xf numFmtId="0" fontId="37" fillId="5" borderId="0" xfId="8" applyFont="1" applyFill="1" applyBorder="1" applyAlignment="1">
      <alignment vertical="center" wrapText="1"/>
    </xf>
    <xf numFmtId="0" fontId="30" fillId="0" borderId="0" xfId="0" applyNumberFormat="1" applyFont="1" applyFill="1"/>
    <xf numFmtId="0" fontId="10" fillId="0" borderId="0" xfId="8" applyFont="1" applyFill="1"/>
    <xf numFmtId="165" fontId="19" fillId="18" borderId="0" xfId="2" applyNumberFormat="1" applyFont="1" applyFill="1"/>
    <xf numFmtId="0" fontId="16" fillId="0" borderId="0" xfId="0" applyFont="1" applyFill="1"/>
    <xf numFmtId="0" fontId="4" fillId="0" borderId="0" xfId="0" applyNumberFormat="1" applyFont="1" applyFill="1" applyAlignment="1">
      <alignment horizontal="center"/>
    </xf>
    <xf numFmtId="0" fontId="6" fillId="0" borderId="0" xfId="0" applyFont="1" applyFill="1"/>
    <xf numFmtId="43" fontId="0" fillId="0" borderId="5" xfId="1" applyFont="1" applyFill="1" applyBorder="1"/>
    <xf numFmtId="43" fontId="0" fillId="0" borderId="6" xfId="1" applyFont="1" applyFill="1" applyBorder="1"/>
    <xf numFmtId="17" fontId="12" fillId="0" borderId="0" xfId="1" applyNumberFormat="1" applyFont="1" applyFill="1" applyAlignment="1">
      <alignment horizontal="center"/>
    </xf>
    <xf numFmtId="0" fontId="2" fillId="0" borderId="0" xfId="0" applyFont="1" applyFill="1"/>
    <xf numFmtId="0" fontId="20" fillId="0" borderId="0" xfId="0" applyFont="1" applyFill="1"/>
    <xf numFmtId="43" fontId="1" fillId="0" borderId="0" xfId="1" applyNumberFormat="1" applyFont="1" applyFill="1" applyAlignment="1">
      <alignment horizontal="center"/>
    </xf>
    <xf numFmtId="0" fontId="8" fillId="0" borderId="0" xfId="0" applyFont="1" applyFill="1"/>
    <xf numFmtId="43" fontId="0" fillId="0" borderId="3" xfId="1" applyFont="1" applyFill="1" applyBorder="1"/>
    <xf numFmtId="0" fontId="9" fillId="0" borderId="0" xfId="0" applyFont="1" applyFill="1"/>
    <xf numFmtId="43" fontId="0" fillId="0" borderId="7" xfId="1" applyFont="1" applyFill="1" applyBorder="1"/>
    <xf numFmtId="164" fontId="8" fillId="0" borderId="0" xfId="1" applyNumberFormat="1" applyFont="1" applyFill="1"/>
    <xf numFmtId="164" fontId="0" fillId="0" borderId="0" xfId="1" quotePrefix="1" applyNumberFormat="1" applyFont="1" applyFill="1"/>
    <xf numFmtId="164" fontId="0" fillId="0" borderId="0" xfId="1" applyNumberFormat="1" applyFont="1" applyFill="1"/>
    <xf numFmtId="0" fontId="12" fillId="0" borderId="0" xfId="0" applyFont="1" applyFill="1"/>
    <xf numFmtId="17" fontId="12" fillId="0" borderId="0" xfId="0" applyNumberFormat="1" applyFont="1" applyFill="1" applyAlignment="1">
      <alignment horizontal="center"/>
    </xf>
    <xf numFmtId="0" fontId="11" fillId="0" borderId="0" xfId="0" applyFont="1" applyFill="1"/>
    <xf numFmtId="43" fontId="0" fillId="0" borderId="4" xfId="0" applyNumberFormat="1" applyFill="1" applyBorder="1"/>
    <xf numFmtId="43" fontId="0" fillId="0" borderId="5" xfId="0" applyNumberFormat="1" applyFill="1" applyBorder="1"/>
    <xf numFmtId="43" fontId="0" fillId="0" borderId="6" xfId="0" applyNumberFormat="1" applyFill="1" applyBorder="1"/>
    <xf numFmtId="43" fontId="0" fillId="0" borderId="38" xfId="0" applyNumberFormat="1" applyFill="1" applyBorder="1"/>
    <xf numFmtId="43" fontId="24" fillId="0" borderId="0" xfId="0" applyNumberFormat="1" applyFont="1" applyFill="1"/>
    <xf numFmtId="43" fontId="0" fillId="0" borderId="0" xfId="1" applyNumberFormat="1" applyFont="1" applyFill="1"/>
    <xf numFmtId="4" fontId="0" fillId="0" borderId="0" xfId="0" applyNumberFormat="1" applyFill="1"/>
    <xf numFmtId="165" fontId="19" fillId="0" borderId="0" xfId="2" applyNumberFormat="1" applyFont="1" applyFill="1"/>
    <xf numFmtId="0" fontId="10" fillId="4" borderId="0" xfId="0" applyFont="1" applyFill="1" applyAlignment="1">
      <alignment horizontal="centerContinuous"/>
    </xf>
    <xf numFmtId="165" fontId="5" fillId="4" borderId="0" xfId="2" applyNumberFormat="1" applyFont="1" applyFill="1" applyBorder="1" applyAlignment="1">
      <alignment horizontal="center" wrapText="1"/>
    </xf>
    <xf numFmtId="0" fontId="10" fillId="14" borderId="0" xfId="0" applyFont="1" applyFill="1" applyAlignment="1">
      <alignment horizontal="centerContinuous"/>
    </xf>
    <xf numFmtId="165" fontId="5" fillId="14" borderId="0" xfId="2" applyNumberFormat="1" applyFont="1" applyFill="1" applyBorder="1" applyAlignment="1">
      <alignment horizontal="center" wrapText="1"/>
    </xf>
    <xf numFmtId="0" fontId="10" fillId="0" borderId="0" xfId="0" applyFont="1" applyAlignment="1">
      <alignment horizontal="centerContinuous"/>
    </xf>
    <xf numFmtId="0" fontId="0" fillId="0" borderId="0" xfId="0" applyAlignment="1">
      <alignment horizontal="centerContinuous"/>
    </xf>
    <xf numFmtId="0" fontId="5" fillId="0" borderId="0" xfId="0" applyFont="1" applyAlignment="1">
      <alignment horizontal="center"/>
    </xf>
    <xf numFmtId="0" fontId="50" fillId="0" borderId="0" xfId="0" applyFont="1" applyAlignment="1">
      <alignment horizontal="center"/>
    </xf>
    <xf numFmtId="9" fontId="10" fillId="0" borderId="0" xfId="3" applyFont="1" applyAlignment="1">
      <alignment horizontal="center"/>
    </xf>
    <xf numFmtId="9" fontId="10" fillId="0" borderId="0" xfId="3" quotePrefix="1" applyFont="1" applyAlignment="1">
      <alignment horizontal="center"/>
    </xf>
    <xf numFmtId="172" fontId="52" fillId="0" borderId="0" xfId="0" applyNumberFormat="1" applyFont="1"/>
    <xf numFmtId="43" fontId="0" fillId="0" borderId="29" xfId="1" applyFont="1" applyBorder="1"/>
    <xf numFmtId="43" fontId="0" fillId="14" borderId="0" xfId="0" applyNumberFormat="1" applyFill="1"/>
    <xf numFmtId="0" fontId="28" fillId="0" borderId="0" xfId="0" applyFont="1" applyFill="1" applyBorder="1" applyAlignment="1">
      <alignment horizontal="center"/>
    </xf>
    <xf numFmtId="43" fontId="0" fillId="0" borderId="38" xfId="1" quotePrefix="1" applyFont="1" applyFill="1" applyBorder="1"/>
    <xf numFmtId="43" fontId="0" fillId="0" borderId="44" xfId="1" quotePrefix="1" applyFont="1" applyFill="1" applyBorder="1"/>
    <xf numFmtId="43" fontId="0" fillId="0" borderId="44" xfId="1" applyFont="1" applyBorder="1"/>
    <xf numFmtId="43" fontId="0" fillId="0" borderId="38" xfId="1" applyFont="1" applyBorder="1"/>
    <xf numFmtId="43" fontId="0" fillId="0" borderId="44" xfId="0" applyNumberFormat="1" applyBorder="1"/>
    <xf numFmtId="0" fontId="30" fillId="0" borderId="0" xfId="0" applyFont="1" applyAlignment="1">
      <alignment horizontal="center"/>
    </xf>
    <xf numFmtId="9" fontId="29" fillId="0" borderId="0" xfId="3" applyFont="1"/>
    <xf numFmtId="9" fontId="55" fillId="4" borderId="0" xfId="3" applyFont="1" applyFill="1" applyAlignment="1">
      <alignment horizontal="right"/>
    </xf>
    <xf numFmtId="9" fontId="55" fillId="4" borderId="0" xfId="3" applyFont="1" applyFill="1"/>
    <xf numFmtId="165" fontId="0" fillId="19" borderId="0" xfId="2" applyNumberFormat="1" applyFont="1" applyFill="1" applyAlignment="1">
      <alignment horizontal="right"/>
    </xf>
    <xf numFmtId="165" fontId="0" fillId="14" borderId="0" xfId="2" applyNumberFormat="1" applyFont="1" applyFill="1" applyBorder="1" applyAlignment="1">
      <alignment horizontal="right"/>
    </xf>
    <xf numFmtId="165" fontId="0" fillId="14" borderId="0" xfId="2" quotePrefix="1" applyNumberFormat="1" applyFont="1" applyFill="1" applyAlignment="1">
      <alignment horizontal="right"/>
    </xf>
    <xf numFmtId="165" fontId="46" fillId="0" borderId="0" xfId="2" applyNumberFormat="1" applyFont="1"/>
    <xf numFmtId="164" fontId="0" fillId="4" borderId="0" xfId="1" applyNumberFormat="1" applyFont="1" applyFill="1" applyAlignment="1">
      <alignment horizontal="right"/>
    </xf>
    <xf numFmtId="0" fontId="46" fillId="0" borderId="0" xfId="0" applyFont="1"/>
    <xf numFmtId="165" fontId="46" fillId="0" borderId="0" xfId="2" applyNumberFormat="1" applyFont="1" applyFill="1"/>
    <xf numFmtId="0" fontId="34" fillId="0" borderId="0" xfId="0" applyFont="1" applyFill="1"/>
    <xf numFmtId="165" fontId="55" fillId="0" borderId="0" xfId="2" applyNumberFormat="1" applyFont="1" applyFill="1"/>
    <xf numFmtId="165" fontId="0" fillId="4" borderId="0" xfId="0" applyNumberFormat="1" applyFill="1"/>
    <xf numFmtId="0" fontId="28" fillId="0" borderId="0" xfId="0" applyFont="1" applyBorder="1" applyAlignment="1">
      <alignment horizontal="center" wrapText="1"/>
    </xf>
    <xf numFmtId="165" fontId="32" fillId="0" borderId="0" xfId="4" applyNumberFormat="1" applyFont="1" applyBorder="1"/>
    <xf numFmtId="165" fontId="0" fillId="0" borderId="0" xfId="0" applyNumberFormat="1" applyBorder="1"/>
    <xf numFmtId="0" fontId="28" fillId="0" borderId="0" xfId="0" applyFont="1" applyBorder="1"/>
    <xf numFmtId="0" fontId="28" fillId="4" borderId="4" xfId="0" applyFont="1" applyFill="1" applyBorder="1" applyAlignment="1">
      <alignment horizontal="centerContinuous"/>
    </xf>
    <xf numFmtId="0" fontId="0" fillId="4" borderId="4" xfId="0" applyFill="1" applyBorder="1" applyAlignment="1">
      <alignment horizontal="centerContinuous"/>
    </xf>
    <xf numFmtId="0" fontId="0" fillId="0" borderId="0" xfId="0" applyAlignment="1"/>
    <xf numFmtId="1" fontId="28" fillId="0" borderId="0" xfId="4" applyNumberFormat="1" applyFont="1" applyFill="1" applyBorder="1" applyAlignment="1">
      <alignment horizontal="center"/>
    </xf>
    <xf numFmtId="165" fontId="0" fillId="0" borderId="0" xfId="0" applyNumberFormat="1" applyFont="1" applyFill="1" applyBorder="1" applyAlignment="1">
      <alignment horizontal="center"/>
    </xf>
    <xf numFmtId="9" fontId="56" fillId="0" borderId="11" xfId="3" applyFont="1" applyFill="1" applyBorder="1" applyAlignment="1">
      <alignment horizontal="center"/>
    </xf>
    <xf numFmtId="9" fontId="28" fillId="5" borderId="9" xfId="5" applyNumberFormat="1" applyFont="1" applyFill="1" applyBorder="1" applyAlignment="1">
      <alignment horizontal="center"/>
    </xf>
    <xf numFmtId="0" fontId="57" fillId="0" borderId="0" xfId="0" applyFont="1"/>
    <xf numFmtId="0" fontId="28" fillId="5" borderId="41" xfId="0" applyFont="1" applyFill="1" applyBorder="1" applyAlignment="1">
      <alignment horizontal="center"/>
    </xf>
    <xf numFmtId="2" fontId="28" fillId="5" borderId="41" xfId="5" applyNumberFormat="1" applyFont="1" applyFill="1" applyBorder="1" applyAlignment="1">
      <alignment horizontal="center"/>
    </xf>
    <xf numFmtId="43" fontId="0" fillId="0" borderId="44" xfId="1" applyFont="1" applyFill="1" applyBorder="1"/>
    <xf numFmtId="43" fontId="0" fillId="0" borderId="38" xfId="1" applyFont="1" applyFill="1" applyBorder="1"/>
    <xf numFmtId="43" fontId="0" fillId="0" borderId="29" xfId="0" applyNumberFormat="1" applyFill="1" applyBorder="1"/>
    <xf numFmtId="43" fontId="0" fillId="0" borderId="44" xfId="0" applyNumberFormat="1" applyFill="1" applyBorder="1"/>
    <xf numFmtId="40" fontId="0" fillId="0" borderId="0" xfId="0" applyNumberFormat="1" applyFill="1"/>
    <xf numFmtId="0" fontId="5" fillId="0" borderId="0" xfId="8" applyFont="1" applyAlignment="1">
      <alignment horizontal="center"/>
    </xf>
    <xf numFmtId="0" fontId="54" fillId="0" borderId="0" xfId="0" applyFont="1" applyAlignment="1">
      <alignment horizontal="centerContinuous"/>
    </xf>
    <xf numFmtId="0" fontId="53" fillId="0" borderId="0" xfId="0" applyFont="1" applyAlignment="1">
      <alignment horizontal="centerContinuous"/>
    </xf>
    <xf numFmtId="0" fontId="21" fillId="0" borderId="0" xfId="0" applyFont="1" applyAlignment="1">
      <alignment horizontal="center" vertical="center"/>
    </xf>
    <xf numFmtId="165" fontId="32" fillId="10" borderId="0" xfId="4" applyNumberFormat="1" applyFont="1" applyFill="1" applyAlignment="1">
      <alignment horizontal="left"/>
    </xf>
    <xf numFmtId="0" fontId="0" fillId="10" borderId="0" xfId="0" applyFill="1" applyAlignment="1">
      <alignment horizontal="left"/>
    </xf>
    <xf numFmtId="165" fontId="32" fillId="0" borderId="0" xfId="4" applyNumberFormat="1" applyFont="1" applyFill="1" applyAlignment="1">
      <alignment horizontal="left"/>
    </xf>
    <xf numFmtId="0" fontId="0" fillId="0" borderId="0" xfId="0" applyFill="1" applyAlignment="1">
      <alignment horizontal="left"/>
    </xf>
    <xf numFmtId="165" fontId="32" fillId="4" borderId="0" xfId="4" applyNumberFormat="1" applyFont="1" applyFill="1" applyAlignment="1">
      <alignment horizontal="left"/>
    </xf>
    <xf numFmtId="0" fontId="0" fillId="4" borderId="0" xfId="0" applyFill="1" applyAlignment="1">
      <alignment horizontal="left"/>
    </xf>
    <xf numFmtId="165" fontId="28" fillId="0" borderId="0" xfId="4" applyNumberFormat="1" applyFont="1" applyFill="1" applyAlignment="1">
      <alignment horizontal="left"/>
    </xf>
    <xf numFmtId="0" fontId="28" fillId="0" borderId="0" xfId="0" applyFont="1" applyFill="1" applyAlignment="1">
      <alignment horizontal="left"/>
    </xf>
    <xf numFmtId="165" fontId="32" fillId="10" borderId="13" xfId="4" applyNumberFormat="1" applyFont="1" applyFill="1" applyBorder="1" applyAlignment="1">
      <alignment horizontal="left"/>
    </xf>
    <xf numFmtId="165" fontId="28" fillId="10" borderId="0" xfId="4" applyNumberFormat="1" applyFont="1" applyFill="1" applyAlignment="1">
      <alignment horizontal="center"/>
    </xf>
    <xf numFmtId="0" fontId="28" fillId="10" borderId="0" xfId="0" applyFont="1" applyFill="1" applyAlignment="1">
      <alignment horizontal="center"/>
    </xf>
    <xf numFmtId="165" fontId="32" fillId="10" borderId="0" xfId="4" applyNumberFormat="1" applyFont="1" applyFill="1" applyAlignment="1">
      <alignment horizontal="right"/>
    </xf>
    <xf numFmtId="0" fontId="0" fillId="10" borderId="0" xfId="0" applyFill="1" applyAlignment="1"/>
    <xf numFmtId="10" fontId="32" fillId="10" borderId="0" xfId="5" applyNumberFormat="1" applyFont="1" applyFill="1" applyAlignment="1">
      <alignment horizontal="left"/>
    </xf>
    <xf numFmtId="0" fontId="28" fillId="0" borderId="0" xfId="0" applyFont="1" applyFill="1" applyBorder="1" applyAlignment="1">
      <alignment horizontal="center"/>
    </xf>
    <xf numFmtId="0" fontId="28" fillId="5" borderId="15" xfId="0" applyFont="1" applyFill="1" applyBorder="1" applyAlignment="1">
      <alignment horizontal="center"/>
    </xf>
    <xf numFmtId="0" fontId="28" fillId="5" borderId="16" xfId="0" applyFont="1" applyFill="1" applyBorder="1" applyAlignment="1">
      <alignment horizontal="center"/>
    </xf>
    <xf numFmtId="1" fontId="28" fillId="5" borderId="15" xfId="4" applyNumberFormat="1" applyFont="1" applyFill="1" applyBorder="1" applyAlignment="1">
      <alignment horizontal="center"/>
    </xf>
    <xf numFmtId="1" fontId="28" fillId="5" borderId="16" xfId="4" applyNumberFormat="1" applyFont="1" applyFill="1" applyBorder="1" applyAlignment="1">
      <alignment horizontal="center"/>
    </xf>
    <xf numFmtId="17" fontId="28" fillId="5" borderId="0" xfId="0" applyNumberFormat="1" applyFont="1" applyFill="1" applyAlignment="1">
      <alignment horizontal="center"/>
    </xf>
    <xf numFmtId="0" fontId="34" fillId="0" borderId="4" xfId="0" applyFont="1" applyBorder="1" applyAlignment="1">
      <alignment horizontal="center"/>
    </xf>
    <xf numFmtId="17" fontId="0" fillId="0" borderId="0" xfId="0" applyNumberFormat="1" applyAlignment="1">
      <alignment horizontal="center"/>
    </xf>
    <xf numFmtId="0" fontId="34" fillId="0" borderId="29" xfId="0" applyFont="1" applyBorder="1" applyAlignment="1">
      <alignment horizontal="center"/>
    </xf>
    <xf numFmtId="0" fontId="28" fillId="0" borderId="0" xfId="0" applyFont="1" applyAlignment="1">
      <alignment horizontal="center"/>
    </xf>
    <xf numFmtId="0" fontId="2" fillId="0" borderId="0" xfId="8" applyFont="1" applyAlignment="1">
      <alignment horizontal="left" vertical="top"/>
    </xf>
    <xf numFmtId="0" fontId="2" fillId="4" borderId="0" xfId="8" applyFont="1" applyFill="1" applyAlignment="1">
      <alignment horizontal="right"/>
    </xf>
  </cellXfs>
  <cellStyles count="9">
    <cellStyle name="Comma" xfId="1" builtinId="3"/>
    <cellStyle name="Comma 2" xfId="6"/>
    <cellStyle name="Currency" xfId="2" builtinId="4"/>
    <cellStyle name="Currency 2" xfId="4"/>
    <cellStyle name="Normal" xfId="0" builtinId="0"/>
    <cellStyle name="Normal 2" xfId="7"/>
    <cellStyle name="Normal 3" xfId="8"/>
    <cellStyle name="Percent" xfId="3" builtinId="5"/>
    <cellStyle name="Percent 2" xfId="5"/>
  </cellStyles>
  <dxfs count="0"/>
  <tableStyles count="0" defaultTableStyle="TableStyleMedium9" defaultPivotStyle="PivotStyleLight16"/>
  <colors>
    <mruColors>
      <color rgb="FF3366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tabSelected="1" workbookViewId="0"/>
  </sheetViews>
  <sheetFormatPr defaultRowHeight="14.4" x14ac:dyDescent="0.3"/>
  <cols>
    <col min="1" max="1" width="35.88671875" customWidth="1"/>
    <col min="2" max="2" width="9" customWidth="1"/>
  </cols>
  <sheetData>
    <row r="1" spans="1:6" ht="23.4" x14ac:dyDescent="0.45">
      <c r="A1" s="559" t="s">
        <v>834</v>
      </c>
      <c r="B1" s="511"/>
      <c r="C1" s="511"/>
      <c r="D1" s="511"/>
      <c r="E1" s="511"/>
      <c r="F1" s="511"/>
    </row>
    <row r="2" spans="1:6" ht="18" x14ac:dyDescent="0.35">
      <c r="A2" s="560" t="s">
        <v>835</v>
      </c>
      <c r="B2" s="511"/>
      <c r="C2" s="511"/>
      <c r="D2" s="511"/>
      <c r="E2" s="511"/>
      <c r="F2" s="511"/>
    </row>
    <row r="5" spans="1:6" x14ac:dyDescent="0.3">
      <c r="A5" s="176" t="s">
        <v>811</v>
      </c>
      <c r="B5" s="176"/>
    </row>
    <row r="6" spans="1:6" x14ac:dyDescent="0.3">
      <c r="C6" s="525">
        <v>2011</v>
      </c>
      <c r="D6" s="525">
        <v>2012</v>
      </c>
      <c r="E6" s="525">
        <v>2013</v>
      </c>
    </row>
    <row r="7" spans="1:6" x14ac:dyDescent="0.3">
      <c r="C7" s="525"/>
      <c r="D7" s="525"/>
      <c r="E7" s="525"/>
    </row>
    <row r="8" spans="1:6" x14ac:dyDescent="0.3">
      <c r="A8" s="105" t="s">
        <v>815</v>
      </c>
      <c r="B8" s="105"/>
      <c r="C8" s="525"/>
      <c r="D8" s="525"/>
      <c r="E8" s="525"/>
    </row>
    <row r="9" spans="1:6" x14ac:dyDescent="0.3">
      <c r="A9" s="33" t="s">
        <v>625</v>
      </c>
      <c r="B9" s="33"/>
      <c r="C9" s="526">
        <v>0.16</v>
      </c>
      <c r="D9" s="526">
        <v>0.16</v>
      </c>
      <c r="E9" s="526">
        <v>0.16</v>
      </c>
    </row>
    <row r="10" spans="1:6" x14ac:dyDescent="0.3">
      <c r="A10" s="32" t="s">
        <v>812</v>
      </c>
      <c r="B10" s="32"/>
      <c r="C10" s="526">
        <v>0.4</v>
      </c>
      <c r="D10" s="526">
        <v>0.55000000000000004</v>
      </c>
      <c r="E10" s="526">
        <v>0.65</v>
      </c>
    </row>
    <row r="11" spans="1:6" x14ac:dyDescent="0.3">
      <c r="A11" s="32" t="s">
        <v>813</v>
      </c>
      <c r="B11" s="32"/>
      <c r="D11" s="526">
        <v>0.75</v>
      </c>
      <c r="E11" s="526">
        <v>0.75</v>
      </c>
    </row>
    <row r="12" spans="1:6" x14ac:dyDescent="0.3">
      <c r="A12" s="32" t="s">
        <v>814</v>
      </c>
      <c r="B12" s="32"/>
      <c r="E12" s="526">
        <v>0.85</v>
      </c>
    </row>
    <row r="14" spans="1:6" x14ac:dyDescent="0.3">
      <c r="A14" s="89" t="s">
        <v>697</v>
      </c>
      <c r="B14" s="89"/>
      <c r="C14" s="526">
        <v>0</v>
      </c>
      <c r="D14" s="526">
        <v>0</v>
      </c>
      <c r="E14" s="526">
        <v>0</v>
      </c>
    </row>
    <row r="15" spans="1:6" x14ac:dyDescent="0.3">
      <c r="A15" s="89" t="s">
        <v>698</v>
      </c>
      <c r="B15" s="89"/>
      <c r="C15" s="526">
        <v>0</v>
      </c>
      <c r="D15" s="526">
        <v>0</v>
      </c>
      <c r="E15" s="526">
        <v>0</v>
      </c>
    </row>
    <row r="16" spans="1:6" x14ac:dyDescent="0.3">
      <c r="A16" s="89"/>
      <c r="B16" s="89"/>
    </row>
    <row r="17" spans="1:5" x14ac:dyDescent="0.3">
      <c r="A17" s="89" t="s">
        <v>816</v>
      </c>
      <c r="B17" s="532">
        <v>1200</v>
      </c>
    </row>
    <row r="18" spans="1:5" x14ac:dyDescent="0.3">
      <c r="A18" s="89" t="s">
        <v>817</v>
      </c>
      <c r="B18" s="532">
        <v>1800</v>
      </c>
    </row>
    <row r="19" spans="1:5" x14ac:dyDescent="0.3">
      <c r="A19" s="89" t="s">
        <v>818</v>
      </c>
      <c r="B19" s="535">
        <v>800</v>
      </c>
    </row>
    <row r="20" spans="1:5" x14ac:dyDescent="0.3">
      <c r="A20" s="89"/>
      <c r="B20" s="535"/>
    </row>
    <row r="21" spans="1:5" x14ac:dyDescent="0.3">
      <c r="A21" s="89" t="s">
        <v>17</v>
      </c>
      <c r="B21" s="537" t="s">
        <v>820</v>
      </c>
    </row>
    <row r="22" spans="1:5" x14ac:dyDescent="0.3">
      <c r="A22" s="89"/>
      <c r="B22" s="537"/>
    </row>
    <row r="23" spans="1:5" x14ac:dyDescent="0.3">
      <c r="A23" s="89" t="s">
        <v>821</v>
      </c>
      <c r="B23" s="537"/>
      <c r="C23" s="526">
        <v>1</v>
      </c>
      <c r="D23" s="526">
        <v>1</v>
      </c>
      <c r="E23" s="526">
        <v>1</v>
      </c>
    </row>
    <row r="24" spans="1:5" x14ac:dyDescent="0.3">
      <c r="A24" s="89"/>
      <c r="B24" s="537"/>
    </row>
    <row r="27" spans="1:5" x14ac:dyDescent="0.3">
      <c r="A27" s="176" t="s">
        <v>169</v>
      </c>
      <c r="B27" s="176"/>
    </row>
    <row r="28" spans="1:5" x14ac:dyDescent="0.3">
      <c r="A28" s="176"/>
      <c r="B28" s="176"/>
    </row>
    <row r="29" spans="1:5" x14ac:dyDescent="0.3">
      <c r="A29" t="s">
        <v>810</v>
      </c>
    </row>
    <row r="30" spans="1:5" x14ac:dyDescent="0.3">
      <c r="A30" t="s">
        <v>171</v>
      </c>
    </row>
    <row r="31" spans="1:5" x14ac:dyDescent="0.3">
      <c r="A31" t="s">
        <v>177</v>
      </c>
    </row>
    <row r="32" spans="1:5" x14ac:dyDescent="0.3">
      <c r="A32" t="s">
        <v>179</v>
      </c>
    </row>
    <row r="33" spans="1:1" x14ac:dyDescent="0.3">
      <c r="A33" t="s">
        <v>178</v>
      </c>
    </row>
    <row r="34" spans="1:1" x14ac:dyDescent="0.3">
      <c r="A34" t="s">
        <v>702</v>
      </c>
    </row>
    <row r="35" spans="1:1" x14ac:dyDescent="0.3">
      <c r="A35" t="s">
        <v>703</v>
      </c>
    </row>
    <row r="36" spans="1:1" x14ac:dyDescent="0.3">
      <c r="A36" t="s">
        <v>180</v>
      </c>
    </row>
    <row r="38" spans="1:1" x14ac:dyDescent="0.3">
      <c r="A38" t="s">
        <v>815</v>
      </c>
    </row>
    <row r="40" spans="1:1" x14ac:dyDescent="0.3">
      <c r="A40" s="105" t="s">
        <v>822</v>
      </c>
    </row>
    <row r="41" spans="1:1" x14ac:dyDescent="0.3">
      <c r="A41" t="s">
        <v>823</v>
      </c>
    </row>
    <row r="42" spans="1:1" x14ac:dyDescent="0.3">
      <c r="A42" s="113" t="s">
        <v>824</v>
      </c>
    </row>
    <row r="43" spans="1:1" x14ac:dyDescent="0.3">
      <c r="A43" t="s">
        <v>825</v>
      </c>
    </row>
    <row r="44" spans="1:1" x14ac:dyDescent="0.3">
      <c r="A44" s="545" t="s">
        <v>827</v>
      </c>
    </row>
    <row r="45" spans="1:1" x14ac:dyDescent="0.3">
      <c r="A45" s="545" t="s">
        <v>826</v>
      </c>
    </row>
  </sheetData>
  <pageMargins left="0.45" right="0.45" top="0.75" bottom="0.75" header="0.3" footer="0.3"/>
  <pageSetup scale="90" orientation="portrait" verticalDpi="300" r:id="rId1"/>
  <headerFooter>
    <oddFooter>&amp;C&amp;A&amp;R&amp;F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39"/>
  <sheetViews>
    <sheetView showGridLines="0" zoomScaleNormal="100" workbookViewId="0"/>
  </sheetViews>
  <sheetFormatPr defaultRowHeight="14.4" outlineLevelRow="1" x14ac:dyDescent="0.3"/>
  <cols>
    <col min="1" max="1" width="33.5546875" bestFit="1" customWidth="1"/>
    <col min="2" max="2" width="14.33203125" hidden="1" customWidth="1"/>
    <col min="3" max="4" width="15.44140625" bestFit="1" customWidth="1"/>
    <col min="5" max="5" width="13.6640625" bestFit="1" customWidth="1"/>
  </cols>
  <sheetData>
    <row r="5" spans="1:5" ht="21" x14ac:dyDescent="0.3">
      <c r="A5" s="561" t="s">
        <v>761</v>
      </c>
      <c r="B5" s="561"/>
      <c r="C5" s="561"/>
      <c r="D5" s="561"/>
      <c r="E5" s="561"/>
    </row>
    <row r="7" spans="1:5" x14ac:dyDescent="0.3">
      <c r="B7" s="57">
        <v>2009</v>
      </c>
      <c r="C7" s="57">
        <v>2011</v>
      </c>
      <c r="D7" s="57">
        <v>2012</v>
      </c>
      <c r="E7" s="57">
        <v>2013</v>
      </c>
    </row>
    <row r="8" spans="1:5" x14ac:dyDescent="0.3">
      <c r="A8" s="37" t="s">
        <v>186</v>
      </c>
      <c r="B8" s="57"/>
      <c r="C8" s="57"/>
      <c r="D8" s="57"/>
      <c r="E8" s="57"/>
    </row>
    <row r="9" spans="1:5" x14ac:dyDescent="0.3">
      <c r="A9" t="s">
        <v>14</v>
      </c>
      <c r="B9" s="33" t="e">
        <f>ROUND('Financials-Hardware'!#REF!,-3)</f>
        <v>#REF!</v>
      </c>
      <c r="C9" s="33">
        <f>'Snapshot-Hardware '!C9+'Snapshot-Software'!C9-C36</f>
        <v>10455000</v>
      </c>
      <c r="D9" s="33">
        <f>'Snapshot-Hardware '!D9+'Snapshot-Software'!D9-D36</f>
        <v>32543000</v>
      </c>
      <c r="E9" s="33">
        <f>'Snapshot-Hardware '!E9+'Snapshot-Software'!E9-E36</f>
        <v>141201000</v>
      </c>
    </row>
    <row r="10" spans="1:5" x14ac:dyDescent="0.3">
      <c r="A10" t="s">
        <v>15</v>
      </c>
      <c r="B10" s="83" t="e">
        <f>ROUND('Financials-Hardware'!#REF!,-3)</f>
        <v>#REF!</v>
      </c>
      <c r="C10" s="83">
        <f>'Snapshot-Hardware '!C10+'Snapshot-Software'!C10-C36</f>
        <v>4953000</v>
      </c>
      <c r="D10" s="83">
        <f>'Snapshot-Hardware '!D10+'Snapshot-Software'!D10-D36</f>
        <v>11179000</v>
      </c>
      <c r="E10" s="83">
        <f>'Snapshot-Hardware '!E10+'Snapshot-Software'!E10-E36</f>
        <v>18677000</v>
      </c>
    </row>
    <row r="11" spans="1:5" x14ac:dyDescent="0.3">
      <c r="A11" t="s">
        <v>184</v>
      </c>
      <c r="B11" s="26" t="e">
        <f>B9-B10</f>
        <v>#REF!</v>
      </c>
      <c r="C11" s="26">
        <f>C9-C10</f>
        <v>5502000</v>
      </c>
      <c r="D11" s="26">
        <f>D9-D10</f>
        <v>21364000</v>
      </c>
      <c r="E11" s="26">
        <f>E9-E10</f>
        <v>122524000</v>
      </c>
    </row>
    <row r="13" spans="1:5" x14ac:dyDescent="0.3">
      <c r="A13" t="s">
        <v>185</v>
      </c>
      <c r="B13" s="4" t="e">
        <f>ROUND('Financials-Hardware'!#REF!-'Financials-Hardware'!#REF!,-3)</f>
        <v>#REF!</v>
      </c>
      <c r="C13" s="83">
        <f>'Snapshot-Hardware '!C13+'Snapshot-Software'!C13</f>
        <v>5932000</v>
      </c>
      <c r="D13" s="83">
        <f>'Snapshot-Hardware '!D13+'Snapshot-Software'!D13</f>
        <v>10127000</v>
      </c>
      <c r="E13" s="83">
        <f>'Snapshot-Hardware '!E13+'Snapshot-Software'!E13</f>
        <v>17406000</v>
      </c>
    </row>
    <row r="14" spans="1:5" s="85" customFormat="1" ht="15" thickBot="1" x14ac:dyDescent="0.35">
      <c r="A14" s="85" t="s">
        <v>183</v>
      </c>
      <c r="B14" s="86" t="e">
        <f>B11-B13</f>
        <v>#REF!</v>
      </c>
      <c r="C14" s="86">
        <f>C11-C13</f>
        <v>-430000</v>
      </c>
      <c r="D14" s="86">
        <f>D11-D13</f>
        <v>11237000</v>
      </c>
      <c r="E14" s="86">
        <f>E11-E13</f>
        <v>105118000</v>
      </c>
    </row>
    <row r="15" spans="1:5" ht="15" thickTop="1" x14ac:dyDescent="0.3"/>
    <row r="16" spans="1:5" x14ac:dyDescent="0.3">
      <c r="A16" s="37" t="s">
        <v>187</v>
      </c>
    </row>
    <row r="17" spans="1:5" x14ac:dyDescent="0.3">
      <c r="A17" t="s">
        <v>188</v>
      </c>
      <c r="B17" s="33" t="e">
        <f>ROUND('Financials-Hardware'!#REF!,-3)</f>
        <v>#REF!</v>
      </c>
      <c r="C17" s="4">
        <f>'Snapshot-Hardware '!C17+'Snapshot-Software'!C17</f>
        <v>-3252000</v>
      </c>
      <c r="D17" s="4">
        <f>'Snapshot-Hardware '!D17+'Snapshot-Software'!D17</f>
        <v>7598000</v>
      </c>
      <c r="E17" s="4">
        <f>'Snapshot-Hardware '!E17+'Snapshot-Software'!E17</f>
        <v>90727000</v>
      </c>
    </row>
    <row r="18" spans="1:5" x14ac:dyDescent="0.3">
      <c r="A18" t="s">
        <v>189</v>
      </c>
      <c r="B18" s="4" t="e">
        <f>ROUND('Financials-Hardware'!#REF!,-3)</f>
        <v>#REF!</v>
      </c>
      <c r="C18" s="4">
        <f>'Snapshot-Hardware '!C18+'Snapshot-Software'!C18</f>
        <v>-87000</v>
      </c>
      <c r="D18" s="4">
        <f>'Snapshot-Hardware '!D18+'Snapshot-Software'!D18</f>
        <v>0</v>
      </c>
      <c r="E18" s="4">
        <f>'Snapshot-Hardware '!E18+'Snapshot-Software'!E18</f>
        <v>0</v>
      </c>
    </row>
    <row r="19" spans="1:5" x14ac:dyDescent="0.3">
      <c r="A19" t="s">
        <v>190</v>
      </c>
      <c r="B19" s="4" t="e">
        <f>ROUND('Financials-Hardware'!#REF!,-3)</f>
        <v>#REF!</v>
      </c>
      <c r="C19" s="83">
        <f>'Snapshot-Hardware '!C19+'Snapshot-Software'!C19</f>
        <v>5000000</v>
      </c>
      <c r="D19" s="83">
        <f>'Snapshot-Hardware '!D19+'Snapshot-Software'!D19</f>
        <v>0</v>
      </c>
      <c r="E19" s="83">
        <f>'Snapshot-Hardware '!E19+'Snapshot-Software'!E19</f>
        <v>0</v>
      </c>
    </row>
    <row r="20" spans="1:5" s="85" customFormat="1" ht="15" thickBot="1" x14ac:dyDescent="0.35">
      <c r="A20" s="85" t="s">
        <v>191</v>
      </c>
      <c r="B20" s="86" t="e">
        <f>SUM(B17:B19)</f>
        <v>#REF!</v>
      </c>
      <c r="C20" s="86">
        <f>SUM(C17:C19)</f>
        <v>1661000</v>
      </c>
      <c r="D20" s="86">
        <f>SUM(D17:D19)</f>
        <v>7598000</v>
      </c>
      <c r="E20" s="86">
        <f>SUM(E17:E19)</f>
        <v>90727000</v>
      </c>
    </row>
    <row r="21" spans="1:5" ht="15" thickTop="1" x14ac:dyDescent="0.3"/>
    <row r="22" spans="1:5" x14ac:dyDescent="0.3">
      <c r="A22" s="37" t="s">
        <v>192</v>
      </c>
    </row>
    <row r="23" spans="1:5" x14ac:dyDescent="0.3">
      <c r="A23" t="s">
        <v>193</v>
      </c>
      <c r="B23" s="33" t="e">
        <f>ROUND('Financials-Hardware'!#REF!,-3)+1000</f>
        <v>#REF!</v>
      </c>
      <c r="C23" s="33">
        <f>'Snapshot-Hardware '!C23+'Snapshot-Software'!C23</f>
        <v>1661000</v>
      </c>
      <c r="D23" s="33">
        <f>'Snapshot-Hardware '!D23+'Snapshot-Software'!D23</f>
        <v>9259000</v>
      </c>
      <c r="E23" s="33">
        <f>'Snapshot-Hardware '!E23+'Snapshot-Software'!E23</f>
        <v>99986000</v>
      </c>
    </row>
    <row r="24" spans="1:5" x14ac:dyDescent="0.3">
      <c r="A24" t="s">
        <v>194</v>
      </c>
      <c r="B24" s="4" t="e">
        <f>ROUND('Financials-Hardware'!#REF!,-3)</f>
        <v>#REF!</v>
      </c>
      <c r="C24" s="4">
        <f>'Snapshot-Hardware '!C24+'Snapshot-Software'!C24</f>
        <v>1623000</v>
      </c>
      <c r="D24" s="4">
        <f>'Snapshot-Hardware '!D24+'Snapshot-Software'!D24</f>
        <v>4460000</v>
      </c>
      <c r="E24" s="4">
        <f>'Snapshot-Hardware '!E24+'Snapshot-Software'!E24</f>
        <v>17876000</v>
      </c>
    </row>
    <row r="25" spans="1:5" x14ac:dyDescent="0.3">
      <c r="A25" t="s">
        <v>195</v>
      </c>
      <c r="B25" s="4" t="e">
        <f>ROUND('Financials-Hardware'!#REF!,-3)</f>
        <v>#REF!</v>
      </c>
      <c r="C25" s="4">
        <f>'Snapshot-Hardware '!C25+'Snapshot-Software'!C25</f>
        <v>1456000</v>
      </c>
      <c r="D25" s="4">
        <f>'Snapshot-Hardware '!D25+'Snapshot-Software'!D25</f>
        <v>2378000</v>
      </c>
      <c r="E25" s="4">
        <f>'Snapshot-Hardware '!E25+'Snapshot-Software'!E25</f>
        <v>3509000</v>
      </c>
    </row>
    <row r="26" spans="1:5" x14ac:dyDescent="0.3">
      <c r="A26" t="s">
        <v>196</v>
      </c>
      <c r="B26" s="4" t="e">
        <f>ROUND('Financials-Hardware'!#REF!+'Financials-Hardware'!#REF!,-3)</f>
        <v>#REF!</v>
      </c>
      <c r="C26" s="83">
        <f>'Snapshot-Hardware '!C26+'Snapshot-Software'!C26</f>
        <v>70000</v>
      </c>
      <c r="D26" s="83">
        <f>'Snapshot-Hardware '!D26+'Snapshot-Software'!D26</f>
        <v>41000</v>
      </c>
      <c r="E26" s="83">
        <f>'Snapshot-Hardware '!E26+'Snapshot-Software'!E26</f>
        <v>12000</v>
      </c>
    </row>
    <row r="27" spans="1:5" ht="15" thickBot="1" x14ac:dyDescent="0.35">
      <c r="A27" t="s">
        <v>197</v>
      </c>
      <c r="B27" s="84" t="e">
        <f>SUM(B23:B26)</f>
        <v>#REF!</v>
      </c>
      <c r="C27" s="84">
        <f>SUM(C23:C26)</f>
        <v>4810000</v>
      </c>
      <c r="D27" s="84">
        <f>SUM(D23:D26)</f>
        <v>16138000</v>
      </c>
      <c r="E27" s="84">
        <f>SUM(E23:E26)</f>
        <v>121383000</v>
      </c>
    </row>
    <row r="28" spans="1:5" ht="15" thickTop="1" x14ac:dyDescent="0.3"/>
    <row r="29" spans="1:5" x14ac:dyDescent="0.3">
      <c r="A29" t="s">
        <v>760</v>
      </c>
      <c r="B29" s="33" t="e">
        <f>ROUND('Financials-Hardware'!#REF!+'Financials-Hardware'!#REF!-'Financials-Hardware'!#REF!,-3)</f>
        <v>#REF!</v>
      </c>
      <c r="C29" s="33">
        <f>'Snapshot-Hardware '!C29+'Snapshot-Software'!C29</f>
        <v>239000</v>
      </c>
      <c r="D29" s="33">
        <f>'Snapshot-Hardware '!D29+'Snapshot-Software'!D29</f>
        <v>331000</v>
      </c>
      <c r="E29" s="33">
        <f>'Snapshot-Hardware '!E29+'Snapshot-Software'!E29</f>
        <v>458000</v>
      </c>
    </row>
    <row r="30" spans="1:5" x14ac:dyDescent="0.3">
      <c r="A30" t="s">
        <v>198</v>
      </c>
      <c r="B30" s="4" t="e">
        <f>ROUND('Financials-Hardware'!#REF!+'Financials-Hardware'!#REF!,-3)</f>
        <v>#REF!</v>
      </c>
      <c r="C30" s="4">
        <f>'Snapshot-Hardware '!C30+'Snapshot-Software'!C30</f>
        <v>5000000</v>
      </c>
      <c r="D30" s="4">
        <f>'Snapshot-Hardware '!D30+'Snapshot-Software'!D30</f>
        <v>5000000</v>
      </c>
      <c r="E30" s="4">
        <f>'Snapshot-Hardware '!E30+'Snapshot-Software'!E30</f>
        <v>5000000</v>
      </c>
    </row>
    <row r="31" spans="1:5" x14ac:dyDescent="0.3">
      <c r="A31" t="s">
        <v>199</v>
      </c>
      <c r="B31" s="4" t="e">
        <f>ROUND('Financials-Hardware'!#REF!,-3)</f>
        <v>#REF!</v>
      </c>
      <c r="C31" s="83">
        <f>'Snapshot-Hardware '!C31+'Snapshot-Software'!C31</f>
        <v>-430000</v>
      </c>
      <c r="D31" s="83">
        <f>'Snapshot-Hardware '!D31+'Snapshot-Software'!D31</f>
        <v>10806000</v>
      </c>
      <c r="E31" s="83">
        <f>'Snapshot-Hardware '!E31+'Snapshot-Software'!E31</f>
        <v>115924000</v>
      </c>
    </row>
    <row r="32" spans="1:5" ht="15" thickBot="1" x14ac:dyDescent="0.35">
      <c r="A32" t="s">
        <v>200</v>
      </c>
      <c r="B32" s="84" t="e">
        <f>SUM(B29:B31)</f>
        <v>#REF!</v>
      </c>
      <c r="C32" s="84">
        <f>SUM(C29:C31)</f>
        <v>4809000</v>
      </c>
      <c r="D32" s="84">
        <f>SUM(D29:D31)</f>
        <v>16137000</v>
      </c>
      <c r="E32" s="84">
        <f>SUM(E29:E31)</f>
        <v>121382000</v>
      </c>
    </row>
    <row r="33" spans="1:5" ht="15" thickTop="1" x14ac:dyDescent="0.3"/>
    <row r="34" spans="1:5" x14ac:dyDescent="0.3">
      <c r="B34" s="54"/>
      <c r="C34" s="54"/>
      <c r="D34" s="54"/>
    </row>
    <row r="35" spans="1:5" hidden="1" outlineLevel="1" x14ac:dyDescent="0.3">
      <c r="A35" s="105" t="s">
        <v>765</v>
      </c>
    </row>
    <row r="36" spans="1:5" hidden="1" outlineLevel="1" x14ac:dyDescent="0.3">
      <c r="A36" t="s">
        <v>766</v>
      </c>
      <c r="C36" s="21">
        <f>ROUND(SUM('Financials-Hardware'!B16:M16),-3)</f>
        <v>250000</v>
      </c>
      <c r="D36" s="21">
        <f>ROUND(SUM('Financials-Hardware'!O16:Z16),-3)</f>
        <v>532000</v>
      </c>
      <c r="E36" s="21">
        <f>ROUND(SUM('Financials-Hardware'!AB16:AM16),-3)</f>
        <v>882000</v>
      </c>
    </row>
    <row r="37" spans="1:5" hidden="1" outlineLevel="1" x14ac:dyDescent="0.3">
      <c r="A37" t="s">
        <v>767</v>
      </c>
    </row>
    <row r="38" spans="1:5" hidden="1" outlineLevel="1" x14ac:dyDescent="0.3">
      <c r="A38" t="s">
        <v>768</v>
      </c>
    </row>
    <row r="39" spans="1:5" collapsed="1" x14ac:dyDescent="0.3"/>
  </sheetData>
  <mergeCells count="1">
    <mergeCell ref="A5:E5"/>
  </mergeCells>
  <printOptions horizontalCentered="1"/>
  <pageMargins left="0.7" right="0.7" top="0.75" bottom="0.75" header="0.3" footer="0.3"/>
  <pageSetup orientation="portrait" horizontalDpi="4294967293" r:id="rId1"/>
  <headerFooter>
    <oddFooter>&amp;C&amp;A&amp;R&amp;F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34"/>
  <sheetViews>
    <sheetView showGridLines="0" zoomScaleNormal="100" workbookViewId="0"/>
  </sheetViews>
  <sheetFormatPr defaultRowHeight="14.4" x14ac:dyDescent="0.3"/>
  <cols>
    <col min="1" max="1" width="33.5546875" bestFit="1" customWidth="1"/>
    <col min="2" max="2" width="14.33203125" hidden="1" customWidth="1"/>
    <col min="3" max="4" width="15.44140625" bestFit="1" customWidth="1"/>
    <col min="5" max="5" width="12.44140625" customWidth="1"/>
  </cols>
  <sheetData>
    <row r="5" spans="1:5" ht="21" x14ac:dyDescent="0.3">
      <c r="A5" s="561" t="s">
        <v>704</v>
      </c>
      <c r="B5" s="561"/>
      <c r="C5" s="561"/>
      <c r="D5" s="561"/>
      <c r="E5" s="561"/>
    </row>
    <row r="7" spans="1:5" x14ac:dyDescent="0.3">
      <c r="B7" s="57">
        <v>2009</v>
      </c>
      <c r="C7" s="57">
        <v>2011</v>
      </c>
      <c r="D7" s="57">
        <v>2012</v>
      </c>
      <c r="E7" s="57">
        <v>2013</v>
      </c>
    </row>
    <row r="8" spans="1:5" x14ac:dyDescent="0.3">
      <c r="A8" s="37" t="s">
        <v>186</v>
      </c>
      <c r="B8" s="57"/>
      <c r="C8" s="57"/>
      <c r="D8" s="57"/>
      <c r="E8" s="57"/>
    </row>
    <row r="9" spans="1:5" x14ac:dyDescent="0.3">
      <c r="A9" t="s">
        <v>14</v>
      </c>
      <c r="B9" s="33" t="e">
        <f>ROUND('Financials-Hardware'!#REF!,-3)</f>
        <v>#REF!</v>
      </c>
      <c r="C9" s="33">
        <f>ROUND(SUM('Financials-Hardware'!B11:M11),-3)</f>
        <v>10395000</v>
      </c>
      <c r="D9" s="33">
        <f>ROUND(SUM('Financials-Hardware'!O11:Z11),-3)</f>
        <v>23064000</v>
      </c>
      <c r="E9" s="33">
        <f>ROUND(SUM('Financials-Hardware'!AB11:AM11),-3)</f>
        <v>39692000</v>
      </c>
    </row>
    <row r="10" spans="1:5" x14ac:dyDescent="0.3">
      <c r="A10" t="s">
        <v>15</v>
      </c>
      <c r="B10" s="83" t="e">
        <f>ROUND('Financials-Hardware'!#REF!,-3)</f>
        <v>#REF!</v>
      </c>
      <c r="C10" s="83">
        <f>ROUND(SUM('Financials-Hardware'!B24:M24),-3)</f>
        <v>5092000</v>
      </c>
      <c r="D10" s="83">
        <f>ROUND(SUM('Financials-Hardware'!O24:Z24),-3)</f>
        <v>11069000</v>
      </c>
      <c r="E10" s="83">
        <f>ROUND(SUM('Financials-Hardware'!AB24:AM24),-3)</f>
        <v>18599000</v>
      </c>
    </row>
    <row r="11" spans="1:5" x14ac:dyDescent="0.3">
      <c r="A11" t="s">
        <v>184</v>
      </c>
      <c r="B11" s="26" t="e">
        <f>B9-B10</f>
        <v>#REF!</v>
      </c>
      <c r="C11" s="26">
        <f>C9-C10</f>
        <v>5303000</v>
      </c>
      <c r="D11" s="26">
        <f>D9-D10</f>
        <v>11995000</v>
      </c>
      <c r="E11" s="26">
        <f>E9-E10</f>
        <v>21093000</v>
      </c>
    </row>
    <row r="13" spans="1:5" x14ac:dyDescent="0.3">
      <c r="A13" t="s">
        <v>185</v>
      </c>
      <c r="B13" s="4" t="e">
        <f>ROUND('Financials-Hardware'!#REF!-'Financials-Hardware'!#REF!,-3)</f>
        <v>#REF!</v>
      </c>
      <c r="C13" s="4">
        <f>ROUND(SUM('Financials-Hardware'!B84:M84)-SUM('Financials-Hardware'!B89:M89),-3)</f>
        <v>3131000</v>
      </c>
      <c r="D13" s="4">
        <f>ROUND(SUM('Financials-Hardware'!O84:Z84)-SUM('Financials-Hardware'!O89:Z89),-3)</f>
        <v>4900000</v>
      </c>
      <c r="E13" s="4">
        <f>ROUND(SUM('Financials-Hardware'!AB84:AM84)-SUM('Financials-Hardware'!AB89:AM89),-3)</f>
        <v>6818000</v>
      </c>
    </row>
    <row r="14" spans="1:5" s="85" customFormat="1" ht="15" thickBot="1" x14ac:dyDescent="0.35">
      <c r="A14" s="85" t="s">
        <v>183</v>
      </c>
      <c r="B14" s="86" t="e">
        <f>B11-B13</f>
        <v>#REF!</v>
      </c>
      <c r="C14" s="86">
        <f>C11-C13</f>
        <v>2172000</v>
      </c>
      <c r="D14" s="86">
        <f>D11-D13</f>
        <v>7095000</v>
      </c>
      <c r="E14" s="86">
        <f>E11-E13</f>
        <v>14275000</v>
      </c>
    </row>
    <row r="15" spans="1:5" ht="15" thickTop="1" x14ac:dyDescent="0.3"/>
    <row r="16" spans="1:5" x14ac:dyDescent="0.3">
      <c r="A16" s="37" t="s">
        <v>187</v>
      </c>
    </row>
    <row r="17" spans="1:5" x14ac:dyDescent="0.3">
      <c r="A17" t="s">
        <v>188</v>
      </c>
      <c r="B17" s="33" t="e">
        <f>ROUND('Financials-Hardware'!#REF!,-3)</f>
        <v>#REF!</v>
      </c>
      <c r="C17" s="4">
        <f>ROUND(SUM('Financials-Hardware'!B113:M113),-3)</f>
        <v>-788000</v>
      </c>
      <c r="D17" s="4">
        <f>ROUND(SUM('Financials-Hardware'!O113:Z113),-3)</f>
        <v>5260000</v>
      </c>
      <c r="E17" s="4">
        <f>ROUND(SUM('Financials-Hardware'!AB113:AM113),-3)</f>
        <v>11559000</v>
      </c>
    </row>
    <row r="18" spans="1:5" x14ac:dyDescent="0.3">
      <c r="A18" t="s">
        <v>189</v>
      </c>
      <c r="B18" s="4" t="e">
        <f>ROUND('Financials-Hardware'!#REF!,-3)</f>
        <v>#REF!</v>
      </c>
      <c r="C18" s="4">
        <f>ROUND(SUM('Financials-Hardware'!B117:M117),-3)</f>
        <v>-87000</v>
      </c>
      <c r="D18" s="4">
        <f>ROUND(SUM('Financials-Hardware'!O117:Z117),-3)</f>
        <v>0</v>
      </c>
      <c r="E18" s="4">
        <f>ROUND(SUM('Financials-Hardware'!AB117:AM117),-3)</f>
        <v>0</v>
      </c>
    </row>
    <row r="19" spans="1:5" x14ac:dyDescent="0.3">
      <c r="A19" t="s">
        <v>190</v>
      </c>
      <c r="B19" s="4" t="e">
        <f>ROUND('Financials-Hardware'!#REF!,-3)</f>
        <v>#REF!</v>
      </c>
      <c r="C19" s="4">
        <f>ROUND(SUM('Financials-Hardware'!B122:M122),-3)</f>
        <v>5000000</v>
      </c>
      <c r="D19" s="4">
        <f>ROUND(SUM('Financials-Hardware'!O122:Z122),-3)</f>
        <v>0</v>
      </c>
      <c r="E19" s="4">
        <f>ROUND(SUM('Financials-Hardware'!AB122:AM122),-3)</f>
        <v>0</v>
      </c>
    </row>
    <row r="20" spans="1:5" s="85" customFormat="1" ht="15" thickBot="1" x14ac:dyDescent="0.35">
      <c r="A20" s="85" t="s">
        <v>191</v>
      </c>
      <c r="B20" s="86" t="e">
        <f>SUM(B17:B19)</f>
        <v>#REF!</v>
      </c>
      <c r="C20" s="86">
        <f>SUM(C17:C19)</f>
        <v>4125000</v>
      </c>
      <c r="D20" s="86">
        <f>SUM(D17:D19)</f>
        <v>5260000</v>
      </c>
      <c r="E20" s="86">
        <f>SUM(E17:E19)</f>
        <v>11559000</v>
      </c>
    </row>
    <row r="21" spans="1:5" ht="15" thickTop="1" x14ac:dyDescent="0.3"/>
    <row r="22" spans="1:5" x14ac:dyDescent="0.3">
      <c r="A22" s="37" t="s">
        <v>192</v>
      </c>
    </row>
    <row r="23" spans="1:5" x14ac:dyDescent="0.3">
      <c r="A23" t="s">
        <v>193</v>
      </c>
      <c r="B23" s="33" t="e">
        <f>ROUND('Financials-Hardware'!#REF!,-3)+1000</f>
        <v>#REF!</v>
      </c>
      <c r="C23" s="33">
        <f>ROUND('Financials-Hardware'!M133,-3)</f>
        <v>4125000</v>
      </c>
      <c r="D23" s="33">
        <f>ROUND('Financials-Hardware'!Z133,-3)</f>
        <v>9385000</v>
      </c>
      <c r="E23" s="33">
        <f>ROUND('Financials-Hardware'!AM133,-3)</f>
        <v>20944000</v>
      </c>
    </row>
    <row r="24" spans="1:5" x14ac:dyDescent="0.3">
      <c r="A24" t="s">
        <v>194</v>
      </c>
      <c r="B24" s="4" t="e">
        <f>ROUND('Financials-Hardware'!#REF!,-3)</f>
        <v>#REF!</v>
      </c>
      <c r="C24" s="4">
        <f>ROUND('Financials-Hardware'!M134,-3)</f>
        <v>1585000</v>
      </c>
      <c r="D24" s="4">
        <f>ROUND('Financials-Hardware'!Z134,-3)</f>
        <v>2569000</v>
      </c>
      <c r="E24" s="4">
        <f>ROUND('Financials-Hardware'!AM134,-3)</f>
        <v>4211000</v>
      </c>
    </row>
    <row r="25" spans="1:5" x14ac:dyDescent="0.3">
      <c r="A25" t="s">
        <v>195</v>
      </c>
      <c r="B25" s="4" t="e">
        <f>ROUND('Financials-Hardware'!#REF!,-3)</f>
        <v>#REF!</v>
      </c>
      <c r="C25" s="4">
        <f>ROUND('Financials-Hardware'!M135+'Financials-Hardware'!M136,-3)</f>
        <v>1456000</v>
      </c>
      <c r="D25" s="4">
        <f>ROUND('Financials-Hardware'!Z135+'Financials-Hardware'!Z136,-3)</f>
        <v>2378000</v>
      </c>
      <c r="E25" s="4">
        <f>ROUND('Financials-Hardware'!AM135+'Financials-Hardware'!AM136,-3)</f>
        <v>3509000</v>
      </c>
    </row>
    <row r="26" spans="1:5" x14ac:dyDescent="0.3">
      <c r="A26" t="s">
        <v>196</v>
      </c>
      <c r="B26" s="4" t="e">
        <f>ROUND('Financials-Hardware'!#REF!+'Financials-Hardware'!#REF!,-3)</f>
        <v>#REF!</v>
      </c>
      <c r="C26" s="4">
        <f>ROUND('Financials-Hardware'!M137+'Financials-Hardware'!M143,-3)</f>
        <v>70000</v>
      </c>
      <c r="D26" s="4">
        <f>ROUND('Financials-Hardware'!Z137+'Financials-Hardware'!Z143,-3)</f>
        <v>41000</v>
      </c>
      <c r="E26" s="4">
        <f>ROUND('Financials-Hardware'!AM137+'Financials-Hardware'!AM143,-3)</f>
        <v>12000</v>
      </c>
    </row>
    <row r="27" spans="1:5" ht="15" thickBot="1" x14ac:dyDescent="0.35">
      <c r="A27" t="s">
        <v>197</v>
      </c>
      <c r="B27" s="84" t="e">
        <f>SUM(B23:B26)</f>
        <v>#REF!</v>
      </c>
      <c r="C27" s="84">
        <f>SUM(C23:C26)</f>
        <v>7236000</v>
      </c>
      <c r="D27" s="84">
        <f>SUM(D23:D26)</f>
        <v>14373000</v>
      </c>
      <c r="E27" s="84">
        <f>SUM(E23:E26)</f>
        <v>28676000</v>
      </c>
    </row>
    <row r="28" spans="1:5" ht="15" thickTop="1" x14ac:dyDescent="0.3"/>
    <row r="29" spans="1:5" x14ac:dyDescent="0.3">
      <c r="A29" t="s">
        <v>760</v>
      </c>
      <c r="B29" s="33" t="e">
        <f>ROUND('Financials-Hardware'!#REF!+'Financials-Hardware'!#REF!-'Financials-Hardware'!#REF!,-3)</f>
        <v>#REF!</v>
      </c>
      <c r="C29" s="4">
        <f>ROUND('Financials-Hardware'!M149,-3)</f>
        <v>64000</v>
      </c>
      <c r="D29" s="4">
        <f>ROUND('Financials-Hardware'!Z149,-3)</f>
        <v>106000</v>
      </c>
      <c r="E29" s="4">
        <f>ROUND('Financials-Hardware'!AM149,-3)</f>
        <v>135000</v>
      </c>
    </row>
    <row r="30" spans="1:5" x14ac:dyDescent="0.3">
      <c r="A30" t="s">
        <v>198</v>
      </c>
      <c r="B30" s="4" t="e">
        <f>ROUND('Financials-Hardware'!#REF!+'Financials-Hardware'!#REF!,-3)</f>
        <v>#REF!</v>
      </c>
      <c r="C30" s="4">
        <f>ROUND('Financials-Hardware'!M152+'Financials-Hardware'!M153,-3)</f>
        <v>5000000</v>
      </c>
      <c r="D30" s="4">
        <f>ROUND('Financials-Hardware'!Z152+'Financials-Hardware'!Z153,-3)</f>
        <v>5000000</v>
      </c>
      <c r="E30" s="4">
        <f>ROUND('Financials-Hardware'!AM152+'Financials-Hardware'!AM153,-3)</f>
        <v>5000000</v>
      </c>
    </row>
    <row r="31" spans="1:5" x14ac:dyDescent="0.3">
      <c r="A31" t="s">
        <v>199</v>
      </c>
      <c r="B31" s="4" t="e">
        <f>ROUND('Financials-Hardware'!#REF!,-3)</f>
        <v>#REF!</v>
      </c>
      <c r="C31" s="4">
        <f>ROUND('Financials-Hardware'!M154,-3)</f>
        <v>2172000</v>
      </c>
      <c r="D31" s="4">
        <f>ROUND('Financials-Hardware'!Z154,-3)</f>
        <v>9267000</v>
      </c>
      <c r="E31" s="4">
        <f>ROUND('Financials-Hardware'!AM154,-3)</f>
        <v>23541000</v>
      </c>
    </row>
    <row r="32" spans="1:5" ht="15" thickBot="1" x14ac:dyDescent="0.35">
      <c r="A32" t="s">
        <v>200</v>
      </c>
      <c r="B32" s="84" t="e">
        <f>SUM(B29:B31)</f>
        <v>#REF!</v>
      </c>
      <c r="C32" s="84">
        <f>SUM(C29:C31)</f>
        <v>7236000</v>
      </c>
      <c r="D32" s="84">
        <f>SUM(D29:D31)</f>
        <v>14373000</v>
      </c>
      <c r="E32" s="84">
        <f>SUM(E29:E31)</f>
        <v>28676000</v>
      </c>
    </row>
    <row r="33" spans="2:4" ht="15" thickTop="1" x14ac:dyDescent="0.3"/>
    <row r="34" spans="2:4" x14ac:dyDescent="0.3">
      <c r="B34" s="54"/>
      <c r="C34" s="54"/>
      <c r="D34" s="54"/>
    </row>
  </sheetData>
  <mergeCells count="1">
    <mergeCell ref="A5:E5"/>
  </mergeCells>
  <phoneticPr fontId="27" type="noConversion"/>
  <printOptions horizontalCentered="1"/>
  <pageMargins left="0.7" right="0.7" top="0.75" bottom="0.75" header="0.3" footer="0.3"/>
  <pageSetup orientation="portrait" horizontalDpi="4294967293" r:id="rId1"/>
  <headerFooter>
    <oddFooter>&amp;C&amp;A&amp;R&amp;F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162"/>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4.4" outlineLevelRow="2" outlineLevelCol="1" x14ac:dyDescent="0.3"/>
  <cols>
    <col min="1" max="1" width="56.6640625" bestFit="1" customWidth="1"/>
    <col min="2" max="3" width="13.33203125" hidden="1" customWidth="1" outlineLevel="1"/>
    <col min="4" max="12" width="14" hidden="1" customWidth="1" outlineLevel="1"/>
    <col min="13" max="13" width="15" hidden="1" customWidth="1" outlineLevel="1"/>
    <col min="14" max="14" width="15" customWidth="1" collapsed="1"/>
    <col min="15" max="26" width="15" hidden="1" customWidth="1" outlineLevel="1"/>
    <col min="27" max="27" width="15" customWidth="1" collapsed="1"/>
    <col min="28" max="39" width="14.33203125" hidden="1" customWidth="1" outlineLevel="1"/>
    <col min="40" max="40" width="14.33203125" bestFit="1" customWidth="1" collapsed="1"/>
  </cols>
  <sheetData>
    <row r="2" spans="1:40" ht="21" x14ac:dyDescent="0.4">
      <c r="A2" s="56" t="s">
        <v>699</v>
      </c>
    </row>
    <row r="4" spans="1:40" x14ac:dyDescent="0.3">
      <c r="A4" s="18" t="s">
        <v>12</v>
      </c>
      <c r="B4" s="15">
        <v>40544</v>
      </c>
      <c r="C4" s="15">
        <v>40575</v>
      </c>
      <c r="D4" s="15">
        <v>40603</v>
      </c>
      <c r="E4" s="15">
        <v>40634</v>
      </c>
      <c r="F4" s="15">
        <v>40664</v>
      </c>
      <c r="G4" s="15">
        <v>40695</v>
      </c>
      <c r="H4" s="15">
        <v>40725</v>
      </c>
      <c r="I4" s="15">
        <v>40756</v>
      </c>
      <c r="J4" s="15">
        <v>40787</v>
      </c>
      <c r="K4" s="15">
        <v>40817</v>
      </c>
      <c r="L4" s="15">
        <v>40848</v>
      </c>
      <c r="M4" s="15">
        <v>40878</v>
      </c>
      <c r="N4" s="15" t="s">
        <v>808</v>
      </c>
      <c r="O4" s="15">
        <v>40909</v>
      </c>
      <c r="P4" s="15">
        <v>40940</v>
      </c>
      <c r="Q4" s="15">
        <v>40969</v>
      </c>
      <c r="R4" s="15">
        <v>41000</v>
      </c>
      <c r="S4" s="15">
        <v>41030</v>
      </c>
      <c r="T4" s="15">
        <v>41061</v>
      </c>
      <c r="U4" s="15">
        <v>41091</v>
      </c>
      <c r="V4" s="15">
        <v>41122</v>
      </c>
      <c r="W4" s="15">
        <v>41153</v>
      </c>
      <c r="X4" s="15">
        <v>41183</v>
      </c>
      <c r="Y4" s="15">
        <v>41214</v>
      </c>
      <c r="Z4" s="15">
        <v>41244</v>
      </c>
      <c r="AA4" s="15" t="s">
        <v>809</v>
      </c>
      <c r="AB4" s="15">
        <v>41275</v>
      </c>
      <c r="AC4" s="15">
        <v>41306</v>
      </c>
      <c r="AD4" s="15">
        <v>41334</v>
      </c>
      <c r="AE4" s="15">
        <v>41365</v>
      </c>
      <c r="AF4" s="15">
        <v>41395</v>
      </c>
      <c r="AG4" s="15">
        <v>41426</v>
      </c>
      <c r="AH4" s="15">
        <v>41456</v>
      </c>
      <c r="AI4" s="15">
        <v>41487</v>
      </c>
      <c r="AJ4" s="15">
        <v>41518</v>
      </c>
      <c r="AK4" s="15">
        <v>41548</v>
      </c>
      <c r="AL4" s="15">
        <v>41579</v>
      </c>
      <c r="AM4" s="15">
        <v>41609</v>
      </c>
      <c r="AN4" s="15" t="s">
        <v>549</v>
      </c>
    </row>
    <row r="5" spans="1:40" ht="15.6" x14ac:dyDescent="0.35">
      <c r="A5" s="19" t="s">
        <v>13</v>
      </c>
    </row>
    <row r="6" spans="1:40" s="27" customFormat="1" hidden="1" outlineLevel="1" x14ac:dyDescent="0.3">
      <c r="A6" s="50" t="s">
        <v>632</v>
      </c>
      <c r="B6" s="62">
        <f>'Sale Revenue'!C170</f>
        <v>0</v>
      </c>
      <c r="C6" s="62">
        <f>'Sale Revenue'!D170</f>
        <v>0</v>
      </c>
      <c r="D6" s="62">
        <f>'Sale Revenue'!E170</f>
        <v>183180.36259345454</v>
      </c>
      <c r="E6" s="62">
        <f>'Sale Revenue'!F170</f>
        <v>183180.36259345454</v>
      </c>
      <c r="F6" s="62">
        <f>'Sale Revenue'!G170</f>
        <v>258795.43787898181</v>
      </c>
      <c r="G6" s="62">
        <f>'Sale Revenue'!H170</f>
        <v>441975.80047243636</v>
      </c>
      <c r="H6" s="62">
        <f>'Sale Revenue'!I170</f>
        <v>625156.1630658909</v>
      </c>
      <c r="I6" s="62">
        <f>'Sale Revenue'!J170</f>
        <v>808336.52565934544</v>
      </c>
      <c r="J6" s="62">
        <f>'Sale Revenue'!K170</f>
        <v>808336.52565934544</v>
      </c>
      <c r="K6" s="62">
        <f>'Sale Revenue'!L170</f>
        <v>808336.52565934544</v>
      </c>
      <c r="L6" s="62">
        <f>'Sale Revenue'!M170</f>
        <v>808336.52565934544</v>
      </c>
      <c r="M6" s="62">
        <f>'Sale Revenue'!N170</f>
        <v>808336.52565934544</v>
      </c>
      <c r="N6" s="62">
        <f>SUM(B6:M6)</f>
        <v>5733970.7549009454</v>
      </c>
      <c r="O6" s="62">
        <f>'Sale Revenue'!O170</f>
        <v>808336.52565934544</v>
      </c>
      <c r="P6" s="62">
        <f>'Sale Revenue'!P170</f>
        <v>808336.52565934544</v>
      </c>
      <c r="Q6" s="62">
        <f>'Sale Revenue'!Q170</f>
        <v>846144.06330210902</v>
      </c>
      <c r="R6" s="62">
        <f>'Sale Revenue'!R170</f>
        <v>884709.87454487267</v>
      </c>
      <c r="S6" s="62">
        <f>'Sale Revenue'!S170</f>
        <v>915143.53936727263</v>
      </c>
      <c r="T6" s="62">
        <f>'Sale Revenue'!T170</f>
        <v>952951.07701003633</v>
      </c>
      <c r="U6" s="62">
        <f>'Sale Revenue'!U170</f>
        <v>991516.88825279998</v>
      </c>
      <c r="V6" s="62">
        <f>'Sale Revenue'!V170</f>
        <v>1067131.9635383273</v>
      </c>
      <c r="W6" s="62">
        <f>'Sale Revenue'!W170</f>
        <v>1136131.4396034908</v>
      </c>
      <c r="X6" s="62">
        <f>'Sale Revenue'!X170</f>
        <v>1212504.7884890181</v>
      </c>
      <c r="Y6" s="62">
        <f>'Sale Revenue'!Y170</f>
        <v>1288878.1373745454</v>
      </c>
      <c r="Z6" s="62">
        <f>'Sale Revenue'!Z170</f>
        <v>1357119.339839709</v>
      </c>
      <c r="AA6" s="62">
        <f>SUM(O6:Z6)</f>
        <v>12268904.162640873</v>
      </c>
      <c r="AB6" s="62">
        <f>'Sale Revenue'!AA170</f>
        <v>1433492.6887252363</v>
      </c>
      <c r="AC6" s="62">
        <f>'Sale Revenue'!AB170</f>
        <v>1509866.0376107635</v>
      </c>
      <c r="AD6" s="62">
        <f>'Sale Revenue'!AC170</f>
        <v>1509866.0376107635</v>
      </c>
      <c r="AE6" s="62">
        <f>'Sale Revenue'!AD170</f>
        <v>1540299.7024331635</v>
      </c>
      <c r="AF6" s="62">
        <f>'Sale Revenue'!AE170</f>
        <v>1578107.2400759272</v>
      </c>
      <c r="AG6" s="62">
        <f>'Sale Revenue'!AF170</f>
        <v>1578107.2400759272</v>
      </c>
      <c r="AH6" s="62">
        <f>'Sale Revenue'!AG170</f>
        <v>1616673.0513186909</v>
      </c>
      <c r="AI6" s="62">
        <f>'Sale Revenue'!AH170</f>
        <v>1654480.5889614546</v>
      </c>
      <c r="AJ6" s="62">
        <f>'Sale Revenue'!AI170</f>
        <v>1693046.4002042182</v>
      </c>
      <c r="AK6" s="62">
        <f>'Sale Revenue'!AJ170</f>
        <v>1730853.9378469817</v>
      </c>
      <c r="AL6" s="62">
        <f>'Sale Revenue'!AK170</f>
        <v>1761287.6026693818</v>
      </c>
      <c r="AM6" s="62">
        <f>'Sale Revenue'!AL170</f>
        <v>1799853.4139121454</v>
      </c>
      <c r="AN6" s="305">
        <f>SUM(AB6:AM6)</f>
        <v>19405933.94144465</v>
      </c>
    </row>
    <row r="7" spans="1:40" s="27" customFormat="1" hidden="1" outlineLevel="1" x14ac:dyDescent="0.3">
      <c r="A7" s="50" t="s">
        <v>633</v>
      </c>
      <c r="B7" s="62">
        <f>'Sale Revenue'!C172</f>
        <v>0</v>
      </c>
      <c r="C7" s="62">
        <f>'Sale Revenue'!D172</f>
        <v>0</v>
      </c>
      <c r="D7" s="62">
        <f>'Sale Revenue'!E172</f>
        <v>240668.72015272724</v>
      </c>
      <c r="E7" s="62">
        <f>'Sale Revenue'!F172</f>
        <v>171456.88015272724</v>
      </c>
      <c r="F7" s="62">
        <f>'Sale Revenue'!G172</f>
        <v>413701.13026909088</v>
      </c>
      <c r="G7" s="62">
        <f>'Sale Revenue'!H172</f>
        <v>159125.19999999998</v>
      </c>
      <c r="H7" s="62">
        <f>'Sale Revenue'!I172</f>
        <v>656959.8203836364</v>
      </c>
      <c r="I7" s="62">
        <f>'Sale Revenue'!J172</f>
        <v>211283.59999999998</v>
      </c>
      <c r="J7" s="62">
        <f>'Sale Revenue'!K172</f>
        <v>259748.6</v>
      </c>
      <c r="K7" s="62">
        <f>'Sale Revenue'!L172</f>
        <v>495873</v>
      </c>
      <c r="L7" s="62">
        <f>'Sale Revenue'!M172</f>
        <v>959616.0706127272</v>
      </c>
      <c r="M7" s="62">
        <f>'Sale Revenue'!N172</f>
        <v>696623.84022909089</v>
      </c>
      <c r="N7" s="62">
        <f t="shared" ref="N7:N9" si="0">SUM(B7:M7)</f>
        <v>4265056.8618000001</v>
      </c>
      <c r="O7" s="62">
        <f>'Sale Revenue'!O172</f>
        <v>442444.79999999999</v>
      </c>
      <c r="P7" s="62">
        <f>'Sale Revenue'!P172</f>
        <v>653138.69517272734</v>
      </c>
      <c r="Q7" s="62">
        <f>'Sale Revenue'!Q172</f>
        <v>643600.49015272735</v>
      </c>
      <c r="R7" s="62">
        <f>'Sale Revenue'!R172</f>
        <v>671450.43517272733</v>
      </c>
      <c r="S7" s="62">
        <f>'Sale Revenue'!S172</f>
        <v>705207.16521090909</v>
      </c>
      <c r="T7" s="62">
        <f>'Sale Revenue'!T172</f>
        <v>725960.76521090907</v>
      </c>
      <c r="U7" s="62">
        <f>'Sale Revenue'!U172</f>
        <v>746714.36521090916</v>
      </c>
      <c r="V7" s="62">
        <f>'Sale Revenue'!V172</f>
        <v>780471.09524909093</v>
      </c>
      <c r="W7" s="62">
        <f>'Sale Revenue'!W172</f>
        <v>825466.12532545452</v>
      </c>
      <c r="X7" s="62">
        <f>'Sale Revenue'!X172</f>
        <v>879976.45536363637</v>
      </c>
      <c r="Y7" s="62">
        <f>'Sale Revenue'!Y172</f>
        <v>934486.78540181811</v>
      </c>
      <c r="Z7" s="62">
        <f>'Sale Revenue'!Z172</f>
        <v>983090.33042181819</v>
      </c>
      <c r="AA7" s="62">
        <f t="shared" ref="AA7:AA9" si="1">SUM(O7:Z7)</f>
        <v>8992007.5078927279</v>
      </c>
      <c r="AB7" s="62">
        <f>'Sale Revenue'!AA172</f>
        <v>1061842.0905363637</v>
      </c>
      <c r="AC7" s="62">
        <f>'Sale Revenue'!AB172</f>
        <v>1046106.8905363635</v>
      </c>
      <c r="AD7" s="62">
        <f>'Sale Revenue'!AC172</f>
        <v>938478.2553636363</v>
      </c>
      <c r="AE7" s="62">
        <f>'Sale Revenue'!AD172</f>
        <v>990636.65536363632</v>
      </c>
      <c r="AF7" s="62">
        <f>'Sale Revenue'!AE172</f>
        <v>1117181.9854018181</v>
      </c>
      <c r="AG7" s="62">
        <f>'Sale Revenue'!AF172</f>
        <v>1196437.3854018182</v>
      </c>
      <c r="AH7" s="62">
        <f>'Sale Revenue'!AG172</f>
        <v>1301340.7304218183</v>
      </c>
      <c r="AI7" s="62">
        <f>'Sale Revenue'!AH172</f>
        <v>1410825.8604600001</v>
      </c>
      <c r="AJ7" s="62">
        <f>'Sale Revenue'!AI172</f>
        <v>1512121.6905363635</v>
      </c>
      <c r="AK7" s="62">
        <f>'Sale Revenue'!AJ172</f>
        <v>1633498.6905363635</v>
      </c>
      <c r="AL7" s="62">
        <f>'Sale Revenue'!AK172</f>
        <v>1772897.2205745454</v>
      </c>
      <c r="AM7" s="62">
        <f>'Sale Revenue'!AL172</f>
        <v>1899292.6205745453</v>
      </c>
      <c r="AN7" s="305">
        <f t="shared" ref="AN7:AN11" si="2">SUM(AB7:AM7)</f>
        <v>15880660.07570727</v>
      </c>
    </row>
    <row r="8" spans="1:40" s="27" customFormat="1" hidden="1" outlineLevel="1" x14ac:dyDescent="0.3">
      <c r="A8" s="50" t="s">
        <v>676</v>
      </c>
      <c r="B8" s="62">
        <f>'Sale Revenue'!C165</f>
        <v>0</v>
      </c>
      <c r="C8" s="62">
        <f>'Sale Revenue'!D165</f>
        <v>0</v>
      </c>
      <c r="D8" s="62">
        <f>'Sale Revenue'!E165</f>
        <v>2260.5284413129702</v>
      </c>
      <c r="E8" s="62">
        <f>'Sale Revenue'!F165</f>
        <v>3926.619975144728</v>
      </c>
      <c r="F8" s="62">
        <f>'Sale Revenue'!G165</f>
        <v>7513.2683386011167</v>
      </c>
      <c r="G8" s="62">
        <f>'Sale Revenue'!H165</f>
        <v>10719.140341120778</v>
      </c>
      <c r="H8" s="62">
        <f>'Sale Revenue'!I165</f>
        <v>17331.785158703711</v>
      </c>
      <c r="I8" s="62">
        <f>'Sale Revenue'!J165</f>
        <v>22769.75916222022</v>
      </c>
      <c r="J8" s="62">
        <f>'Sale Revenue'!K165</f>
        <v>28466.213165736728</v>
      </c>
      <c r="K8" s="62">
        <f>'Sale Revenue'!L165</f>
        <v>35421.997302586569</v>
      </c>
      <c r="L8" s="62">
        <f>'Sale Revenue'!M165</f>
        <v>44738.424268963689</v>
      </c>
      <c r="M8" s="62">
        <f>'Sale Revenue'!N165</f>
        <v>52764.87955370202</v>
      </c>
      <c r="N8" s="62">
        <f t="shared" si="0"/>
        <v>225912.61570809252</v>
      </c>
      <c r="O8" s="62">
        <f>'Sale Revenue'!O165</f>
        <v>59435.713290551859</v>
      </c>
      <c r="P8" s="62">
        <f>'Sale Revenue'!P165</f>
        <v>67230.247801656253</v>
      </c>
      <c r="Q8" s="62">
        <f>'Sale Revenue'!Q165</f>
        <v>77512.459769716806</v>
      </c>
      <c r="R8" s="62">
        <f>'Sale Revenue'!R165</f>
        <v>88430.329843907937</v>
      </c>
      <c r="S8" s="62">
        <f>'Sale Revenue'!S165</f>
        <v>99338.790273003862</v>
      </c>
      <c r="T8" s="62">
        <f>'Sale Revenue'!T165</f>
        <v>110771.89313504752</v>
      </c>
      <c r="U8" s="62">
        <f>'Sale Revenue'!U165</f>
        <v>121788.31180910565</v>
      </c>
      <c r="V8" s="62">
        <f>'Sale Revenue'!V165</f>
        <v>133900.45809238759</v>
      </c>
      <c r="W8" s="62">
        <f>'Sale Revenue'!W165</f>
        <v>146706.49477376073</v>
      </c>
      <c r="X8" s="62">
        <f>'Sale Revenue'!X165</f>
        <v>160157.51256724106</v>
      </c>
      <c r="Y8" s="62">
        <f>'Sale Revenue'!Y165</f>
        <v>173978.18329878012</v>
      </c>
      <c r="Z8" s="62">
        <f>'Sale Revenue'!Z165</f>
        <v>188978.20843228674</v>
      </c>
      <c r="AA8" s="62">
        <f t="shared" si="1"/>
        <v>1428228.603087446</v>
      </c>
      <c r="AB8" s="62">
        <f>'Sale Revenue'!AA165</f>
        <v>205377.27377181937</v>
      </c>
      <c r="AC8" s="62">
        <f>'Sale Revenue'!AB165</f>
        <v>221940.09367628221</v>
      </c>
      <c r="AD8" s="62">
        <f>'Sale Revenue'!AC165</f>
        <v>240009.87006548696</v>
      </c>
      <c r="AE8" s="62">
        <f>'Sale Revenue'!AD165</f>
        <v>258740.5562820957</v>
      </c>
      <c r="AF8" s="62">
        <f>'Sale Revenue'!AE165</f>
        <v>278561.88898469543</v>
      </c>
      <c r="AG8" s="62">
        <f>'Sale Revenue'!AF165</f>
        <v>299005.57707555557</v>
      </c>
      <c r="AH8" s="62">
        <f>'Sale Revenue'!AG165</f>
        <v>320200.65032505337</v>
      </c>
      <c r="AI8" s="62">
        <f>'Sale Revenue'!AH165</f>
        <v>342603.89551794162</v>
      </c>
      <c r="AJ8" s="62">
        <f>'Sale Revenue'!AI165</f>
        <v>365909.03732907522</v>
      </c>
      <c r="AK8" s="62">
        <f>'Sale Revenue'!AJ165</f>
        <v>390212.15041508595</v>
      </c>
      <c r="AL8" s="62">
        <f>'Sale Revenue'!AK165</f>
        <v>415481.6167935399</v>
      </c>
      <c r="AM8" s="62">
        <f>'Sale Revenue'!AL165</f>
        <v>442111.65344655933</v>
      </c>
      <c r="AN8" s="305">
        <f t="shared" si="2"/>
        <v>3780154.2636831906</v>
      </c>
    </row>
    <row r="9" spans="1:40" s="27" customFormat="1" hidden="1" outlineLevel="1" x14ac:dyDescent="0.3">
      <c r="A9" s="50" t="s">
        <v>677</v>
      </c>
      <c r="B9" s="62"/>
      <c r="C9" s="62"/>
      <c r="D9" s="62">
        <f>'Support &amp; Services'!D97</f>
        <v>7500</v>
      </c>
      <c r="E9" s="62">
        <f>'Support &amp; Services'!E97</f>
        <v>7500</v>
      </c>
      <c r="F9" s="62">
        <f>'Support &amp; Services'!F97</f>
        <v>10000</v>
      </c>
      <c r="G9" s="62">
        <f>'Support &amp; Services'!G97</f>
        <v>10000</v>
      </c>
      <c r="H9" s="62">
        <f>'Support &amp; Services'!H97</f>
        <v>22500</v>
      </c>
      <c r="I9" s="62">
        <f>'Support &amp; Services'!I97</f>
        <v>15000</v>
      </c>
      <c r="J9" s="62">
        <f>'Support &amp; Services'!J97</f>
        <v>17500</v>
      </c>
      <c r="K9" s="62">
        <f>'Support &amp; Services'!K97</f>
        <v>22500</v>
      </c>
      <c r="L9" s="62">
        <f>'Support &amp; Services'!L97</f>
        <v>30000</v>
      </c>
      <c r="M9" s="62">
        <f>'Support &amp; Services'!M97</f>
        <v>27500</v>
      </c>
      <c r="N9" s="62">
        <f t="shared" si="0"/>
        <v>170000</v>
      </c>
      <c r="O9" s="62">
        <f>'Support &amp; Services'!N97</f>
        <v>22500</v>
      </c>
      <c r="P9" s="62">
        <f>'Support &amp; Services'!O97</f>
        <v>27500</v>
      </c>
      <c r="Q9" s="62">
        <f>'Support &amp; Services'!P97</f>
        <v>27500</v>
      </c>
      <c r="R9" s="62">
        <f>'Support &amp; Services'!Q97</f>
        <v>27500</v>
      </c>
      <c r="S9" s="62">
        <f>'Support &amp; Services'!R97</f>
        <v>30000</v>
      </c>
      <c r="T9" s="62">
        <f>'Support &amp; Services'!S97</f>
        <v>30000</v>
      </c>
      <c r="U9" s="62">
        <f>'Support &amp; Services'!T97</f>
        <v>30000</v>
      </c>
      <c r="V9" s="62">
        <f>'Support &amp; Services'!U97</f>
        <v>32500</v>
      </c>
      <c r="W9" s="62">
        <f>'Support &amp; Services'!V97</f>
        <v>35000</v>
      </c>
      <c r="X9" s="62">
        <f>'Support &amp; Services'!W97</f>
        <v>35000</v>
      </c>
      <c r="Y9" s="62">
        <f>'Support &amp; Services'!X97</f>
        <v>37500</v>
      </c>
      <c r="Z9" s="62">
        <f>'Support &amp; Services'!Y97</f>
        <v>40000</v>
      </c>
      <c r="AA9" s="62">
        <f t="shared" si="1"/>
        <v>375000</v>
      </c>
      <c r="AB9" s="62">
        <f>'Support &amp; Services'!Z97</f>
        <v>42500</v>
      </c>
      <c r="AC9" s="62">
        <f>'Support &amp; Services'!AA97</f>
        <v>42500</v>
      </c>
      <c r="AD9" s="62">
        <f>'Support &amp; Services'!AB97</f>
        <v>40000</v>
      </c>
      <c r="AE9" s="62">
        <f>'Support &amp; Services'!AC97</f>
        <v>42500</v>
      </c>
      <c r="AF9" s="62">
        <f>'Support &amp; Services'!AD97</f>
        <v>47500</v>
      </c>
      <c r="AG9" s="62">
        <f>'Support &amp; Services'!AE97</f>
        <v>47500</v>
      </c>
      <c r="AH9" s="62">
        <f>'Support &amp; Services'!AF97</f>
        <v>52500</v>
      </c>
      <c r="AI9" s="62">
        <f>'Support &amp; Services'!AG97</f>
        <v>55000</v>
      </c>
      <c r="AJ9" s="62">
        <f>'Support &amp; Services'!AH97</f>
        <v>57500</v>
      </c>
      <c r="AK9" s="62">
        <f>'Support &amp; Services'!AI97</f>
        <v>62500</v>
      </c>
      <c r="AL9" s="62">
        <f>'Support &amp; Services'!AJ97</f>
        <v>65000</v>
      </c>
      <c r="AM9" s="62">
        <f>'Support &amp; Services'!AK97</f>
        <v>70000</v>
      </c>
      <c r="AN9" s="305">
        <f t="shared" si="2"/>
        <v>625000</v>
      </c>
    </row>
    <row r="10" spans="1:40" s="27" customFormat="1" collapsed="1" x14ac:dyDescent="0.3">
      <c r="A10" s="324"/>
    </row>
    <row r="11" spans="1:40" s="27" customFormat="1" x14ac:dyDescent="0.3">
      <c r="A11" s="61" t="s">
        <v>14</v>
      </c>
      <c r="B11" s="325">
        <f t="shared" ref="B11:Z11" si="3">SUM(B6:B10)</f>
        <v>0</v>
      </c>
      <c r="C11" s="325">
        <f t="shared" si="3"/>
        <v>0</v>
      </c>
      <c r="D11" s="325">
        <f t="shared" si="3"/>
        <v>433609.61118749471</v>
      </c>
      <c r="E11" s="325">
        <f t="shared" si="3"/>
        <v>366063.86272132653</v>
      </c>
      <c r="F11" s="325">
        <f t="shared" si="3"/>
        <v>690009.8364866738</v>
      </c>
      <c r="G11" s="325">
        <f t="shared" si="3"/>
        <v>621820.14081355708</v>
      </c>
      <c r="H11" s="325">
        <f t="shared" si="3"/>
        <v>1321947.7686082311</v>
      </c>
      <c r="I11" s="325">
        <f t="shared" si="3"/>
        <v>1057389.8848215656</v>
      </c>
      <c r="J11" s="325">
        <f t="shared" si="3"/>
        <v>1114051.3388250822</v>
      </c>
      <c r="K11" s="325">
        <f t="shared" si="3"/>
        <v>1362131.5229619322</v>
      </c>
      <c r="L11" s="325">
        <f t="shared" si="3"/>
        <v>1842691.0205410365</v>
      </c>
      <c r="M11" s="325">
        <f t="shared" si="3"/>
        <v>1585225.2454421383</v>
      </c>
      <c r="N11" s="520">
        <f>SUM(B11:M11)</f>
        <v>10394940.23240904</v>
      </c>
      <c r="O11" s="325">
        <f t="shared" si="3"/>
        <v>1332717.0389498973</v>
      </c>
      <c r="P11" s="325">
        <f t="shared" si="3"/>
        <v>1556205.468633729</v>
      </c>
      <c r="Q11" s="325">
        <f t="shared" si="3"/>
        <v>1594757.0132245531</v>
      </c>
      <c r="R11" s="325">
        <f t="shared" si="3"/>
        <v>1672090.6395615079</v>
      </c>
      <c r="S11" s="325">
        <f t="shared" si="3"/>
        <v>1749689.4948511855</v>
      </c>
      <c r="T11" s="325">
        <f t="shared" si="3"/>
        <v>1819683.7353559928</v>
      </c>
      <c r="U11" s="325">
        <f t="shared" si="3"/>
        <v>1890019.5652728148</v>
      </c>
      <c r="V11" s="325">
        <f t="shared" si="3"/>
        <v>2014003.5168798056</v>
      </c>
      <c r="W11" s="325">
        <f t="shared" si="3"/>
        <v>2143304.0597027061</v>
      </c>
      <c r="X11" s="325">
        <f t="shared" si="3"/>
        <v>2287638.7564198957</v>
      </c>
      <c r="Y11" s="325">
        <f t="shared" si="3"/>
        <v>2434843.1060751439</v>
      </c>
      <c r="Z11" s="325">
        <f t="shared" si="3"/>
        <v>2569187.8786938144</v>
      </c>
      <c r="AA11" s="520">
        <f>SUM(O11:Z11)</f>
        <v>23064140.273621049</v>
      </c>
      <c r="AB11" s="325">
        <f t="shared" ref="AB11:AM11" si="4">SUM(AB6:AB10)</f>
        <v>2743212.0530334194</v>
      </c>
      <c r="AC11" s="325">
        <f t="shared" si="4"/>
        <v>2820413.021823409</v>
      </c>
      <c r="AD11" s="325">
        <f t="shared" si="4"/>
        <v>2728354.1630398869</v>
      </c>
      <c r="AE11" s="325">
        <f t="shared" si="4"/>
        <v>2832176.9140788955</v>
      </c>
      <c r="AF11" s="325">
        <f t="shared" si="4"/>
        <v>3021351.1144624408</v>
      </c>
      <c r="AG11" s="325">
        <f t="shared" si="4"/>
        <v>3121050.2025533007</v>
      </c>
      <c r="AH11" s="325">
        <f t="shared" si="4"/>
        <v>3290714.4320655623</v>
      </c>
      <c r="AI11" s="325">
        <f t="shared" si="4"/>
        <v>3462910.3449393963</v>
      </c>
      <c r="AJ11" s="325">
        <f t="shared" si="4"/>
        <v>3628577.1280696574</v>
      </c>
      <c r="AK11" s="325">
        <f t="shared" si="4"/>
        <v>3817064.7787984312</v>
      </c>
      <c r="AL11" s="325">
        <f t="shared" si="4"/>
        <v>4014666.4400374671</v>
      </c>
      <c r="AM11" s="325">
        <f t="shared" si="4"/>
        <v>4211257.6879332494</v>
      </c>
      <c r="AN11" s="325">
        <f t="shared" si="2"/>
        <v>39691748.280835122</v>
      </c>
    </row>
    <row r="12" spans="1:40" s="27" customFormat="1" x14ac:dyDescent="0.3">
      <c r="A12" s="324"/>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row>
    <row r="13" spans="1:40" s="27" customFormat="1" ht="15.6" x14ac:dyDescent="0.35">
      <c r="A13" s="326" t="s">
        <v>15</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1:40" s="27" customFormat="1" hidden="1" outlineLevel="2" x14ac:dyDescent="0.3">
      <c r="A14" s="50" t="s">
        <v>634</v>
      </c>
      <c r="B14" s="62">
        <f>'Sale Revenue'!C157</f>
        <v>0</v>
      </c>
      <c r="C14" s="62">
        <f>'Sale Revenue'!D157</f>
        <v>0</v>
      </c>
      <c r="D14" s="62">
        <f>'Sale Revenue'!E157</f>
        <v>81776.947586363618</v>
      </c>
      <c r="E14" s="62">
        <f>'Sale Revenue'!F157</f>
        <v>81776.947586363618</v>
      </c>
      <c r="F14" s="62">
        <f>'Sale Revenue'!G157</f>
        <v>115533.67762454544</v>
      </c>
      <c r="G14" s="62">
        <f>'Sale Revenue'!H157</f>
        <v>197310.62521090906</v>
      </c>
      <c r="H14" s="62">
        <f>'Sale Revenue'!I157</f>
        <v>279087.5727972727</v>
      </c>
      <c r="I14" s="62">
        <f>'Sale Revenue'!J157</f>
        <v>360864.52038363629</v>
      </c>
      <c r="J14" s="62">
        <f>'Sale Revenue'!K157</f>
        <v>360864.52038363629</v>
      </c>
      <c r="K14" s="62">
        <f>'Sale Revenue'!L157</f>
        <v>360864.52038363629</v>
      </c>
      <c r="L14" s="62">
        <f>'Sale Revenue'!M157</f>
        <v>360864.52038363629</v>
      </c>
      <c r="M14" s="62">
        <f>'Sale Revenue'!N157</f>
        <v>360864.52038363629</v>
      </c>
      <c r="N14" s="62">
        <f>SUM(B14:M14)</f>
        <v>2559808.3727236362</v>
      </c>
      <c r="O14" s="62">
        <f>'Sale Revenue'!O157</f>
        <v>360864.52038363629</v>
      </c>
      <c r="P14" s="62">
        <f>'Sale Revenue'!P157</f>
        <v>360864.52038363629</v>
      </c>
      <c r="Q14" s="62">
        <f>'Sale Revenue'!Q157</f>
        <v>377742.88540272723</v>
      </c>
      <c r="R14" s="62">
        <f>'Sale Revenue'!R157</f>
        <v>394959.76542181813</v>
      </c>
      <c r="S14" s="62">
        <f>'Sale Revenue'!S157</f>
        <v>408546.22293181816</v>
      </c>
      <c r="T14" s="62">
        <f>'Sale Revenue'!T157</f>
        <v>425424.58795090899</v>
      </c>
      <c r="U14" s="62">
        <f>'Sale Revenue'!U157</f>
        <v>442641.46796999988</v>
      </c>
      <c r="V14" s="62">
        <f>'Sale Revenue'!V157</f>
        <v>476398.19800818176</v>
      </c>
      <c r="W14" s="62">
        <f>'Sale Revenue'!W157</f>
        <v>507201.53553727269</v>
      </c>
      <c r="X14" s="62">
        <f>'Sale Revenue'!X157</f>
        <v>541296.78057545447</v>
      </c>
      <c r="Y14" s="62">
        <f>'Sale Revenue'!Y157</f>
        <v>575392.02561363624</v>
      </c>
      <c r="Z14" s="62">
        <f>'Sale Revenue'!Z157</f>
        <v>605856.84814272716</v>
      </c>
      <c r="AA14" s="62">
        <f>SUM(O14:Z14)</f>
        <v>5477189.3583218167</v>
      </c>
      <c r="AB14" s="62">
        <f>'Sale Revenue'!AA157</f>
        <v>639952.09318090905</v>
      </c>
      <c r="AC14" s="62">
        <f>'Sale Revenue'!AB157</f>
        <v>674047.33821909083</v>
      </c>
      <c r="AD14" s="62">
        <f>'Sale Revenue'!AC157</f>
        <v>674047.33821909083</v>
      </c>
      <c r="AE14" s="62">
        <f>'Sale Revenue'!AD157</f>
        <v>687633.79572909081</v>
      </c>
      <c r="AF14" s="62">
        <f>'Sale Revenue'!AE157</f>
        <v>704512.16074818163</v>
      </c>
      <c r="AG14" s="62">
        <f>'Sale Revenue'!AF157</f>
        <v>704512.16074818163</v>
      </c>
      <c r="AH14" s="62">
        <f>'Sale Revenue'!AG157</f>
        <v>721729.04076727259</v>
      </c>
      <c r="AI14" s="62">
        <f>'Sale Revenue'!AH157</f>
        <v>738607.40578636352</v>
      </c>
      <c r="AJ14" s="62">
        <f>'Sale Revenue'!AI157</f>
        <v>755824.28580545436</v>
      </c>
      <c r="AK14" s="62">
        <f>'Sale Revenue'!AJ157</f>
        <v>772702.6508245453</v>
      </c>
      <c r="AL14" s="62">
        <f>'Sale Revenue'!AK157</f>
        <v>786289.1083345454</v>
      </c>
      <c r="AM14" s="62">
        <f>'Sale Revenue'!AL157</f>
        <v>803505.98835363623</v>
      </c>
      <c r="AN14" s="305">
        <f>SUM(AB14:AM14)</f>
        <v>8663363.3667163625</v>
      </c>
    </row>
    <row r="15" spans="1:40" s="27" customFormat="1" hidden="1" outlineLevel="2" x14ac:dyDescent="0.3">
      <c r="A15" s="50" t="s">
        <v>636</v>
      </c>
      <c r="B15" s="62">
        <f>'Sale Revenue'!C158</f>
        <v>0</v>
      </c>
      <c r="C15" s="62">
        <f>'Sale Revenue'!D158</f>
        <v>0</v>
      </c>
      <c r="D15" s="62">
        <f>'Sale Revenue'!E158</f>
        <v>120334.36007636364</v>
      </c>
      <c r="E15" s="62">
        <f>'Sale Revenue'!F158</f>
        <v>85728.440076363651</v>
      </c>
      <c r="F15" s="62">
        <f>'Sale Revenue'!G158</f>
        <v>206850.56513454541</v>
      </c>
      <c r="G15" s="62">
        <f>'Sale Revenue'!H158</f>
        <v>79562.600000000035</v>
      </c>
      <c r="H15" s="62">
        <f>'Sale Revenue'!I158</f>
        <v>328479.91019181814</v>
      </c>
      <c r="I15" s="62">
        <f>'Sale Revenue'!J158</f>
        <v>105641.80000000005</v>
      </c>
      <c r="J15" s="62">
        <f>'Sale Revenue'!K158</f>
        <v>129874.29999999999</v>
      </c>
      <c r="K15" s="62">
        <f>'Sale Revenue'!L158</f>
        <v>247936.49999999994</v>
      </c>
      <c r="L15" s="62">
        <f>'Sale Revenue'!M158</f>
        <v>490184.33530636359</v>
      </c>
      <c r="M15" s="62">
        <f>'Sale Revenue'!N158</f>
        <v>358688.22011454549</v>
      </c>
      <c r="N15" s="62">
        <f t="shared" ref="N15:N21" si="5">SUM(B15:M15)</f>
        <v>2153281.0309000001</v>
      </c>
      <c r="O15" s="62">
        <f>'Sale Revenue'!O158</f>
        <v>231598.7</v>
      </c>
      <c r="P15" s="62">
        <f>'Sale Revenue'!P158</f>
        <v>336945.64758636366</v>
      </c>
      <c r="Q15" s="62">
        <f>'Sale Revenue'!Q158</f>
        <v>332176.54507636355</v>
      </c>
      <c r="R15" s="62">
        <f>'Sale Revenue'!R158</f>
        <v>346101.5175863636</v>
      </c>
      <c r="S15" s="62">
        <f>'Sale Revenue'!S158</f>
        <v>362979.88260545448</v>
      </c>
      <c r="T15" s="62">
        <f>'Sale Revenue'!T158</f>
        <v>373356.68260545464</v>
      </c>
      <c r="U15" s="62">
        <f>'Sale Revenue'!U158</f>
        <v>383733.48260545463</v>
      </c>
      <c r="V15" s="62">
        <f>'Sale Revenue'!V158</f>
        <v>400611.84762454557</v>
      </c>
      <c r="W15" s="62">
        <f>'Sale Revenue'!W158</f>
        <v>423109.36266272725</v>
      </c>
      <c r="X15" s="62">
        <f>'Sale Revenue'!X158</f>
        <v>450364.52768181823</v>
      </c>
      <c r="Y15" s="62">
        <f>'Sale Revenue'!Y158</f>
        <v>477619.69270090898</v>
      </c>
      <c r="Z15" s="62">
        <f>'Sale Revenue'!Z158</f>
        <v>501921.46521090914</v>
      </c>
      <c r="AA15" s="62">
        <f t="shared" ref="AA15:AA21" si="6">SUM(O15:Z15)</f>
        <v>4620519.3539463636</v>
      </c>
      <c r="AB15" s="62">
        <f>'Sale Revenue'!AA158</f>
        <v>541297.34526818176</v>
      </c>
      <c r="AC15" s="62">
        <f>'Sale Revenue'!AB158</f>
        <v>533429.7452681819</v>
      </c>
      <c r="AD15" s="62">
        <f>'Sale Revenue'!AC158</f>
        <v>479615.42768181837</v>
      </c>
      <c r="AE15" s="62">
        <f>'Sale Revenue'!AD158</f>
        <v>505694.62768181798</v>
      </c>
      <c r="AF15" s="62">
        <f>'Sale Revenue'!AE158</f>
        <v>568967.29270090885</v>
      </c>
      <c r="AG15" s="62">
        <f>'Sale Revenue'!AF158</f>
        <v>608594.99270090926</v>
      </c>
      <c r="AH15" s="62">
        <f>'Sale Revenue'!AG158</f>
        <v>661046.66521090909</v>
      </c>
      <c r="AI15" s="62">
        <f>'Sale Revenue'!AH158</f>
        <v>715789.23022999999</v>
      </c>
      <c r="AJ15" s="62">
        <f>'Sale Revenue'!AI158</f>
        <v>776813.44526818173</v>
      </c>
      <c r="AK15" s="62">
        <f>'Sale Revenue'!AJ158</f>
        <v>837501.94526818173</v>
      </c>
      <c r="AL15" s="62">
        <f>'Sale Revenue'!AK158</f>
        <v>907201.21028727258</v>
      </c>
      <c r="AM15" s="62">
        <f>'Sale Revenue'!AL158</f>
        <v>970398.91028727277</v>
      </c>
      <c r="AN15" s="305">
        <f t="shared" ref="AN15:AN21" si="7">SUM(AB15:AM15)</f>
        <v>8106350.8378536375</v>
      </c>
    </row>
    <row r="16" spans="1:40" s="27" customFormat="1" hidden="1" outlineLevel="2" x14ac:dyDescent="0.3">
      <c r="A16" s="50" t="s">
        <v>635</v>
      </c>
      <c r="B16" s="62"/>
      <c r="C16" s="62"/>
      <c r="D16" s="62">
        <f>ROUND((D6+D7)*0.025,0)</f>
        <v>10596</v>
      </c>
      <c r="E16" s="62">
        <f t="shared" ref="E16:AM16" si="8">ROUND((E6+E7)*0.025,0)</f>
        <v>8866</v>
      </c>
      <c r="F16" s="62">
        <f t="shared" si="8"/>
        <v>16812</v>
      </c>
      <c r="G16" s="62">
        <f t="shared" si="8"/>
        <v>15028</v>
      </c>
      <c r="H16" s="62">
        <f t="shared" si="8"/>
        <v>32053</v>
      </c>
      <c r="I16" s="62">
        <f t="shared" si="8"/>
        <v>25491</v>
      </c>
      <c r="J16" s="62">
        <f t="shared" si="8"/>
        <v>26702</v>
      </c>
      <c r="K16" s="62">
        <f t="shared" si="8"/>
        <v>32605</v>
      </c>
      <c r="L16" s="62">
        <f t="shared" si="8"/>
        <v>44199</v>
      </c>
      <c r="M16" s="62">
        <f t="shared" si="8"/>
        <v>37624</v>
      </c>
      <c r="N16" s="62">
        <f t="shared" si="5"/>
        <v>249976</v>
      </c>
      <c r="O16" s="62">
        <f t="shared" si="8"/>
        <v>31270</v>
      </c>
      <c r="P16" s="62">
        <f t="shared" si="8"/>
        <v>36537</v>
      </c>
      <c r="Q16" s="62">
        <f t="shared" si="8"/>
        <v>37244</v>
      </c>
      <c r="R16" s="62">
        <f t="shared" si="8"/>
        <v>38904</v>
      </c>
      <c r="S16" s="62">
        <f t="shared" si="8"/>
        <v>40509</v>
      </c>
      <c r="T16" s="62">
        <f t="shared" si="8"/>
        <v>41973</v>
      </c>
      <c r="U16" s="62">
        <f t="shared" si="8"/>
        <v>43456</v>
      </c>
      <c r="V16" s="62">
        <f t="shared" si="8"/>
        <v>46190</v>
      </c>
      <c r="W16" s="62">
        <f t="shared" si="8"/>
        <v>49040</v>
      </c>
      <c r="X16" s="62">
        <f t="shared" si="8"/>
        <v>52312</v>
      </c>
      <c r="Y16" s="62">
        <f t="shared" si="8"/>
        <v>55584</v>
      </c>
      <c r="Z16" s="62">
        <f t="shared" si="8"/>
        <v>58505</v>
      </c>
      <c r="AA16" s="62">
        <f t="shared" si="6"/>
        <v>531524</v>
      </c>
      <c r="AB16" s="62">
        <f t="shared" si="8"/>
        <v>62383</v>
      </c>
      <c r="AC16" s="62">
        <f t="shared" si="8"/>
        <v>63899</v>
      </c>
      <c r="AD16" s="62">
        <f t="shared" si="8"/>
        <v>61209</v>
      </c>
      <c r="AE16" s="62">
        <f t="shared" si="8"/>
        <v>63273</v>
      </c>
      <c r="AF16" s="62">
        <f t="shared" si="8"/>
        <v>67382</v>
      </c>
      <c r="AG16" s="62">
        <f t="shared" si="8"/>
        <v>69364</v>
      </c>
      <c r="AH16" s="62">
        <f t="shared" si="8"/>
        <v>72950</v>
      </c>
      <c r="AI16" s="62">
        <f t="shared" si="8"/>
        <v>76633</v>
      </c>
      <c r="AJ16" s="62">
        <f t="shared" si="8"/>
        <v>80129</v>
      </c>
      <c r="AK16" s="62">
        <f t="shared" si="8"/>
        <v>84109</v>
      </c>
      <c r="AL16" s="62">
        <f t="shared" si="8"/>
        <v>88355</v>
      </c>
      <c r="AM16" s="62">
        <f t="shared" si="8"/>
        <v>92479</v>
      </c>
      <c r="AN16" s="305">
        <f t="shared" si="7"/>
        <v>882165</v>
      </c>
    </row>
    <row r="17" spans="1:40" s="27" customFormat="1" hidden="1" outlineLevel="2" x14ac:dyDescent="0.3">
      <c r="A17" s="50" t="s">
        <v>678</v>
      </c>
      <c r="B17" s="62"/>
      <c r="C17" s="62"/>
      <c r="D17" s="62">
        <f>'Support &amp; Services'!D108</f>
        <v>3600</v>
      </c>
      <c r="E17" s="62">
        <f>'Support &amp; Services'!E108</f>
        <v>3600</v>
      </c>
      <c r="F17" s="62">
        <f>'Support &amp; Services'!F108</f>
        <v>4800</v>
      </c>
      <c r="G17" s="62">
        <f>'Support &amp; Services'!G108</f>
        <v>4800</v>
      </c>
      <c r="H17" s="62">
        <f>'Support &amp; Services'!H108</f>
        <v>10800</v>
      </c>
      <c r="I17" s="62">
        <f>'Support &amp; Services'!I108</f>
        <v>7200</v>
      </c>
      <c r="J17" s="62">
        <f>'Support &amp; Services'!J108</f>
        <v>8400</v>
      </c>
      <c r="K17" s="62">
        <f>'Support &amp; Services'!K108</f>
        <v>10800</v>
      </c>
      <c r="L17" s="62">
        <f>'Support &amp; Services'!L108</f>
        <v>14400</v>
      </c>
      <c r="M17" s="62">
        <f>'Support &amp; Services'!M108</f>
        <v>13200</v>
      </c>
      <c r="N17" s="62">
        <f t="shared" si="5"/>
        <v>81600</v>
      </c>
      <c r="O17" s="62">
        <f>'Support &amp; Services'!N108</f>
        <v>10800</v>
      </c>
      <c r="P17" s="62">
        <f>'Support &amp; Services'!O108</f>
        <v>13200</v>
      </c>
      <c r="Q17" s="62">
        <f>'Support &amp; Services'!P108</f>
        <v>13200</v>
      </c>
      <c r="R17" s="62">
        <f>'Support &amp; Services'!Q108</f>
        <v>13200</v>
      </c>
      <c r="S17" s="62">
        <f>'Support &amp; Services'!R108</f>
        <v>14400</v>
      </c>
      <c r="T17" s="62">
        <f>'Support &amp; Services'!S108</f>
        <v>14400</v>
      </c>
      <c r="U17" s="62">
        <f>'Support &amp; Services'!T108</f>
        <v>14400</v>
      </c>
      <c r="V17" s="62">
        <f>'Support &amp; Services'!U108</f>
        <v>15600</v>
      </c>
      <c r="W17" s="62">
        <f>'Support &amp; Services'!V108</f>
        <v>16800</v>
      </c>
      <c r="X17" s="62">
        <f>'Support &amp; Services'!W108</f>
        <v>16800</v>
      </c>
      <c r="Y17" s="62">
        <f>'Support &amp; Services'!X108</f>
        <v>18000</v>
      </c>
      <c r="Z17" s="62">
        <f>'Support &amp; Services'!Y108</f>
        <v>19200</v>
      </c>
      <c r="AA17" s="62">
        <f t="shared" si="6"/>
        <v>180000</v>
      </c>
      <c r="AB17" s="62">
        <f>'Support &amp; Services'!Z108</f>
        <v>20400</v>
      </c>
      <c r="AC17" s="62">
        <f>'Support &amp; Services'!AA108</f>
        <v>20400</v>
      </c>
      <c r="AD17" s="62">
        <f>'Support &amp; Services'!AB108</f>
        <v>19200</v>
      </c>
      <c r="AE17" s="62">
        <f>'Support &amp; Services'!AC108</f>
        <v>20400</v>
      </c>
      <c r="AF17" s="62">
        <f>'Support &amp; Services'!AD108</f>
        <v>22800</v>
      </c>
      <c r="AG17" s="62">
        <f>'Support &amp; Services'!AE108</f>
        <v>22800</v>
      </c>
      <c r="AH17" s="62">
        <f>'Support &amp; Services'!AF108</f>
        <v>25200</v>
      </c>
      <c r="AI17" s="62">
        <f>'Support &amp; Services'!AG108</f>
        <v>26400</v>
      </c>
      <c r="AJ17" s="62">
        <f>'Support &amp; Services'!AH108</f>
        <v>27600</v>
      </c>
      <c r="AK17" s="62">
        <f>'Support &amp; Services'!AI108</f>
        <v>30000</v>
      </c>
      <c r="AL17" s="62">
        <f>'Support &amp; Services'!AJ108</f>
        <v>31200</v>
      </c>
      <c r="AM17" s="62">
        <f>'Support &amp; Services'!AK108</f>
        <v>33600</v>
      </c>
      <c r="AN17" s="305">
        <f t="shared" si="7"/>
        <v>300000</v>
      </c>
    </row>
    <row r="18" spans="1:40" s="27" customFormat="1" hidden="1" outlineLevel="2" x14ac:dyDescent="0.3">
      <c r="A18" s="50" t="s">
        <v>680</v>
      </c>
      <c r="B18" s="62"/>
      <c r="C18" s="62"/>
      <c r="D18" s="62">
        <f>'Support &amp; Services'!D34</f>
        <v>0</v>
      </c>
      <c r="E18" s="62">
        <f>'Support &amp; Services'!E34</f>
        <v>0</v>
      </c>
      <c r="F18" s="62">
        <f>'Support &amp; Services'!F34</f>
        <v>1200</v>
      </c>
      <c r="G18" s="62">
        <f>'Support &amp; Services'!G34</f>
        <v>1200</v>
      </c>
      <c r="H18" s="62">
        <f>'Support &amp; Services'!H34</f>
        <v>2400</v>
      </c>
      <c r="I18" s="62">
        <f>'Support &amp; Services'!I34</f>
        <v>2400</v>
      </c>
      <c r="J18" s="62">
        <f>'Support &amp; Services'!J34</f>
        <v>2400</v>
      </c>
      <c r="K18" s="62">
        <f>'Support &amp; Services'!K34</f>
        <v>3600</v>
      </c>
      <c r="L18" s="62">
        <f>'Support &amp; Services'!L34</f>
        <v>4800</v>
      </c>
      <c r="M18" s="62">
        <f>'Support &amp; Services'!M34</f>
        <v>4800</v>
      </c>
      <c r="N18" s="62">
        <f t="shared" si="5"/>
        <v>22800</v>
      </c>
      <c r="O18" s="62">
        <f>'Support &amp; Services'!N34</f>
        <v>6000</v>
      </c>
      <c r="P18" s="62">
        <f>'Support &amp; Services'!O34</f>
        <v>7200</v>
      </c>
      <c r="Q18" s="62">
        <f>'Support &amp; Services'!P34</f>
        <v>6000</v>
      </c>
      <c r="R18" s="62">
        <f>'Support &amp; Services'!Q34</f>
        <v>7200</v>
      </c>
      <c r="S18" s="62">
        <f>'Support &amp; Services'!R34</f>
        <v>7200</v>
      </c>
      <c r="T18" s="62">
        <f>'Support &amp; Services'!S34</f>
        <v>8400</v>
      </c>
      <c r="U18" s="62">
        <f>'Support &amp; Services'!T34</f>
        <v>9600</v>
      </c>
      <c r="V18" s="62">
        <f>'Support &amp; Services'!U34</f>
        <v>9600</v>
      </c>
      <c r="W18" s="62">
        <f>'Support &amp; Services'!V34</f>
        <v>10800</v>
      </c>
      <c r="X18" s="62">
        <f>'Support &amp; Services'!W34</f>
        <v>12000</v>
      </c>
      <c r="Y18" s="62">
        <f>'Support &amp; Services'!X34</f>
        <v>13200</v>
      </c>
      <c r="Z18" s="62">
        <f>'Support &amp; Services'!Y34</f>
        <v>13200</v>
      </c>
      <c r="AA18" s="62">
        <f t="shared" si="6"/>
        <v>110400</v>
      </c>
      <c r="AB18" s="62">
        <f>'Support &amp; Services'!Z34</f>
        <v>14400</v>
      </c>
      <c r="AC18" s="62">
        <f>'Support &amp; Services'!AA34</f>
        <v>15600</v>
      </c>
      <c r="AD18" s="62">
        <f>'Support &amp; Services'!AB34</f>
        <v>13200</v>
      </c>
      <c r="AE18" s="62">
        <f>'Support &amp; Services'!AC34</f>
        <v>13200</v>
      </c>
      <c r="AF18" s="62">
        <f>'Support &amp; Services'!AD34</f>
        <v>14400</v>
      </c>
      <c r="AG18" s="62">
        <f>'Support &amp; Services'!AE34</f>
        <v>15600</v>
      </c>
      <c r="AH18" s="62">
        <f>'Support &amp; Services'!AF34</f>
        <v>15600</v>
      </c>
      <c r="AI18" s="62">
        <f>'Support &amp; Services'!AG34</f>
        <v>16800</v>
      </c>
      <c r="AJ18" s="62">
        <f>'Support &amp; Services'!AH34</f>
        <v>18000</v>
      </c>
      <c r="AK18" s="62">
        <f>'Support &amp; Services'!AI34</f>
        <v>19200</v>
      </c>
      <c r="AL18" s="62">
        <f>'Support &amp; Services'!AJ34</f>
        <v>20400</v>
      </c>
      <c r="AM18" s="62">
        <f>'Support &amp; Services'!AK34</f>
        <v>21600</v>
      </c>
      <c r="AN18" s="305">
        <f t="shared" si="7"/>
        <v>198000</v>
      </c>
    </row>
    <row r="19" spans="1:40" s="27" customFormat="1" hidden="1" outlineLevel="2" x14ac:dyDescent="0.3">
      <c r="A19" s="50" t="s">
        <v>681</v>
      </c>
      <c r="B19" s="62"/>
      <c r="C19" s="62"/>
      <c r="D19" s="62">
        <f>'Support &amp; Services'!D37</f>
        <v>0</v>
      </c>
      <c r="E19" s="62">
        <f>'Support &amp; Services'!E37</f>
        <v>0</v>
      </c>
      <c r="F19" s="62">
        <f>'Support &amp; Services'!F37</f>
        <v>0</v>
      </c>
      <c r="G19" s="62">
        <f>'Support &amp; Services'!G37</f>
        <v>0</v>
      </c>
      <c r="H19" s="62">
        <f>'Support &amp; Services'!H37</f>
        <v>1800</v>
      </c>
      <c r="I19" s="62">
        <f>'Support &amp; Services'!I37</f>
        <v>1800</v>
      </c>
      <c r="J19" s="62">
        <f>'Support &amp; Services'!J37</f>
        <v>1800</v>
      </c>
      <c r="K19" s="62">
        <f>'Support &amp; Services'!K37</f>
        <v>1800</v>
      </c>
      <c r="L19" s="62">
        <f>'Support &amp; Services'!L37</f>
        <v>3600</v>
      </c>
      <c r="M19" s="62">
        <f>'Support &amp; Services'!M37</f>
        <v>3600</v>
      </c>
      <c r="N19" s="62">
        <f t="shared" si="5"/>
        <v>14400</v>
      </c>
      <c r="O19" s="62">
        <f>'Support &amp; Services'!N37</f>
        <v>3600</v>
      </c>
      <c r="P19" s="62">
        <f>'Support &amp; Services'!O37</f>
        <v>3600</v>
      </c>
      <c r="Q19" s="62">
        <f>'Support &amp; Services'!P37</f>
        <v>3600</v>
      </c>
      <c r="R19" s="62">
        <f>'Support &amp; Services'!Q37</f>
        <v>3600</v>
      </c>
      <c r="S19" s="62">
        <f>'Support &amp; Services'!R37</f>
        <v>3600</v>
      </c>
      <c r="T19" s="62">
        <f>'Support &amp; Services'!S37</f>
        <v>5400</v>
      </c>
      <c r="U19" s="62">
        <f>'Support &amp; Services'!T37</f>
        <v>5400</v>
      </c>
      <c r="V19" s="62">
        <f>'Support &amp; Services'!U37</f>
        <v>5400</v>
      </c>
      <c r="W19" s="62">
        <f>'Support &amp; Services'!V37</f>
        <v>7200</v>
      </c>
      <c r="X19" s="62">
        <f>'Support &amp; Services'!W37</f>
        <v>7200</v>
      </c>
      <c r="Y19" s="62">
        <f>'Support &amp; Services'!X37</f>
        <v>7200</v>
      </c>
      <c r="Z19" s="62">
        <f>'Support &amp; Services'!Y37</f>
        <v>7200</v>
      </c>
      <c r="AA19" s="62">
        <f t="shared" si="6"/>
        <v>63000</v>
      </c>
      <c r="AB19" s="62">
        <f>'Support &amp; Services'!Z37</f>
        <v>9000</v>
      </c>
      <c r="AC19" s="62">
        <f>'Support &amp; Services'!AA37</f>
        <v>9000</v>
      </c>
      <c r="AD19" s="62">
        <f>'Support &amp; Services'!AB37</f>
        <v>7200</v>
      </c>
      <c r="AE19" s="62">
        <f>'Support &amp; Services'!AC37</f>
        <v>7200</v>
      </c>
      <c r="AF19" s="62">
        <f>'Support &amp; Services'!AD37</f>
        <v>9000</v>
      </c>
      <c r="AG19" s="62">
        <f>'Support &amp; Services'!AE37</f>
        <v>9000</v>
      </c>
      <c r="AH19" s="62">
        <f>'Support &amp; Services'!AF37</f>
        <v>9000</v>
      </c>
      <c r="AI19" s="62">
        <f>'Support &amp; Services'!AG37</f>
        <v>10800</v>
      </c>
      <c r="AJ19" s="62">
        <f>'Support &amp; Services'!AH37</f>
        <v>10800</v>
      </c>
      <c r="AK19" s="62">
        <f>'Support &amp; Services'!AI37</f>
        <v>10800</v>
      </c>
      <c r="AL19" s="62">
        <f>'Support &amp; Services'!AJ37</f>
        <v>12600</v>
      </c>
      <c r="AM19" s="62">
        <f>'Support &amp; Services'!AK37</f>
        <v>12600</v>
      </c>
      <c r="AN19" s="305">
        <f t="shared" si="7"/>
        <v>117000</v>
      </c>
    </row>
    <row r="20" spans="1:40" s="27" customFormat="1" hidden="1" outlineLevel="2" x14ac:dyDescent="0.3">
      <c r="A20" s="50" t="s">
        <v>682</v>
      </c>
      <c r="B20" s="62"/>
      <c r="C20" s="62"/>
      <c r="D20" s="62">
        <f>'Support &amp; Services'!D40</f>
        <v>0</v>
      </c>
      <c r="E20" s="62">
        <f>'Support &amp; Services'!E40</f>
        <v>0</v>
      </c>
      <c r="F20" s="62">
        <f>'Support &amp; Services'!F40</f>
        <v>0</v>
      </c>
      <c r="G20" s="62">
        <f>'Support &amp; Services'!G40</f>
        <v>0</v>
      </c>
      <c r="H20" s="62">
        <f>'Support &amp; Services'!H40</f>
        <v>0</v>
      </c>
      <c r="I20" s="62">
        <f>'Support &amp; Services'!I40</f>
        <v>0</v>
      </c>
      <c r="J20" s="62">
        <f>'Support &amp; Services'!J40</f>
        <v>0</v>
      </c>
      <c r="K20" s="62">
        <f>'Support &amp; Services'!K40</f>
        <v>0</v>
      </c>
      <c r="L20" s="62">
        <f>'Support &amp; Services'!L40</f>
        <v>0</v>
      </c>
      <c r="M20" s="62">
        <f>'Support &amp; Services'!M40</f>
        <v>0</v>
      </c>
      <c r="N20" s="62">
        <f t="shared" si="5"/>
        <v>0</v>
      </c>
      <c r="O20" s="62">
        <f>'Support &amp; Services'!N40</f>
        <v>0</v>
      </c>
      <c r="P20" s="62">
        <f>'Support &amp; Services'!O40</f>
        <v>0</v>
      </c>
      <c r="Q20" s="62">
        <f>'Support &amp; Services'!P40</f>
        <v>333.33333333333337</v>
      </c>
      <c r="R20" s="62">
        <f>'Support &amp; Services'!Q40</f>
        <v>600</v>
      </c>
      <c r="S20" s="62">
        <f>'Support &amp; Services'!R40</f>
        <v>1066.6666666666667</v>
      </c>
      <c r="T20" s="62">
        <f>'Support &amp; Services'!S40</f>
        <v>1466.6666666666667</v>
      </c>
      <c r="U20" s="62">
        <f>'Support &amp; Services'!T40</f>
        <v>2400</v>
      </c>
      <c r="V20" s="62">
        <f>'Support &amp; Services'!U40</f>
        <v>3066.666666666667</v>
      </c>
      <c r="W20" s="62">
        <f>'Support &amp; Services'!V40</f>
        <v>3800.0000000000005</v>
      </c>
      <c r="X20" s="62">
        <f>'Support &amp; Services'!W40</f>
        <v>4733.3333333333339</v>
      </c>
      <c r="Y20" s="62">
        <f>'Support &amp; Services'!X40</f>
        <v>6000</v>
      </c>
      <c r="Z20" s="62">
        <f>'Support &amp; Services'!Y40</f>
        <v>7133.3333333333339</v>
      </c>
      <c r="AA20" s="62">
        <f t="shared" si="6"/>
        <v>30600</v>
      </c>
      <c r="AB20" s="62">
        <f>'Support &amp; Services'!Z40</f>
        <v>8066.666666666667</v>
      </c>
      <c r="AC20" s="62">
        <f>'Support &amp; Services'!AA40</f>
        <v>9133.3333333333339</v>
      </c>
      <c r="AD20" s="62">
        <f>'Support &amp; Services'!AB40</f>
        <v>10600</v>
      </c>
      <c r="AE20" s="62">
        <f>'Support &amp; Services'!AC40</f>
        <v>12200</v>
      </c>
      <c r="AF20" s="62">
        <f>'Support &amp; Services'!AD40</f>
        <v>13800.000000000002</v>
      </c>
      <c r="AG20" s="62">
        <f>'Support &amp; Services'!AE40</f>
        <v>15400.000000000002</v>
      </c>
      <c r="AH20" s="62">
        <f>'Support &amp; Services'!AF40</f>
        <v>17000</v>
      </c>
      <c r="AI20" s="62">
        <f>'Support &amp; Services'!AG40</f>
        <v>18733.333333333336</v>
      </c>
      <c r="AJ20" s="62">
        <f>'Support &amp; Services'!AH40</f>
        <v>20533.333333333336</v>
      </c>
      <c r="AK20" s="62">
        <f>'Support &amp; Services'!AI40</f>
        <v>22466.666666666668</v>
      </c>
      <c r="AL20" s="62">
        <f>'Support &amp; Services'!AJ40</f>
        <v>24400</v>
      </c>
      <c r="AM20" s="62">
        <f>'Support &amp; Services'!AK40</f>
        <v>26466.666666666668</v>
      </c>
      <c r="AN20" s="305">
        <f t="shared" si="7"/>
        <v>198800</v>
      </c>
    </row>
    <row r="21" spans="1:40" s="27" customFormat="1" hidden="1" outlineLevel="2" x14ac:dyDescent="0.3">
      <c r="A21" s="50" t="s">
        <v>705</v>
      </c>
      <c r="B21" s="62"/>
      <c r="C21" s="62"/>
      <c r="D21" s="62">
        <f>'Support &amp; Services'!D44</f>
        <v>100</v>
      </c>
      <c r="E21" s="62">
        <f>'Support &amp; Services'!E44</f>
        <v>200</v>
      </c>
      <c r="F21" s="62">
        <f>'Support &amp; Services'!F44</f>
        <v>350</v>
      </c>
      <c r="G21" s="62">
        <f>'Support &amp; Services'!G44</f>
        <v>475</v>
      </c>
      <c r="H21" s="62">
        <f>'Support &amp; Services'!H44</f>
        <v>775</v>
      </c>
      <c r="I21" s="62">
        <f>'Support &amp; Services'!I44</f>
        <v>975</v>
      </c>
      <c r="J21" s="62">
        <f>'Support &amp; Services'!J44</f>
        <v>1200</v>
      </c>
      <c r="K21" s="62">
        <f>'Support &amp; Services'!K44</f>
        <v>1500</v>
      </c>
      <c r="L21" s="62">
        <f>'Support &amp; Services'!L44</f>
        <v>1900</v>
      </c>
      <c r="M21" s="62">
        <f>'Support &amp; Services'!M44</f>
        <v>2250</v>
      </c>
      <c r="N21" s="62">
        <f t="shared" si="5"/>
        <v>9725</v>
      </c>
      <c r="O21" s="62">
        <f>'Support &amp; Services'!N44</f>
        <v>2550</v>
      </c>
      <c r="P21" s="62">
        <f>'Support &amp; Services'!O44</f>
        <v>2875</v>
      </c>
      <c r="Q21" s="62">
        <f>'Support &amp; Services'!P44</f>
        <v>3225</v>
      </c>
      <c r="R21" s="62">
        <f>'Support &amp; Services'!Q44</f>
        <v>3600</v>
      </c>
      <c r="S21" s="62">
        <f>'Support &amp; Services'!R44</f>
        <v>3975</v>
      </c>
      <c r="T21" s="62">
        <f>'Support &amp; Services'!S44</f>
        <v>4350</v>
      </c>
      <c r="U21" s="62">
        <f>'Support &amp; Services'!T44</f>
        <v>4750</v>
      </c>
      <c r="V21" s="62">
        <f>'Support &amp; Services'!U44</f>
        <v>5175</v>
      </c>
      <c r="W21" s="62">
        <f>'Support &amp; Services'!V44</f>
        <v>5625</v>
      </c>
      <c r="X21" s="62">
        <f>'Support &amp; Services'!W44</f>
        <v>6075</v>
      </c>
      <c r="Y21" s="62">
        <f>'Support &amp; Services'!X44</f>
        <v>6575</v>
      </c>
      <c r="Z21" s="62">
        <f>'Support &amp; Services'!Y44</f>
        <v>7100</v>
      </c>
      <c r="AA21" s="62">
        <f t="shared" si="6"/>
        <v>55875</v>
      </c>
      <c r="AB21" s="62">
        <f>'Support &amp; Services'!Z44</f>
        <v>7650</v>
      </c>
      <c r="AC21" s="62">
        <f>'Support &amp; Services'!AA44</f>
        <v>8200</v>
      </c>
      <c r="AD21" s="62">
        <f>'Support &amp; Services'!AB44</f>
        <v>8750</v>
      </c>
      <c r="AE21" s="62">
        <f>'Support &amp; Services'!AC44</f>
        <v>9325</v>
      </c>
      <c r="AF21" s="62">
        <f>'Support &amp; Services'!AD44</f>
        <v>9925</v>
      </c>
      <c r="AG21" s="62">
        <f>'Support &amp; Services'!AE44</f>
        <v>10575</v>
      </c>
      <c r="AH21" s="62">
        <f>'Support &amp; Services'!AF44</f>
        <v>11250</v>
      </c>
      <c r="AI21" s="62">
        <f>'Support &amp; Services'!AG44</f>
        <v>11950</v>
      </c>
      <c r="AJ21" s="62">
        <f>'Support &amp; Services'!AH44</f>
        <v>12700</v>
      </c>
      <c r="AK21" s="62">
        <f>'Support &amp; Services'!AI44</f>
        <v>13500</v>
      </c>
      <c r="AL21" s="62">
        <f>'Support &amp; Services'!AJ44</f>
        <v>14350</v>
      </c>
      <c r="AM21" s="62">
        <f>'Support &amp; Services'!AK44</f>
        <v>15250</v>
      </c>
      <c r="AN21" s="305">
        <f t="shared" si="7"/>
        <v>133425</v>
      </c>
    </row>
    <row r="22" spans="1:40" s="27" customFormat="1" hidden="1" outlineLevel="2" x14ac:dyDescent="0.3">
      <c r="A22" s="50"/>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row>
    <row r="23" spans="1:40" s="27" customFormat="1" collapsed="1" x14ac:dyDescent="0.3">
      <c r="A23" s="50" t="s">
        <v>56</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40" s="27" customFormat="1" x14ac:dyDescent="0.3">
      <c r="A24" s="61" t="s">
        <v>15</v>
      </c>
      <c r="B24" s="76">
        <f>SUM(B14:B23)</f>
        <v>0</v>
      </c>
      <c r="C24" s="76">
        <f t="shared" ref="C24:AM24" si="9">SUM(C14:C23)</f>
        <v>0</v>
      </c>
      <c r="D24" s="76">
        <f t="shared" si="9"/>
        <v>216407.30766272725</v>
      </c>
      <c r="E24" s="76">
        <f t="shared" si="9"/>
        <v>180171.38766272727</v>
      </c>
      <c r="F24" s="76">
        <f t="shared" si="9"/>
        <v>345546.24275909085</v>
      </c>
      <c r="G24" s="76">
        <f t="shared" si="9"/>
        <v>298376.22521090909</v>
      </c>
      <c r="H24" s="76">
        <f t="shared" si="9"/>
        <v>655395.48298909084</v>
      </c>
      <c r="I24" s="76">
        <f t="shared" si="9"/>
        <v>504372.32038363634</v>
      </c>
      <c r="J24" s="76">
        <f t="shared" si="9"/>
        <v>531240.82038363628</v>
      </c>
      <c r="K24" s="76">
        <f t="shared" si="9"/>
        <v>659106.02038363623</v>
      </c>
      <c r="L24" s="76">
        <f t="shared" si="9"/>
        <v>919947.85568999988</v>
      </c>
      <c r="M24" s="76">
        <f t="shared" si="9"/>
        <v>781026.74049818178</v>
      </c>
      <c r="N24" s="521">
        <f>SUM(B24:M24)</f>
        <v>5091590.4036236349</v>
      </c>
      <c r="O24" s="76">
        <f t="shared" si="9"/>
        <v>646683.2203836363</v>
      </c>
      <c r="P24" s="76">
        <f t="shared" si="9"/>
        <v>761222.16796999995</v>
      </c>
      <c r="Q24" s="76">
        <f t="shared" si="9"/>
        <v>773521.76381242415</v>
      </c>
      <c r="R24" s="76">
        <f t="shared" si="9"/>
        <v>808165.28300818172</v>
      </c>
      <c r="S24" s="76">
        <f t="shared" si="9"/>
        <v>842276.77220393927</v>
      </c>
      <c r="T24" s="76">
        <f t="shared" si="9"/>
        <v>874770.93722303025</v>
      </c>
      <c r="U24" s="76">
        <f t="shared" si="9"/>
        <v>906380.95057545451</v>
      </c>
      <c r="V24" s="76">
        <f t="shared" si="9"/>
        <v>962041.71229939396</v>
      </c>
      <c r="W24" s="76">
        <f t="shared" si="9"/>
        <v>1023575.8981999999</v>
      </c>
      <c r="X24" s="76">
        <f t="shared" si="9"/>
        <v>1090781.641590606</v>
      </c>
      <c r="Y24" s="76">
        <f t="shared" si="9"/>
        <v>1159570.7183145452</v>
      </c>
      <c r="Z24" s="76">
        <f t="shared" si="9"/>
        <v>1220116.6466869696</v>
      </c>
      <c r="AA24" s="521">
        <f>SUM(O24:Z24)</f>
        <v>11069107.712268179</v>
      </c>
      <c r="AB24" s="76">
        <f t="shared" si="9"/>
        <v>1303149.1051157576</v>
      </c>
      <c r="AC24" s="76">
        <f t="shared" si="9"/>
        <v>1333709.416820606</v>
      </c>
      <c r="AD24" s="76">
        <f t="shared" si="9"/>
        <v>1273821.7659009092</v>
      </c>
      <c r="AE24" s="76">
        <f t="shared" si="9"/>
        <v>1318926.4234109088</v>
      </c>
      <c r="AF24" s="76">
        <f t="shared" si="9"/>
        <v>1410786.4534490905</v>
      </c>
      <c r="AG24" s="76">
        <f t="shared" si="9"/>
        <v>1455846.1534490909</v>
      </c>
      <c r="AH24" s="76">
        <f t="shared" si="9"/>
        <v>1533775.7059781817</v>
      </c>
      <c r="AI24" s="76">
        <f t="shared" si="9"/>
        <v>1615712.9693496968</v>
      </c>
      <c r="AJ24" s="76">
        <f t="shared" si="9"/>
        <v>1702400.0644069694</v>
      </c>
      <c r="AK24" s="76">
        <f t="shared" si="9"/>
        <v>1790280.2627593938</v>
      </c>
      <c r="AL24" s="76">
        <f t="shared" si="9"/>
        <v>1884795.318621818</v>
      </c>
      <c r="AM24" s="76">
        <f t="shared" si="9"/>
        <v>1975900.5653075757</v>
      </c>
      <c r="AN24" s="76">
        <f t="shared" ref="AN24:AN25" si="10">SUM(AB24:AM24)</f>
        <v>18599104.204569999</v>
      </c>
    </row>
    <row r="25" spans="1:40" s="27" customFormat="1" x14ac:dyDescent="0.3">
      <c r="A25" s="61" t="s">
        <v>16</v>
      </c>
      <c r="B25" s="62">
        <f>B11-B24</f>
        <v>0</v>
      </c>
      <c r="C25" s="62">
        <f t="shared" ref="C25:AM25" si="11">C11-C24</f>
        <v>0</v>
      </c>
      <c r="D25" s="62">
        <f t="shared" si="11"/>
        <v>217202.30352476746</v>
      </c>
      <c r="E25" s="62">
        <f t="shared" si="11"/>
        <v>185892.47505859926</v>
      </c>
      <c r="F25" s="62">
        <f t="shared" si="11"/>
        <v>344463.59372758295</v>
      </c>
      <c r="G25" s="62">
        <f t="shared" si="11"/>
        <v>323443.91560264799</v>
      </c>
      <c r="H25" s="62">
        <f t="shared" si="11"/>
        <v>666552.28561914025</v>
      </c>
      <c r="I25" s="62">
        <f t="shared" si="11"/>
        <v>553017.56443792931</v>
      </c>
      <c r="J25" s="62">
        <f t="shared" si="11"/>
        <v>582810.51844144589</v>
      </c>
      <c r="K25" s="62">
        <f t="shared" si="11"/>
        <v>703025.502578296</v>
      </c>
      <c r="L25" s="62">
        <f t="shared" si="11"/>
        <v>922743.16485103662</v>
      </c>
      <c r="M25" s="62">
        <f t="shared" si="11"/>
        <v>804198.5049439565</v>
      </c>
      <c r="N25" s="62">
        <f>SUM(B25:M25)</f>
        <v>5303349.8287854027</v>
      </c>
      <c r="O25" s="62">
        <f t="shared" si="11"/>
        <v>686033.81856626098</v>
      </c>
      <c r="P25" s="62">
        <f t="shared" si="11"/>
        <v>794983.30066372908</v>
      </c>
      <c r="Q25" s="62">
        <f t="shared" si="11"/>
        <v>821235.24941212893</v>
      </c>
      <c r="R25" s="62">
        <f t="shared" si="11"/>
        <v>863925.35655332613</v>
      </c>
      <c r="S25" s="62">
        <f t="shared" si="11"/>
        <v>907412.72264724621</v>
      </c>
      <c r="T25" s="62">
        <f t="shared" si="11"/>
        <v>944912.79813296255</v>
      </c>
      <c r="U25" s="62">
        <f t="shared" si="11"/>
        <v>983638.61469736032</v>
      </c>
      <c r="V25" s="62">
        <f t="shared" si="11"/>
        <v>1051961.8045804116</v>
      </c>
      <c r="W25" s="62">
        <f t="shared" si="11"/>
        <v>1119728.1615027061</v>
      </c>
      <c r="X25" s="62">
        <f t="shared" si="11"/>
        <v>1196857.1148292897</v>
      </c>
      <c r="Y25" s="62">
        <f t="shared" si="11"/>
        <v>1275272.3877605987</v>
      </c>
      <c r="Z25" s="62">
        <f t="shared" si="11"/>
        <v>1349071.2320068448</v>
      </c>
      <c r="AA25" s="62">
        <f>SUM(O25:Z25)</f>
        <v>11995032.561352864</v>
      </c>
      <c r="AB25" s="62">
        <f t="shared" si="11"/>
        <v>1440062.9479176619</v>
      </c>
      <c r="AC25" s="62">
        <f t="shared" si="11"/>
        <v>1486703.605002803</v>
      </c>
      <c r="AD25" s="62">
        <f t="shared" si="11"/>
        <v>1454532.3971389777</v>
      </c>
      <c r="AE25" s="62">
        <f t="shared" si="11"/>
        <v>1513250.4906679867</v>
      </c>
      <c r="AF25" s="62">
        <f t="shared" si="11"/>
        <v>1610564.6610133504</v>
      </c>
      <c r="AG25" s="62">
        <f t="shared" si="11"/>
        <v>1665204.0491042098</v>
      </c>
      <c r="AH25" s="62">
        <f t="shared" si="11"/>
        <v>1756938.7260873807</v>
      </c>
      <c r="AI25" s="62">
        <f t="shared" si="11"/>
        <v>1847197.3755896995</v>
      </c>
      <c r="AJ25" s="62">
        <f t="shared" si="11"/>
        <v>1926177.063662688</v>
      </c>
      <c r="AK25" s="62">
        <f t="shared" si="11"/>
        <v>2026784.5160390374</v>
      </c>
      <c r="AL25" s="62">
        <f t="shared" si="11"/>
        <v>2129871.1214156491</v>
      </c>
      <c r="AM25" s="62">
        <f t="shared" si="11"/>
        <v>2235357.1226256737</v>
      </c>
      <c r="AN25" s="62">
        <f t="shared" si="10"/>
        <v>21092644.076265119</v>
      </c>
    </row>
    <row r="26" spans="1:40" s="27" customFormat="1" x14ac:dyDescent="0.3">
      <c r="A26" s="6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row>
    <row r="27" spans="1:40" s="27" customFormat="1" ht="15.6" x14ac:dyDescent="0.35">
      <c r="A27" s="326" t="s">
        <v>17</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spans="1:40" s="27" customFormat="1" x14ac:dyDescent="0.3">
      <c r="A28" s="61" t="s">
        <v>18</v>
      </c>
      <c r="B28" s="62"/>
      <c r="C28" s="62"/>
      <c r="D28" s="62"/>
      <c r="E28" s="62"/>
      <c r="F28" s="62"/>
      <c r="G28" s="62">
        <f>'Capital Budget'!$E$29</f>
        <v>2416.67</v>
      </c>
      <c r="H28" s="62">
        <f>'Capital Budget'!$E$29</f>
        <v>2416.67</v>
      </c>
      <c r="I28" s="62">
        <f>'Capital Budget'!$E$29</f>
        <v>2416.67</v>
      </c>
      <c r="J28" s="62">
        <f>'Capital Budget'!$E$29</f>
        <v>2416.67</v>
      </c>
      <c r="K28" s="62">
        <f>'Capital Budget'!$E$29</f>
        <v>2416.67</v>
      </c>
      <c r="L28" s="62">
        <f>'Capital Budget'!$E$29</f>
        <v>2416.67</v>
      </c>
      <c r="M28" s="62">
        <f>'Capital Budget'!$E$29</f>
        <v>2416.67</v>
      </c>
      <c r="N28" s="62">
        <f>SUM(G28:M28)</f>
        <v>16916.690000000002</v>
      </c>
      <c r="O28" s="62">
        <f>'Capital Budget'!$E$29</f>
        <v>2416.67</v>
      </c>
      <c r="P28" s="62">
        <f>'Capital Budget'!$E$29</f>
        <v>2416.67</v>
      </c>
      <c r="Q28" s="62">
        <f>'Capital Budget'!$E$29</f>
        <v>2416.67</v>
      </c>
      <c r="R28" s="62">
        <f>'Capital Budget'!$E$29</f>
        <v>2416.67</v>
      </c>
      <c r="S28" s="62">
        <f>'Capital Budget'!$E$29</f>
        <v>2416.67</v>
      </c>
      <c r="T28" s="62">
        <f>'Capital Budget'!$E$29</f>
        <v>2416.67</v>
      </c>
      <c r="U28" s="62">
        <f>'Capital Budget'!$E$29</f>
        <v>2416.67</v>
      </c>
      <c r="V28" s="62">
        <f>'Capital Budget'!$E$29</f>
        <v>2416.67</v>
      </c>
      <c r="W28" s="62">
        <f>'Capital Budget'!$E$29</f>
        <v>2416.67</v>
      </c>
      <c r="X28" s="62">
        <f>'Capital Budget'!$E$29</f>
        <v>2416.67</v>
      </c>
      <c r="Y28" s="62">
        <f>'Capital Budget'!$E$29</f>
        <v>2416.67</v>
      </c>
      <c r="Z28" s="62">
        <f>'Capital Budget'!$E$29</f>
        <v>2416.67</v>
      </c>
      <c r="AA28" s="62">
        <f>SUM(O28:Z28)</f>
        <v>29000.039999999994</v>
      </c>
      <c r="AB28" s="62">
        <f>'Capital Budget'!$E$29</f>
        <v>2416.67</v>
      </c>
      <c r="AC28" s="62">
        <f>'Capital Budget'!$E$29</f>
        <v>2416.67</v>
      </c>
      <c r="AD28" s="62">
        <f>'Capital Budget'!$E$29</f>
        <v>2416.67</v>
      </c>
      <c r="AE28" s="62">
        <f>'Capital Budget'!$E$29</f>
        <v>2416.67</v>
      </c>
      <c r="AF28" s="62">
        <f>'Capital Budget'!$E$29</f>
        <v>2416.67</v>
      </c>
      <c r="AG28" s="62">
        <f>'Capital Budget'!$E$29</f>
        <v>2416.67</v>
      </c>
      <c r="AH28" s="62">
        <f>'Capital Budget'!$E$29</f>
        <v>2416.67</v>
      </c>
      <c r="AI28" s="62">
        <f>'Capital Budget'!$E$29</f>
        <v>2416.67</v>
      </c>
      <c r="AJ28" s="62">
        <f>'Capital Budget'!$E$29</f>
        <v>2416.67</v>
      </c>
      <c r="AK28" s="62">
        <f>'Capital Budget'!$E$29</f>
        <v>2416.67</v>
      </c>
      <c r="AL28" s="62">
        <f>'Capital Budget'!$E$29</f>
        <v>2416.67</v>
      </c>
      <c r="AM28" s="62">
        <f>'Capital Budget'!$E$29</f>
        <v>2416.67</v>
      </c>
      <c r="AN28" s="305">
        <f>SUM(AB28:AM28)</f>
        <v>29000.039999999994</v>
      </c>
    </row>
    <row r="29" spans="1:40" s="27" customFormat="1" hidden="1" outlineLevel="1" x14ac:dyDescent="0.3">
      <c r="A29" s="50" t="s">
        <v>67</v>
      </c>
      <c r="B29" s="63">
        <f>'Operating Exp'!F8</f>
        <v>0</v>
      </c>
      <c r="C29" s="63">
        <f>'Operating Exp'!G8</f>
        <v>0</v>
      </c>
      <c r="D29" s="63">
        <f>'Operating Exp'!H8</f>
        <v>0</v>
      </c>
      <c r="E29" s="63">
        <f>'Operating Exp'!I8</f>
        <v>0</v>
      </c>
      <c r="F29" s="63">
        <f>'Operating Exp'!J8</f>
        <v>0</v>
      </c>
      <c r="G29" s="63">
        <f>'Operating Exp'!K8</f>
        <v>0</v>
      </c>
      <c r="H29" s="63">
        <f>'Operating Exp'!L8</f>
        <v>0</v>
      </c>
      <c r="I29" s="63">
        <f>'Operating Exp'!M8</f>
        <v>0</v>
      </c>
      <c r="J29" s="63">
        <f>'Operating Exp'!N8</f>
        <v>0</v>
      </c>
      <c r="K29" s="63">
        <f>'Operating Exp'!O8</f>
        <v>0</v>
      </c>
      <c r="L29" s="63">
        <f>'Operating Exp'!P8</f>
        <v>0</v>
      </c>
      <c r="M29" s="63">
        <f>'Operating Exp'!Q8</f>
        <v>0</v>
      </c>
      <c r="N29" s="62">
        <f t="shared" ref="N29:N82" si="12">SUM(G29:M29)</f>
        <v>0</v>
      </c>
      <c r="O29" s="63">
        <f>'Operating Exp'!R8</f>
        <v>150</v>
      </c>
      <c r="P29" s="63">
        <f>'Operating Exp'!S8</f>
        <v>150</v>
      </c>
      <c r="Q29" s="63">
        <f>'Operating Exp'!T8</f>
        <v>150</v>
      </c>
      <c r="R29" s="63">
        <f>'Operating Exp'!U8</f>
        <v>150</v>
      </c>
      <c r="S29" s="63">
        <f>'Operating Exp'!V8</f>
        <v>150</v>
      </c>
      <c r="T29" s="63">
        <f>'Operating Exp'!W8</f>
        <v>150</v>
      </c>
      <c r="U29" s="63">
        <f>'Operating Exp'!X8</f>
        <v>150</v>
      </c>
      <c r="V29" s="63">
        <f>'Operating Exp'!Y8</f>
        <v>150</v>
      </c>
      <c r="W29" s="63">
        <f>'Operating Exp'!Z8</f>
        <v>150</v>
      </c>
      <c r="X29" s="63">
        <f>'Operating Exp'!AA8</f>
        <v>150</v>
      </c>
      <c r="Y29" s="63">
        <f>'Operating Exp'!AB8</f>
        <v>150</v>
      </c>
      <c r="Z29" s="63">
        <f>'Operating Exp'!AC8</f>
        <v>150</v>
      </c>
      <c r="AA29" s="62">
        <f t="shared" ref="AA29:AA82" si="13">SUM(O29:Z29)</f>
        <v>1800</v>
      </c>
      <c r="AB29" s="63">
        <f>'Operating Exp'!AD8</f>
        <v>150</v>
      </c>
      <c r="AC29" s="63">
        <f>'Operating Exp'!AE8</f>
        <v>150</v>
      </c>
      <c r="AD29" s="63">
        <f>'Operating Exp'!AF8</f>
        <v>150</v>
      </c>
      <c r="AE29" s="63">
        <f>'Operating Exp'!AG8</f>
        <v>150</v>
      </c>
      <c r="AF29" s="63">
        <f>'Operating Exp'!AH8</f>
        <v>150</v>
      </c>
      <c r="AG29" s="63">
        <f>'Operating Exp'!AI8</f>
        <v>150</v>
      </c>
      <c r="AH29" s="63">
        <f>'Operating Exp'!AJ8</f>
        <v>150</v>
      </c>
      <c r="AI29" s="63">
        <f>'Operating Exp'!AK8</f>
        <v>150</v>
      </c>
      <c r="AJ29" s="63">
        <f>'Operating Exp'!AL8</f>
        <v>150</v>
      </c>
      <c r="AK29" s="63">
        <f>'Operating Exp'!AM8</f>
        <v>150</v>
      </c>
      <c r="AL29" s="63">
        <f>'Operating Exp'!AN8</f>
        <v>150</v>
      </c>
      <c r="AM29" s="63">
        <f>'Operating Exp'!AO8</f>
        <v>150</v>
      </c>
      <c r="AN29" s="305">
        <f t="shared" ref="AN29:AN90" si="14">SUM(AB29:AM29)</f>
        <v>1800</v>
      </c>
    </row>
    <row r="30" spans="1:40" s="27" customFormat="1" hidden="1" outlineLevel="1" x14ac:dyDescent="0.3">
      <c r="A30" s="50" t="s">
        <v>69</v>
      </c>
      <c r="B30" s="63">
        <f>'Operating Exp'!F9</f>
        <v>0</v>
      </c>
      <c r="C30" s="63">
        <f>'Operating Exp'!G9</f>
        <v>0</v>
      </c>
      <c r="D30" s="63">
        <f>'Operating Exp'!H9</f>
        <v>0</v>
      </c>
      <c r="E30" s="63">
        <f>'Operating Exp'!I9</f>
        <v>0</v>
      </c>
      <c r="F30" s="63">
        <f>'Operating Exp'!J9</f>
        <v>0</v>
      </c>
      <c r="G30" s="63">
        <f>'Operating Exp'!K9</f>
        <v>0</v>
      </c>
      <c r="H30" s="63">
        <f>'Operating Exp'!L9</f>
        <v>0</v>
      </c>
      <c r="I30" s="63">
        <f>'Operating Exp'!M9</f>
        <v>0</v>
      </c>
      <c r="J30" s="63">
        <f>'Operating Exp'!N9</f>
        <v>0</v>
      </c>
      <c r="K30" s="63">
        <f>'Operating Exp'!O9</f>
        <v>0</v>
      </c>
      <c r="L30" s="63">
        <f>'Operating Exp'!P9</f>
        <v>0</v>
      </c>
      <c r="M30" s="63">
        <f>'Operating Exp'!Q9</f>
        <v>0</v>
      </c>
      <c r="N30" s="62">
        <f t="shared" si="12"/>
        <v>0</v>
      </c>
      <c r="O30" s="63">
        <f>'Operating Exp'!R9</f>
        <v>0</v>
      </c>
      <c r="P30" s="63">
        <f>'Operating Exp'!S9</f>
        <v>0</v>
      </c>
      <c r="Q30" s="63">
        <f>'Operating Exp'!T9</f>
        <v>0</v>
      </c>
      <c r="R30" s="63">
        <f>'Operating Exp'!U9</f>
        <v>0</v>
      </c>
      <c r="S30" s="63">
        <f>'Operating Exp'!V9</f>
        <v>0</v>
      </c>
      <c r="T30" s="63">
        <f>'Operating Exp'!W9</f>
        <v>0</v>
      </c>
      <c r="U30" s="63">
        <f>'Operating Exp'!X9</f>
        <v>0</v>
      </c>
      <c r="V30" s="63">
        <f>'Operating Exp'!Y9</f>
        <v>0</v>
      </c>
      <c r="W30" s="63">
        <f>'Operating Exp'!Z9</f>
        <v>0</v>
      </c>
      <c r="X30" s="63">
        <f>'Operating Exp'!AA9</f>
        <v>0</v>
      </c>
      <c r="Y30" s="63">
        <f>'Operating Exp'!AB9</f>
        <v>0</v>
      </c>
      <c r="Z30" s="63">
        <f>'Operating Exp'!AC9</f>
        <v>0</v>
      </c>
      <c r="AA30" s="62">
        <f t="shared" si="13"/>
        <v>0</v>
      </c>
      <c r="AB30" s="63">
        <f>'Operating Exp'!AD9</f>
        <v>0</v>
      </c>
      <c r="AC30" s="63">
        <f>'Operating Exp'!AE9</f>
        <v>0</v>
      </c>
      <c r="AD30" s="63">
        <f>'Operating Exp'!AF9</f>
        <v>0</v>
      </c>
      <c r="AE30" s="63">
        <f>'Operating Exp'!AG9</f>
        <v>0</v>
      </c>
      <c r="AF30" s="63">
        <f>'Operating Exp'!AH9</f>
        <v>0</v>
      </c>
      <c r="AG30" s="63">
        <f>'Operating Exp'!AI9</f>
        <v>0</v>
      </c>
      <c r="AH30" s="63">
        <f>'Operating Exp'!AJ9</f>
        <v>0</v>
      </c>
      <c r="AI30" s="63">
        <f>'Operating Exp'!AK9</f>
        <v>0</v>
      </c>
      <c r="AJ30" s="63">
        <f>'Operating Exp'!AL9</f>
        <v>0</v>
      </c>
      <c r="AK30" s="63">
        <f>'Operating Exp'!AM9</f>
        <v>0</v>
      </c>
      <c r="AL30" s="63">
        <f>'Operating Exp'!AN9</f>
        <v>0</v>
      </c>
      <c r="AM30" s="63">
        <f>'Operating Exp'!AO9</f>
        <v>0</v>
      </c>
      <c r="AN30" s="305">
        <f t="shared" si="14"/>
        <v>0</v>
      </c>
    </row>
    <row r="31" spans="1:40" s="27" customFormat="1" hidden="1" outlineLevel="1" x14ac:dyDescent="0.3">
      <c r="A31" s="50" t="s">
        <v>68</v>
      </c>
      <c r="B31" s="63">
        <f>'Operating Exp'!F10</f>
        <v>120</v>
      </c>
      <c r="C31" s="63">
        <f>'Operating Exp'!G10</f>
        <v>120</v>
      </c>
      <c r="D31" s="63">
        <f>'Operating Exp'!H10</f>
        <v>120</v>
      </c>
      <c r="E31" s="63">
        <f>'Operating Exp'!I10</f>
        <v>120</v>
      </c>
      <c r="F31" s="63">
        <f>'Operating Exp'!J10</f>
        <v>120</v>
      </c>
      <c r="G31" s="63">
        <f>'Operating Exp'!K10</f>
        <v>120</v>
      </c>
      <c r="H31" s="63">
        <f>'Operating Exp'!L10</f>
        <v>120</v>
      </c>
      <c r="I31" s="63">
        <f>'Operating Exp'!M10</f>
        <v>120</v>
      </c>
      <c r="J31" s="63">
        <f>'Operating Exp'!N10</f>
        <v>120</v>
      </c>
      <c r="K31" s="63">
        <f>'Operating Exp'!O10</f>
        <v>120</v>
      </c>
      <c r="L31" s="63">
        <f>'Operating Exp'!P10</f>
        <v>120</v>
      </c>
      <c r="M31" s="63">
        <f>'Operating Exp'!Q10</f>
        <v>120</v>
      </c>
      <c r="N31" s="62">
        <f t="shared" si="12"/>
        <v>840</v>
      </c>
      <c r="O31" s="63">
        <f>'Operating Exp'!R10</f>
        <v>150</v>
      </c>
      <c r="P31" s="63">
        <f>'Operating Exp'!S10</f>
        <v>150</v>
      </c>
      <c r="Q31" s="63">
        <f>'Operating Exp'!T10</f>
        <v>150</v>
      </c>
      <c r="R31" s="63">
        <f>'Operating Exp'!U10</f>
        <v>150</v>
      </c>
      <c r="S31" s="63">
        <f>'Operating Exp'!V10</f>
        <v>150</v>
      </c>
      <c r="T31" s="63">
        <f>'Operating Exp'!W10</f>
        <v>150</v>
      </c>
      <c r="U31" s="63">
        <f>'Operating Exp'!X10</f>
        <v>150</v>
      </c>
      <c r="V31" s="63">
        <f>'Operating Exp'!Y10</f>
        <v>150</v>
      </c>
      <c r="W31" s="63">
        <f>'Operating Exp'!Z10</f>
        <v>150</v>
      </c>
      <c r="X31" s="63">
        <f>'Operating Exp'!AA10</f>
        <v>150</v>
      </c>
      <c r="Y31" s="63">
        <f>'Operating Exp'!AB10</f>
        <v>150</v>
      </c>
      <c r="Z31" s="63">
        <f>'Operating Exp'!AC10</f>
        <v>150</v>
      </c>
      <c r="AA31" s="62">
        <f t="shared" si="13"/>
        <v>1800</v>
      </c>
      <c r="AB31" s="63">
        <f>'Operating Exp'!AD10</f>
        <v>175</v>
      </c>
      <c r="AC31" s="63">
        <f>'Operating Exp'!AE10</f>
        <v>175</v>
      </c>
      <c r="AD31" s="63">
        <f>'Operating Exp'!AF10</f>
        <v>175</v>
      </c>
      <c r="AE31" s="63">
        <f>'Operating Exp'!AG10</f>
        <v>175</v>
      </c>
      <c r="AF31" s="63">
        <f>'Operating Exp'!AH10</f>
        <v>175</v>
      </c>
      <c r="AG31" s="63">
        <f>'Operating Exp'!AI10</f>
        <v>175</v>
      </c>
      <c r="AH31" s="63">
        <f>'Operating Exp'!AJ10</f>
        <v>175</v>
      </c>
      <c r="AI31" s="63">
        <f>'Operating Exp'!AK10</f>
        <v>175</v>
      </c>
      <c r="AJ31" s="63">
        <f>'Operating Exp'!AL10</f>
        <v>175</v>
      </c>
      <c r="AK31" s="63">
        <f>'Operating Exp'!AM10</f>
        <v>175</v>
      </c>
      <c r="AL31" s="63">
        <f>'Operating Exp'!AN10</f>
        <v>175</v>
      </c>
      <c r="AM31" s="63">
        <f>'Operating Exp'!AO10</f>
        <v>175</v>
      </c>
      <c r="AN31" s="305">
        <f t="shared" si="14"/>
        <v>2100</v>
      </c>
    </row>
    <row r="32" spans="1:40" s="27" customFormat="1" hidden="1" outlineLevel="1" x14ac:dyDescent="0.3">
      <c r="A32" s="50" t="s">
        <v>70</v>
      </c>
      <c r="B32" s="64">
        <f>Headcount!I101</f>
        <v>5579.9699999999993</v>
      </c>
      <c r="C32" s="64">
        <f>Headcount!J101</f>
        <v>5760.7999999999993</v>
      </c>
      <c r="D32" s="64">
        <f>Headcount!K101</f>
        <v>6845.8</v>
      </c>
      <c r="E32" s="64">
        <f>Headcount!L101</f>
        <v>7491.63</v>
      </c>
      <c r="F32" s="64">
        <f>Headcount!M101</f>
        <v>7491.63</v>
      </c>
      <c r="G32" s="64">
        <f>Headcount!N101</f>
        <v>7491.63</v>
      </c>
      <c r="H32" s="64">
        <f>Headcount!O101</f>
        <v>7491.63</v>
      </c>
      <c r="I32" s="64">
        <f>Headcount!P101</f>
        <v>7491.63</v>
      </c>
      <c r="J32" s="64">
        <f>Headcount!Q101</f>
        <v>7491.63</v>
      </c>
      <c r="K32" s="64">
        <f>Headcount!R101</f>
        <v>7491.63</v>
      </c>
      <c r="L32" s="64">
        <f>Headcount!S101</f>
        <v>7491.63</v>
      </c>
      <c r="M32" s="64">
        <f>Headcount!T101</f>
        <v>7491.63</v>
      </c>
      <c r="N32" s="62">
        <f t="shared" si="12"/>
        <v>52441.409999999996</v>
      </c>
      <c r="O32" s="64">
        <f>Headcount!U101</f>
        <v>10384.959999999999</v>
      </c>
      <c r="P32" s="64">
        <f>Headcount!V101</f>
        <v>10384.959999999999</v>
      </c>
      <c r="Q32" s="64">
        <f>Headcount!W101</f>
        <v>10384.959999999999</v>
      </c>
      <c r="R32" s="64">
        <f>Headcount!X101</f>
        <v>10384.959999999999</v>
      </c>
      <c r="S32" s="64">
        <f>Headcount!Y101</f>
        <v>10384.959999999999</v>
      </c>
      <c r="T32" s="64">
        <f>Headcount!Z101</f>
        <v>10384.959999999999</v>
      </c>
      <c r="U32" s="64">
        <f>Headcount!AA101</f>
        <v>10694.96</v>
      </c>
      <c r="V32" s="64">
        <f>Headcount!AB101</f>
        <v>10694.96</v>
      </c>
      <c r="W32" s="64">
        <f>Headcount!AC101</f>
        <v>10694.96</v>
      </c>
      <c r="X32" s="64">
        <f>Headcount!AD101</f>
        <v>10694.96</v>
      </c>
      <c r="Y32" s="64">
        <f>Headcount!AE101</f>
        <v>11082.46</v>
      </c>
      <c r="Z32" s="64">
        <f>Headcount!AF101</f>
        <v>11392.46</v>
      </c>
      <c r="AA32" s="62">
        <f t="shared" si="13"/>
        <v>127564.51999999996</v>
      </c>
      <c r="AB32" s="64">
        <f>Headcount!AG101</f>
        <v>13975.779999999999</v>
      </c>
      <c r="AC32" s="64">
        <f>Headcount!AH101</f>
        <v>13975.779999999999</v>
      </c>
      <c r="AD32" s="64">
        <f>Headcount!AI101</f>
        <v>13975.779999999999</v>
      </c>
      <c r="AE32" s="64">
        <f>Headcount!AJ101</f>
        <v>13975.779999999999</v>
      </c>
      <c r="AF32" s="64">
        <f>Headcount!AK101</f>
        <v>14285.779999999999</v>
      </c>
      <c r="AG32" s="64">
        <f>Headcount!AL101</f>
        <v>14285.779999999999</v>
      </c>
      <c r="AH32" s="64">
        <f>Headcount!AM101</f>
        <v>14285.779999999999</v>
      </c>
      <c r="AI32" s="64">
        <f>Headcount!AN101</f>
        <v>14983.279999999999</v>
      </c>
      <c r="AJ32" s="64">
        <f>Headcount!AO101</f>
        <v>14983.279999999999</v>
      </c>
      <c r="AK32" s="64">
        <f>Headcount!AP101</f>
        <v>14983.279999999999</v>
      </c>
      <c r="AL32" s="64">
        <f>Headcount!AQ101</f>
        <v>15293.279999999999</v>
      </c>
      <c r="AM32" s="64">
        <f>Headcount!AR101</f>
        <v>15293.279999999999</v>
      </c>
      <c r="AN32" s="305">
        <f t="shared" si="14"/>
        <v>174296.86</v>
      </c>
    </row>
    <row r="33" spans="1:40" s="27" customFormat="1" hidden="1" outlineLevel="1" x14ac:dyDescent="0.3">
      <c r="A33" s="50" t="s">
        <v>71</v>
      </c>
      <c r="B33" s="64">
        <f>Headcount!I151</f>
        <v>1305.0500000000002</v>
      </c>
      <c r="C33" s="64">
        <f>Headcount!J151</f>
        <v>1347.3400000000001</v>
      </c>
      <c r="D33" s="64">
        <f>Headcount!K151</f>
        <v>1601.1000000000004</v>
      </c>
      <c r="E33" s="64">
        <f>Headcount!L151</f>
        <v>1752.1500000000005</v>
      </c>
      <c r="F33" s="64">
        <f>Headcount!M151</f>
        <v>1752.1500000000005</v>
      </c>
      <c r="G33" s="64">
        <f>Headcount!N151</f>
        <v>1752.1500000000005</v>
      </c>
      <c r="H33" s="64">
        <f>Headcount!O151</f>
        <v>1752.1500000000005</v>
      </c>
      <c r="I33" s="64">
        <f>Headcount!P151</f>
        <v>1752.1500000000005</v>
      </c>
      <c r="J33" s="64">
        <f>Headcount!Q151</f>
        <v>1752.1500000000005</v>
      </c>
      <c r="K33" s="64">
        <f>Headcount!R151</f>
        <v>1752.1500000000005</v>
      </c>
      <c r="L33" s="64">
        <f>Headcount!S151</f>
        <v>1752.1500000000005</v>
      </c>
      <c r="M33" s="64">
        <f>Headcount!T151</f>
        <v>1752.1500000000005</v>
      </c>
      <c r="N33" s="62">
        <f t="shared" si="12"/>
        <v>12265.050000000007</v>
      </c>
      <c r="O33" s="64">
        <f>Headcount!U151</f>
        <v>2428.8500000000013</v>
      </c>
      <c r="P33" s="64">
        <f>Headcount!V151</f>
        <v>2428.8500000000013</v>
      </c>
      <c r="Q33" s="64">
        <f>Headcount!W151</f>
        <v>2428.8500000000013</v>
      </c>
      <c r="R33" s="64">
        <f>Headcount!X151</f>
        <v>2428.8500000000013</v>
      </c>
      <c r="S33" s="64">
        <f>Headcount!Y151</f>
        <v>2428.8500000000013</v>
      </c>
      <c r="T33" s="64">
        <f>Headcount!Z151</f>
        <v>2428.8500000000013</v>
      </c>
      <c r="U33" s="64">
        <f>Headcount!AA151</f>
        <v>2501.3500000000013</v>
      </c>
      <c r="V33" s="64">
        <f>Headcount!AB151</f>
        <v>2501.3500000000013</v>
      </c>
      <c r="W33" s="64">
        <f>Headcount!AC151</f>
        <v>2501.3500000000013</v>
      </c>
      <c r="X33" s="64">
        <f>Headcount!AD151</f>
        <v>2501.3500000000013</v>
      </c>
      <c r="Y33" s="64">
        <f>Headcount!AE151</f>
        <v>2591.9800000000014</v>
      </c>
      <c r="Z33" s="64">
        <f>Headcount!AF151</f>
        <v>2664.4800000000014</v>
      </c>
      <c r="AA33" s="62">
        <f t="shared" si="13"/>
        <v>29834.960000000021</v>
      </c>
      <c r="AB33" s="64">
        <f>Headcount!AG151</f>
        <v>3268.6700000000019</v>
      </c>
      <c r="AC33" s="64">
        <f>Headcount!AH151</f>
        <v>3268.6700000000019</v>
      </c>
      <c r="AD33" s="64">
        <f>Headcount!AI151</f>
        <v>3268.6700000000019</v>
      </c>
      <c r="AE33" s="64">
        <f>Headcount!AJ151</f>
        <v>3268.6700000000019</v>
      </c>
      <c r="AF33" s="64">
        <f>Headcount!AK151</f>
        <v>3341.1700000000019</v>
      </c>
      <c r="AG33" s="64">
        <f>Headcount!AL151</f>
        <v>3341.1700000000019</v>
      </c>
      <c r="AH33" s="64">
        <f>Headcount!AM151</f>
        <v>3341.1700000000019</v>
      </c>
      <c r="AI33" s="64">
        <f>Headcount!AN151</f>
        <v>3504.300000000002</v>
      </c>
      <c r="AJ33" s="64">
        <f>Headcount!AO151</f>
        <v>3504.300000000002</v>
      </c>
      <c r="AK33" s="64">
        <f>Headcount!AP151</f>
        <v>3504.300000000002</v>
      </c>
      <c r="AL33" s="64">
        <f>Headcount!AQ151</f>
        <v>3576.800000000002</v>
      </c>
      <c r="AM33" s="64">
        <f>Headcount!AR151</f>
        <v>3576.800000000002</v>
      </c>
      <c r="AN33" s="305">
        <f t="shared" si="14"/>
        <v>40764.690000000024</v>
      </c>
    </row>
    <row r="34" spans="1:40" s="27" customFormat="1" hidden="1" outlineLevel="1" x14ac:dyDescent="0.3">
      <c r="A34" s="50" t="s">
        <v>72</v>
      </c>
      <c r="B34" s="64">
        <f>Headcount!I201</f>
        <v>2430</v>
      </c>
      <c r="C34" s="64">
        <f>Headcount!J201</f>
        <v>1145.25</v>
      </c>
      <c r="D34" s="64">
        <f>Headcount!K201</f>
        <v>726.75</v>
      </c>
      <c r="E34" s="64">
        <f>Headcount!L201</f>
        <v>569.25</v>
      </c>
      <c r="F34" s="64">
        <f>Headcount!M201</f>
        <v>150.75</v>
      </c>
      <c r="G34" s="64">
        <f>Headcount!N201</f>
        <v>27</v>
      </c>
      <c r="H34" s="64">
        <f>Headcount!O201</f>
        <v>0</v>
      </c>
      <c r="I34" s="64">
        <f>Headcount!P201</f>
        <v>0</v>
      </c>
      <c r="J34" s="64">
        <f>Headcount!Q201</f>
        <v>0</v>
      </c>
      <c r="K34" s="64">
        <f>Headcount!R201</f>
        <v>0</v>
      </c>
      <c r="L34" s="64">
        <f>Headcount!S201</f>
        <v>0</v>
      </c>
      <c r="M34" s="64">
        <f>Headcount!T201</f>
        <v>0</v>
      </c>
      <c r="N34" s="62">
        <f t="shared" si="12"/>
        <v>27</v>
      </c>
      <c r="O34" s="64">
        <f>Headcount!U201</f>
        <v>4522.5</v>
      </c>
      <c r="P34" s="64">
        <f>Headcount!V201</f>
        <v>2083.5</v>
      </c>
      <c r="Q34" s="64">
        <f>Headcount!W201</f>
        <v>279</v>
      </c>
      <c r="R34" s="64">
        <f>Headcount!X201</f>
        <v>0</v>
      </c>
      <c r="S34" s="64">
        <f>Headcount!Y201</f>
        <v>0</v>
      </c>
      <c r="T34" s="64">
        <f>Headcount!Z201</f>
        <v>0</v>
      </c>
      <c r="U34" s="64">
        <f>Headcount!AA201</f>
        <v>135</v>
      </c>
      <c r="V34" s="64">
        <f>Headcount!AB201</f>
        <v>94.5</v>
      </c>
      <c r="W34" s="64">
        <f>Headcount!AC201</f>
        <v>0</v>
      </c>
      <c r="X34" s="64">
        <f>Headcount!AD201</f>
        <v>0</v>
      </c>
      <c r="Y34" s="64">
        <f>Headcount!AE201</f>
        <v>168.75</v>
      </c>
      <c r="Z34" s="64">
        <f>Headcount!AF201</f>
        <v>195.75</v>
      </c>
      <c r="AA34" s="62">
        <f t="shared" si="13"/>
        <v>7479</v>
      </c>
      <c r="AB34" s="64">
        <f>Headcount!AG201</f>
        <v>6086.25</v>
      </c>
      <c r="AC34" s="64">
        <f>Headcount!AH201</f>
        <v>2895.75</v>
      </c>
      <c r="AD34" s="64">
        <f>Headcount!AI201</f>
        <v>427.5</v>
      </c>
      <c r="AE34" s="64">
        <f>Headcount!AJ201</f>
        <v>0</v>
      </c>
      <c r="AF34" s="64">
        <f>Headcount!AK201</f>
        <v>135</v>
      </c>
      <c r="AG34" s="64">
        <f>Headcount!AL201</f>
        <v>94.5</v>
      </c>
      <c r="AH34" s="64">
        <f>Headcount!AM201</f>
        <v>0</v>
      </c>
      <c r="AI34" s="64">
        <f>Headcount!AN201</f>
        <v>303.75</v>
      </c>
      <c r="AJ34" s="64">
        <f>Headcount!AO201</f>
        <v>155.25</v>
      </c>
      <c r="AK34" s="64">
        <f>Headcount!AP201</f>
        <v>0</v>
      </c>
      <c r="AL34" s="64">
        <f>Headcount!AQ201</f>
        <v>135</v>
      </c>
      <c r="AM34" s="64">
        <f>Headcount!AR201</f>
        <v>94.5</v>
      </c>
      <c r="AN34" s="305">
        <f t="shared" si="14"/>
        <v>10327.5</v>
      </c>
    </row>
    <row r="35" spans="1:40" s="27" customFormat="1" hidden="1" outlineLevel="1" x14ac:dyDescent="0.3">
      <c r="A35" s="50" t="s">
        <v>73</v>
      </c>
      <c r="B35" s="64">
        <f>Headcount!I251</f>
        <v>719.97</v>
      </c>
      <c r="C35" s="64">
        <f>Headcount!J251</f>
        <v>180.67999999999995</v>
      </c>
      <c r="D35" s="64">
        <f>Headcount!K251</f>
        <v>182.01</v>
      </c>
      <c r="E35" s="64">
        <f>Headcount!L251</f>
        <v>120.67</v>
      </c>
      <c r="F35" s="64">
        <f>Headcount!M251</f>
        <v>28.67</v>
      </c>
      <c r="G35" s="64">
        <f>Headcount!N251</f>
        <v>0</v>
      </c>
      <c r="H35" s="64">
        <f>Headcount!O251</f>
        <v>0</v>
      </c>
      <c r="I35" s="64">
        <f>Headcount!P251</f>
        <v>0</v>
      </c>
      <c r="J35" s="64">
        <f>Headcount!Q251</f>
        <v>0</v>
      </c>
      <c r="K35" s="64">
        <f>Headcount!R251</f>
        <v>0</v>
      </c>
      <c r="L35" s="64">
        <f>Headcount!S251</f>
        <v>0</v>
      </c>
      <c r="M35" s="64">
        <f>Headcount!T251</f>
        <v>0</v>
      </c>
      <c r="N35" s="62">
        <f t="shared" si="12"/>
        <v>0</v>
      </c>
      <c r="O35" s="64">
        <f>Headcount!U251</f>
        <v>1339.96</v>
      </c>
      <c r="P35" s="64">
        <f>Headcount!V251</f>
        <v>312.01999999999992</v>
      </c>
      <c r="Q35" s="64">
        <f>Headcount!W251</f>
        <v>28.02</v>
      </c>
      <c r="R35" s="64">
        <f>Headcount!X251</f>
        <v>0</v>
      </c>
      <c r="S35" s="64">
        <f>Headcount!Y251</f>
        <v>0</v>
      </c>
      <c r="T35" s="64">
        <f>Headcount!Z251</f>
        <v>0</v>
      </c>
      <c r="U35" s="64">
        <f>Headcount!AA251</f>
        <v>40</v>
      </c>
      <c r="V35" s="64">
        <f>Headcount!AB251</f>
        <v>16</v>
      </c>
      <c r="W35" s="64">
        <f>Headcount!AC251</f>
        <v>0</v>
      </c>
      <c r="X35" s="64">
        <f>Headcount!AD251</f>
        <v>0</v>
      </c>
      <c r="Y35" s="64">
        <f>Headcount!AE251</f>
        <v>50</v>
      </c>
      <c r="Z35" s="64">
        <f>Headcount!AF251</f>
        <v>46</v>
      </c>
      <c r="AA35" s="62">
        <f t="shared" si="13"/>
        <v>1832</v>
      </c>
      <c r="AB35" s="64">
        <f>Headcount!AG251</f>
        <v>1803.2799999999997</v>
      </c>
      <c r="AC35" s="64">
        <f>Headcount!AH251</f>
        <v>446.01999999999992</v>
      </c>
      <c r="AD35" s="64">
        <f>Headcount!AI251</f>
        <v>46.7</v>
      </c>
      <c r="AE35" s="64">
        <f>Headcount!AJ251</f>
        <v>0</v>
      </c>
      <c r="AF35" s="64">
        <f>Headcount!AK251</f>
        <v>40</v>
      </c>
      <c r="AG35" s="64">
        <f>Headcount!AL251</f>
        <v>16</v>
      </c>
      <c r="AH35" s="64">
        <f>Headcount!AM251</f>
        <v>0</v>
      </c>
      <c r="AI35" s="64">
        <f>Headcount!AN251</f>
        <v>90</v>
      </c>
      <c r="AJ35" s="64">
        <f>Headcount!AO251</f>
        <v>22</v>
      </c>
      <c r="AK35" s="64">
        <f>Headcount!AP251</f>
        <v>0</v>
      </c>
      <c r="AL35" s="64">
        <f>Headcount!AQ251</f>
        <v>40</v>
      </c>
      <c r="AM35" s="64">
        <f>Headcount!AR251</f>
        <v>16</v>
      </c>
      <c r="AN35" s="305">
        <f t="shared" si="14"/>
        <v>2519.9999999999995</v>
      </c>
    </row>
    <row r="36" spans="1:40" s="27" customFormat="1" hidden="1" outlineLevel="1" x14ac:dyDescent="0.3">
      <c r="A36" s="50" t="s">
        <v>80</v>
      </c>
      <c r="B36" s="64">
        <f>'Operating Exp'!F11</f>
        <v>1600</v>
      </c>
      <c r="C36" s="64">
        <f>'Operating Exp'!G11</f>
        <v>1700</v>
      </c>
      <c r="D36" s="64">
        <f>'Operating Exp'!H11</f>
        <v>2000</v>
      </c>
      <c r="E36" s="64">
        <f>'Operating Exp'!I11</f>
        <v>2200</v>
      </c>
      <c r="F36" s="64">
        <f>'Operating Exp'!J11</f>
        <v>2200</v>
      </c>
      <c r="G36" s="64">
        <f>'Operating Exp'!K11</f>
        <v>2200</v>
      </c>
      <c r="H36" s="64">
        <f>'Operating Exp'!L11</f>
        <v>2200</v>
      </c>
      <c r="I36" s="64">
        <f>'Operating Exp'!M11</f>
        <v>2200</v>
      </c>
      <c r="J36" s="64">
        <f>'Operating Exp'!N11</f>
        <v>2200</v>
      </c>
      <c r="K36" s="64">
        <f>'Operating Exp'!O11</f>
        <v>2200</v>
      </c>
      <c r="L36" s="64">
        <f>'Operating Exp'!P11</f>
        <v>2200</v>
      </c>
      <c r="M36" s="64">
        <f>'Operating Exp'!Q11</f>
        <v>2200</v>
      </c>
      <c r="N36" s="62">
        <f t="shared" si="12"/>
        <v>15400</v>
      </c>
      <c r="O36" s="64">
        <f>'Operating Exp'!R11</f>
        <v>3150</v>
      </c>
      <c r="P36" s="64">
        <f>'Operating Exp'!S11</f>
        <v>3150</v>
      </c>
      <c r="Q36" s="64">
        <f>'Operating Exp'!T11</f>
        <v>3150</v>
      </c>
      <c r="R36" s="64">
        <f>'Operating Exp'!U11</f>
        <v>3150</v>
      </c>
      <c r="S36" s="64">
        <f>'Operating Exp'!V11</f>
        <v>3150</v>
      </c>
      <c r="T36" s="64">
        <f>'Operating Exp'!W11</f>
        <v>3150</v>
      </c>
      <c r="U36" s="64">
        <f>'Operating Exp'!X11</f>
        <v>3255</v>
      </c>
      <c r="V36" s="64">
        <f>'Operating Exp'!Y11</f>
        <v>3255</v>
      </c>
      <c r="W36" s="64">
        <f>'Operating Exp'!Z11</f>
        <v>3255</v>
      </c>
      <c r="X36" s="64">
        <f>'Operating Exp'!AA11</f>
        <v>3255</v>
      </c>
      <c r="Y36" s="64">
        <f>'Operating Exp'!AB11</f>
        <v>3360</v>
      </c>
      <c r="Z36" s="64">
        <f>'Operating Exp'!AC11</f>
        <v>3465</v>
      </c>
      <c r="AA36" s="62">
        <f t="shared" si="13"/>
        <v>38745</v>
      </c>
      <c r="AB36" s="64">
        <f>'Operating Exp'!AD11</f>
        <v>4510</v>
      </c>
      <c r="AC36" s="64">
        <f>'Operating Exp'!AE11</f>
        <v>4510</v>
      </c>
      <c r="AD36" s="64">
        <f>'Operating Exp'!AF11</f>
        <v>4510</v>
      </c>
      <c r="AE36" s="64">
        <f>'Operating Exp'!AG11</f>
        <v>4510</v>
      </c>
      <c r="AF36" s="64">
        <f>'Operating Exp'!AH11</f>
        <v>4620</v>
      </c>
      <c r="AG36" s="64">
        <f>'Operating Exp'!AI11</f>
        <v>4620</v>
      </c>
      <c r="AH36" s="64">
        <f>'Operating Exp'!AJ11</f>
        <v>4620</v>
      </c>
      <c r="AI36" s="64">
        <f>'Operating Exp'!AK11</f>
        <v>4840</v>
      </c>
      <c r="AJ36" s="64">
        <f>'Operating Exp'!AL11</f>
        <v>4840</v>
      </c>
      <c r="AK36" s="64">
        <f>'Operating Exp'!AM11</f>
        <v>4840</v>
      </c>
      <c r="AL36" s="64">
        <f>'Operating Exp'!AN11</f>
        <v>4950</v>
      </c>
      <c r="AM36" s="64">
        <f>'Operating Exp'!AO11</f>
        <v>4950</v>
      </c>
      <c r="AN36" s="305">
        <f t="shared" si="14"/>
        <v>56320</v>
      </c>
    </row>
    <row r="37" spans="1:40" s="27" customFormat="1" hidden="1" outlineLevel="1" x14ac:dyDescent="0.3">
      <c r="A37" s="50" t="s">
        <v>81</v>
      </c>
      <c r="B37" s="64">
        <f>'Operating Exp'!F12</f>
        <v>17600</v>
      </c>
      <c r="C37" s="64">
        <f>'Operating Exp'!G12</f>
        <v>18700</v>
      </c>
      <c r="D37" s="64">
        <f>'Operating Exp'!H12</f>
        <v>22000</v>
      </c>
      <c r="E37" s="64">
        <f>'Operating Exp'!I12</f>
        <v>24200</v>
      </c>
      <c r="F37" s="64">
        <f>'Operating Exp'!J12</f>
        <v>24200</v>
      </c>
      <c r="G37" s="64">
        <f>'Operating Exp'!K12</f>
        <v>24200</v>
      </c>
      <c r="H37" s="64">
        <f>'Operating Exp'!L12</f>
        <v>24200</v>
      </c>
      <c r="I37" s="64">
        <f>'Operating Exp'!M12</f>
        <v>24200</v>
      </c>
      <c r="J37" s="64">
        <f>'Operating Exp'!N12</f>
        <v>24200</v>
      </c>
      <c r="K37" s="64">
        <f>'Operating Exp'!O12</f>
        <v>24200</v>
      </c>
      <c r="L37" s="64">
        <f>'Operating Exp'!P12</f>
        <v>24200</v>
      </c>
      <c r="M37" s="64">
        <f>'Operating Exp'!Q12</f>
        <v>24200</v>
      </c>
      <c r="N37" s="62">
        <f t="shared" si="12"/>
        <v>169400</v>
      </c>
      <c r="O37" s="64">
        <f>'Operating Exp'!R12</f>
        <v>34500</v>
      </c>
      <c r="P37" s="64">
        <f>'Operating Exp'!S12</f>
        <v>34500</v>
      </c>
      <c r="Q37" s="64">
        <f>'Operating Exp'!T12</f>
        <v>34500</v>
      </c>
      <c r="R37" s="64">
        <f>'Operating Exp'!U12</f>
        <v>34500</v>
      </c>
      <c r="S37" s="64">
        <f>'Operating Exp'!V12</f>
        <v>34500</v>
      </c>
      <c r="T37" s="64">
        <f>'Operating Exp'!W12</f>
        <v>34500</v>
      </c>
      <c r="U37" s="64">
        <f>'Operating Exp'!X12</f>
        <v>35650</v>
      </c>
      <c r="V37" s="64">
        <f>'Operating Exp'!Y12</f>
        <v>35650</v>
      </c>
      <c r="W37" s="64">
        <f>'Operating Exp'!Z12</f>
        <v>35650</v>
      </c>
      <c r="X37" s="64">
        <f>'Operating Exp'!AA12</f>
        <v>35650</v>
      </c>
      <c r="Y37" s="64">
        <f>'Operating Exp'!AB12</f>
        <v>36800</v>
      </c>
      <c r="Z37" s="64">
        <f>'Operating Exp'!AC12</f>
        <v>37950</v>
      </c>
      <c r="AA37" s="62">
        <f t="shared" si="13"/>
        <v>424350</v>
      </c>
      <c r="AB37" s="64">
        <f>'Operating Exp'!AD12</f>
        <v>49200</v>
      </c>
      <c r="AC37" s="64">
        <f>'Operating Exp'!AE12</f>
        <v>49200</v>
      </c>
      <c r="AD37" s="64">
        <f>'Operating Exp'!AF12</f>
        <v>49200</v>
      </c>
      <c r="AE37" s="64">
        <f>'Operating Exp'!AG12</f>
        <v>49200</v>
      </c>
      <c r="AF37" s="64">
        <f>'Operating Exp'!AH12</f>
        <v>50400</v>
      </c>
      <c r="AG37" s="64">
        <f>'Operating Exp'!AI12</f>
        <v>50400</v>
      </c>
      <c r="AH37" s="64">
        <f>'Operating Exp'!AJ12</f>
        <v>50400</v>
      </c>
      <c r="AI37" s="64">
        <f>'Operating Exp'!AK12</f>
        <v>52800</v>
      </c>
      <c r="AJ37" s="64">
        <f>'Operating Exp'!AL12</f>
        <v>52800</v>
      </c>
      <c r="AK37" s="64">
        <f>'Operating Exp'!AM12</f>
        <v>52800</v>
      </c>
      <c r="AL37" s="64">
        <f>'Operating Exp'!AN12</f>
        <v>54000</v>
      </c>
      <c r="AM37" s="64">
        <f>'Operating Exp'!AO12</f>
        <v>54000</v>
      </c>
      <c r="AN37" s="305">
        <f t="shared" si="14"/>
        <v>614400</v>
      </c>
    </row>
    <row r="38" spans="1:40" s="27" customFormat="1" hidden="1" outlineLevel="1" x14ac:dyDescent="0.3">
      <c r="A38" s="50" t="s">
        <v>82</v>
      </c>
      <c r="B38" s="64">
        <f>'Operating Exp'!F13</f>
        <v>1120</v>
      </c>
      <c r="C38" s="64">
        <f>'Operating Exp'!G13</f>
        <v>1190</v>
      </c>
      <c r="D38" s="64">
        <f>'Operating Exp'!H13</f>
        <v>1400</v>
      </c>
      <c r="E38" s="64">
        <f>'Operating Exp'!I13</f>
        <v>1540</v>
      </c>
      <c r="F38" s="64">
        <f>'Operating Exp'!J13</f>
        <v>1540</v>
      </c>
      <c r="G38" s="64">
        <f>'Operating Exp'!K13</f>
        <v>1540</v>
      </c>
      <c r="H38" s="64">
        <f>'Operating Exp'!L13</f>
        <v>1540</v>
      </c>
      <c r="I38" s="64">
        <f>'Operating Exp'!M13</f>
        <v>1540</v>
      </c>
      <c r="J38" s="64">
        <f>'Operating Exp'!N13</f>
        <v>1540</v>
      </c>
      <c r="K38" s="64">
        <f>'Operating Exp'!O13</f>
        <v>1540</v>
      </c>
      <c r="L38" s="64">
        <f>'Operating Exp'!P13</f>
        <v>1540</v>
      </c>
      <c r="M38" s="64">
        <f>'Operating Exp'!Q13</f>
        <v>1540</v>
      </c>
      <c r="N38" s="62">
        <f t="shared" si="12"/>
        <v>10780</v>
      </c>
      <c r="O38" s="64">
        <f>'Operating Exp'!R13</f>
        <v>1650</v>
      </c>
      <c r="P38" s="64">
        <f>'Operating Exp'!S13</f>
        <v>1650</v>
      </c>
      <c r="Q38" s="64">
        <f>'Operating Exp'!T13</f>
        <v>1650</v>
      </c>
      <c r="R38" s="64">
        <f>'Operating Exp'!U13</f>
        <v>1650</v>
      </c>
      <c r="S38" s="64">
        <f>'Operating Exp'!V13</f>
        <v>1650</v>
      </c>
      <c r="T38" s="64">
        <f>'Operating Exp'!W13</f>
        <v>1650</v>
      </c>
      <c r="U38" s="64">
        <f>'Operating Exp'!X13</f>
        <v>1705</v>
      </c>
      <c r="V38" s="64">
        <f>'Operating Exp'!Y13</f>
        <v>1705</v>
      </c>
      <c r="W38" s="64">
        <f>'Operating Exp'!Z13</f>
        <v>1705</v>
      </c>
      <c r="X38" s="64">
        <f>'Operating Exp'!AA13</f>
        <v>1705</v>
      </c>
      <c r="Y38" s="64">
        <f>'Operating Exp'!AB13</f>
        <v>1760</v>
      </c>
      <c r="Z38" s="64">
        <f>'Operating Exp'!AC13</f>
        <v>1815</v>
      </c>
      <c r="AA38" s="62">
        <f t="shared" si="13"/>
        <v>20295</v>
      </c>
      <c r="AB38" s="64">
        <f>'Operating Exp'!AD13</f>
        <v>2255</v>
      </c>
      <c r="AC38" s="64">
        <f>'Operating Exp'!AE13</f>
        <v>2255</v>
      </c>
      <c r="AD38" s="64">
        <f>'Operating Exp'!AF13</f>
        <v>2255</v>
      </c>
      <c r="AE38" s="64">
        <f>'Operating Exp'!AG13</f>
        <v>2255</v>
      </c>
      <c r="AF38" s="64">
        <f>'Operating Exp'!AH13</f>
        <v>2310</v>
      </c>
      <c r="AG38" s="64">
        <f>'Operating Exp'!AI13</f>
        <v>2310</v>
      </c>
      <c r="AH38" s="64">
        <f>'Operating Exp'!AJ13</f>
        <v>2310</v>
      </c>
      <c r="AI38" s="64">
        <f>'Operating Exp'!AK13</f>
        <v>2420</v>
      </c>
      <c r="AJ38" s="64">
        <f>'Operating Exp'!AL13</f>
        <v>2420</v>
      </c>
      <c r="AK38" s="64">
        <f>'Operating Exp'!AM13</f>
        <v>2420</v>
      </c>
      <c r="AL38" s="64">
        <f>'Operating Exp'!AN13</f>
        <v>2475</v>
      </c>
      <c r="AM38" s="64">
        <f>'Operating Exp'!AO13</f>
        <v>2475</v>
      </c>
      <c r="AN38" s="305">
        <f t="shared" si="14"/>
        <v>28160</v>
      </c>
    </row>
    <row r="39" spans="1:40" s="27" customFormat="1" hidden="1" outlineLevel="1" x14ac:dyDescent="0.3">
      <c r="A39" s="50" t="s">
        <v>83</v>
      </c>
      <c r="B39" s="64">
        <f>'Operating Exp'!F14</f>
        <v>315.00010500000002</v>
      </c>
      <c r="C39" s="64">
        <f>'Operating Exp'!G14</f>
        <v>325.20844999999997</v>
      </c>
      <c r="D39" s="64">
        <f>'Operating Exp'!H14</f>
        <v>386.45844999999997</v>
      </c>
      <c r="E39" s="64">
        <f>'Operating Exp'!I14</f>
        <v>422.91679499999998</v>
      </c>
      <c r="F39" s="64">
        <f>'Operating Exp'!J14</f>
        <v>422.91679499999998</v>
      </c>
      <c r="G39" s="64">
        <f>'Operating Exp'!K14</f>
        <v>422.91679499999998</v>
      </c>
      <c r="H39" s="64">
        <f>'Operating Exp'!L14</f>
        <v>422.91679499999998</v>
      </c>
      <c r="I39" s="64">
        <f>'Operating Exp'!M14</f>
        <v>422.91679499999998</v>
      </c>
      <c r="J39" s="64">
        <f>'Operating Exp'!N14</f>
        <v>422.91679499999998</v>
      </c>
      <c r="K39" s="64">
        <f>'Operating Exp'!O14</f>
        <v>422.91679499999998</v>
      </c>
      <c r="L39" s="64">
        <f>'Operating Exp'!P14</f>
        <v>422.91679499999998</v>
      </c>
      <c r="M39" s="64">
        <f>'Operating Exp'!Q14</f>
        <v>422.91679499999998</v>
      </c>
      <c r="N39" s="62">
        <f t="shared" si="12"/>
        <v>2960.4175650000002</v>
      </c>
      <c r="O39" s="64">
        <f>'Operating Exp'!R14</f>
        <v>586.25013999999999</v>
      </c>
      <c r="P39" s="64">
        <f>'Operating Exp'!S14</f>
        <v>586.25013999999999</v>
      </c>
      <c r="Q39" s="64">
        <f>'Operating Exp'!T14</f>
        <v>586.25013999999999</v>
      </c>
      <c r="R39" s="64">
        <f>'Operating Exp'!U14</f>
        <v>586.25013999999999</v>
      </c>
      <c r="S39" s="64">
        <f>'Operating Exp'!V14</f>
        <v>586.25013999999999</v>
      </c>
      <c r="T39" s="64">
        <f>'Operating Exp'!W14</f>
        <v>586.25013999999999</v>
      </c>
      <c r="U39" s="64">
        <f>'Operating Exp'!X14</f>
        <v>603.75013999999999</v>
      </c>
      <c r="V39" s="64">
        <f>'Operating Exp'!Y14</f>
        <v>603.75013999999999</v>
      </c>
      <c r="W39" s="64">
        <f>'Operating Exp'!Z14</f>
        <v>603.75013999999999</v>
      </c>
      <c r="X39" s="64">
        <f>'Operating Exp'!AA14</f>
        <v>603.75013999999999</v>
      </c>
      <c r="Y39" s="64">
        <f>'Operating Exp'!AB14</f>
        <v>625.62513999999999</v>
      </c>
      <c r="Z39" s="64">
        <f>'Operating Exp'!AC14</f>
        <v>643.12513999999999</v>
      </c>
      <c r="AA39" s="62">
        <f t="shared" si="13"/>
        <v>7201.2516800000003</v>
      </c>
      <c r="AB39" s="64">
        <f>'Operating Exp'!AD14</f>
        <v>788.95852000000014</v>
      </c>
      <c r="AC39" s="64">
        <f>'Operating Exp'!AE14</f>
        <v>788.95852000000014</v>
      </c>
      <c r="AD39" s="64">
        <f>'Operating Exp'!AF14</f>
        <v>788.95852000000014</v>
      </c>
      <c r="AE39" s="64">
        <f>'Operating Exp'!AG14</f>
        <v>788.95852000000014</v>
      </c>
      <c r="AF39" s="64">
        <f>'Operating Exp'!AH14</f>
        <v>806.45852000000014</v>
      </c>
      <c r="AG39" s="64">
        <f>'Operating Exp'!AI14</f>
        <v>806.45852000000014</v>
      </c>
      <c r="AH39" s="64">
        <f>'Operating Exp'!AJ14</f>
        <v>806.45852000000014</v>
      </c>
      <c r="AI39" s="64">
        <f>'Operating Exp'!AK14</f>
        <v>845.83352000000014</v>
      </c>
      <c r="AJ39" s="64">
        <f>'Operating Exp'!AL14</f>
        <v>845.83352000000014</v>
      </c>
      <c r="AK39" s="64">
        <f>'Operating Exp'!AM14</f>
        <v>845.83352000000014</v>
      </c>
      <c r="AL39" s="64">
        <f>'Operating Exp'!AN14</f>
        <v>863.33352000000014</v>
      </c>
      <c r="AM39" s="64">
        <f>'Operating Exp'!AO14</f>
        <v>863.33352000000014</v>
      </c>
      <c r="AN39" s="305">
        <f t="shared" si="14"/>
        <v>9839.3772400000016</v>
      </c>
    </row>
    <row r="40" spans="1:40" s="27" customFormat="1" collapsed="1" x14ac:dyDescent="0.3">
      <c r="A40" s="61" t="s">
        <v>19</v>
      </c>
      <c r="B40" s="62">
        <f>SUM(B29:B39)</f>
        <v>30789.990104999997</v>
      </c>
      <c r="C40" s="62">
        <f t="shared" ref="C40:AM40" si="15">SUM(C29:C39)</f>
        <v>30469.278449999998</v>
      </c>
      <c r="D40" s="62">
        <f t="shared" si="15"/>
        <v>35262.118450000002</v>
      </c>
      <c r="E40" s="62">
        <f t="shared" si="15"/>
        <v>38416.616794999994</v>
      </c>
      <c r="F40" s="62">
        <f t="shared" si="15"/>
        <v>37906.116794999994</v>
      </c>
      <c r="G40" s="62">
        <f t="shared" si="15"/>
        <v>37753.696794999996</v>
      </c>
      <c r="H40" s="62">
        <f t="shared" si="15"/>
        <v>37726.696794999996</v>
      </c>
      <c r="I40" s="62">
        <f t="shared" si="15"/>
        <v>37726.696794999996</v>
      </c>
      <c r="J40" s="62">
        <f t="shared" si="15"/>
        <v>37726.696794999996</v>
      </c>
      <c r="K40" s="62">
        <f t="shared" si="15"/>
        <v>37726.696794999996</v>
      </c>
      <c r="L40" s="62">
        <f t="shared" si="15"/>
        <v>37726.696794999996</v>
      </c>
      <c r="M40" s="62">
        <f t="shared" si="15"/>
        <v>37726.696794999996</v>
      </c>
      <c r="N40" s="62">
        <f t="shared" si="12"/>
        <v>264113.87756499997</v>
      </c>
      <c r="O40" s="62">
        <f t="shared" si="15"/>
        <v>58862.520140000001</v>
      </c>
      <c r="P40" s="62">
        <f t="shared" si="15"/>
        <v>55395.580139999998</v>
      </c>
      <c r="Q40" s="62">
        <f t="shared" si="15"/>
        <v>53307.080139999998</v>
      </c>
      <c r="R40" s="62">
        <f t="shared" si="15"/>
        <v>53000.060139999994</v>
      </c>
      <c r="S40" s="62">
        <f t="shared" si="15"/>
        <v>53000.060139999994</v>
      </c>
      <c r="T40" s="62">
        <f t="shared" si="15"/>
        <v>53000.060139999994</v>
      </c>
      <c r="U40" s="62">
        <f t="shared" si="15"/>
        <v>54885.060139999994</v>
      </c>
      <c r="V40" s="62">
        <f t="shared" si="15"/>
        <v>54820.560139999994</v>
      </c>
      <c r="W40" s="62">
        <f t="shared" si="15"/>
        <v>54710.060139999994</v>
      </c>
      <c r="X40" s="62">
        <f t="shared" si="15"/>
        <v>54710.060139999994</v>
      </c>
      <c r="Y40" s="62">
        <f t="shared" si="15"/>
        <v>56738.815139999999</v>
      </c>
      <c r="Z40" s="62">
        <f t="shared" si="15"/>
        <v>58471.815139999999</v>
      </c>
      <c r="AA40" s="62">
        <f t="shared" si="13"/>
        <v>660901.73167999997</v>
      </c>
      <c r="AB40" s="62">
        <f t="shared" si="15"/>
        <v>82212.938519999996</v>
      </c>
      <c r="AC40" s="62">
        <f t="shared" si="15"/>
        <v>77665.178520000001</v>
      </c>
      <c r="AD40" s="62">
        <f t="shared" si="15"/>
        <v>74797.608519999994</v>
      </c>
      <c r="AE40" s="62">
        <f t="shared" si="15"/>
        <v>74323.408519999997</v>
      </c>
      <c r="AF40" s="62">
        <f t="shared" si="15"/>
        <v>76263.408519999997</v>
      </c>
      <c r="AG40" s="62">
        <f t="shared" si="15"/>
        <v>76198.908519999997</v>
      </c>
      <c r="AH40" s="62">
        <f t="shared" si="15"/>
        <v>76088.408519999997</v>
      </c>
      <c r="AI40" s="62">
        <f t="shared" si="15"/>
        <v>80112.163520000002</v>
      </c>
      <c r="AJ40" s="62">
        <f t="shared" si="15"/>
        <v>79895.663520000002</v>
      </c>
      <c r="AK40" s="62">
        <f t="shared" si="15"/>
        <v>79718.413520000002</v>
      </c>
      <c r="AL40" s="62">
        <f t="shared" si="15"/>
        <v>81658.413520000002</v>
      </c>
      <c r="AM40" s="62">
        <f t="shared" si="15"/>
        <v>81593.913520000002</v>
      </c>
      <c r="AN40" s="305">
        <f t="shared" si="14"/>
        <v>940528.42723999964</v>
      </c>
    </row>
    <row r="41" spans="1:40" s="27" customFormat="1" hidden="1" outlineLevel="1" x14ac:dyDescent="0.3">
      <c r="A41" s="50" t="s">
        <v>114</v>
      </c>
      <c r="B41" s="62">
        <f>'Operating Exp'!F16</f>
        <v>43</v>
      </c>
      <c r="C41" s="62">
        <f>'Operating Exp'!G16</f>
        <v>43</v>
      </c>
      <c r="D41" s="62">
        <f>'Operating Exp'!H16</f>
        <v>43</v>
      </c>
      <c r="E41" s="62">
        <f>'Operating Exp'!I16</f>
        <v>43</v>
      </c>
      <c r="F41" s="62">
        <f>'Operating Exp'!J16</f>
        <v>43</v>
      </c>
      <c r="G41" s="62">
        <f>'Operating Exp'!K16</f>
        <v>43</v>
      </c>
      <c r="H41" s="62">
        <f>'Operating Exp'!L16</f>
        <v>43</v>
      </c>
      <c r="I41" s="62">
        <f>'Operating Exp'!M16</f>
        <v>43</v>
      </c>
      <c r="J41" s="62">
        <f>'Operating Exp'!N16</f>
        <v>43</v>
      </c>
      <c r="K41" s="62">
        <f>'Operating Exp'!O16</f>
        <v>43</v>
      </c>
      <c r="L41" s="62">
        <f>'Operating Exp'!P16</f>
        <v>43</v>
      </c>
      <c r="M41" s="62">
        <f>'Operating Exp'!Q16</f>
        <v>43</v>
      </c>
      <c r="N41" s="62">
        <f t="shared" si="12"/>
        <v>301</v>
      </c>
      <c r="O41" s="62">
        <f>'Operating Exp'!R16</f>
        <v>50</v>
      </c>
      <c r="P41" s="62">
        <f>'Operating Exp'!S16</f>
        <v>50</v>
      </c>
      <c r="Q41" s="62">
        <f>'Operating Exp'!T16</f>
        <v>50</v>
      </c>
      <c r="R41" s="62">
        <f>'Operating Exp'!U16</f>
        <v>50</v>
      </c>
      <c r="S41" s="62">
        <f>'Operating Exp'!V16</f>
        <v>50</v>
      </c>
      <c r="T41" s="62">
        <f>'Operating Exp'!W16</f>
        <v>50</v>
      </c>
      <c r="U41" s="62">
        <f>'Operating Exp'!X16</f>
        <v>50</v>
      </c>
      <c r="V41" s="62">
        <f>'Operating Exp'!Y16</f>
        <v>50</v>
      </c>
      <c r="W41" s="62">
        <f>'Operating Exp'!Z16</f>
        <v>50</v>
      </c>
      <c r="X41" s="62">
        <f>'Operating Exp'!AA16</f>
        <v>50</v>
      </c>
      <c r="Y41" s="62">
        <f>'Operating Exp'!AB16</f>
        <v>50</v>
      </c>
      <c r="Z41" s="62">
        <f>'Operating Exp'!AC16</f>
        <v>50</v>
      </c>
      <c r="AA41" s="62">
        <f t="shared" si="13"/>
        <v>600</v>
      </c>
      <c r="AB41" s="62">
        <f>'Operating Exp'!AD16</f>
        <v>52</v>
      </c>
      <c r="AC41" s="62">
        <f>'Operating Exp'!AE16</f>
        <v>52</v>
      </c>
      <c r="AD41" s="62">
        <f>'Operating Exp'!AF16</f>
        <v>52</v>
      </c>
      <c r="AE41" s="62">
        <f>'Operating Exp'!AG16</f>
        <v>52</v>
      </c>
      <c r="AF41" s="62">
        <f>'Operating Exp'!AH16</f>
        <v>52</v>
      </c>
      <c r="AG41" s="62">
        <f>'Operating Exp'!AI16</f>
        <v>52</v>
      </c>
      <c r="AH41" s="62">
        <f>'Operating Exp'!AJ16</f>
        <v>52</v>
      </c>
      <c r="AI41" s="62">
        <f>'Operating Exp'!AK16</f>
        <v>52</v>
      </c>
      <c r="AJ41" s="62">
        <f>'Operating Exp'!AL16</f>
        <v>52</v>
      </c>
      <c r="AK41" s="62">
        <f>'Operating Exp'!AM16</f>
        <v>52</v>
      </c>
      <c r="AL41" s="62">
        <f>'Operating Exp'!AN16</f>
        <v>52</v>
      </c>
      <c r="AM41" s="62">
        <f>'Operating Exp'!AO16</f>
        <v>52</v>
      </c>
      <c r="AN41" s="305">
        <f t="shared" si="14"/>
        <v>624</v>
      </c>
    </row>
    <row r="42" spans="1:40" s="27" customFormat="1" hidden="1" outlineLevel="1" x14ac:dyDescent="0.3">
      <c r="A42" s="50" t="s">
        <v>115</v>
      </c>
      <c r="B42" s="62">
        <f>'Operating Exp'!F17</f>
        <v>845</v>
      </c>
      <c r="C42" s="62">
        <f>'Operating Exp'!G17</f>
        <v>845</v>
      </c>
      <c r="D42" s="62">
        <f>'Operating Exp'!H17</f>
        <v>845</v>
      </c>
      <c r="E42" s="62">
        <f>'Operating Exp'!I17</f>
        <v>845</v>
      </c>
      <c r="F42" s="62">
        <f>'Operating Exp'!J17</f>
        <v>845</v>
      </c>
      <c r="G42" s="62">
        <f>'Operating Exp'!K17</f>
        <v>845</v>
      </c>
      <c r="H42" s="62">
        <f>'Operating Exp'!L17</f>
        <v>845</v>
      </c>
      <c r="I42" s="62">
        <f>'Operating Exp'!M17</f>
        <v>845</v>
      </c>
      <c r="J42" s="62">
        <f>'Operating Exp'!N17</f>
        <v>845</v>
      </c>
      <c r="K42" s="62">
        <f>'Operating Exp'!O17</f>
        <v>845</v>
      </c>
      <c r="L42" s="62">
        <f>'Operating Exp'!P17</f>
        <v>845</v>
      </c>
      <c r="M42" s="62">
        <f>'Operating Exp'!Q17</f>
        <v>845</v>
      </c>
      <c r="N42" s="62">
        <f t="shared" si="12"/>
        <v>5915</v>
      </c>
      <c r="O42" s="62">
        <f>'Operating Exp'!R17</f>
        <v>1500</v>
      </c>
      <c r="P42" s="62">
        <f>'Operating Exp'!S17</f>
        <v>1500</v>
      </c>
      <c r="Q42" s="62">
        <f>'Operating Exp'!T17</f>
        <v>1500</v>
      </c>
      <c r="R42" s="62">
        <f>'Operating Exp'!U17</f>
        <v>1500</v>
      </c>
      <c r="S42" s="62">
        <f>'Operating Exp'!V17</f>
        <v>1500</v>
      </c>
      <c r="T42" s="62">
        <f>'Operating Exp'!W17</f>
        <v>1500</v>
      </c>
      <c r="U42" s="62">
        <f>'Operating Exp'!X17</f>
        <v>1500</v>
      </c>
      <c r="V42" s="62">
        <f>'Operating Exp'!Y17</f>
        <v>1500</v>
      </c>
      <c r="W42" s="62">
        <f>'Operating Exp'!Z17</f>
        <v>1500</v>
      </c>
      <c r="X42" s="62">
        <f>'Operating Exp'!AA17</f>
        <v>1500</v>
      </c>
      <c r="Y42" s="62">
        <f>'Operating Exp'!AB17</f>
        <v>1500</v>
      </c>
      <c r="Z42" s="62">
        <f>'Operating Exp'!AC17</f>
        <v>1500</v>
      </c>
      <c r="AA42" s="62">
        <f t="shared" si="13"/>
        <v>18000</v>
      </c>
      <c r="AB42" s="62">
        <f>'Operating Exp'!AD17</f>
        <v>3000</v>
      </c>
      <c r="AC42" s="62">
        <f>'Operating Exp'!AE17</f>
        <v>3000</v>
      </c>
      <c r="AD42" s="62">
        <f>'Operating Exp'!AF17</f>
        <v>3000</v>
      </c>
      <c r="AE42" s="62">
        <f>'Operating Exp'!AG17</f>
        <v>3000</v>
      </c>
      <c r="AF42" s="62">
        <f>'Operating Exp'!AH17</f>
        <v>3000</v>
      </c>
      <c r="AG42" s="62">
        <f>'Operating Exp'!AI17</f>
        <v>3000</v>
      </c>
      <c r="AH42" s="62">
        <f>'Operating Exp'!AJ17</f>
        <v>3000</v>
      </c>
      <c r="AI42" s="62">
        <f>'Operating Exp'!AK17</f>
        <v>3000</v>
      </c>
      <c r="AJ42" s="62">
        <f>'Operating Exp'!AL17</f>
        <v>3000</v>
      </c>
      <c r="AK42" s="62">
        <f>'Operating Exp'!AM17</f>
        <v>3000</v>
      </c>
      <c r="AL42" s="62">
        <f>'Operating Exp'!AN17</f>
        <v>3000</v>
      </c>
      <c r="AM42" s="62">
        <f>'Operating Exp'!AO17</f>
        <v>3000</v>
      </c>
      <c r="AN42" s="305">
        <f t="shared" si="14"/>
        <v>36000</v>
      </c>
    </row>
    <row r="43" spans="1:40" s="27" customFormat="1" hidden="1" outlineLevel="1" x14ac:dyDescent="0.3">
      <c r="A43" s="50" t="s">
        <v>116</v>
      </c>
      <c r="B43" s="62">
        <f>'Operating Exp'!F18</f>
        <v>70</v>
      </c>
      <c r="C43" s="62">
        <f>'Operating Exp'!G18</f>
        <v>70</v>
      </c>
      <c r="D43" s="62">
        <f>'Operating Exp'!H18</f>
        <v>70</v>
      </c>
      <c r="E43" s="62">
        <f>'Operating Exp'!I18</f>
        <v>70</v>
      </c>
      <c r="F43" s="62">
        <f>'Operating Exp'!J18</f>
        <v>70</v>
      </c>
      <c r="G43" s="62">
        <f>'Operating Exp'!K18</f>
        <v>70</v>
      </c>
      <c r="H43" s="62">
        <f>'Operating Exp'!L18</f>
        <v>70</v>
      </c>
      <c r="I43" s="62">
        <f>'Operating Exp'!M18</f>
        <v>70</v>
      </c>
      <c r="J43" s="62">
        <f>'Operating Exp'!N18</f>
        <v>70</v>
      </c>
      <c r="K43" s="62">
        <f>'Operating Exp'!O18</f>
        <v>70</v>
      </c>
      <c r="L43" s="62">
        <f>'Operating Exp'!P18</f>
        <v>70</v>
      </c>
      <c r="M43" s="62">
        <f>'Operating Exp'!Q18</f>
        <v>70</v>
      </c>
      <c r="N43" s="62">
        <f t="shared" si="12"/>
        <v>490</v>
      </c>
      <c r="O43" s="62">
        <f>'Operating Exp'!R18</f>
        <v>72</v>
      </c>
      <c r="P43" s="62">
        <f>'Operating Exp'!S18</f>
        <v>72</v>
      </c>
      <c r="Q43" s="62">
        <f>'Operating Exp'!T18</f>
        <v>72</v>
      </c>
      <c r="R43" s="62">
        <f>'Operating Exp'!U18</f>
        <v>72</v>
      </c>
      <c r="S43" s="62">
        <f>'Operating Exp'!V18</f>
        <v>72</v>
      </c>
      <c r="T43" s="62">
        <f>'Operating Exp'!W18</f>
        <v>72</v>
      </c>
      <c r="U43" s="62">
        <f>'Operating Exp'!X18</f>
        <v>72</v>
      </c>
      <c r="V43" s="62">
        <f>'Operating Exp'!Y18</f>
        <v>72</v>
      </c>
      <c r="W43" s="62">
        <f>'Operating Exp'!Z18</f>
        <v>72</v>
      </c>
      <c r="X43" s="62">
        <f>'Operating Exp'!AA18</f>
        <v>72</v>
      </c>
      <c r="Y43" s="62">
        <f>'Operating Exp'!AB18</f>
        <v>72</v>
      </c>
      <c r="Z43" s="62">
        <f>'Operating Exp'!AC18</f>
        <v>72</v>
      </c>
      <c r="AA43" s="62">
        <f t="shared" si="13"/>
        <v>864</v>
      </c>
      <c r="AB43" s="62">
        <f>'Operating Exp'!AD18</f>
        <v>74</v>
      </c>
      <c r="AC43" s="62">
        <f>'Operating Exp'!AE18</f>
        <v>74</v>
      </c>
      <c r="AD43" s="62">
        <f>'Operating Exp'!AF18</f>
        <v>74</v>
      </c>
      <c r="AE43" s="62">
        <f>'Operating Exp'!AG18</f>
        <v>74</v>
      </c>
      <c r="AF43" s="62">
        <f>'Operating Exp'!AH18</f>
        <v>74</v>
      </c>
      <c r="AG43" s="62">
        <f>'Operating Exp'!AI18</f>
        <v>74</v>
      </c>
      <c r="AH43" s="62">
        <f>'Operating Exp'!AJ18</f>
        <v>74</v>
      </c>
      <c r="AI43" s="62">
        <f>'Operating Exp'!AK18</f>
        <v>74</v>
      </c>
      <c r="AJ43" s="62">
        <f>'Operating Exp'!AL18</f>
        <v>74</v>
      </c>
      <c r="AK43" s="62">
        <f>'Operating Exp'!AM18</f>
        <v>74</v>
      </c>
      <c r="AL43" s="62">
        <f>'Operating Exp'!AN18</f>
        <v>74</v>
      </c>
      <c r="AM43" s="62">
        <f>'Operating Exp'!AO18</f>
        <v>74</v>
      </c>
      <c r="AN43" s="305">
        <f t="shared" si="14"/>
        <v>888</v>
      </c>
    </row>
    <row r="44" spans="1:40" s="27" customFormat="1" hidden="1" outlineLevel="1" x14ac:dyDescent="0.3">
      <c r="A44" s="50" t="s">
        <v>255</v>
      </c>
      <c r="B44" s="62">
        <f>'Operating Exp'!F19</f>
        <v>200</v>
      </c>
      <c r="C44" s="62">
        <f>'Operating Exp'!G19</f>
        <v>200</v>
      </c>
      <c r="D44" s="62">
        <f>'Operating Exp'!H19</f>
        <v>200</v>
      </c>
      <c r="E44" s="62">
        <f>'Operating Exp'!I19</f>
        <v>200</v>
      </c>
      <c r="F44" s="62">
        <f>'Operating Exp'!J19</f>
        <v>200</v>
      </c>
      <c r="G44" s="62">
        <f>'Operating Exp'!K19</f>
        <v>200</v>
      </c>
      <c r="H44" s="62">
        <f>'Operating Exp'!L19</f>
        <v>200</v>
      </c>
      <c r="I44" s="62">
        <f>'Operating Exp'!M19</f>
        <v>200</v>
      </c>
      <c r="J44" s="62">
        <f>'Operating Exp'!N19</f>
        <v>200</v>
      </c>
      <c r="K44" s="62">
        <f>'Operating Exp'!O19</f>
        <v>200</v>
      </c>
      <c r="L44" s="62">
        <f>'Operating Exp'!P19</f>
        <v>200</v>
      </c>
      <c r="M44" s="62">
        <f>'Operating Exp'!Q19</f>
        <v>200</v>
      </c>
      <c r="N44" s="62">
        <f t="shared" si="12"/>
        <v>1400</v>
      </c>
      <c r="O44" s="62">
        <f>'Operating Exp'!R19</f>
        <v>250</v>
      </c>
      <c r="P44" s="62">
        <f>'Operating Exp'!S19</f>
        <v>250</v>
      </c>
      <c r="Q44" s="62">
        <f>'Operating Exp'!T19</f>
        <v>250</v>
      </c>
      <c r="R44" s="62">
        <f>'Operating Exp'!U19</f>
        <v>250</v>
      </c>
      <c r="S44" s="62">
        <f>'Operating Exp'!V19</f>
        <v>250</v>
      </c>
      <c r="T44" s="62">
        <f>'Operating Exp'!W19</f>
        <v>250</v>
      </c>
      <c r="U44" s="62">
        <f>'Operating Exp'!X19</f>
        <v>250</v>
      </c>
      <c r="V44" s="62">
        <f>'Operating Exp'!Y19</f>
        <v>250</v>
      </c>
      <c r="W44" s="62">
        <f>'Operating Exp'!Z19</f>
        <v>250</v>
      </c>
      <c r="X44" s="62">
        <f>'Operating Exp'!AA19</f>
        <v>250</v>
      </c>
      <c r="Y44" s="62">
        <f>'Operating Exp'!AB19</f>
        <v>250</v>
      </c>
      <c r="Z44" s="62">
        <f>'Operating Exp'!AC19</f>
        <v>250</v>
      </c>
      <c r="AA44" s="62">
        <f t="shared" si="13"/>
        <v>3000</v>
      </c>
      <c r="AB44" s="62">
        <f>'Operating Exp'!AD19</f>
        <v>300</v>
      </c>
      <c r="AC44" s="62">
        <f>'Operating Exp'!AE19</f>
        <v>300</v>
      </c>
      <c r="AD44" s="62">
        <f>'Operating Exp'!AF19</f>
        <v>300</v>
      </c>
      <c r="AE44" s="62">
        <f>'Operating Exp'!AG19</f>
        <v>300</v>
      </c>
      <c r="AF44" s="62">
        <f>'Operating Exp'!AH19</f>
        <v>300</v>
      </c>
      <c r="AG44" s="62">
        <f>'Operating Exp'!AI19</f>
        <v>300</v>
      </c>
      <c r="AH44" s="62">
        <f>'Operating Exp'!AJ19</f>
        <v>300</v>
      </c>
      <c r="AI44" s="62">
        <f>'Operating Exp'!AK19</f>
        <v>300</v>
      </c>
      <c r="AJ44" s="62">
        <f>'Operating Exp'!AL19</f>
        <v>300</v>
      </c>
      <c r="AK44" s="62">
        <f>'Operating Exp'!AM19</f>
        <v>300</v>
      </c>
      <c r="AL44" s="62">
        <f>'Operating Exp'!AN19</f>
        <v>300</v>
      </c>
      <c r="AM44" s="62">
        <f>'Operating Exp'!AO19</f>
        <v>300</v>
      </c>
      <c r="AN44" s="305">
        <f t="shared" si="14"/>
        <v>3600</v>
      </c>
    </row>
    <row r="45" spans="1:40" s="27" customFormat="1" hidden="1" outlineLevel="1" x14ac:dyDescent="0.3">
      <c r="A45" s="50" t="s">
        <v>117</v>
      </c>
      <c r="B45" s="62">
        <f>'Operating Exp'!F20</f>
        <v>195</v>
      </c>
      <c r="C45" s="62">
        <f>'Operating Exp'!G20</f>
        <v>195</v>
      </c>
      <c r="D45" s="62">
        <f>'Operating Exp'!H20</f>
        <v>195</v>
      </c>
      <c r="E45" s="62">
        <f>'Operating Exp'!I20</f>
        <v>195</v>
      </c>
      <c r="F45" s="62">
        <f>'Operating Exp'!J20</f>
        <v>195</v>
      </c>
      <c r="G45" s="62">
        <f>'Operating Exp'!K20</f>
        <v>195</v>
      </c>
      <c r="H45" s="62">
        <f>'Operating Exp'!L20</f>
        <v>195</v>
      </c>
      <c r="I45" s="62">
        <f>'Operating Exp'!M20</f>
        <v>195</v>
      </c>
      <c r="J45" s="62">
        <f>'Operating Exp'!N20</f>
        <v>195</v>
      </c>
      <c r="K45" s="62">
        <f>'Operating Exp'!O20</f>
        <v>195</v>
      </c>
      <c r="L45" s="62">
        <f>'Operating Exp'!P20</f>
        <v>195</v>
      </c>
      <c r="M45" s="62">
        <f>'Operating Exp'!Q20</f>
        <v>195</v>
      </c>
      <c r="N45" s="62">
        <f t="shared" si="12"/>
        <v>1365</v>
      </c>
      <c r="O45" s="62">
        <f>'Operating Exp'!R20</f>
        <v>250</v>
      </c>
      <c r="P45" s="62">
        <f>'Operating Exp'!S20</f>
        <v>250</v>
      </c>
      <c r="Q45" s="62">
        <f>'Operating Exp'!T20</f>
        <v>250</v>
      </c>
      <c r="R45" s="62">
        <f>'Operating Exp'!U20</f>
        <v>250</v>
      </c>
      <c r="S45" s="62">
        <f>'Operating Exp'!V20</f>
        <v>250</v>
      </c>
      <c r="T45" s="62">
        <f>'Operating Exp'!W20</f>
        <v>250</v>
      </c>
      <c r="U45" s="62">
        <f>'Operating Exp'!X20</f>
        <v>250</v>
      </c>
      <c r="V45" s="62">
        <f>'Operating Exp'!Y20</f>
        <v>250</v>
      </c>
      <c r="W45" s="62">
        <f>'Operating Exp'!Z20</f>
        <v>250</v>
      </c>
      <c r="X45" s="62">
        <f>'Operating Exp'!AA20</f>
        <v>250</v>
      </c>
      <c r="Y45" s="62">
        <f>'Operating Exp'!AB20</f>
        <v>250</v>
      </c>
      <c r="Z45" s="62">
        <f>'Operating Exp'!AC20</f>
        <v>250</v>
      </c>
      <c r="AA45" s="62">
        <f t="shared" si="13"/>
        <v>3000</v>
      </c>
      <c r="AB45" s="62">
        <f>'Operating Exp'!AD20</f>
        <v>350</v>
      </c>
      <c r="AC45" s="62">
        <f>'Operating Exp'!AE20</f>
        <v>350</v>
      </c>
      <c r="AD45" s="62">
        <f>'Operating Exp'!AF20</f>
        <v>350</v>
      </c>
      <c r="AE45" s="62">
        <f>'Operating Exp'!AG20</f>
        <v>350</v>
      </c>
      <c r="AF45" s="62">
        <f>'Operating Exp'!AH20</f>
        <v>350</v>
      </c>
      <c r="AG45" s="62">
        <f>'Operating Exp'!AI20</f>
        <v>350</v>
      </c>
      <c r="AH45" s="62">
        <f>'Operating Exp'!AJ20</f>
        <v>350</v>
      </c>
      <c r="AI45" s="62">
        <f>'Operating Exp'!AK20</f>
        <v>350</v>
      </c>
      <c r="AJ45" s="62">
        <f>'Operating Exp'!AL20</f>
        <v>350</v>
      </c>
      <c r="AK45" s="62">
        <f>'Operating Exp'!AM20</f>
        <v>350</v>
      </c>
      <c r="AL45" s="62">
        <f>'Operating Exp'!AN20</f>
        <v>350</v>
      </c>
      <c r="AM45" s="62">
        <f>'Operating Exp'!AO20</f>
        <v>350</v>
      </c>
      <c r="AN45" s="305">
        <f t="shared" si="14"/>
        <v>4200</v>
      </c>
    </row>
    <row r="46" spans="1:40" s="27" customFormat="1" collapsed="1" x14ac:dyDescent="0.3">
      <c r="A46" s="61" t="s">
        <v>2</v>
      </c>
      <c r="B46" s="62">
        <f>SUM(B41:B45)</f>
        <v>1353</v>
      </c>
      <c r="C46" s="62">
        <f t="shared" ref="C46:AM46" si="16">SUM(C41:C45)</f>
        <v>1353</v>
      </c>
      <c r="D46" s="62">
        <f t="shared" si="16"/>
        <v>1353</v>
      </c>
      <c r="E46" s="62">
        <f t="shared" si="16"/>
        <v>1353</v>
      </c>
      <c r="F46" s="62">
        <f t="shared" si="16"/>
        <v>1353</v>
      </c>
      <c r="G46" s="62">
        <f t="shared" si="16"/>
        <v>1353</v>
      </c>
      <c r="H46" s="62">
        <f t="shared" si="16"/>
        <v>1353</v>
      </c>
      <c r="I46" s="62">
        <f t="shared" si="16"/>
        <v>1353</v>
      </c>
      <c r="J46" s="62">
        <f t="shared" si="16"/>
        <v>1353</v>
      </c>
      <c r="K46" s="62">
        <f t="shared" si="16"/>
        <v>1353</v>
      </c>
      <c r="L46" s="62">
        <f t="shared" si="16"/>
        <v>1353</v>
      </c>
      <c r="M46" s="62">
        <f t="shared" si="16"/>
        <v>1353</v>
      </c>
      <c r="N46" s="62">
        <f t="shared" si="12"/>
        <v>9471</v>
      </c>
      <c r="O46" s="62">
        <f t="shared" si="16"/>
        <v>2122</v>
      </c>
      <c r="P46" s="62">
        <f t="shared" si="16"/>
        <v>2122</v>
      </c>
      <c r="Q46" s="62">
        <f t="shared" si="16"/>
        <v>2122</v>
      </c>
      <c r="R46" s="62">
        <f t="shared" si="16"/>
        <v>2122</v>
      </c>
      <c r="S46" s="62">
        <f t="shared" si="16"/>
        <v>2122</v>
      </c>
      <c r="T46" s="62">
        <f t="shared" si="16"/>
        <v>2122</v>
      </c>
      <c r="U46" s="62">
        <f t="shared" si="16"/>
        <v>2122</v>
      </c>
      <c r="V46" s="62">
        <f t="shared" si="16"/>
        <v>2122</v>
      </c>
      <c r="W46" s="62">
        <f t="shared" si="16"/>
        <v>2122</v>
      </c>
      <c r="X46" s="62">
        <f t="shared" si="16"/>
        <v>2122</v>
      </c>
      <c r="Y46" s="62">
        <f t="shared" si="16"/>
        <v>2122</v>
      </c>
      <c r="Z46" s="62">
        <f t="shared" si="16"/>
        <v>2122</v>
      </c>
      <c r="AA46" s="62">
        <f t="shared" si="13"/>
        <v>25464</v>
      </c>
      <c r="AB46" s="62">
        <f t="shared" si="16"/>
        <v>3776</v>
      </c>
      <c r="AC46" s="62">
        <f t="shared" si="16"/>
        <v>3776</v>
      </c>
      <c r="AD46" s="62">
        <f t="shared" si="16"/>
        <v>3776</v>
      </c>
      <c r="AE46" s="62">
        <f t="shared" si="16"/>
        <v>3776</v>
      </c>
      <c r="AF46" s="62">
        <f t="shared" si="16"/>
        <v>3776</v>
      </c>
      <c r="AG46" s="62">
        <f t="shared" si="16"/>
        <v>3776</v>
      </c>
      <c r="AH46" s="62">
        <f t="shared" si="16"/>
        <v>3776</v>
      </c>
      <c r="AI46" s="62">
        <f t="shared" si="16"/>
        <v>3776</v>
      </c>
      <c r="AJ46" s="62">
        <f t="shared" si="16"/>
        <v>3776</v>
      </c>
      <c r="AK46" s="62">
        <f t="shared" si="16"/>
        <v>3776</v>
      </c>
      <c r="AL46" s="62">
        <f t="shared" si="16"/>
        <v>3776</v>
      </c>
      <c r="AM46" s="62">
        <f t="shared" si="16"/>
        <v>3776</v>
      </c>
      <c r="AN46" s="305">
        <f t="shared" si="14"/>
        <v>45312</v>
      </c>
    </row>
    <row r="47" spans="1:40" s="27" customFormat="1" hidden="1" outlineLevel="2" x14ac:dyDescent="0.3">
      <c r="A47" s="27" t="s">
        <v>0</v>
      </c>
      <c r="B47" s="62">
        <f>'Operating Exp'!F22</f>
        <v>480</v>
      </c>
      <c r="C47" s="62">
        <f>'Operating Exp'!G22</f>
        <v>510</v>
      </c>
      <c r="D47" s="62">
        <f>'Operating Exp'!H22</f>
        <v>600</v>
      </c>
      <c r="E47" s="62">
        <f>'Operating Exp'!I22</f>
        <v>660</v>
      </c>
      <c r="F47" s="62">
        <f>'Operating Exp'!J22</f>
        <v>660</v>
      </c>
      <c r="G47" s="62">
        <f>'Operating Exp'!K22</f>
        <v>660</v>
      </c>
      <c r="H47" s="62">
        <f>'Operating Exp'!L22</f>
        <v>660</v>
      </c>
      <c r="I47" s="62">
        <f>'Operating Exp'!M22</f>
        <v>660</v>
      </c>
      <c r="J47" s="62">
        <f>'Operating Exp'!N22</f>
        <v>660</v>
      </c>
      <c r="K47" s="62">
        <f>'Operating Exp'!O22</f>
        <v>660</v>
      </c>
      <c r="L47" s="62">
        <f>'Operating Exp'!P22</f>
        <v>660</v>
      </c>
      <c r="M47" s="62">
        <f>'Operating Exp'!Q22</f>
        <v>660</v>
      </c>
      <c r="N47" s="62">
        <f t="shared" si="12"/>
        <v>4620</v>
      </c>
      <c r="O47" s="62">
        <f>'Operating Exp'!R22</f>
        <v>900</v>
      </c>
      <c r="P47" s="62">
        <f>'Operating Exp'!S22</f>
        <v>900</v>
      </c>
      <c r="Q47" s="62">
        <f>'Operating Exp'!T22</f>
        <v>900</v>
      </c>
      <c r="R47" s="62">
        <f>'Operating Exp'!U22</f>
        <v>900</v>
      </c>
      <c r="S47" s="62">
        <f>'Operating Exp'!V22</f>
        <v>900</v>
      </c>
      <c r="T47" s="62">
        <f>'Operating Exp'!W22</f>
        <v>900</v>
      </c>
      <c r="U47" s="62">
        <f>'Operating Exp'!X22</f>
        <v>930</v>
      </c>
      <c r="V47" s="62">
        <f>'Operating Exp'!Y22</f>
        <v>930</v>
      </c>
      <c r="W47" s="62">
        <f>'Operating Exp'!Z22</f>
        <v>930</v>
      </c>
      <c r="X47" s="62">
        <f>'Operating Exp'!AA22</f>
        <v>930</v>
      </c>
      <c r="Y47" s="62">
        <f>'Operating Exp'!AB22</f>
        <v>960</v>
      </c>
      <c r="Z47" s="62">
        <f>'Operating Exp'!AC22</f>
        <v>990</v>
      </c>
      <c r="AA47" s="62">
        <f t="shared" si="13"/>
        <v>11070</v>
      </c>
      <c r="AB47" s="62">
        <f>'Operating Exp'!AD22</f>
        <v>1230</v>
      </c>
      <c r="AC47" s="62">
        <f>'Operating Exp'!AE22</f>
        <v>1230</v>
      </c>
      <c r="AD47" s="62">
        <f>'Operating Exp'!AF22</f>
        <v>1230</v>
      </c>
      <c r="AE47" s="62">
        <f>'Operating Exp'!AG22</f>
        <v>1230</v>
      </c>
      <c r="AF47" s="62">
        <f>'Operating Exp'!AH22</f>
        <v>1260</v>
      </c>
      <c r="AG47" s="62">
        <f>'Operating Exp'!AI22</f>
        <v>1260</v>
      </c>
      <c r="AH47" s="62">
        <f>'Operating Exp'!AJ22</f>
        <v>1260</v>
      </c>
      <c r="AI47" s="62">
        <f>'Operating Exp'!AK22</f>
        <v>1320</v>
      </c>
      <c r="AJ47" s="62">
        <f>'Operating Exp'!AL22</f>
        <v>1320</v>
      </c>
      <c r="AK47" s="62">
        <f>'Operating Exp'!AM22</f>
        <v>1320</v>
      </c>
      <c r="AL47" s="62">
        <f>'Operating Exp'!AN22</f>
        <v>1350</v>
      </c>
      <c r="AM47" s="62">
        <f>'Operating Exp'!AO22</f>
        <v>1350</v>
      </c>
      <c r="AN47" s="305">
        <f t="shared" si="14"/>
        <v>15360</v>
      </c>
    </row>
    <row r="48" spans="1:40" s="27" customFormat="1" hidden="1" outlineLevel="2" x14ac:dyDescent="0.3">
      <c r="A48" s="27" t="s">
        <v>94</v>
      </c>
      <c r="B48" s="62">
        <f>'Operating Exp'!F23+'Operating Exp'!F24</f>
        <v>18480</v>
      </c>
      <c r="C48" s="62">
        <f>'Operating Exp'!G23+'Operating Exp'!G24</f>
        <v>2510</v>
      </c>
      <c r="D48" s="62">
        <f>'Operating Exp'!H23+'Operating Exp'!H24</f>
        <v>6600</v>
      </c>
      <c r="E48" s="62">
        <f>'Operating Exp'!I23+'Operating Exp'!I24</f>
        <v>4660</v>
      </c>
      <c r="F48" s="62">
        <f>'Operating Exp'!J23+'Operating Exp'!J24</f>
        <v>660</v>
      </c>
      <c r="G48" s="62">
        <f>'Operating Exp'!K23+'Operating Exp'!K24</f>
        <v>660</v>
      </c>
      <c r="H48" s="62">
        <f>'Operating Exp'!L23+'Operating Exp'!L24</f>
        <v>660</v>
      </c>
      <c r="I48" s="62">
        <f>'Operating Exp'!M23+'Operating Exp'!M24</f>
        <v>660</v>
      </c>
      <c r="J48" s="62">
        <f>'Operating Exp'!N23+'Operating Exp'!N24</f>
        <v>660</v>
      </c>
      <c r="K48" s="62">
        <f>'Operating Exp'!O23+'Operating Exp'!O24</f>
        <v>660</v>
      </c>
      <c r="L48" s="62">
        <f>'Operating Exp'!P23+'Operating Exp'!P24</f>
        <v>660</v>
      </c>
      <c r="M48" s="62">
        <f>'Operating Exp'!Q23+'Operating Exp'!Q24</f>
        <v>660</v>
      </c>
      <c r="N48" s="62">
        <f t="shared" si="12"/>
        <v>4620</v>
      </c>
      <c r="O48" s="62">
        <f>'Operating Exp'!R23+'Operating Exp'!R24</f>
        <v>16900</v>
      </c>
      <c r="P48" s="62">
        <f>'Operating Exp'!S23+'Operating Exp'!S24</f>
        <v>900</v>
      </c>
      <c r="Q48" s="62">
        <f>'Operating Exp'!T23+'Operating Exp'!T24</f>
        <v>900</v>
      </c>
      <c r="R48" s="62">
        <f>'Operating Exp'!U23+'Operating Exp'!U24</f>
        <v>900</v>
      </c>
      <c r="S48" s="62">
        <f>'Operating Exp'!V23+'Operating Exp'!V24</f>
        <v>900</v>
      </c>
      <c r="T48" s="62">
        <f>'Operating Exp'!W23+'Operating Exp'!W24</f>
        <v>900</v>
      </c>
      <c r="U48" s="62">
        <f>'Operating Exp'!X23+'Operating Exp'!X24</f>
        <v>2930</v>
      </c>
      <c r="V48" s="62">
        <f>'Operating Exp'!Y23+'Operating Exp'!Y24</f>
        <v>930</v>
      </c>
      <c r="W48" s="62">
        <f>'Operating Exp'!Z23+'Operating Exp'!Z24</f>
        <v>930</v>
      </c>
      <c r="X48" s="62">
        <f>'Operating Exp'!AA23+'Operating Exp'!AA24</f>
        <v>930</v>
      </c>
      <c r="Y48" s="62">
        <f>'Operating Exp'!AB23+'Operating Exp'!AB24</f>
        <v>2960</v>
      </c>
      <c r="Z48" s="62">
        <f>'Operating Exp'!AC23+'Operating Exp'!AC24</f>
        <v>2990</v>
      </c>
      <c r="AA48" s="62">
        <f t="shared" si="13"/>
        <v>33070</v>
      </c>
      <c r="AB48" s="62">
        <f>'Operating Exp'!AD23+'Operating Exp'!AD24</f>
        <v>17230</v>
      </c>
      <c r="AC48" s="62">
        <f>'Operating Exp'!AE23+'Operating Exp'!AE24</f>
        <v>1230</v>
      </c>
      <c r="AD48" s="62">
        <f>'Operating Exp'!AF23+'Operating Exp'!AF24</f>
        <v>1230</v>
      </c>
      <c r="AE48" s="62">
        <f>'Operating Exp'!AG23+'Operating Exp'!AG24</f>
        <v>1230</v>
      </c>
      <c r="AF48" s="62">
        <f>'Operating Exp'!AH23+'Operating Exp'!AH24</f>
        <v>3260</v>
      </c>
      <c r="AG48" s="62">
        <f>'Operating Exp'!AI23+'Operating Exp'!AI24</f>
        <v>1260</v>
      </c>
      <c r="AH48" s="62">
        <f>'Operating Exp'!AJ23+'Operating Exp'!AJ24</f>
        <v>1260</v>
      </c>
      <c r="AI48" s="62">
        <f>'Operating Exp'!AK23+'Operating Exp'!AK24</f>
        <v>5320</v>
      </c>
      <c r="AJ48" s="62">
        <f>'Operating Exp'!AL23+'Operating Exp'!AL24</f>
        <v>1320</v>
      </c>
      <c r="AK48" s="62">
        <f>'Operating Exp'!AM23+'Operating Exp'!AM24</f>
        <v>1320</v>
      </c>
      <c r="AL48" s="62">
        <f>'Operating Exp'!AN23+'Operating Exp'!AN24</f>
        <v>3350</v>
      </c>
      <c r="AM48" s="62">
        <f>'Operating Exp'!AO23+'Operating Exp'!AO24</f>
        <v>1350</v>
      </c>
      <c r="AN48" s="305">
        <f t="shared" si="14"/>
        <v>39360</v>
      </c>
    </row>
    <row r="49" spans="1:40" s="27" customFormat="1" hidden="1" outlineLevel="2" x14ac:dyDescent="0.3">
      <c r="A49" s="27" t="s">
        <v>95</v>
      </c>
      <c r="B49" s="62">
        <f>'Operating Exp'!F25</f>
        <v>480</v>
      </c>
      <c r="C49" s="62">
        <f>'Operating Exp'!G25</f>
        <v>510</v>
      </c>
      <c r="D49" s="62">
        <f>'Operating Exp'!H25</f>
        <v>600</v>
      </c>
      <c r="E49" s="62">
        <f>'Operating Exp'!I25</f>
        <v>660</v>
      </c>
      <c r="F49" s="62">
        <f>'Operating Exp'!J25</f>
        <v>660</v>
      </c>
      <c r="G49" s="62">
        <f>'Operating Exp'!K25</f>
        <v>660</v>
      </c>
      <c r="H49" s="62">
        <f>'Operating Exp'!L25</f>
        <v>660</v>
      </c>
      <c r="I49" s="62">
        <f>'Operating Exp'!M25</f>
        <v>660</v>
      </c>
      <c r="J49" s="62">
        <f>'Operating Exp'!N25</f>
        <v>660</v>
      </c>
      <c r="K49" s="62">
        <f>'Operating Exp'!O25</f>
        <v>660</v>
      </c>
      <c r="L49" s="62">
        <f>'Operating Exp'!P25</f>
        <v>660</v>
      </c>
      <c r="M49" s="62">
        <f>'Operating Exp'!Q25</f>
        <v>660</v>
      </c>
      <c r="N49" s="62">
        <f t="shared" si="12"/>
        <v>4620</v>
      </c>
      <c r="O49" s="62">
        <f>'Operating Exp'!R25</f>
        <v>900</v>
      </c>
      <c r="P49" s="62">
        <f>'Operating Exp'!S25</f>
        <v>900</v>
      </c>
      <c r="Q49" s="62">
        <f>'Operating Exp'!T25</f>
        <v>900</v>
      </c>
      <c r="R49" s="62">
        <f>'Operating Exp'!U25</f>
        <v>900</v>
      </c>
      <c r="S49" s="62">
        <f>'Operating Exp'!V25</f>
        <v>900</v>
      </c>
      <c r="T49" s="62">
        <f>'Operating Exp'!W25</f>
        <v>900</v>
      </c>
      <c r="U49" s="62">
        <f>'Operating Exp'!X25</f>
        <v>930</v>
      </c>
      <c r="V49" s="62">
        <f>'Operating Exp'!Y25</f>
        <v>930</v>
      </c>
      <c r="W49" s="62">
        <f>'Operating Exp'!Z25</f>
        <v>930</v>
      </c>
      <c r="X49" s="62">
        <f>'Operating Exp'!AA25</f>
        <v>930</v>
      </c>
      <c r="Y49" s="62">
        <f>'Operating Exp'!AB25</f>
        <v>960</v>
      </c>
      <c r="Z49" s="62">
        <f>'Operating Exp'!AC25</f>
        <v>990</v>
      </c>
      <c r="AA49" s="62">
        <f t="shared" si="13"/>
        <v>11070</v>
      </c>
      <c r="AB49" s="62">
        <f>'Operating Exp'!AD25</f>
        <v>1230</v>
      </c>
      <c r="AC49" s="62">
        <f>'Operating Exp'!AE25</f>
        <v>1230</v>
      </c>
      <c r="AD49" s="62">
        <f>'Operating Exp'!AF25</f>
        <v>1230</v>
      </c>
      <c r="AE49" s="62">
        <f>'Operating Exp'!AG25</f>
        <v>1230</v>
      </c>
      <c r="AF49" s="62">
        <f>'Operating Exp'!AH25</f>
        <v>1260</v>
      </c>
      <c r="AG49" s="62">
        <f>'Operating Exp'!AI25</f>
        <v>1260</v>
      </c>
      <c r="AH49" s="62">
        <f>'Operating Exp'!AJ25</f>
        <v>1260</v>
      </c>
      <c r="AI49" s="62">
        <f>'Operating Exp'!AK25</f>
        <v>1320</v>
      </c>
      <c r="AJ49" s="62">
        <f>'Operating Exp'!AL25</f>
        <v>1320</v>
      </c>
      <c r="AK49" s="62">
        <f>'Operating Exp'!AM25</f>
        <v>1320</v>
      </c>
      <c r="AL49" s="62">
        <f>'Operating Exp'!AN25</f>
        <v>1350</v>
      </c>
      <c r="AM49" s="62">
        <f>'Operating Exp'!AO25</f>
        <v>1350</v>
      </c>
      <c r="AN49" s="305">
        <f t="shared" si="14"/>
        <v>15360</v>
      </c>
    </row>
    <row r="50" spans="1:40" s="27" customFormat="1" hidden="1" outlineLevel="2" x14ac:dyDescent="0.3">
      <c r="A50" s="27" t="s">
        <v>96</v>
      </c>
      <c r="B50" s="62">
        <f>'Operating Exp'!F26</f>
        <v>100</v>
      </c>
      <c r="C50" s="62">
        <f>'Operating Exp'!G26</f>
        <v>100</v>
      </c>
      <c r="D50" s="62">
        <f>'Operating Exp'!H26</f>
        <v>100</v>
      </c>
      <c r="E50" s="62">
        <f>'Operating Exp'!I26</f>
        <v>100</v>
      </c>
      <c r="F50" s="62">
        <f>'Operating Exp'!J26</f>
        <v>100</v>
      </c>
      <c r="G50" s="62">
        <f>'Operating Exp'!K26</f>
        <v>100</v>
      </c>
      <c r="H50" s="62">
        <f>'Operating Exp'!L26</f>
        <v>100</v>
      </c>
      <c r="I50" s="62">
        <f>'Operating Exp'!M26</f>
        <v>100</v>
      </c>
      <c r="J50" s="62">
        <f>'Operating Exp'!N26</f>
        <v>100</v>
      </c>
      <c r="K50" s="62">
        <f>'Operating Exp'!O26</f>
        <v>100</v>
      </c>
      <c r="L50" s="62">
        <f>'Operating Exp'!P26</f>
        <v>100</v>
      </c>
      <c r="M50" s="62">
        <f>'Operating Exp'!Q26</f>
        <v>100</v>
      </c>
      <c r="N50" s="62">
        <f t="shared" si="12"/>
        <v>700</v>
      </c>
      <c r="O50" s="62">
        <f>'Operating Exp'!R26</f>
        <v>100</v>
      </c>
      <c r="P50" s="62">
        <f>'Operating Exp'!S26</f>
        <v>100</v>
      </c>
      <c r="Q50" s="62">
        <f>'Operating Exp'!T26</f>
        <v>100</v>
      </c>
      <c r="R50" s="62">
        <f>'Operating Exp'!U26</f>
        <v>100</v>
      </c>
      <c r="S50" s="62">
        <f>'Operating Exp'!V26</f>
        <v>100</v>
      </c>
      <c r="T50" s="62">
        <f>'Operating Exp'!W26</f>
        <v>100</v>
      </c>
      <c r="U50" s="62">
        <f>'Operating Exp'!X26</f>
        <v>100</v>
      </c>
      <c r="V50" s="62">
        <f>'Operating Exp'!Y26</f>
        <v>100</v>
      </c>
      <c r="W50" s="62">
        <f>'Operating Exp'!Z26</f>
        <v>100</v>
      </c>
      <c r="X50" s="62">
        <f>'Operating Exp'!AA26</f>
        <v>100</v>
      </c>
      <c r="Y50" s="62">
        <f>'Operating Exp'!AB26</f>
        <v>100</v>
      </c>
      <c r="Z50" s="62">
        <f>'Operating Exp'!AC26</f>
        <v>100</v>
      </c>
      <c r="AA50" s="62">
        <f t="shared" si="13"/>
        <v>1200</v>
      </c>
      <c r="AB50" s="62">
        <f>'Operating Exp'!AD26</f>
        <v>100</v>
      </c>
      <c r="AC50" s="62">
        <f>'Operating Exp'!AE26</f>
        <v>100</v>
      </c>
      <c r="AD50" s="62">
        <f>'Operating Exp'!AF26</f>
        <v>100</v>
      </c>
      <c r="AE50" s="62">
        <f>'Operating Exp'!AG26</f>
        <v>100</v>
      </c>
      <c r="AF50" s="62">
        <f>'Operating Exp'!AH26</f>
        <v>100</v>
      </c>
      <c r="AG50" s="62">
        <f>'Operating Exp'!AI26</f>
        <v>100</v>
      </c>
      <c r="AH50" s="62">
        <f>'Operating Exp'!AJ26</f>
        <v>100</v>
      </c>
      <c r="AI50" s="62">
        <f>'Operating Exp'!AK26</f>
        <v>100</v>
      </c>
      <c r="AJ50" s="62">
        <f>'Operating Exp'!AL26</f>
        <v>100</v>
      </c>
      <c r="AK50" s="62">
        <f>'Operating Exp'!AM26</f>
        <v>100</v>
      </c>
      <c r="AL50" s="62">
        <f>'Operating Exp'!AN26</f>
        <v>100</v>
      </c>
      <c r="AM50" s="62">
        <f>'Operating Exp'!AO26</f>
        <v>100</v>
      </c>
      <c r="AN50" s="305">
        <f t="shared" si="14"/>
        <v>1200</v>
      </c>
    </row>
    <row r="51" spans="1:40" s="27" customFormat="1" hidden="1" outlineLevel="2" x14ac:dyDescent="0.3">
      <c r="A51" s="27" t="s">
        <v>93</v>
      </c>
      <c r="B51" s="62">
        <f>'Operating Exp'!F27</f>
        <v>640</v>
      </c>
      <c r="C51" s="62">
        <f>'Operating Exp'!G27</f>
        <v>680</v>
      </c>
      <c r="D51" s="62">
        <f>'Operating Exp'!H27</f>
        <v>800</v>
      </c>
      <c r="E51" s="62">
        <f>'Operating Exp'!I27</f>
        <v>880</v>
      </c>
      <c r="F51" s="62">
        <f>'Operating Exp'!J27</f>
        <v>880</v>
      </c>
      <c r="G51" s="62">
        <f>'Operating Exp'!K27</f>
        <v>880</v>
      </c>
      <c r="H51" s="62">
        <f>'Operating Exp'!L27</f>
        <v>880</v>
      </c>
      <c r="I51" s="62">
        <f>'Operating Exp'!M27</f>
        <v>880</v>
      </c>
      <c r="J51" s="62">
        <f>'Operating Exp'!N27</f>
        <v>880</v>
      </c>
      <c r="K51" s="62">
        <f>'Operating Exp'!O27</f>
        <v>880</v>
      </c>
      <c r="L51" s="62">
        <f>'Operating Exp'!P27</f>
        <v>880</v>
      </c>
      <c r="M51" s="62">
        <f>'Operating Exp'!Q27</f>
        <v>880</v>
      </c>
      <c r="N51" s="62">
        <f t="shared" si="12"/>
        <v>6160</v>
      </c>
      <c r="O51" s="62">
        <f>'Operating Exp'!R27</f>
        <v>1200</v>
      </c>
      <c r="P51" s="62">
        <f>'Operating Exp'!S27</f>
        <v>1200</v>
      </c>
      <c r="Q51" s="62">
        <f>'Operating Exp'!T27</f>
        <v>1200</v>
      </c>
      <c r="R51" s="62">
        <f>'Operating Exp'!U27</f>
        <v>1200</v>
      </c>
      <c r="S51" s="62">
        <f>'Operating Exp'!V27</f>
        <v>1200</v>
      </c>
      <c r="T51" s="62">
        <f>'Operating Exp'!W27</f>
        <v>1200</v>
      </c>
      <c r="U51" s="62">
        <f>'Operating Exp'!X27</f>
        <v>1240</v>
      </c>
      <c r="V51" s="62">
        <f>'Operating Exp'!Y27</f>
        <v>1240</v>
      </c>
      <c r="W51" s="62">
        <f>'Operating Exp'!Z27</f>
        <v>1240</v>
      </c>
      <c r="X51" s="62">
        <f>'Operating Exp'!AA27</f>
        <v>1240</v>
      </c>
      <c r="Y51" s="62">
        <f>'Operating Exp'!AB27</f>
        <v>1280</v>
      </c>
      <c r="Z51" s="62">
        <f>'Operating Exp'!AC27</f>
        <v>1320</v>
      </c>
      <c r="AA51" s="62">
        <f t="shared" si="13"/>
        <v>14760</v>
      </c>
      <c r="AB51" s="62">
        <f>'Operating Exp'!AD27</f>
        <v>1640</v>
      </c>
      <c r="AC51" s="62">
        <f>'Operating Exp'!AE27</f>
        <v>1640</v>
      </c>
      <c r="AD51" s="62">
        <f>'Operating Exp'!AF27</f>
        <v>1640</v>
      </c>
      <c r="AE51" s="62">
        <f>'Operating Exp'!AG27</f>
        <v>1640</v>
      </c>
      <c r="AF51" s="62">
        <f>'Operating Exp'!AH27</f>
        <v>1680</v>
      </c>
      <c r="AG51" s="62">
        <f>'Operating Exp'!AI27</f>
        <v>1680</v>
      </c>
      <c r="AH51" s="62">
        <f>'Operating Exp'!AJ27</f>
        <v>1680</v>
      </c>
      <c r="AI51" s="62">
        <f>'Operating Exp'!AK27</f>
        <v>1760</v>
      </c>
      <c r="AJ51" s="62">
        <f>'Operating Exp'!AL27</f>
        <v>1760</v>
      </c>
      <c r="AK51" s="62">
        <f>'Operating Exp'!AM27</f>
        <v>1760</v>
      </c>
      <c r="AL51" s="62">
        <f>'Operating Exp'!AN27</f>
        <v>1800</v>
      </c>
      <c r="AM51" s="62">
        <f>'Operating Exp'!AO27</f>
        <v>1800</v>
      </c>
      <c r="AN51" s="305">
        <f t="shared" si="14"/>
        <v>20480</v>
      </c>
    </row>
    <row r="52" spans="1:40" s="27" customFormat="1" hidden="1" outlineLevel="2" x14ac:dyDescent="0.3">
      <c r="A52" s="50" t="s">
        <v>108</v>
      </c>
      <c r="B52" s="62">
        <f>'Operating Exp'!F28</f>
        <v>80</v>
      </c>
      <c r="C52" s="62">
        <f>'Operating Exp'!G28</f>
        <v>80</v>
      </c>
      <c r="D52" s="62">
        <f>'Operating Exp'!H28</f>
        <v>80</v>
      </c>
      <c r="E52" s="62">
        <f>'Operating Exp'!I28</f>
        <v>80</v>
      </c>
      <c r="F52" s="62">
        <f>'Operating Exp'!J28</f>
        <v>80</v>
      </c>
      <c r="G52" s="62">
        <f>'Operating Exp'!K28</f>
        <v>80</v>
      </c>
      <c r="H52" s="62">
        <f>'Operating Exp'!L28</f>
        <v>80</v>
      </c>
      <c r="I52" s="62">
        <f>'Operating Exp'!M28</f>
        <v>80</v>
      </c>
      <c r="J52" s="62">
        <f>'Operating Exp'!N28</f>
        <v>80</v>
      </c>
      <c r="K52" s="62">
        <f>'Operating Exp'!O28</f>
        <v>80</v>
      </c>
      <c r="L52" s="62">
        <f>'Operating Exp'!P28</f>
        <v>80</v>
      </c>
      <c r="M52" s="62">
        <f>'Operating Exp'!Q28</f>
        <v>80</v>
      </c>
      <c r="N52" s="62">
        <f t="shared" si="12"/>
        <v>560</v>
      </c>
      <c r="O52" s="62">
        <f>'Operating Exp'!R28</f>
        <v>80</v>
      </c>
      <c r="P52" s="62">
        <f>'Operating Exp'!S28</f>
        <v>80</v>
      </c>
      <c r="Q52" s="62">
        <f>'Operating Exp'!T28</f>
        <v>80</v>
      </c>
      <c r="R52" s="62">
        <f>'Operating Exp'!U28</f>
        <v>80</v>
      </c>
      <c r="S52" s="62">
        <f>'Operating Exp'!V28</f>
        <v>80</v>
      </c>
      <c r="T52" s="62">
        <f>'Operating Exp'!W28</f>
        <v>80</v>
      </c>
      <c r="U52" s="62">
        <f>'Operating Exp'!X28</f>
        <v>80</v>
      </c>
      <c r="V52" s="62">
        <f>'Operating Exp'!Y28</f>
        <v>80</v>
      </c>
      <c r="W52" s="62">
        <f>'Operating Exp'!Z28</f>
        <v>80</v>
      </c>
      <c r="X52" s="62">
        <f>'Operating Exp'!AA28</f>
        <v>80</v>
      </c>
      <c r="Y52" s="62">
        <f>'Operating Exp'!AB28</f>
        <v>80</v>
      </c>
      <c r="Z52" s="62">
        <f>'Operating Exp'!AC28</f>
        <v>80</v>
      </c>
      <c r="AA52" s="62">
        <f t="shared" si="13"/>
        <v>960</v>
      </c>
      <c r="AB52" s="62">
        <f>'Operating Exp'!AD28</f>
        <v>80</v>
      </c>
      <c r="AC52" s="62">
        <f>'Operating Exp'!AE28</f>
        <v>80</v>
      </c>
      <c r="AD52" s="62">
        <f>'Operating Exp'!AF28</f>
        <v>80</v>
      </c>
      <c r="AE52" s="62">
        <f>'Operating Exp'!AG28</f>
        <v>80</v>
      </c>
      <c r="AF52" s="62">
        <f>'Operating Exp'!AH28</f>
        <v>80</v>
      </c>
      <c r="AG52" s="62">
        <f>'Operating Exp'!AI28</f>
        <v>80</v>
      </c>
      <c r="AH52" s="62">
        <f>'Operating Exp'!AJ28</f>
        <v>80</v>
      </c>
      <c r="AI52" s="62">
        <f>'Operating Exp'!AK28</f>
        <v>80</v>
      </c>
      <c r="AJ52" s="62">
        <f>'Operating Exp'!AL28</f>
        <v>80</v>
      </c>
      <c r="AK52" s="62">
        <f>'Operating Exp'!AM28</f>
        <v>80</v>
      </c>
      <c r="AL52" s="62">
        <f>'Operating Exp'!AN28</f>
        <v>80</v>
      </c>
      <c r="AM52" s="62">
        <f>'Operating Exp'!AO28</f>
        <v>80</v>
      </c>
      <c r="AN52" s="305">
        <f t="shared" si="14"/>
        <v>960</v>
      </c>
    </row>
    <row r="53" spans="1:40" s="27" customFormat="1" hidden="1" outlineLevel="2" x14ac:dyDescent="0.3">
      <c r="A53" s="50" t="s">
        <v>109</v>
      </c>
      <c r="B53" s="62">
        <f>'Operating Exp'!F29</f>
        <v>80</v>
      </c>
      <c r="C53" s="62">
        <f>'Operating Exp'!G29</f>
        <v>80</v>
      </c>
      <c r="D53" s="62">
        <f>'Operating Exp'!H29</f>
        <v>80</v>
      </c>
      <c r="E53" s="62">
        <f>'Operating Exp'!I29</f>
        <v>80</v>
      </c>
      <c r="F53" s="62">
        <f>'Operating Exp'!J29</f>
        <v>80</v>
      </c>
      <c r="G53" s="62">
        <f>'Operating Exp'!K29</f>
        <v>80</v>
      </c>
      <c r="H53" s="62">
        <f>'Operating Exp'!L29</f>
        <v>80</v>
      </c>
      <c r="I53" s="62">
        <f>'Operating Exp'!M29</f>
        <v>80</v>
      </c>
      <c r="J53" s="62">
        <f>'Operating Exp'!N29</f>
        <v>80</v>
      </c>
      <c r="K53" s="62">
        <f>'Operating Exp'!O29</f>
        <v>80</v>
      </c>
      <c r="L53" s="62">
        <f>'Operating Exp'!P29</f>
        <v>80</v>
      </c>
      <c r="M53" s="62">
        <f>'Operating Exp'!Q29</f>
        <v>80</v>
      </c>
      <c r="N53" s="62">
        <f t="shared" si="12"/>
        <v>560</v>
      </c>
      <c r="O53" s="62">
        <f>'Operating Exp'!R29</f>
        <v>80</v>
      </c>
      <c r="P53" s="62">
        <f>'Operating Exp'!S29</f>
        <v>80</v>
      </c>
      <c r="Q53" s="62">
        <f>'Operating Exp'!T29</f>
        <v>80</v>
      </c>
      <c r="R53" s="62">
        <f>'Operating Exp'!U29</f>
        <v>80</v>
      </c>
      <c r="S53" s="62">
        <f>'Operating Exp'!V29</f>
        <v>80</v>
      </c>
      <c r="T53" s="62">
        <f>'Operating Exp'!W29</f>
        <v>80</v>
      </c>
      <c r="U53" s="62">
        <f>'Operating Exp'!X29</f>
        <v>80</v>
      </c>
      <c r="V53" s="62">
        <f>'Operating Exp'!Y29</f>
        <v>80</v>
      </c>
      <c r="W53" s="62">
        <f>'Operating Exp'!Z29</f>
        <v>80</v>
      </c>
      <c r="X53" s="62">
        <f>'Operating Exp'!AA29</f>
        <v>80</v>
      </c>
      <c r="Y53" s="62">
        <f>'Operating Exp'!AB29</f>
        <v>80</v>
      </c>
      <c r="Z53" s="62">
        <f>'Operating Exp'!AC29</f>
        <v>80</v>
      </c>
      <c r="AA53" s="62">
        <f t="shared" si="13"/>
        <v>960</v>
      </c>
      <c r="AB53" s="62">
        <f>'Operating Exp'!AD29</f>
        <v>80</v>
      </c>
      <c r="AC53" s="62">
        <f>'Operating Exp'!AE29</f>
        <v>80</v>
      </c>
      <c r="AD53" s="62">
        <f>'Operating Exp'!AF29</f>
        <v>80</v>
      </c>
      <c r="AE53" s="62">
        <f>'Operating Exp'!AG29</f>
        <v>80</v>
      </c>
      <c r="AF53" s="62">
        <f>'Operating Exp'!AH29</f>
        <v>80</v>
      </c>
      <c r="AG53" s="62">
        <f>'Operating Exp'!AI29</f>
        <v>80</v>
      </c>
      <c r="AH53" s="62">
        <f>'Operating Exp'!AJ29</f>
        <v>80</v>
      </c>
      <c r="AI53" s="62">
        <f>'Operating Exp'!AK29</f>
        <v>80</v>
      </c>
      <c r="AJ53" s="62">
        <f>'Operating Exp'!AL29</f>
        <v>80</v>
      </c>
      <c r="AK53" s="62">
        <f>'Operating Exp'!AM29</f>
        <v>80</v>
      </c>
      <c r="AL53" s="62">
        <f>'Operating Exp'!AN29</f>
        <v>80</v>
      </c>
      <c r="AM53" s="62">
        <f>'Operating Exp'!AO29</f>
        <v>80</v>
      </c>
      <c r="AN53" s="305">
        <f t="shared" si="14"/>
        <v>960</v>
      </c>
    </row>
    <row r="54" spans="1:40" s="27" customFormat="1" collapsed="1" x14ac:dyDescent="0.3">
      <c r="A54" s="61" t="s">
        <v>20</v>
      </c>
      <c r="B54" s="62">
        <f t="shared" ref="B54:AM54" si="17">SUM(B47:B53)</f>
        <v>20340</v>
      </c>
      <c r="C54" s="62">
        <f t="shared" si="17"/>
        <v>4470</v>
      </c>
      <c r="D54" s="62">
        <f t="shared" si="17"/>
        <v>8860</v>
      </c>
      <c r="E54" s="62">
        <f t="shared" si="17"/>
        <v>7120</v>
      </c>
      <c r="F54" s="62">
        <f t="shared" si="17"/>
        <v>3120</v>
      </c>
      <c r="G54" s="62">
        <f t="shared" si="17"/>
        <v>3120</v>
      </c>
      <c r="H54" s="62">
        <f t="shared" si="17"/>
        <v>3120</v>
      </c>
      <c r="I54" s="62">
        <f t="shared" si="17"/>
        <v>3120</v>
      </c>
      <c r="J54" s="62">
        <f t="shared" si="17"/>
        <v>3120</v>
      </c>
      <c r="K54" s="62">
        <f t="shared" si="17"/>
        <v>3120</v>
      </c>
      <c r="L54" s="62">
        <f t="shared" si="17"/>
        <v>3120</v>
      </c>
      <c r="M54" s="62">
        <f t="shared" si="17"/>
        <v>3120</v>
      </c>
      <c r="N54" s="62">
        <f t="shared" si="12"/>
        <v>21840</v>
      </c>
      <c r="O54" s="62">
        <f t="shared" si="17"/>
        <v>20160</v>
      </c>
      <c r="P54" s="62">
        <f t="shared" si="17"/>
        <v>4160</v>
      </c>
      <c r="Q54" s="62">
        <f t="shared" si="17"/>
        <v>4160</v>
      </c>
      <c r="R54" s="62">
        <f t="shared" si="17"/>
        <v>4160</v>
      </c>
      <c r="S54" s="62">
        <f t="shared" si="17"/>
        <v>4160</v>
      </c>
      <c r="T54" s="62">
        <f t="shared" si="17"/>
        <v>4160</v>
      </c>
      <c r="U54" s="62">
        <f t="shared" si="17"/>
        <v>6290</v>
      </c>
      <c r="V54" s="62">
        <f t="shared" si="17"/>
        <v>4290</v>
      </c>
      <c r="W54" s="62">
        <f t="shared" si="17"/>
        <v>4290</v>
      </c>
      <c r="X54" s="62">
        <f t="shared" si="17"/>
        <v>4290</v>
      </c>
      <c r="Y54" s="62">
        <f t="shared" si="17"/>
        <v>6420</v>
      </c>
      <c r="Z54" s="62">
        <f t="shared" si="17"/>
        <v>6550</v>
      </c>
      <c r="AA54" s="62">
        <f t="shared" si="13"/>
        <v>73090</v>
      </c>
      <c r="AB54" s="62">
        <f t="shared" si="17"/>
        <v>21590</v>
      </c>
      <c r="AC54" s="62">
        <f t="shared" si="17"/>
        <v>5590</v>
      </c>
      <c r="AD54" s="62">
        <f t="shared" si="17"/>
        <v>5590</v>
      </c>
      <c r="AE54" s="62">
        <f t="shared" si="17"/>
        <v>5590</v>
      </c>
      <c r="AF54" s="62">
        <f t="shared" si="17"/>
        <v>7720</v>
      </c>
      <c r="AG54" s="62">
        <f t="shared" si="17"/>
        <v>5720</v>
      </c>
      <c r="AH54" s="62">
        <f t="shared" si="17"/>
        <v>5720</v>
      </c>
      <c r="AI54" s="62">
        <f t="shared" si="17"/>
        <v>9980</v>
      </c>
      <c r="AJ54" s="62">
        <f t="shared" si="17"/>
        <v>5980</v>
      </c>
      <c r="AK54" s="62">
        <f t="shared" si="17"/>
        <v>5980</v>
      </c>
      <c r="AL54" s="62">
        <f t="shared" si="17"/>
        <v>8110</v>
      </c>
      <c r="AM54" s="62">
        <f t="shared" si="17"/>
        <v>6110</v>
      </c>
      <c r="AN54" s="305">
        <f t="shared" si="14"/>
        <v>93680</v>
      </c>
    </row>
    <row r="55" spans="1:40" s="27" customFormat="1" hidden="1" outlineLevel="1" x14ac:dyDescent="0.3">
      <c r="A55" s="50" t="s">
        <v>111</v>
      </c>
      <c r="B55" s="62">
        <f>'Operating Exp'!F31</f>
        <v>150</v>
      </c>
      <c r="C55" s="62">
        <f>'Operating Exp'!G31</f>
        <v>150</v>
      </c>
      <c r="D55" s="62">
        <f>'Operating Exp'!H31</f>
        <v>150</v>
      </c>
      <c r="E55" s="62">
        <f>'Operating Exp'!I31</f>
        <v>150</v>
      </c>
      <c r="F55" s="62">
        <f>'Operating Exp'!J31</f>
        <v>150</v>
      </c>
      <c r="G55" s="62">
        <f>'Operating Exp'!K31</f>
        <v>150</v>
      </c>
      <c r="H55" s="62">
        <f>'Operating Exp'!L31</f>
        <v>150</v>
      </c>
      <c r="I55" s="62">
        <f>'Operating Exp'!M31</f>
        <v>150</v>
      </c>
      <c r="J55" s="62">
        <f>'Operating Exp'!N31</f>
        <v>150</v>
      </c>
      <c r="K55" s="62">
        <f>'Operating Exp'!O31</f>
        <v>150</v>
      </c>
      <c r="L55" s="62">
        <f>'Operating Exp'!P31</f>
        <v>150</v>
      </c>
      <c r="M55" s="62">
        <f>'Operating Exp'!Q31</f>
        <v>150</v>
      </c>
      <c r="N55" s="62">
        <f t="shared" si="12"/>
        <v>1050</v>
      </c>
      <c r="O55" s="62">
        <f>'Operating Exp'!R31</f>
        <v>300</v>
      </c>
      <c r="P55" s="62">
        <f>'Operating Exp'!S31</f>
        <v>300</v>
      </c>
      <c r="Q55" s="62">
        <f>'Operating Exp'!T31</f>
        <v>300</v>
      </c>
      <c r="R55" s="62">
        <f>'Operating Exp'!U31</f>
        <v>300</v>
      </c>
      <c r="S55" s="62">
        <f>'Operating Exp'!V31</f>
        <v>300</v>
      </c>
      <c r="T55" s="62">
        <f>'Operating Exp'!W31</f>
        <v>300</v>
      </c>
      <c r="U55" s="62">
        <f>'Operating Exp'!X31</f>
        <v>300</v>
      </c>
      <c r="V55" s="62">
        <f>'Operating Exp'!Y31</f>
        <v>300</v>
      </c>
      <c r="W55" s="62">
        <f>'Operating Exp'!Z31</f>
        <v>300</v>
      </c>
      <c r="X55" s="62">
        <f>'Operating Exp'!AA31</f>
        <v>300</v>
      </c>
      <c r="Y55" s="62">
        <f>'Operating Exp'!AB31</f>
        <v>300</v>
      </c>
      <c r="Z55" s="62">
        <f>'Operating Exp'!AC31</f>
        <v>300</v>
      </c>
      <c r="AA55" s="62">
        <f t="shared" si="13"/>
        <v>3600</v>
      </c>
      <c r="AB55" s="62">
        <f>'Operating Exp'!AD31</f>
        <v>300</v>
      </c>
      <c r="AC55" s="62">
        <f>'Operating Exp'!AE31</f>
        <v>300</v>
      </c>
      <c r="AD55" s="62">
        <f>'Operating Exp'!AF31</f>
        <v>300</v>
      </c>
      <c r="AE55" s="62">
        <f>'Operating Exp'!AG31</f>
        <v>300</v>
      </c>
      <c r="AF55" s="62">
        <f>'Operating Exp'!AH31</f>
        <v>300</v>
      </c>
      <c r="AG55" s="62">
        <f>'Operating Exp'!AI31</f>
        <v>300</v>
      </c>
      <c r="AH55" s="62">
        <f>'Operating Exp'!AJ31</f>
        <v>300</v>
      </c>
      <c r="AI55" s="62">
        <f>'Operating Exp'!AK31</f>
        <v>300</v>
      </c>
      <c r="AJ55" s="62">
        <f>'Operating Exp'!AL31</f>
        <v>300</v>
      </c>
      <c r="AK55" s="62">
        <f>'Operating Exp'!AM31</f>
        <v>300</v>
      </c>
      <c r="AL55" s="62">
        <f>'Operating Exp'!AN31</f>
        <v>300</v>
      </c>
      <c r="AM55" s="62">
        <f>'Operating Exp'!AO31</f>
        <v>300</v>
      </c>
      <c r="AN55" s="305">
        <f t="shared" si="14"/>
        <v>3600</v>
      </c>
    </row>
    <row r="56" spans="1:40" s="27" customFormat="1" hidden="1" outlineLevel="1" x14ac:dyDescent="0.3">
      <c r="A56" s="50" t="s">
        <v>110</v>
      </c>
      <c r="B56" s="62">
        <f>'Operating Exp'!F32</f>
        <v>150</v>
      </c>
      <c r="C56" s="62">
        <f>'Operating Exp'!G32</f>
        <v>150</v>
      </c>
      <c r="D56" s="62">
        <f>'Operating Exp'!H32</f>
        <v>150</v>
      </c>
      <c r="E56" s="62">
        <f>'Operating Exp'!I32</f>
        <v>150</v>
      </c>
      <c r="F56" s="62">
        <f>'Operating Exp'!J32</f>
        <v>150</v>
      </c>
      <c r="G56" s="62">
        <f>'Operating Exp'!K32</f>
        <v>150</v>
      </c>
      <c r="H56" s="62">
        <f>'Operating Exp'!L32</f>
        <v>150</v>
      </c>
      <c r="I56" s="62">
        <f>'Operating Exp'!M32</f>
        <v>150</v>
      </c>
      <c r="J56" s="62">
        <f>'Operating Exp'!N32</f>
        <v>150</v>
      </c>
      <c r="K56" s="62">
        <f>'Operating Exp'!O32</f>
        <v>150</v>
      </c>
      <c r="L56" s="62">
        <f>'Operating Exp'!P32</f>
        <v>150</v>
      </c>
      <c r="M56" s="62">
        <f>'Operating Exp'!Q32</f>
        <v>150</v>
      </c>
      <c r="N56" s="62">
        <f t="shared" si="12"/>
        <v>1050</v>
      </c>
      <c r="O56" s="62">
        <f>'Operating Exp'!R32</f>
        <v>225</v>
      </c>
      <c r="P56" s="62">
        <f>'Operating Exp'!S32</f>
        <v>225</v>
      </c>
      <c r="Q56" s="62">
        <f>'Operating Exp'!T32</f>
        <v>225</v>
      </c>
      <c r="R56" s="62">
        <f>'Operating Exp'!U32</f>
        <v>225</v>
      </c>
      <c r="S56" s="62">
        <f>'Operating Exp'!V32</f>
        <v>225</v>
      </c>
      <c r="T56" s="62">
        <f>'Operating Exp'!W32</f>
        <v>225</v>
      </c>
      <c r="U56" s="62">
        <f>'Operating Exp'!X32</f>
        <v>225</v>
      </c>
      <c r="V56" s="62">
        <f>'Operating Exp'!Y32</f>
        <v>225</v>
      </c>
      <c r="W56" s="62">
        <f>'Operating Exp'!Z32</f>
        <v>225</v>
      </c>
      <c r="X56" s="62">
        <f>'Operating Exp'!AA32</f>
        <v>225</v>
      </c>
      <c r="Y56" s="62">
        <f>'Operating Exp'!AB32</f>
        <v>225</v>
      </c>
      <c r="Z56" s="62">
        <f>'Operating Exp'!AC32</f>
        <v>225</v>
      </c>
      <c r="AA56" s="62">
        <f t="shared" si="13"/>
        <v>2700</v>
      </c>
      <c r="AB56" s="62">
        <f>'Operating Exp'!AD32</f>
        <v>225</v>
      </c>
      <c r="AC56" s="62">
        <f>'Operating Exp'!AE32</f>
        <v>225</v>
      </c>
      <c r="AD56" s="62">
        <f>'Operating Exp'!AF32</f>
        <v>225</v>
      </c>
      <c r="AE56" s="62">
        <f>'Operating Exp'!AG32</f>
        <v>225</v>
      </c>
      <c r="AF56" s="62">
        <f>'Operating Exp'!AH32</f>
        <v>225</v>
      </c>
      <c r="AG56" s="62">
        <f>'Operating Exp'!AI32</f>
        <v>225</v>
      </c>
      <c r="AH56" s="62">
        <f>'Operating Exp'!AJ32</f>
        <v>225</v>
      </c>
      <c r="AI56" s="62">
        <f>'Operating Exp'!AK32</f>
        <v>225</v>
      </c>
      <c r="AJ56" s="62">
        <f>'Operating Exp'!AL32</f>
        <v>225</v>
      </c>
      <c r="AK56" s="62">
        <f>'Operating Exp'!AM32</f>
        <v>225</v>
      </c>
      <c r="AL56" s="62">
        <f>'Operating Exp'!AN32</f>
        <v>225</v>
      </c>
      <c r="AM56" s="62">
        <f>'Operating Exp'!AO32</f>
        <v>225</v>
      </c>
      <c r="AN56" s="305">
        <f t="shared" si="14"/>
        <v>2700</v>
      </c>
    </row>
    <row r="57" spans="1:40" s="27" customFormat="1" hidden="1" outlineLevel="1" x14ac:dyDescent="0.3">
      <c r="A57" s="50" t="s">
        <v>257</v>
      </c>
      <c r="B57" s="62">
        <f>'Operating Exp'!F33</f>
        <v>200</v>
      </c>
      <c r="C57" s="62">
        <f>'Operating Exp'!G33</f>
        <v>200</v>
      </c>
      <c r="D57" s="62">
        <f>'Operating Exp'!H33</f>
        <v>200</v>
      </c>
      <c r="E57" s="62">
        <f>'Operating Exp'!I33</f>
        <v>200</v>
      </c>
      <c r="F57" s="62">
        <f>'Operating Exp'!J33</f>
        <v>200</v>
      </c>
      <c r="G57" s="62">
        <f>'Operating Exp'!K33</f>
        <v>200</v>
      </c>
      <c r="H57" s="62">
        <f>'Operating Exp'!L33</f>
        <v>200</v>
      </c>
      <c r="I57" s="62">
        <f>'Operating Exp'!M33</f>
        <v>200</v>
      </c>
      <c r="J57" s="62">
        <f>'Operating Exp'!N33</f>
        <v>200</v>
      </c>
      <c r="K57" s="62">
        <f>'Operating Exp'!O33</f>
        <v>200</v>
      </c>
      <c r="L57" s="62">
        <f>'Operating Exp'!P33</f>
        <v>200</v>
      </c>
      <c r="M57" s="62">
        <f>'Operating Exp'!Q33</f>
        <v>200</v>
      </c>
      <c r="N57" s="62">
        <f t="shared" si="12"/>
        <v>1400</v>
      </c>
      <c r="O57" s="62">
        <f>'Operating Exp'!R33</f>
        <v>400</v>
      </c>
      <c r="P57" s="62">
        <f>'Operating Exp'!S33</f>
        <v>400</v>
      </c>
      <c r="Q57" s="62">
        <f>'Operating Exp'!T33</f>
        <v>400</v>
      </c>
      <c r="R57" s="62">
        <f>'Operating Exp'!U33</f>
        <v>400</v>
      </c>
      <c r="S57" s="62">
        <f>'Operating Exp'!V33</f>
        <v>400</v>
      </c>
      <c r="T57" s="62">
        <f>'Operating Exp'!W33</f>
        <v>400</v>
      </c>
      <c r="U57" s="62">
        <f>'Operating Exp'!X33</f>
        <v>400</v>
      </c>
      <c r="V57" s="62">
        <f>'Operating Exp'!Y33</f>
        <v>400</v>
      </c>
      <c r="W57" s="62">
        <f>'Operating Exp'!Z33</f>
        <v>400</v>
      </c>
      <c r="X57" s="62">
        <f>'Operating Exp'!AA33</f>
        <v>400</v>
      </c>
      <c r="Y57" s="62">
        <f>'Operating Exp'!AB33</f>
        <v>400</v>
      </c>
      <c r="Z57" s="62">
        <f>'Operating Exp'!AC33</f>
        <v>400</v>
      </c>
      <c r="AA57" s="62">
        <f t="shared" si="13"/>
        <v>4800</v>
      </c>
      <c r="AB57" s="62">
        <f>'Operating Exp'!AD33</f>
        <v>400</v>
      </c>
      <c r="AC57" s="62">
        <f>'Operating Exp'!AE33</f>
        <v>400</v>
      </c>
      <c r="AD57" s="62">
        <f>'Operating Exp'!AF33</f>
        <v>400</v>
      </c>
      <c r="AE57" s="62">
        <f>'Operating Exp'!AG33</f>
        <v>400</v>
      </c>
      <c r="AF57" s="62">
        <f>'Operating Exp'!AH33</f>
        <v>400</v>
      </c>
      <c r="AG57" s="62">
        <f>'Operating Exp'!AI33</f>
        <v>400</v>
      </c>
      <c r="AH57" s="62">
        <f>'Operating Exp'!AJ33</f>
        <v>400</v>
      </c>
      <c r="AI57" s="62">
        <f>'Operating Exp'!AK33</f>
        <v>400</v>
      </c>
      <c r="AJ57" s="62">
        <f>'Operating Exp'!AL33</f>
        <v>400</v>
      </c>
      <c r="AK57" s="62">
        <f>'Operating Exp'!AM33</f>
        <v>400</v>
      </c>
      <c r="AL57" s="62">
        <f>'Operating Exp'!AN33</f>
        <v>400</v>
      </c>
      <c r="AM57" s="62">
        <f>'Operating Exp'!AO33</f>
        <v>400</v>
      </c>
      <c r="AN57" s="305">
        <f t="shared" si="14"/>
        <v>4800</v>
      </c>
    </row>
    <row r="58" spans="1:40" s="27" customFormat="1" hidden="1" outlineLevel="1" x14ac:dyDescent="0.3">
      <c r="A58" s="50" t="s">
        <v>134</v>
      </c>
      <c r="B58" s="62">
        <f>'Operating Exp'!F34</f>
        <v>275</v>
      </c>
      <c r="C58" s="62">
        <f>'Operating Exp'!G34</f>
        <v>275</v>
      </c>
      <c r="D58" s="62">
        <f>'Operating Exp'!H34</f>
        <v>275</v>
      </c>
      <c r="E58" s="62">
        <f>'Operating Exp'!I34</f>
        <v>275</v>
      </c>
      <c r="F58" s="62">
        <f>'Operating Exp'!J34</f>
        <v>275</v>
      </c>
      <c r="G58" s="62">
        <f>'Operating Exp'!K34</f>
        <v>275</v>
      </c>
      <c r="H58" s="62">
        <f>'Operating Exp'!L34</f>
        <v>275</v>
      </c>
      <c r="I58" s="62">
        <f>'Operating Exp'!M34</f>
        <v>275</v>
      </c>
      <c r="J58" s="62">
        <f>'Operating Exp'!N34</f>
        <v>275</v>
      </c>
      <c r="K58" s="62">
        <f>'Operating Exp'!O34</f>
        <v>275</v>
      </c>
      <c r="L58" s="62">
        <f>'Operating Exp'!P34</f>
        <v>275</v>
      </c>
      <c r="M58" s="62">
        <f>'Operating Exp'!Q34</f>
        <v>275</v>
      </c>
      <c r="N58" s="62">
        <f t="shared" si="12"/>
        <v>1925</v>
      </c>
      <c r="O58" s="62">
        <f>'Operating Exp'!R34</f>
        <v>300</v>
      </c>
      <c r="P58" s="62">
        <f>'Operating Exp'!S34</f>
        <v>300</v>
      </c>
      <c r="Q58" s="62">
        <f>'Operating Exp'!T34</f>
        <v>300</v>
      </c>
      <c r="R58" s="62">
        <f>'Operating Exp'!U34</f>
        <v>300</v>
      </c>
      <c r="S58" s="62">
        <f>'Operating Exp'!V34</f>
        <v>300</v>
      </c>
      <c r="T58" s="62">
        <f>'Operating Exp'!W34</f>
        <v>300</v>
      </c>
      <c r="U58" s="62">
        <f>'Operating Exp'!X34</f>
        <v>300</v>
      </c>
      <c r="V58" s="62">
        <f>'Operating Exp'!Y34</f>
        <v>300</v>
      </c>
      <c r="W58" s="62">
        <f>'Operating Exp'!Z34</f>
        <v>300</v>
      </c>
      <c r="X58" s="62">
        <f>'Operating Exp'!AA34</f>
        <v>300</v>
      </c>
      <c r="Y58" s="62">
        <f>'Operating Exp'!AB34</f>
        <v>300</v>
      </c>
      <c r="Z58" s="62">
        <f>'Operating Exp'!AC34</f>
        <v>300</v>
      </c>
      <c r="AA58" s="62">
        <f t="shared" si="13"/>
        <v>3600</v>
      </c>
      <c r="AB58" s="62">
        <f>'Operating Exp'!AD34</f>
        <v>300</v>
      </c>
      <c r="AC58" s="62">
        <f>'Operating Exp'!AE34</f>
        <v>300</v>
      </c>
      <c r="AD58" s="62">
        <f>'Operating Exp'!AF34</f>
        <v>300</v>
      </c>
      <c r="AE58" s="62">
        <f>'Operating Exp'!AG34</f>
        <v>300</v>
      </c>
      <c r="AF58" s="62">
        <f>'Operating Exp'!AH34</f>
        <v>300</v>
      </c>
      <c r="AG58" s="62">
        <f>'Operating Exp'!AI34</f>
        <v>300</v>
      </c>
      <c r="AH58" s="62">
        <f>'Operating Exp'!AJ34</f>
        <v>300</v>
      </c>
      <c r="AI58" s="62">
        <f>'Operating Exp'!AK34</f>
        <v>300</v>
      </c>
      <c r="AJ58" s="62">
        <f>'Operating Exp'!AL34</f>
        <v>300</v>
      </c>
      <c r="AK58" s="62">
        <f>'Operating Exp'!AM34</f>
        <v>300</v>
      </c>
      <c r="AL58" s="62">
        <f>'Operating Exp'!AN34</f>
        <v>300</v>
      </c>
      <c r="AM58" s="62">
        <f>'Operating Exp'!AO34</f>
        <v>300</v>
      </c>
      <c r="AN58" s="305">
        <f t="shared" si="14"/>
        <v>3600</v>
      </c>
    </row>
    <row r="59" spans="1:40" s="27" customFormat="1" hidden="1" outlineLevel="1" x14ac:dyDescent="0.3">
      <c r="A59" s="50" t="s">
        <v>260</v>
      </c>
      <c r="B59" s="62">
        <f>'Operating Exp'!F35</f>
        <v>1000</v>
      </c>
      <c r="C59" s="62">
        <f>'Operating Exp'!G35</f>
        <v>1000</v>
      </c>
      <c r="D59" s="62">
        <f>'Operating Exp'!H35</f>
        <v>1000</v>
      </c>
      <c r="E59" s="62">
        <f>'Operating Exp'!I35</f>
        <v>1000</v>
      </c>
      <c r="F59" s="62">
        <f>'Operating Exp'!J35</f>
        <v>1000</v>
      </c>
      <c r="G59" s="62">
        <f>'Operating Exp'!K35</f>
        <v>1000</v>
      </c>
      <c r="H59" s="62">
        <f>'Operating Exp'!L35</f>
        <v>1000</v>
      </c>
      <c r="I59" s="62">
        <f>'Operating Exp'!M35</f>
        <v>1000</v>
      </c>
      <c r="J59" s="62">
        <f>'Operating Exp'!N35</f>
        <v>1000</v>
      </c>
      <c r="K59" s="62">
        <f>'Operating Exp'!O35</f>
        <v>1000</v>
      </c>
      <c r="L59" s="62">
        <f>'Operating Exp'!P35</f>
        <v>1000</v>
      </c>
      <c r="M59" s="62">
        <f>'Operating Exp'!Q35</f>
        <v>1000</v>
      </c>
      <c r="N59" s="62">
        <f t="shared" si="12"/>
        <v>7000</v>
      </c>
      <c r="O59" s="62">
        <f>'Operating Exp'!R35</f>
        <v>1000</v>
      </c>
      <c r="P59" s="62">
        <f>'Operating Exp'!S35</f>
        <v>1000</v>
      </c>
      <c r="Q59" s="62">
        <f>'Operating Exp'!T35</f>
        <v>1000</v>
      </c>
      <c r="R59" s="62">
        <f>'Operating Exp'!U35</f>
        <v>1000</v>
      </c>
      <c r="S59" s="62">
        <f>'Operating Exp'!V35</f>
        <v>1000</v>
      </c>
      <c r="T59" s="62">
        <f>'Operating Exp'!W35</f>
        <v>1000</v>
      </c>
      <c r="U59" s="62">
        <f>'Operating Exp'!X35</f>
        <v>1000</v>
      </c>
      <c r="V59" s="62">
        <f>'Operating Exp'!Y35</f>
        <v>1000</v>
      </c>
      <c r="W59" s="62">
        <f>'Operating Exp'!Z35</f>
        <v>1000</v>
      </c>
      <c r="X59" s="62">
        <f>'Operating Exp'!AA35</f>
        <v>1000</v>
      </c>
      <c r="Y59" s="62">
        <f>'Operating Exp'!AB35</f>
        <v>1000</v>
      </c>
      <c r="Z59" s="62">
        <f>'Operating Exp'!AC35</f>
        <v>1000</v>
      </c>
      <c r="AA59" s="62">
        <f t="shared" si="13"/>
        <v>12000</v>
      </c>
      <c r="AB59" s="62">
        <f>'Operating Exp'!AD35</f>
        <v>1000</v>
      </c>
      <c r="AC59" s="62">
        <f>'Operating Exp'!AE35</f>
        <v>1000</v>
      </c>
      <c r="AD59" s="62">
        <f>'Operating Exp'!AF35</f>
        <v>1000</v>
      </c>
      <c r="AE59" s="62">
        <f>'Operating Exp'!AG35</f>
        <v>1000</v>
      </c>
      <c r="AF59" s="62">
        <f>'Operating Exp'!AH35</f>
        <v>1000</v>
      </c>
      <c r="AG59" s="62">
        <f>'Operating Exp'!AI35</f>
        <v>1000</v>
      </c>
      <c r="AH59" s="62">
        <f>'Operating Exp'!AJ35</f>
        <v>1000</v>
      </c>
      <c r="AI59" s="62">
        <f>'Operating Exp'!AK35</f>
        <v>1000</v>
      </c>
      <c r="AJ59" s="62">
        <f>'Operating Exp'!AL35</f>
        <v>1000</v>
      </c>
      <c r="AK59" s="62">
        <f>'Operating Exp'!AM35</f>
        <v>1000</v>
      </c>
      <c r="AL59" s="62">
        <f>'Operating Exp'!AN35</f>
        <v>1000</v>
      </c>
      <c r="AM59" s="62">
        <f>'Operating Exp'!AO35</f>
        <v>1000</v>
      </c>
      <c r="AN59" s="305">
        <f t="shared" si="14"/>
        <v>12000</v>
      </c>
    </row>
    <row r="60" spans="1:40" s="27" customFormat="1" hidden="1" outlineLevel="1" x14ac:dyDescent="0.3">
      <c r="A60" s="50" t="s">
        <v>112</v>
      </c>
      <c r="B60" s="62">
        <f>'Operating Exp'!F36</f>
        <v>60</v>
      </c>
      <c r="C60" s="62">
        <f>'Operating Exp'!G36</f>
        <v>60</v>
      </c>
      <c r="D60" s="62">
        <f>'Operating Exp'!H36</f>
        <v>60</v>
      </c>
      <c r="E60" s="62">
        <f>'Operating Exp'!I36</f>
        <v>60</v>
      </c>
      <c r="F60" s="62">
        <f>'Operating Exp'!J36</f>
        <v>60</v>
      </c>
      <c r="G60" s="62">
        <f>'Operating Exp'!K36</f>
        <v>60</v>
      </c>
      <c r="H60" s="62">
        <f>'Operating Exp'!L36</f>
        <v>60</v>
      </c>
      <c r="I60" s="62">
        <f>'Operating Exp'!M36</f>
        <v>60</v>
      </c>
      <c r="J60" s="62">
        <f>'Operating Exp'!N36</f>
        <v>60</v>
      </c>
      <c r="K60" s="62">
        <f>'Operating Exp'!O36</f>
        <v>60</v>
      </c>
      <c r="L60" s="62">
        <f>'Operating Exp'!P36</f>
        <v>60</v>
      </c>
      <c r="M60" s="62">
        <f>'Operating Exp'!Q36</f>
        <v>60</v>
      </c>
      <c r="N60" s="62">
        <f t="shared" si="12"/>
        <v>420</v>
      </c>
      <c r="O60" s="62">
        <f>'Operating Exp'!R36</f>
        <v>90</v>
      </c>
      <c r="P60" s="62">
        <f>'Operating Exp'!S36</f>
        <v>90</v>
      </c>
      <c r="Q60" s="62">
        <f>'Operating Exp'!T36</f>
        <v>90</v>
      </c>
      <c r="R60" s="62">
        <f>'Operating Exp'!U36</f>
        <v>90</v>
      </c>
      <c r="S60" s="62">
        <f>'Operating Exp'!V36</f>
        <v>90</v>
      </c>
      <c r="T60" s="62">
        <f>'Operating Exp'!W36</f>
        <v>90</v>
      </c>
      <c r="U60" s="62">
        <f>'Operating Exp'!X36</f>
        <v>90</v>
      </c>
      <c r="V60" s="62">
        <f>'Operating Exp'!Y36</f>
        <v>90</v>
      </c>
      <c r="W60" s="62">
        <f>'Operating Exp'!Z36</f>
        <v>90</v>
      </c>
      <c r="X60" s="62">
        <f>'Operating Exp'!AA36</f>
        <v>90</v>
      </c>
      <c r="Y60" s="62">
        <f>'Operating Exp'!AB36</f>
        <v>90</v>
      </c>
      <c r="Z60" s="62">
        <f>'Operating Exp'!AC36</f>
        <v>90</v>
      </c>
      <c r="AA60" s="62">
        <f t="shared" si="13"/>
        <v>1080</v>
      </c>
      <c r="AB60" s="62">
        <f>'Operating Exp'!AD36</f>
        <v>90</v>
      </c>
      <c r="AC60" s="62">
        <f>'Operating Exp'!AE36</f>
        <v>90</v>
      </c>
      <c r="AD60" s="62">
        <f>'Operating Exp'!AF36</f>
        <v>90</v>
      </c>
      <c r="AE60" s="62">
        <f>'Operating Exp'!AG36</f>
        <v>90</v>
      </c>
      <c r="AF60" s="62">
        <f>'Operating Exp'!AH36</f>
        <v>90</v>
      </c>
      <c r="AG60" s="62">
        <f>'Operating Exp'!AI36</f>
        <v>90</v>
      </c>
      <c r="AH60" s="62">
        <f>'Operating Exp'!AJ36</f>
        <v>90</v>
      </c>
      <c r="AI60" s="62">
        <f>'Operating Exp'!AK36</f>
        <v>90</v>
      </c>
      <c r="AJ60" s="62">
        <f>'Operating Exp'!AL36</f>
        <v>90</v>
      </c>
      <c r="AK60" s="62">
        <f>'Operating Exp'!AM36</f>
        <v>90</v>
      </c>
      <c r="AL60" s="62">
        <f>'Operating Exp'!AN36</f>
        <v>90</v>
      </c>
      <c r="AM60" s="62">
        <f>'Operating Exp'!AO36</f>
        <v>90</v>
      </c>
      <c r="AN60" s="305">
        <f t="shared" si="14"/>
        <v>1080</v>
      </c>
    </row>
    <row r="61" spans="1:40" s="27" customFormat="1" collapsed="1" x14ac:dyDescent="0.3">
      <c r="A61" s="61" t="s">
        <v>21</v>
      </c>
      <c r="B61" s="62">
        <f t="shared" ref="B61:AM61" si="18">SUM(B55:B60)</f>
        <v>1835</v>
      </c>
      <c r="C61" s="62">
        <f t="shared" si="18"/>
        <v>1835</v>
      </c>
      <c r="D61" s="62">
        <f t="shared" si="18"/>
        <v>1835</v>
      </c>
      <c r="E61" s="62">
        <f t="shared" si="18"/>
        <v>1835</v>
      </c>
      <c r="F61" s="62">
        <f t="shared" si="18"/>
        <v>1835</v>
      </c>
      <c r="G61" s="62">
        <f t="shared" si="18"/>
        <v>1835</v>
      </c>
      <c r="H61" s="62">
        <f t="shared" si="18"/>
        <v>1835</v>
      </c>
      <c r="I61" s="62">
        <f t="shared" si="18"/>
        <v>1835</v>
      </c>
      <c r="J61" s="62">
        <f t="shared" si="18"/>
        <v>1835</v>
      </c>
      <c r="K61" s="62">
        <f t="shared" si="18"/>
        <v>1835</v>
      </c>
      <c r="L61" s="62">
        <f t="shared" si="18"/>
        <v>1835</v>
      </c>
      <c r="M61" s="62">
        <f t="shared" si="18"/>
        <v>1835</v>
      </c>
      <c r="N61" s="62">
        <f t="shared" si="12"/>
        <v>12845</v>
      </c>
      <c r="O61" s="62">
        <f t="shared" si="18"/>
        <v>2315</v>
      </c>
      <c r="P61" s="62">
        <f t="shared" si="18"/>
        <v>2315</v>
      </c>
      <c r="Q61" s="62">
        <f t="shared" si="18"/>
        <v>2315</v>
      </c>
      <c r="R61" s="62">
        <f t="shared" si="18"/>
        <v>2315</v>
      </c>
      <c r="S61" s="62">
        <f t="shared" si="18"/>
        <v>2315</v>
      </c>
      <c r="T61" s="62">
        <f t="shared" si="18"/>
        <v>2315</v>
      </c>
      <c r="U61" s="62">
        <f t="shared" si="18"/>
        <v>2315</v>
      </c>
      <c r="V61" s="62">
        <f t="shared" si="18"/>
        <v>2315</v>
      </c>
      <c r="W61" s="62">
        <f t="shared" si="18"/>
        <v>2315</v>
      </c>
      <c r="X61" s="62">
        <f t="shared" si="18"/>
        <v>2315</v>
      </c>
      <c r="Y61" s="62">
        <f t="shared" si="18"/>
        <v>2315</v>
      </c>
      <c r="Z61" s="62">
        <f t="shared" si="18"/>
        <v>2315</v>
      </c>
      <c r="AA61" s="62">
        <f t="shared" si="13"/>
        <v>27780</v>
      </c>
      <c r="AB61" s="62">
        <f t="shared" si="18"/>
        <v>2315</v>
      </c>
      <c r="AC61" s="62">
        <f t="shared" si="18"/>
        <v>2315</v>
      </c>
      <c r="AD61" s="62">
        <f t="shared" si="18"/>
        <v>2315</v>
      </c>
      <c r="AE61" s="62">
        <f t="shared" si="18"/>
        <v>2315</v>
      </c>
      <c r="AF61" s="62">
        <f t="shared" si="18"/>
        <v>2315</v>
      </c>
      <c r="AG61" s="62">
        <f t="shared" si="18"/>
        <v>2315</v>
      </c>
      <c r="AH61" s="62">
        <f t="shared" si="18"/>
        <v>2315</v>
      </c>
      <c r="AI61" s="62">
        <f t="shared" si="18"/>
        <v>2315</v>
      </c>
      <c r="AJ61" s="62">
        <f t="shared" si="18"/>
        <v>2315</v>
      </c>
      <c r="AK61" s="62">
        <f t="shared" si="18"/>
        <v>2315</v>
      </c>
      <c r="AL61" s="62">
        <f t="shared" si="18"/>
        <v>2315</v>
      </c>
      <c r="AM61" s="62">
        <f t="shared" si="18"/>
        <v>2315</v>
      </c>
      <c r="AN61" s="305">
        <f t="shared" si="14"/>
        <v>27780</v>
      </c>
    </row>
    <row r="62" spans="1:40" s="27" customFormat="1" hidden="1" outlineLevel="1" x14ac:dyDescent="0.3">
      <c r="A62" s="27" t="s">
        <v>113</v>
      </c>
      <c r="B62" s="62">
        <f>'Operating Exp'!F38</f>
        <v>5000</v>
      </c>
      <c r="C62" s="62">
        <f>'Operating Exp'!G38</f>
        <v>5000</v>
      </c>
      <c r="D62" s="62">
        <f>'Operating Exp'!H38</f>
        <v>5000</v>
      </c>
      <c r="E62" s="62">
        <f>'Operating Exp'!I38</f>
        <v>5000</v>
      </c>
      <c r="F62" s="62">
        <f>'Operating Exp'!J38</f>
        <v>5000</v>
      </c>
      <c r="G62" s="62">
        <f>'Operating Exp'!K38</f>
        <v>5000</v>
      </c>
      <c r="H62" s="62">
        <f>'Operating Exp'!L38</f>
        <v>5000</v>
      </c>
      <c r="I62" s="62">
        <f>'Operating Exp'!M38</f>
        <v>5000</v>
      </c>
      <c r="J62" s="62">
        <f>'Operating Exp'!N38</f>
        <v>5000</v>
      </c>
      <c r="K62" s="62">
        <f>'Operating Exp'!O38</f>
        <v>5000</v>
      </c>
      <c r="L62" s="62">
        <f>'Operating Exp'!P38</f>
        <v>5000</v>
      </c>
      <c r="M62" s="62">
        <f>'Operating Exp'!Q38</f>
        <v>5000</v>
      </c>
      <c r="N62" s="62">
        <f t="shared" si="12"/>
        <v>35000</v>
      </c>
      <c r="O62" s="62">
        <f>'Operating Exp'!R38</f>
        <v>5000</v>
      </c>
      <c r="P62" s="62">
        <f>'Operating Exp'!S38</f>
        <v>5000</v>
      </c>
      <c r="Q62" s="62">
        <f>'Operating Exp'!T38</f>
        <v>5000</v>
      </c>
      <c r="R62" s="62">
        <f>'Operating Exp'!U38</f>
        <v>5000</v>
      </c>
      <c r="S62" s="62">
        <f>'Operating Exp'!V38</f>
        <v>5000</v>
      </c>
      <c r="T62" s="62">
        <f>'Operating Exp'!W38</f>
        <v>5000</v>
      </c>
      <c r="U62" s="62">
        <f>'Operating Exp'!X38</f>
        <v>5000</v>
      </c>
      <c r="V62" s="62">
        <f>'Operating Exp'!Y38</f>
        <v>5000</v>
      </c>
      <c r="W62" s="62">
        <f>'Operating Exp'!Z38</f>
        <v>5000</v>
      </c>
      <c r="X62" s="62">
        <f>'Operating Exp'!AA38</f>
        <v>5000</v>
      </c>
      <c r="Y62" s="62">
        <f>'Operating Exp'!AB38</f>
        <v>5000</v>
      </c>
      <c r="Z62" s="62">
        <f>'Operating Exp'!AC38</f>
        <v>5000</v>
      </c>
      <c r="AA62" s="62">
        <f t="shared" si="13"/>
        <v>60000</v>
      </c>
      <c r="AB62" s="62">
        <f>'Operating Exp'!AD38</f>
        <v>5000</v>
      </c>
      <c r="AC62" s="62">
        <f>'Operating Exp'!AE38</f>
        <v>5000</v>
      </c>
      <c r="AD62" s="62">
        <f>'Operating Exp'!AF38</f>
        <v>5000</v>
      </c>
      <c r="AE62" s="62">
        <f>'Operating Exp'!AG38</f>
        <v>5000</v>
      </c>
      <c r="AF62" s="62">
        <f>'Operating Exp'!AH38</f>
        <v>5000</v>
      </c>
      <c r="AG62" s="62">
        <f>'Operating Exp'!AI38</f>
        <v>5000</v>
      </c>
      <c r="AH62" s="62">
        <f>'Operating Exp'!AJ38</f>
        <v>5000</v>
      </c>
      <c r="AI62" s="62">
        <f>'Operating Exp'!AK38</f>
        <v>5000</v>
      </c>
      <c r="AJ62" s="62">
        <f>'Operating Exp'!AL38</f>
        <v>5000</v>
      </c>
      <c r="AK62" s="62">
        <f>'Operating Exp'!AM38</f>
        <v>5000</v>
      </c>
      <c r="AL62" s="62">
        <f>'Operating Exp'!AN38</f>
        <v>5000</v>
      </c>
      <c r="AM62" s="62">
        <f>'Operating Exp'!AO38</f>
        <v>5000</v>
      </c>
      <c r="AN62" s="305">
        <f t="shared" si="14"/>
        <v>60000</v>
      </c>
    </row>
    <row r="63" spans="1:40" s="27" customFormat="1" hidden="1" outlineLevel="1" x14ac:dyDescent="0.3">
      <c r="A63" s="27" t="s">
        <v>122</v>
      </c>
      <c r="B63" s="62">
        <f>'Operating Exp'!F39</f>
        <v>2000</v>
      </c>
      <c r="C63" s="62">
        <f>'Operating Exp'!G39</f>
        <v>2000</v>
      </c>
      <c r="D63" s="62">
        <f>'Operating Exp'!H39</f>
        <v>2000</v>
      </c>
      <c r="E63" s="62">
        <f>'Operating Exp'!I39</f>
        <v>2000</v>
      </c>
      <c r="F63" s="62">
        <f>'Operating Exp'!J39</f>
        <v>2000</v>
      </c>
      <c r="G63" s="62">
        <f>'Operating Exp'!K39</f>
        <v>2000</v>
      </c>
      <c r="H63" s="62">
        <f>'Operating Exp'!L39</f>
        <v>2000</v>
      </c>
      <c r="I63" s="62">
        <f>'Operating Exp'!M39</f>
        <v>2000</v>
      </c>
      <c r="J63" s="62">
        <f>'Operating Exp'!N39</f>
        <v>2000</v>
      </c>
      <c r="K63" s="62">
        <f>'Operating Exp'!O39</f>
        <v>2000</v>
      </c>
      <c r="L63" s="62">
        <f>'Operating Exp'!P39</f>
        <v>2000</v>
      </c>
      <c r="M63" s="62">
        <f>'Operating Exp'!Q39</f>
        <v>2000</v>
      </c>
      <c r="N63" s="62">
        <f t="shared" si="12"/>
        <v>14000</v>
      </c>
      <c r="O63" s="62">
        <f>'Operating Exp'!R39</f>
        <v>3000</v>
      </c>
      <c r="P63" s="62">
        <f>'Operating Exp'!S39</f>
        <v>3000</v>
      </c>
      <c r="Q63" s="62">
        <f>'Operating Exp'!T39</f>
        <v>3000</v>
      </c>
      <c r="R63" s="62">
        <f>'Operating Exp'!U39</f>
        <v>3000</v>
      </c>
      <c r="S63" s="62">
        <f>'Operating Exp'!V39</f>
        <v>3000</v>
      </c>
      <c r="T63" s="62">
        <f>'Operating Exp'!W39</f>
        <v>3000</v>
      </c>
      <c r="U63" s="62">
        <f>'Operating Exp'!X39</f>
        <v>3000</v>
      </c>
      <c r="V63" s="62">
        <f>'Operating Exp'!Y39</f>
        <v>3000</v>
      </c>
      <c r="W63" s="62">
        <f>'Operating Exp'!Z39</f>
        <v>3000</v>
      </c>
      <c r="X63" s="62">
        <f>'Operating Exp'!AA39</f>
        <v>3000</v>
      </c>
      <c r="Y63" s="62">
        <f>'Operating Exp'!AB39</f>
        <v>3000</v>
      </c>
      <c r="Z63" s="62">
        <f>'Operating Exp'!AC39</f>
        <v>3000</v>
      </c>
      <c r="AA63" s="62">
        <f t="shared" si="13"/>
        <v>36000</v>
      </c>
      <c r="AB63" s="62">
        <f>'Operating Exp'!AD39</f>
        <v>3000</v>
      </c>
      <c r="AC63" s="62">
        <f>'Operating Exp'!AE39</f>
        <v>3000</v>
      </c>
      <c r="AD63" s="62">
        <f>'Operating Exp'!AF39</f>
        <v>3000</v>
      </c>
      <c r="AE63" s="62">
        <f>'Operating Exp'!AG39</f>
        <v>3000</v>
      </c>
      <c r="AF63" s="62">
        <f>'Operating Exp'!AH39</f>
        <v>3000</v>
      </c>
      <c r="AG63" s="62">
        <f>'Operating Exp'!AI39</f>
        <v>3000</v>
      </c>
      <c r="AH63" s="62">
        <f>'Operating Exp'!AJ39</f>
        <v>3000</v>
      </c>
      <c r="AI63" s="62">
        <f>'Operating Exp'!AK39</f>
        <v>3000</v>
      </c>
      <c r="AJ63" s="62">
        <f>'Operating Exp'!AL39</f>
        <v>3000</v>
      </c>
      <c r="AK63" s="62">
        <f>'Operating Exp'!AM39</f>
        <v>3000</v>
      </c>
      <c r="AL63" s="62">
        <f>'Operating Exp'!AN39</f>
        <v>3000</v>
      </c>
      <c r="AM63" s="62">
        <f>'Operating Exp'!AO39</f>
        <v>3000</v>
      </c>
      <c r="AN63" s="305">
        <f t="shared" si="14"/>
        <v>36000</v>
      </c>
    </row>
    <row r="64" spans="1:40" s="27" customFormat="1" hidden="1" outlineLevel="1" x14ac:dyDescent="0.3">
      <c r="A64" s="27" t="s">
        <v>139</v>
      </c>
      <c r="B64" s="62">
        <f>'Operating Exp'!F40</f>
        <v>4000</v>
      </c>
      <c r="C64" s="62">
        <f>'Operating Exp'!G40</f>
        <v>4000</v>
      </c>
      <c r="D64" s="62">
        <f>'Operating Exp'!H40</f>
        <v>4000</v>
      </c>
      <c r="E64" s="62">
        <f>'Operating Exp'!I40</f>
        <v>4000</v>
      </c>
      <c r="F64" s="62">
        <f>'Operating Exp'!J40</f>
        <v>4000</v>
      </c>
      <c r="G64" s="62">
        <f>'Operating Exp'!K40</f>
        <v>4000</v>
      </c>
      <c r="H64" s="62">
        <f>'Operating Exp'!L40</f>
        <v>4000</v>
      </c>
      <c r="I64" s="62">
        <f>'Operating Exp'!M40</f>
        <v>4000</v>
      </c>
      <c r="J64" s="62">
        <f>'Operating Exp'!N40</f>
        <v>4000</v>
      </c>
      <c r="K64" s="62">
        <f>'Operating Exp'!O40</f>
        <v>4000</v>
      </c>
      <c r="L64" s="62">
        <f>'Operating Exp'!P40</f>
        <v>4000</v>
      </c>
      <c r="M64" s="62">
        <f>'Operating Exp'!Q40</f>
        <v>4000</v>
      </c>
      <c r="N64" s="62">
        <f t="shared" si="12"/>
        <v>28000</v>
      </c>
      <c r="O64" s="62">
        <f>'Operating Exp'!R40</f>
        <v>4500</v>
      </c>
      <c r="P64" s="62">
        <f>'Operating Exp'!S40</f>
        <v>4500</v>
      </c>
      <c r="Q64" s="62">
        <f>'Operating Exp'!T40</f>
        <v>4500</v>
      </c>
      <c r="R64" s="62">
        <f>'Operating Exp'!U40</f>
        <v>4500</v>
      </c>
      <c r="S64" s="62">
        <f>'Operating Exp'!V40</f>
        <v>4500</v>
      </c>
      <c r="T64" s="62">
        <f>'Operating Exp'!W40</f>
        <v>4500</v>
      </c>
      <c r="U64" s="62">
        <f>'Operating Exp'!X40</f>
        <v>4500</v>
      </c>
      <c r="V64" s="62">
        <f>'Operating Exp'!Y40</f>
        <v>4500</v>
      </c>
      <c r="W64" s="62">
        <f>'Operating Exp'!Z40</f>
        <v>4500</v>
      </c>
      <c r="X64" s="62">
        <f>'Operating Exp'!AA40</f>
        <v>4500</v>
      </c>
      <c r="Y64" s="62">
        <f>'Operating Exp'!AB40</f>
        <v>4500</v>
      </c>
      <c r="Z64" s="62">
        <f>'Operating Exp'!AC40</f>
        <v>4500</v>
      </c>
      <c r="AA64" s="62">
        <f t="shared" si="13"/>
        <v>54000</v>
      </c>
      <c r="AB64" s="62">
        <f>'Operating Exp'!AD40</f>
        <v>4500</v>
      </c>
      <c r="AC64" s="62">
        <f>'Operating Exp'!AE40</f>
        <v>4500</v>
      </c>
      <c r="AD64" s="62">
        <f>'Operating Exp'!AF40</f>
        <v>4500</v>
      </c>
      <c r="AE64" s="62">
        <f>'Operating Exp'!AG40</f>
        <v>4500</v>
      </c>
      <c r="AF64" s="62">
        <f>'Operating Exp'!AH40</f>
        <v>4500</v>
      </c>
      <c r="AG64" s="62">
        <f>'Operating Exp'!AI40</f>
        <v>4500</v>
      </c>
      <c r="AH64" s="62">
        <f>'Operating Exp'!AJ40</f>
        <v>4500</v>
      </c>
      <c r="AI64" s="62">
        <f>'Operating Exp'!AK40</f>
        <v>4500</v>
      </c>
      <c r="AJ64" s="62">
        <f>'Operating Exp'!AL40</f>
        <v>4500</v>
      </c>
      <c r="AK64" s="62">
        <f>'Operating Exp'!AM40</f>
        <v>4500</v>
      </c>
      <c r="AL64" s="62">
        <f>'Operating Exp'!AN40</f>
        <v>4500</v>
      </c>
      <c r="AM64" s="62">
        <f>'Operating Exp'!AO40</f>
        <v>4500</v>
      </c>
      <c r="AN64" s="305">
        <f t="shared" si="14"/>
        <v>54000</v>
      </c>
    </row>
    <row r="65" spans="1:40" s="27" customFormat="1" collapsed="1" x14ac:dyDescent="0.3">
      <c r="A65" s="61" t="s">
        <v>121</v>
      </c>
      <c r="B65" s="62">
        <f t="shared" ref="B65" si="19">SUM(B62:B64)</f>
        <v>11000</v>
      </c>
      <c r="C65" s="62">
        <f t="shared" ref="C65:AM65" si="20">SUM(C62:C64)</f>
        <v>11000</v>
      </c>
      <c r="D65" s="62">
        <f t="shared" si="20"/>
        <v>11000</v>
      </c>
      <c r="E65" s="62">
        <f t="shared" si="20"/>
        <v>11000</v>
      </c>
      <c r="F65" s="62">
        <f t="shared" si="20"/>
        <v>11000</v>
      </c>
      <c r="G65" s="62">
        <f t="shared" si="20"/>
        <v>11000</v>
      </c>
      <c r="H65" s="62">
        <f t="shared" si="20"/>
        <v>11000</v>
      </c>
      <c r="I65" s="62">
        <f t="shared" si="20"/>
        <v>11000</v>
      </c>
      <c r="J65" s="62">
        <f t="shared" si="20"/>
        <v>11000</v>
      </c>
      <c r="K65" s="62">
        <f t="shared" si="20"/>
        <v>11000</v>
      </c>
      <c r="L65" s="62">
        <f t="shared" si="20"/>
        <v>11000</v>
      </c>
      <c r="M65" s="62">
        <f t="shared" si="20"/>
        <v>11000</v>
      </c>
      <c r="N65" s="62">
        <f t="shared" si="12"/>
        <v>77000</v>
      </c>
      <c r="O65" s="62">
        <f t="shared" si="20"/>
        <v>12500</v>
      </c>
      <c r="P65" s="62">
        <f t="shared" si="20"/>
        <v>12500</v>
      </c>
      <c r="Q65" s="62">
        <f t="shared" si="20"/>
        <v>12500</v>
      </c>
      <c r="R65" s="62">
        <f t="shared" si="20"/>
        <v>12500</v>
      </c>
      <c r="S65" s="62">
        <f t="shared" si="20"/>
        <v>12500</v>
      </c>
      <c r="T65" s="62">
        <f t="shared" si="20"/>
        <v>12500</v>
      </c>
      <c r="U65" s="62">
        <f t="shared" si="20"/>
        <v>12500</v>
      </c>
      <c r="V65" s="62">
        <f t="shared" si="20"/>
        <v>12500</v>
      </c>
      <c r="W65" s="62">
        <f t="shared" si="20"/>
        <v>12500</v>
      </c>
      <c r="X65" s="62">
        <f t="shared" si="20"/>
        <v>12500</v>
      </c>
      <c r="Y65" s="62">
        <f t="shared" si="20"/>
        <v>12500</v>
      </c>
      <c r="Z65" s="62">
        <f t="shared" si="20"/>
        <v>12500</v>
      </c>
      <c r="AA65" s="62">
        <f t="shared" si="13"/>
        <v>150000</v>
      </c>
      <c r="AB65" s="62">
        <f t="shared" si="20"/>
        <v>12500</v>
      </c>
      <c r="AC65" s="62">
        <f t="shared" si="20"/>
        <v>12500</v>
      </c>
      <c r="AD65" s="62">
        <f t="shared" si="20"/>
        <v>12500</v>
      </c>
      <c r="AE65" s="62">
        <f t="shared" si="20"/>
        <v>12500</v>
      </c>
      <c r="AF65" s="62">
        <f t="shared" si="20"/>
        <v>12500</v>
      </c>
      <c r="AG65" s="62">
        <f t="shared" si="20"/>
        <v>12500</v>
      </c>
      <c r="AH65" s="62">
        <f t="shared" si="20"/>
        <v>12500</v>
      </c>
      <c r="AI65" s="62">
        <f t="shared" si="20"/>
        <v>12500</v>
      </c>
      <c r="AJ65" s="62">
        <f t="shared" si="20"/>
        <v>12500</v>
      </c>
      <c r="AK65" s="62">
        <f t="shared" si="20"/>
        <v>12500</v>
      </c>
      <c r="AL65" s="62">
        <f t="shared" si="20"/>
        <v>12500</v>
      </c>
      <c r="AM65" s="62">
        <f t="shared" si="20"/>
        <v>12500</v>
      </c>
      <c r="AN65" s="305">
        <f t="shared" si="14"/>
        <v>150000</v>
      </c>
    </row>
    <row r="66" spans="1:40" s="27" customFormat="1" hidden="1" outlineLevel="1" x14ac:dyDescent="0.3">
      <c r="A66" s="50" t="s">
        <v>125</v>
      </c>
      <c r="B66" s="62">
        <f>'Operating Exp'!F42</f>
        <v>0</v>
      </c>
      <c r="C66" s="62">
        <f>'Operating Exp'!G42</f>
        <v>1200</v>
      </c>
      <c r="D66" s="62">
        <f>'Operating Exp'!H42</f>
        <v>3600</v>
      </c>
      <c r="E66" s="62">
        <f>'Operating Exp'!I42</f>
        <v>2400</v>
      </c>
      <c r="F66" s="62">
        <f>'Operating Exp'!J42</f>
        <v>0</v>
      </c>
      <c r="G66" s="62">
        <f>'Operating Exp'!K42</f>
        <v>0</v>
      </c>
      <c r="H66" s="62">
        <f>'Operating Exp'!L42</f>
        <v>0</v>
      </c>
      <c r="I66" s="62">
        <f>'Operating Exp'!M42</f>
        <v>0</v>
      </c>
      <c r="J66" s="62">
        <f>'Operating Exp'!N42</f>
        <v>0</v>
      </c>
      <c r="K66" s="62">
        <f>'Operating Exp'!O42</f>
        <v>0</v>
      </c>
      <c r="L66" s="62">
        <f>'Operating Exp'!P42</f>
        <v>0</v>
      </c>
      <c r="M66" s="62">
        <f>'Operating Exp'!Q42</f>
        <v>0</v>
      </c>
      <c r="N66" s="62">
        <f t="shared" si="12"/>
        <v>0</v>
      </c>
      <c r="O66" s="62">
        <f>'Operating Exp'!R42</f>
        <v>9600</v>
      </c>
      <c r="P66" s="62">
        <f>'Operating Exp'!S42</f>
        <v>0</v>
      </c>
      <c r="Q66" s="62">
        <f>'Operating Exp'!T42</f>
        <v>0</v>
      </c>
      <c r="R66" s="62">
        <f>'Operating Exp'!U42</f>
        <v>0</v>
      </c>
      <c r="S66" s="62">
        <f>'Operating Exp'!V42</f>
        <v>0</v>
      </c>
      <c r="T66" s="62">
        <f>'Operating Exp'!W42</f>
        <v>0</v>
      </c>
      <c r="U66" s="62">
        <f>'Operating Exp'!X42</f>
        <v>1200</v>
      </c>
      <c r="V66" s="62">
        <f>'Operating Exp'!Y42</f>
        <v>0</v>
      </c>
      <c r="W66" s="62">
        <f>'Operating Exp'!Z42</f>
        <v>0</v>
      </c>
      <c r="X66" s="62">
        <f>'Operating Exp'!AA42</f>
        <v>0</v>
      </c>
      <c r="Y66" s="62">
        <f>'Operating Exp'!AB42</f>
        <v>1200</v>
      </c>
      <c r="Z66" s="62">
        <f>'Operating Exp'!AC42</f>
        <v>1200</v>
      </c>
      <c r="AA66" s="62">
        <f t="shared" si="13"/>
        <v>13200</v>
      </c>
      <c r="AB66" s="62">
        <f>'Operating Exp'!AD42</f>
        <v>9600</v>
      </c>
      <c r="AC66" s="62">
        <f>'Operating Exp'!AE42</f>
        <v>0</v>
      </c>
      <c r="AD66" s="62">
        <f>'Operating Exp'!AF42</f>
        <v>0</v>
      </c>
      <c r="AE66" s="62">
        <f>'Operating Exp'!AG42</f>
        <v>0</v>
      </c>
      <c r="AF66" s="62">
        <f>'Operating Exp'!AH42</f>
        <v>1200</v>
      </c>
      <c r="AG66" s="62">
        <f>'Operating Exp'!AI42</f>
        <v>0</v>
      </c>
      <c r="AH66" s="62">
        <f>'Operating Exp'!AJ42</f>
        <v>0</v>
      </c>
      <c r="AI66" s="62">
        <f>'Operating Exp'!AK42</f>
        <v>2400</v>
      </c>
      <c r="AJ66" s="62">
        <f>'Operating Exp'!AL42</f>
        <v>0</v>
      </c>
      <c r="AK66" s="62">
        <f>'Operating Exp'!AM42</f>
        <v>0</v>
      </c>
      <c r="AL66" s="62">
        <f>'Operating Exp'!AN42</f>
        <v>1200</v>
      </c>
      <c r="AM66" s="62">
        <f>'Operating Exp'!AO42</f>
        <v>0</v>
      </c>
      <c r="AN66" s="305">
        <f t="shared" si="14"/>
        <v>14400</v>
      </c>
    </row>
    <row r="67" spans="1:40" s="27" customFormat="1" hidden="1" outlineLevel="1" x14ac:dyDescent="0.3">
      <c r="A67" s="50" t="s">
        <v>126</v>
      </c>
      <c r="B67" s="62">
        <f>'Operating Exp'!F43</f>
        <v>1600</v>
      </c>
      <c r="C67" s="62">
        <f>'Operating Exp'!G43</f>
        <v>1700</v>
      </c>
      <c r="D67" s="62">
        <f>'Operating Exp'!H43</f>
        <v>2000</v>
      </c>
      <c r="E67" s="62">
        <f>'Operating Exp'!I43</f>
        <v>2200</v>
      </c>
      <c r="F67" s="62">
        <f>'Operating Exp'!J43</f>
        <v>2200</v>
      </c>
      <c r="G67" s="62">
        <f>'Operating Exp'!K43</f>
        <v>2200</v>
      </c>
      <c r="H67" s="62">
        <f>'Operating Exp'!L43</f>
        <v>2200</v>
      </c>
      <c r="I67" s="62">
        <f>'Operating Exp'!M43</f>
        <v>2200</v>
      </c>
      <c r="J67" s="62">
        <f>'Operating Exp'!N43</f>
        <v>2200</v>
      </c>
      <c r="K67" s="62">
        <f>'Operating Exp'!O43</f>
        <v>2200</v>
      </c>
      <c r="L67" s="62">
        <f>'Operating Exp'!P43</f>
        <v>2200</v>
      </c>
      <c r="M67" s="62">
        <f>'Operating Exp'!Q43</f>
        <v>2200</v>
      </c>
      <c r="N67" s="62">
        <f t="shared" si="12"/>
        <v>15400</v>
      </c>
      <c r="O67" s="62">
        <f>'Operating Exp'!R43</f>
        <v>3000</v>
      </c>
      <c r="P67" s="62">
        <f>'Operating Exp'!S43</f>
        <v>3000</v>
      </c>
      <c r="Q67" s="62">
        <f>'Operating Exp'!T43</f>
        <v>3000</v>
      </c>
      <c r="R67" s="62">
        <f>'Operating Exp'!U43</f>
        <v>3000</v>
      </c>
      <c r="S67" s="62">
        <f>'Operating Exp'!V43</f>
        <v>3000</v>
      </c>
      <c r="T67" s="62">
        <f>'Operating Exp'!W43</f>
        <v>3000</v>
      </c>
      <c r="U67" s="62">
        <f>'Operating Exp'!X43</f>
        <v>3100</v>
      </c>
      <c r="V67" s="62">
        <f>'Operating Exp'!Y43</f>
        <v>3100</v>
      </c>
      <c r="W67" s="62">
        <f>'Operating Exp'!Z43</f>
        <v>3100</v>
      </c>
      <c r="X67" s="62">
        <f>'Operating Exp'!AA43</f>
        <v>3100</v>
      </c>
      <c r="Y67" s="62">
        <f>'Operating Exp'!AB43</f>
        <v>3200</v>
      </c>
      <c r="Z67" s="62">
        <f>'Operating Exp'!AC43</f>
        <v>3300</v>
      </c>
      <c r="AA67" s="62">
        <f t="shared" si="13"/>
        <v>36900</v>
      </c>
      <c r="AB67" s="62">
        <f>'Operating Exp'!AD43</f>
        <v>4100</v>
      </c>
      <c r="AC67" s="62">
        <f>'Operating Exp'!AE43</f>
        <v>4100</v>
      </c>
      <c r="AD67" s="62">
        <f>'Operating Exp'!AF43</f>
        <v>4100</v>
      </c>
      <c r="AE67" s="62">
        <f>'Operating Exp'!AG43</f>
        <v>4100</v>
      </c>
      <c r="AF67" s="62">
        <f>'Operating Exp'!AH43</f>
        <v>4200</v>
      </c>
      <c r="AG67" s="62">
        <f>'Operating Exp'!AI43</f>
        <v>4200</v>
      </c>
      <c r="AH67" s="62">
        <f>'Operating Exp'!AJ43</f>
        <v>4200</v>
      </c>
      <c r="AI67" s="62">
        <f>'Operating Exp'!AK43</f>
        <v>4400</v>
      </c>
      <c r="AJ67" s="62">
        <f>'Operating Exp'!AL43</f>
        <v>4400</v>
      </c>
      <c r="AK67" s="62">
        <f>'Operating Exp'!AM43</f>
        <v>4400</v>
      </c>
      <c r="AL67" s="62">
        <f>'Operating Exp'!AN43</f>
        <v>4500</v>
      </c>
      <c r="AM67" s="62">
        <f>'Operating Exp'!AO43</f>
        <v>4500</v>
      </c>
      <c r="AN67" s="305">
        <f t="shared" si="14"/>
        <v>51200</v>
      </c>
    </row>
    <row r="68" spans="1:40" s="27" customFormat="1" collapsed="1" x14ac:dyDescent="0.3">
      <c r="A68" s="61" t="s">
        <v>22</v>
      </c>
      <c r="B68" s="62">
        <f t="shared" ref="B68" si="21">SUM(B66:B67)</f>
        <v>1600</v>
      </c>
      <c r="C68" s="62">
        <f t="shared" ref="C68:AM68" si="22">SUM(C66:C67)</f>
        <v>2900</v>
      </c>
      <c r="D68" s="62">
        <f t="shared" si="22"/>
        <v>5600</v>
      </c>
      <c r="E68" s="62">
        <f t="shared" si="22"/>
        <v>4600</v>
      </c>
      <c r="F68" s="62">
        <f t="shared" si="22"/>
        <v>2200</v>
      </c>
      <c r="G68" s="62">
        <f t="shared" si="22"/>
        <v>2200</v>
      </c>
      <c r="H68" s="62">
        <f t="shared" si="22"/>
        <v>2200</v>
      </c>
      <c r="I68" s="62">
        <f t="shared" si="22"/>
        <v>2200</v>
      </c>
      <c r="J68" s="62">
        <f t="shared" si="22"/>
        <v>2200</v>
      </c>
      <c r="K68" s="62">
        <f t="shared" si="22"/>
        <v>2200</v>
      </c>
      <c r="L68" s="62">
        <f t="shared" si="22"/>
        <v>2200</v>
      </c>
      <c r="M68" s="62">
        <f t="shared" si="22"/>
        <v>2200</v>
      </c>
      <c r="N68" s="62">
        <f t="shared" si="12"/>
        <v>15400</v>
      </c>
      <c r="O68" s="62">
        <f t="shared" si="22"/>
        <v>12600</v>
      </c>
      <c r="P68" s="62">
        <f t="shared" si="22"/>
        <v>3000</v>
      </c>
      <c r="Q68" s="62">
        <f t="shared" si="22"/>
        <v>3000</v>
      </c>
      <c r="R68" s="62">
        <f t="shared" si="22"/>
        <v>3000</v>
      </c>
      <c r="S68" s="62">
        <f t="shared" si="22"/>
        <v>3000</v>
      </c>
      <c r="T68" s="62">
        <f t="shared" si="22"/>
        <v>3000</v>
      </c>
      <c r="U68" s="62">
        <f t="shared" si="22"/>
        <v>4300</v>
      </c>
      <c r="V68" s="62">
        <f t="shared" si="22"/>
        <v>3100</v>
      </c>
      <c r="W68" s="62">
        <f t="shared" si="22"/>
        <v>3100</v>
      </c>
      <c r="X68" s="62">
        <f t="shared" si="22"/>
        <v>3100</v>
      </c>
      <c r="Y68" s="62">
        <f t="shared" si="22"/>
        <v>4400</v>
      </c>
      <c r="Z68" s="62">
        <f t="shared" si="22"/>
        <v>4500</v>
      </c>
      <c r="AA68" s="62">
        <f t="shared" si="13"/>
        <v>50100</v>
      </c>
      <c r="AB68" s="62">
        <f t="shared" si="22"/>
        <v>13700</v>
      </c>
      <c r="AC68" s="62">
        <f t="shared" si="22"/>
        <v>4100</v>
      </c>
      <c r="AD68" s="62">
        <f t="shared" si="22"/>
        <v>4100</v>
      </c>
      <c r="AE68" s="62">
        <f t="shared" si="22"/>
        <v>4100</v>
      </c>
      <c r="AF68" s="62">
        <f t="shared" si="22"/>
        <v>5400</v>
      </c>
      <c r="AG68" s="62">
        <f t="shared" si="22"/>
        <v>4200</v>
      </c>
      <c r="AH68" s="62">
        <f t="shared" si="22"/>
        <v>4200</v>
      </c>
      <c r="AI68" s="62">
        <f t="shared" si="22"/>
        <v>6800</v>
      </c>
      <c r="AJ68" s="62">
        <f t="shared" si="22"/>
        <v>4400</v>
      </c>
      <c r="AK68" s="62">
        <f t="shared" si="22"/>
        <v>4400</v>
      </c>
      <c r="AL68" s="62">
        <f t="shared" si="22"/>
        <v>5700</v>
      </c>
      <c r="AM68" s="62">
        <f t="shared" si="22"/>
        <v>4500</v>
      </c>
      <c r="AN68" s="305">
        <f t="shared" si="14"/>
        <v>65600</v>
      </c>
    </row>
    <row r="69" spans="1:40" s="27" customFormat="1" x14ac:dyDescent="0.3">
      <c r="A69" s="61" t="s">
        <v>1</v>
      </c>
      <c r="B69" s="62">
        <f>'Operating Exp'!F44</f>
        <v>2400</v>
      </c>
      <c r="C69" s="62">
        <f>'Operating Exp'!G44</f>
        <v>2400</v>
      </c>
      <c r="D69" s="62">
        <f>'Operating Exp'!H44</f>
        <v>2400</v>
      </c>
      <c r="E69" s="62">
        <f>'Operating Exp'!I44</f>
        <v>2400</v>
      </c>
      <c r="F69" s="62">
        <f>'Operating Exp'!J44</f>
        <v>2400</v>
      </c>
      <c r="G69" s="62">
        <f>'Operating Exp'!K44</f>
        <v>2400</v>
      </c>
      <c r="H69" s="62">
        <f>'Operating Exp'!L44</f>
        <v>2400</v>
      </c>
      <c r="I69" s="62">
        <f>'Operating Exp'!M44</f>
        <v>2400</v>
      </c>
      <c r="J69" s="62">
        <f>'Operating Exp'!N44</f>
        <v>2400</v>
      </c>
      <c r="K69" s="62">
        <f>'Operating Exp'!O44</f>
        <v>2400</v>
      </c>
      <c r="L69" s="62">
        <f>'Operating Exp'!P44</f>
        <v>2400</v>
      </c>
      <c r="M69" s="62">
        <f>'Operating Exp'!Q44</f>
        <v>2400</v>
      </c>
      <c r="N69" s="62">
        <f t="shared" si="12"/>
        <v>16800</v>
      </c>
      <c r="O69" s="62">
        <f>'Operating Exp'!R44</f>
        <v>3600</v>
      </c>
      <c r="P69" s="62">
        <f>'Operating Exp'!S44</f>
        <v>3600</v>
      </c>
      <c r="Q69" s="62">
        <f>'Operating Exp'!T44</f>
        <v>3600</v>
      </c>
      <c r="R69" s="62">
        <f>'Operating Exp'!U44</f>
        <v>3600</v>
      </c>
      <c r="S69" s="62">
        <f>'Operating Exp'!V44</f>
        <v>3600</v>
      </c>
      <c r="T69" s="62">
        <f>'Operating Exp'!W44</f>
        <v>3600</v>
      </c>
      <c r="U69" s="62">
        <f>'Operating Exp'!X44</f>
        <v>3600</v>
      </c>
      <c r="V69" s="62">
        <f>'Operating Exp'!Y44</f>
        <v>3600</v>
      </c>
      <c r="W69" s="62">
        <f>'Operating Exp'!Z44</f>
        <v>3600</v>
      </c>
      <c r="X69" s="62">
        <f>'Operating Exp'!AA44</f>
        <v>3600</v>
      </c>
      <c r="Y69" s="62">
        <f>'Operating Exp'!AB44</f>
        <v>3600</v>
      </c>
      <c r="Z69" s="62">
        <f>'Operating Exp'!AC44</f>
        <v>3600</v>
      </c>
      <c r="AA69" s="62">
        <f t="shared" si="13"/>
        <v>43200</v>
      </c>
      <c r="AB69" s="62">
        <f>'Operating Exp'!AD44</f>
        <v>4800</v>
      </c>
      <c r="AC69" s="62">
        <f>'Operating Exp'!AE44</f>
        <v>4800</v>
      </c>
      <c r="AD69" s="62">
        <f>'Operating Exp'!AF44</f>
        <v>4800</v>
      </c>
      <c r="AE69" s="62">
        <f>'Operating Exp'!AG44</f>
        <v>4800</v>
      </c>
      <c r="AF69" s="62">
        <f>'Operating Exp'!AH44</f>
        <v>4800</v>
      </c>
      <c r="AG69" s="62">
        <f>'Operating Exp'!AI44</f>
        <v>4800</v>
      </c>
      <c r="AH69" s="62">
        <f>'Operating Exp'!AJ44</f>
        <v>4800</v>
      </c>
      <c r="AI69" s="62">
        <f>'Operating Exp'!AK44</f>
        <v>4800</v>
      </c>
      <c r="AJ69" s="62">
        <f>'Operating Exp'!AL44</f>
        <v>4800</v>
      </c>
      <c r="AK69" s="62">
        <f>'Operating Exp'!AM44</f>
        <v>4800</v>
      </c>
      <c r="AL69" s="62">
        <f>'Operating Exp'!AN44</f>
        <v>4800</v>
      </c>
      <c r="AM69" s="62">
        <f>'Operating Exp'!AO44</f>
        <v>4800</v>
      </c>
      <c r="AN69" s="305">
        <f t="shared" si="14"/>
        <v>57600</v>
      </c>
    </row>
    <row r="70" spans="1:40" s="27" customFormat="1" hidden="1" outlineLevel="1" x14ac:dyDescent="0.3">
      <c r="A70" s="318" t="s">
        <v>23</v>
      </c>
      <c r="B70" s="64">
        <f>Headcount!I51</f>
        <v>90000.03</v>
      </c>
      <c r="C70" s="64">
        <f>Headcount!J51</f>
        <v>92916.699999999983</v>
      </c>
      <c r="D70" s="64">
        <f>Headcount!K51</f>
        <v>110416.7</v>
      </c>
      <c r="E70" s="64">
        <f>Headcount!L51</f>
        <v>120833.37</v>
      </c>
      <c r="F70" s="64">
        <f>Headcount!M51</f>
        <v>120833.37</v>
      </c>
      <c r="G70" s="64">
        <f>Headcount!N51</f>
        <v>120833.37</v>
      </c>
      <c r="H70" s="64">
        <f>Headcount!O51</f>
        <v>120833.37</v>
      </c>
      <c r="I70" s="64">
        <f>Headcount!P51</f>
        <v>120833.37</v>
      </c>
      <c r="J70" s="64">
        <f>Headcount!Q51</f>
        <v>120833.37</v>
      </c>
      <c r="K70" s="64">
        <f>Headcount!R51</f>
        <v>120833.37</v>
      </c>
      <c r="L70" s="64">
        <f>Headcount!S51</f>
        <v>120833.37</v>
      </c>
      <c r="M70" s="64">
        <f>Headcount!T51</f>
        <v>120833.37</v>
      </c>
      <c r="N70" s="62">
        <f t="shared" si="12"/>
        <v>845833.59</v>
      </c>
      <c r="O70" s="64">
        <f>Headcount!U51</f>
        <v>167500.03999999998</v>
      </c>
      <c r="P70" s="64">
        <f>Headcount!V51</f>
        <v>167500.03999999998</v>
      </c>
      <c r="Q70" s="64">
        <f>Headcount!W51</f>
        <v>167500.03999999998</v>
      </c>
      <c r="R70" s="64">
        <f>Headcount!X51</f>
        <v>167500.03999999998</v>
      </c>
      <c r="S70" s="64">
        <f>Headcount!Y51</f>
        <v>167500.03999999998</v>
      </c>
      <c r="T70" s="64">
        <f>Headcount!Z51</f>
        <v>167500.03999999998</v>
      </c>
      <c r="U70" s="64">
        <f>Headcount!AA51</f>
        <v>172500.03999999998</v>
      </c>
      <c r="V70" s="64">
        <f>Headcount!AB51</f>
        <v>172500.03999999998</v>
      </c>
      <c r="W70" s="64">
        <f>Headcount!AC51</f>
        <v>172500.03999999998</v>
      </c>
      <c r="X70" s="64">
        <f>Headcount!AD51</f>
        <v>172500.03999999998</v>
      </c>
      <c r="Y70" s="64">
        <f>Headcount!AE51</f>
        <v>178750.03999999998</v>
      </c>
      <c r="Z70" s="64">
        <f>Headcount!AF51</f>
        <v>183750.03999999998</v>
      </c>
      <c r="AA70" s="62">
        <f t="shared" si="13"/>
        <v>2057500.4800000002</v>
      </c>
      <c r="AB70" s="64">
        <f>Headcount!AG51</f>
        <v>225416.72000000003</v>
      </c>
      <c r="AC70" s="64">
        <f>Headcount!AH51</f>
        <v>225416.72000000003</v>
      </c>
      <c r="AD70" s="64">
        <f>Headcount!AI51</f>
        <v>225416.72000000003</v>
      </c>
      <c r="AE70" s="64">
        <f>Headcount!AJ51</f>
        <v>225416.72000000003</v>
      </c>
      <c r="AF70" s="64">
        <f>Headcount!AK51</f>
        <v>230416.72000000003</v>
      </c>
      <c r="AG70" s="64">
        <f>Headcount!AL51</f>
        <v>230416.72000000003</v>
      </c>
      <c r="AH70" s="64">
        <f>Headcount!AM51</f>
        <v>230416.72000000003</v>
      </c>
      <c r="AI70" s="64">
        <f>Headcount!AN51</f>
        <v>241666.72000000003</v>
      </c>
      <c r="AJ70" s="64">
        <f>Headcount!AO51</f>
        <v>241666.72000000003</v>
      </c>
      <c r="AK70" s="64">
        <f>Headcount!AP51</f>
        <v>241666.72000000003</v>
      </c>
      <c r="AL70" s="64">
        <f>Headcount!AQ51</f>
        <v>246666.72000000003</v>
      </c>
      <c r="AM70" s="64">
        <f>Headcount!AR51</f>
        <v>246666.72000000003</v>
      </c>
      <c r="AN70" s="305">
        <f t="shared" si="14"/>
        <v>2811250.6400000006</v>
      </c>
    </row>
    <row r="71" spans="1:40" s="27" customFormat="1" hidden="1" outlineLevel="1" x14ac:dyDescent="0.3">
      <c r="A71" s="318" t="s">
        <v>764</v>
      </c>
      <c r="B71" s="64">
        <f>-'Operating Exp-Software'!F62</f>
        <v>-25000</v>
      </c>
      <c r="C71" s="64">
        <f>-'Operating Exp-Software'!G62</f>
        <v>-25000</v>
      </c>
      <c r="D71" s="64">
        <f>-'Operating Exp-Software'!H62</f>
        <v>-25000</v>
      </c>
      <c r="E71" s="64">
        <f>-'Operating Exp-Software'!I62</f>
        <v>-25000</v>
      </c>
      <c r="F71" s="64">
        <f>-'Operating Exp-Software'!J62</f>
        <v>-25000</v>
      </c>
      <c r="G71" s="64">
        <f>-'Operating Exp-Software'!K62</f>
        <v>-25000</v>
      </c>
      <c r="H71" s="64">
        <f>-'Operating Exp-Software'!L62</f>
        <v>-25000</v>
      </c>
      <c r="I71" s="64">
        <f>-'Operating Exp-Software'!M62</f>
        <v>-25000</v>
      </c>
      <c r="J71" s="64">
        <f>-'Operating Exp-Software'!N62</f>
        <v>-25000</v>
      </c>
      <c r="K71" s="64">
        <f>-'Operating Exp-Software'!O62</f>
        <v>-25000</v>
      </c>
      <c r="L71" s="64">
        <f>-'Operating Exp-Software'!P62</f>
        <v>-25000</v>
      </c>
      <c r="M71" s="64">
        <f>-'Operating Exp-Software'!Q62</f>
        <v>-25000</v>
      </c>
      <c r="N71" s="62">
        <f t="shared" si="12"/>
        <v>-175000</v>
      </c>
      <c r="O71" s="64">
        <f>-'Operating Exp-Software'!R62</f>
        <v>-30000</v>
      </c>
      <c r="P71" s="64">
        <f>-'Operating Exp-Software'!S62</f>
        <v>-30000</v>
      </c>
      <c r="Q71" s="64">
        <f>-'Operating Exp-Software'!T62</f>
        <v>-30000</v>
      </c>
      <c r="R71" s="64">
        <f>-'Operating Exp-Software'!U62</f>
        <v>-30000</v>
      </c>
      <c r="S71" s="64">
        <f>-'Operating Exp-Software'!V62</f>
        <v>-30000</v>
      </c>
      <c r="T71" s="64">
        <f>-'Operating Exp-Software'!W62</f>
        <v>-30000</v>
      </c>
      <c r="U71" s="64">
        <f>-'Operating Exp-Software'!X62</f>
        <v>-30000</v>
      </c>
      <c r="V71" s="64">
        <f>-'Operating Exp-Software'!Y62</f>
        <v>-30000</v>
      </c>
      <c r="W71" s="64">
        <f>-'Operating Exp-Software'!Z62</f>
        <v>-30000</v>
      </c>
      <c r="X71" s="64">
        <f>-'Operating Exp-Software'!AA62</f>
        <v>-30000</v>
      </c>
      <c r="Y71" s="64">
        <f>-'Operating Exp-Software'!AB62</f>
        <v>-30000</v>
      </c>
      <c r="Z71" s="64">
        <f>-'Operating Exp-Software'!AC62</f>
        <v>-30000</v>
      </c>
      <c r="AA71" s="62">
        <f t="shared" si="13"/>
        <v>-360000</v>
      </c>
      <c r="AB71" s="64">
        <f>-'Operating Exp-Software'!AD62</f>
        <v>-40000</v>
      </c>
      <c r="AC71" s="64">
        <f>-'Operating Exp-Software'!AE62</f>
        <v>-40000</v>
      </c>
      <c r="AD71" s="64">
        <f>-'Operating Exp-Software'!AF62</f>
        <v>-40000</v>
      </c>
      <c r="AE71" s="64">
        <f>-'Operating Exp-Software'!AG62</f>
        <v>-40000</v>
      </c>
      <c r="AF71" s="64">
        <f>-'Operating Exp-Software'!AH62</f>
        <v>-40000</v>
      </c>
      <c r="AG71" s="64">
        <f>-'Operating Exp-Software'!AI62</f>
        <v>-40000</v>
      </c>
      <c r="AH71" s="64">
        <f>-'Operating Exp-Software'!AJ62</f>
        <v>-40000</v>
      </c>
      <c r="AI71" s="64">
        <f>-'Operating Exp-Software'!AK62</f>
        <v>-40000</v>
      </c>
      <c r="AJ71" s="64">
        <f>-'Operating Exp-Software'!AL62</f>
        <v>-40000</v>
      </c>
      <c r="AK71" s="64">
        <f>-'Operating Exp-Software'!AM62</f>
        <v>-40000</v>
      </c>
      <c r="AL71" s="64">
        <f>-'Operating Exp-Software'!AN62</f>
        <v>-40000</v>
      </c>
      <c r="AM71" s="64">
        <f>-'Operating Exp-Software'!AO62</f>
        <v>-40000</v>
      </c>
      <c r="AN71" s="305">
        <f t="shared" si="14"/>
        <v>-480000</v>
      </c>
    </row>
    <row r="72" spans="1:40" s="27" customFormat="1" hidden="1" outlineLevel="1" x14ac:dyDescent="0.3">
      <c r="A72" s="318" t="s">
        <v>696</v>
      </c>
      <c r="B72" s="62">
        <f>'Sales Headcount'!C64</f>
        <v>0</v>
      </c>
      <c r="C72" s="62">
        <f>'Sales Headcount'!D64</f>
        <v>0</v>
      </c>
      <c r="D72" s="62">
        <f>'Sales Headcount'!E64</f>
        <v>152500</v>
      </c>
      <c r="E72" s="62">
        <f>'Sales Headcount'!F64</f>
        <v>0</v>
      </c>
      <c r="F72" s="62">
        <f>'Sales Headcount'!G64</f>
        <v>0</v>
      </c>
      <c r="G72" s="62">
        <f>'Sales Headcount'!H64</f>
        <v>152500</v>
      </c>
      <c r="H72" s="62">
        <f>'Sales Headcount'!I64</f>
        <v>0</v>
      </c>
      <c r="I72" s="62">
        <f>'Sales Headcount'!J64</f>
        <v>0</v>
      </c>
      <c r="J72" s="62">
        <f>'Sales Headcount'!K64</f>
        <v>152500</v>
      </c>
      <c r="K72" s="62">
        <f>'Sales Headcount'!L64</f>
        <v>0</v>
      </c>
      <c r="L72" s="62">
        <f>'Sales Headcount'!M64</f>
        <v>0</v>
      </c>
      <c r="M72" s="62">
        <f>'Sales Headcount'!N64</f>
        <v>152500</v>
      </c>
      <c r="N72" s="62">
        <f t="shared" si="12"/>
        <v>457500</v>
      </c>
      <c r="O72" s="62">
        <f>'Sales Headcount'!O64</f>
        <v>0</v>
      </c>
      <c r="P72" s="62">
        <f>'Sales Headcount'!P64</f>
        <v>0</v>
      </c>
      <c r="Q72" s="62">
        <f>'Sales Headcount'!Q64</f>
        <v>272900</v>
      </c>
      <c r="R72" s="62">
        <f>'Sales Headcount'!R64</f>
        <v>0</v>
      </c>
      <c r="S72" s="62">
        <f>'Sales Headcount'!S64</f>
        <v>0</v>
      </c>
      <c r="T72" s="62">
        <f>'Sales Headcount'!T64</f>
        <v>272900</v>
      </c>
      <c r="U72" s="62">
        <f>'Sales Headcount'!U64</f>
        <v>0</v>
      </c>
      <c r="V72" s="62">
        <f>'Sales Headcount'!V64</f>
        <v>0</v>
      </c>
      <c r="W72" s="62">
        <f>'Sales Headcount'!W64</f>
        <v>272900</v>
      </c>
      <c r="X72" s="62">
        <f>'Sales Headcount'!X64</f>
        <v>0</v>
      </c>
      <c r="Y72" s="62">
        <f>'Sales Headcount'!Y64</f>
        <v>0</v>
      </c>
      <c r="Z72" s="62">
        <f>'Sales Headcount'!Z64</f>
        <v>272900</v>
      </c>
      <c r="AA72" s="62">
        <f t="shared" si="13"/>
        <v>1091600</v>
      </c>
      <c r="AB72" s="62">
        <f>'Sales Headcount'!AA64</f>
        <v>0</v>
      </c>
      <c r="AC72" s="62">
        <f>'Sales Headcount'!AB64</f>
        <v>0</v>
      </c>
      <c r="AD72" s="62">
        <f>'Sales Headcount'!AC64</f>
        <v>422700</v>
      </c>
      <c r="AE72" s="62">
        <f>'Sales Headcount'!AD64</f>
        <v>0</v>
      </c>
      <c r="AF72" s="62">
        <f>'Sales Headcount'!AE64</f>
        <v>0</v>
      </c>
      <c r="AG72" s="62">
        <f>'Sales Headcount'!AF64</f>
        <v>422700</v>
      </c>
      <c r="AH72" s="62">
        <f>'Sales Headcount'!AG64</f>
        <v>0</v>
      </c>
      <c r="AI72" s="62">
        <f>'Sales Headcount'!AH64</f>
        <v>0</v>
      </c>
      <c r="AJ72" s="62">
        <f>'Sales Headcount'!AI64</f>
        <v>422700</v>
      </c>
      <c r="AK72" s="62">
        <f>'Sales Headcount'!AJ64</f>
        <v>0</v>
      </c>
      <c r="AL72" s="62">
        <f>'Sales Headcount'!AK64</f>
        <v>0</v>
      </c>
      <c r="AM72" s="62">
        <f>'Sales Headcount'!AL64</f>
        <v>422700</v>
      </c>
      <c r="AN72" s="305">
        <f t="shared" si="14"/>
        <v>1690800</v>
      </c>
    </row>
    <row r="73" spans="1:40" s="27" customFormat="1" collapsed="1" x14ac:dyDescent="0.3">
      <c r="A73" s="61" t="s">
        <v>23</v>
      </c>
      <c r="B73" s="64">
        <f>SUM(B70:B72)</f>
        <v>65000.03</v>
      </c>
      <c r="C73" s="64">
        <f t="shared" ref="C73:AM73" si="23">SUM(C70:C72)</f>
        <v>67916.699999999983</v>
      </c>
      <c r="D73" s="64">
        <f t="shared" si="23"/>
        <v>237916.7</v>
      </c>
      <c r="E73" s="64">
        <f t="shared" si="23"/>
        <v>95833.37</v>
      </c>
      <c r="F73" s="64">
        <f t="shared" si="23"/>
        <v>95833.37</v>
      </c>
      <c r="G73" s="64">
        <f t="shared" si="23"/>
        <v>248333.37</v>
      </c>
      <c r="H73" s="64">
        <f t="shared" si="23"/>
        <v>95833.37</v>
      </c>
      <c r="I73" s="64">
        <f t="shared" si="23"/>
        <v>95833.37</v>
      </c>
      <c r="J73" s="64">
        <f t="shared" si="23"/>
        <v>248333.37</v>
      </c>
      <c r="K73" s="64">
        <f t="shared" si="23"/>
        <v>95833.37</v>
      </c>
      <c r="L73" s="64">
        <f t="shared" si="23"/>
        <v>95833.37</v>
      </c>
      <c r="M73" s="64">
        <f t="shared" si="23"/>
        <v>248333.37</v>
      </c>
      <c r="N73" s="62">
        <f t="shared" si="12"/>
        <v>1128333.5899999999</v>
      </c>
      <c r="O73" s="64">
        <f t="shared" si="23"/>
        <v>137500.03999999998</v>
      </c>
      <c r="P73" s="64">
        <f t="shared" si="23"/>
        <v>137500.03999999998</v>
      </c>
      <c r="Q73" s="64">
        <f t="shared" si="23"/>
        <v>410400.04</v>
      </c>
      <c r="R73" s="64">
        <f t="shared" si="23"/>
        <v>137500.03999999998</v>
      </c>
      <c r="S73" s="64">
        <f t="shared" si="23"/>
        <v>137500.03999999998</v>
      </c>
      <c r="T73" s="64">
        <f t="shared" si="23"/>
        <v>410400.04</v>
      </c>
      <c r="U73" s="64">
        <f t="shared" si="23"/>
        <v>142500.03999999998</v>
      </c>
      <c r="V73" s="64">
        <f t="shared" si="23"/>
        <v>142500.03999999998</v>
      </c>
      <c r="W73" s="64">
        <f t="shared" si="23"/>
        <v>415400.04</v>
      </c>
      <c r="X73" s="64">
        <f t="shared" si="23"/>
        <v>142500.03999999998</v>
      </c>
      <c r="Y73" s="64">
        <f t="shared" si="23"/>
        <v>148750.03999999998</v>
      </c>
      <c r="Z73" s="64">
        <f t="shared" si="23"/>
        <v>426650.04</v>
      </c>
      <c r="AA73" s="62">
        <f t="shared" si="13"/>
        <v>2789100.48</v>
      </c>
      <c r="AB73" s="64">
        <f t="shared" si="23"/>
        <v>185416.72000000003</v>
      </c>
      <c r="AC73" s="64">
        <f t="shared" si="23"/>
        <v>185416.72000000003</v>
      </c>
      <c r="AD73" s="64">
        <f t="shared" si="23"/>
        <v>608116.72</v>
      </c>
      <c r="AE73" s="64">
        <f t="shared" si="23"/>
        <v>185416.72000000003</v>
      </c>
      <c r="AF73" s="64">
        <f t="shared" si="23"/>
        <v>190416.72000000003</v>
      </c>
      <c r="AG73" s="64">
        <f t="shared" si="23"/>
        <v>613116.72</v>
      </c>
      <c r="AH73" s="64">
        <f t="shared" si="23"/>
        <v>190416.72000000003</v>
      </c>
      <c r="AI73" s="64">
        <f t="shared" si="23"/>
        <v>201666.72000000003</v>
      </c>
      <c r="AJ73" s="64">
        <f t="shared" si="23"/>
        <v>624366.72</v>
      </c>
      <c r="AK73" s="64">
        <f t="shared" si="23"/>
        <v>201666.72000000003</v>
      </c>
      <c r="AL73" s="64">
        <f t="shared" si="23"/>
        <v>206666.72000000003</v>
      </c>
      <c r="AM73" s="64">
        <f t="shared" si="23"/>
        <v>629366.72</v>
      </c>
      <c r="AN73" s="305">
        <f t="shared" si="14"/>
        <v>4022050.6400000006</v>
      </c>
    </row>
    <row r="74" spans="1:40" s="27" customFormat="1" x14ac:dyDescent="0.3">
      <c r="A74" s="61" t="s">
        <v>24</v>
      </c>
      <c r="B74" s="62">
        <f>'Operating Exp'!F47</f>
        <v>19333</v>
      </c>
      <c r="C74" s="62">
        <f>'Operating Exp'!G47</f>
        <v>38333</v>
      </c>
      <c r="D74" s="62">
        <f>'Operating Exp'!H47</f>
        <v>58333</v>
      </c>
      <c r="E74" s="62">
        <f>'Operating Exp'!I47</f>
        <v>82333</v>
      </c>
      <c r="F74" s="62">
        <f>'Operating Exp'!J47</f>
        <v>24333</v>
      </c>
      <c r="G74" s="62">
        <f>'Operating Exp'!K47</f>
        <v>24333</v>
      </c>
      <c r="H74" s="62">
        <f>'Operating Exp'!L47</f>
        <v>25333</v>
      </c>
      <c r="I74" s="62">
        <f>'Operating Exp'!M47</f>
        <v>24333</v>
      </c>
      <c r="J74" s="62">
        <f>'Operating Exp'!N47</f>
        <v>24333</v>
      </c>
      <c r="K74" s="62">
        <f>'Operating Exp'!O47</f>
        <v>30333</v>
      </c>
      <c r="L74" s="62">
        <f>'Operating Exp'!P47</f>
        <v>24333</v>
      </c>
      <c r="M74" s="62">
        <f>'Operating Exp'!Q47</f>
        <v>24333</v>
      </c>
      <c r="N74" s="62">
        <f t="shared" si="12"/>
        <v>177331</v>
      </c>
      <c r="O74" s="62">
        <f>'Operating Exp'!R47</f>
        <v>75135</v>
      </c>
      <c r="P74" s="62">
        <f>'Operating Exp'!S47</f>
        <v>66135</v>
      </c>
      <c r="Q74" s="62">
        <f>'Operating Exp'!T47</f>
        <v>58135</v>
      </c>
      <c r="R74" s="62">
        <f>'Operating Exp'!U47</f>
        <v>65135</v>
      </c>
      <c r="S74" s="62">
        <f>'Operating Exp'!V47</f>
        <v>54135</v>
      </c>
      <c r="T74" s="62">
        <f>'Operating Exp'!W47</f>
        <v>54135</v>
      </c>
      <c r="U74" s="62">
        <f>'Operating Exp'!X47</f>
        <v>58135</v>
      </c>
      <c r="V74" s="62">
        <f>'Operating Exp'!Y47</f>
        <v>54135</v>
      </c>
      <c r="W74" s="62">
        <f>'Operating Exp'!Z47</f>
        <v>54135</v>
      </c>
      <c r="X74" s="62">
        <f>'Operating Exp'!AA47</f>
        <v>63135</v>
      </c>
      <c r="Y74" s="62">
        <f>'Operating Exp'!AB47</f>
        <v>54135</v>
      </c>
      <c r="Z74" s="62">
        <f>'Operating Exp'!AC47</f>
        <v>54135</v>
      </c>
      <c r="AA74" s="62">
        <f t="shared" si="13"/>
        <v>710620</v>
      </c>
      <c r="AB74" s="62">
        <f>'Operating Exp'!AD47</f>
        <v>92219</v>
      </c>
      <c r="AC74" s="62">
        <f>'Operating Exp'!AE47</f>
        <v>77219</v>
      </c>
      <c r="AD74" s="62">
        <f>'Operating Exp'!AF47</f>
        <v>77219</v>
      </c>
      <c r="AE74" s="62">
        <f>'Operating Exp'!AG47</f>
        <v>98219</v>
      </c>
      <c r="AF74" s="62">
        <f>'Operating Exp'!AH47</f>
        <v>77219</v>
      </c>
      <c r="AG74" s="62">
        <f>'Operating Exp'!AI47</f>
        <v>77219</v>
      </c>
      <c r="AH74" s="62">
        <f>'Operating Exp'!AJ47</f>
        <v>92219</v>
      </c>
      <c r="AI74" s="62">
        <f>'Operating Exp'!AK47</f>
        <v>77219</v>
      </c>
      <c r="AJ74" s="62">
        <f>'Operating Exp'!AL47</f>
        <v>77219</v>
      </c>
      <c r="AK74" s="62">
        <f>'Operating Exp'!AM47</f>
        <v>98219</v>
      </c>
      <c r="AL74" s="62">
        <f>'Operating Exp'!AN47</f>
        <v>77219</v>
      </c>
      <c r="AM74" s="62">
        <f>'Operating Exp'!AO47</f>
        <v>77219</v>
      </c>
      <c r="AN74" s="305">
        <f t="shared" si="14"/>
        <v>998628</v>
      </c>
    </row>
    <row r="75" spans="1:40" s="27" customFormat="1" hidden="1" outlineLevel="2" x14ac:dyDescent="0.3">
      <c r="A75" s="50" t="s">
        <v>76</v>
      </c>
      <c r="B75" s="64">
        <f>'Operating Exp'!F49</f>
        <v>1600</v>
      </c>
      <c r="C75" s="64">
        <f>'Operating Exp'!G49</f>
        <v>1700</v>
      </c>
      <c r="D75" s="64">
        <f>'Operating Exp'!H49</f>
        <v>2000</v>
      </c>
      <c r="E75" s="64">
        <f>'Operating Exp'!I49</f>
        <v>2200</v>
      </c>
      <c r="F75" s="64">
        <f>'Operating Exp'!J49</f>
        <v>2200</v>
      </c>
      <c r="G75" s="64">
        <f>'Operating Exp'!K49</f>
        <v>2200</v>
      </c>
      <c r="H75" s="64">
        <f>'Operating Exp'!L49</f>
        <v>2200</v>
      </c>
      <c r="I75" s="64">
        <f>'Operating Exp'!M49</f>
        <v>2200</v>
      </c>
      <c r="J75" s="64">
        <f>'Operating Exp'!N49</f>
        <v>2200</v>
      </c>
      <c r="K75" s="64">
        <f>'Operating Exp'!O49</f>
        <v>2200</v>
      </c>
      <c r="L75" s="64">
        <f>'Operating Exp'!P49</f>
        <v>2200</v>
      </c>
      <c r="M75" s="64">
        <f>'Operating Exp'!Q49</f>
        <v>2200</v>
      </c>
      <c r="N75" s="62">
        <f t="shared" si="12"/>
        <v>15400</v>
      </c>
      <c r="O75" s="64">
        <f>'Operating Exp'!R49</f>
        <v>3000</v>
      </c>
      <c r="P75" s="64">
        <f>'Operating Exp'!S49</f>
        <v>3000</v>
      </c>
      <c r="Q75" s="64">
        <f>'Operating Exp'!T49</f>
        <v>3000</v>
      </c>
      <c r="R75" s="64">
        <f>'Operating Exp'!U49</f>
        <v>3000</v>
      </c>
      <c r="S75" s="64">
        <f>'Operating Exp'!V49</f>
        <v>3000</v>
      </c>
      <c r="T75" s="64">
        <f>'Operating Exp'!W49</f>
        <v>3000</v>
      </c>
      <c r="U75" s="64">
        <f>'Operating Exp'!X49</f>
        <v>3100</v>
      </c>
      <c r="V75" s="64">
        <f>'Operating Exp'!Y49</f>
        <v>3100</v>
      </c>
      <c r="W75" s="64">
        <f>'Operating Exp'!Z49</f>
        <v>3100</v>
      </c>
      <c r="X75" s="64">
        <f>'Operating Exp'!AA49</f>
        <v>3100</v>
      </c>
      <c r="Y75" s="64">
        <f>'Operating Exp'!AB49</f>
        <v>3200</v>
      </c>
      <c r="Z75" s="64">
        <f>'Operating Exp'!AC49</f>
        <v>3300</v>
      </c>
      <c r="AA75" s="62">
        <f t="shared" si="13"/>
        <v>36900</v>
      </c>
      <c r="AB75" s="64">
        <f>'Operating Exp'!AD49</f>
        <v>4100</v>
      </c>
      <c r="AC75" s="64">
        <f>'Operating Exp'!AE49</f>
        <v>4100</v>
      </c>
      <c r="AD75" s="64">
        <f>'Operating Exp'!AF49</f>
        <v>4100</v>
      </c>
      <c r="AE75" s="64">
        <f>'Operating Exp'!AG49</f>
        <v>4100</v>
      </c>
      <c r="AF75" s="64">
        <f>'Operating Exp'!AH49</f>
        <v>4200</v>
      </c>
      <c r="AG75" s="64">
        <f>'Operating Exp'!AI49</f>
        <v>4200</v>
      </c>
      <c r="AH75" s="64">
        <f>'Operating Exp'!AJ49</f>
        <v>4200</v>
      </c>
      <c r="AI75" s="64">
        <f>'Operating Exp'!AK49</f>
        <v>4400</v>
      </c>
      <c r="AJ75" s="64">
        <f>'Operating Exp'!AL49</f>
        <v>4400</v>
      </c>
      <c r="AK75" s="64">
        <f>'Operating Exp'!AM49</f>
        <v>4400</v>
      </c>
      <c r="AL75" s="64">
        <f>'Operating Exp'!AN49</f>
        <v>4500</v>
      </c>
      <c r="AM75" s="64">
        <f>'Operating Exp'!AO49</f>
        <v>4500</v>
      </c>
      <c r="AN75" s="305">
        <f t="shared" si="14"/>
        <v>51200</v>
      </c>
    </row>
    <row r="76" spans="1:40" s="27" customFormat="1" hidden="1" outlineLevel="2" x14ac:dyDescent="0.3">
      <c r="A76" s="50" t="s">
        <v>77</v>
      </c>
      <c r="B76" s="64">
        <f>'Operating Exp'!F50</f>
        <v>1152</v>
      </c>
      <c r="C76" s="64">
        <f>'Operating Exp'!G50</f>
        <v>1224</v>
      </c>
      <c r="D76" s="64">
        <f>'Operating Exp'!H50</f>
        <v>1440</v>
      </c>
      <c r="E76" s="64">
        <f>'Operating Exp'!I50</f>
        <v>1584</v>
      </c>
      <c r="F76" s="64">
        <f>'Operating Exp'!J50</f>
        <v>1584</v>
      </c>
      <c r="G76" s="64">
        <f>'Operating Exp'!K50</f>
        <v>1584</v>
      </c>
      <c r="H76" s="64">
        <f>'Operating Exp'!L50</f>
        <v>1584</v>
      </c>
      <c r="I76" s="64">
        <f>'Operating Exp'!M50</f>
        <v>1584</v>
      </c>
      <c r="J76" s="64">
        <f>'Operating Exp'!N50</f>
        <v>1584</v>
      </c>
      <c r="K76" s="64">
        <f>'Operating Exp'!O50</f>
        <v>1584</v>
      </c>
      <c r="L76" s="64">
        <f>'Operating Exp'!P50</f>
        <v>1584</v>
      </c>
      <c r="M76" s="64">
        <f>'Operating Exp'!Q50</f>
        <v>1584</v>
      </c>
      <c r="N76" s="62">
        <f t="shared" si="12"/>
        <v>11088</v>
      </c>
      <c r="O76" s="64">
        <f>'Operating Exp'!R50</f>
        <v>2160</v>
      </c>
      <c r="P76" s="64">
        <f>'Operating Exp'!S50</f>
        <v>2160</v>
      </c>
      <c r="Q76" s="64">
        <f>'Operating Exp'!T50</f>
        <v>2160</v>
      </c>
      <c r="R76" s="64">
        <f>'Operating Exp'!U50</f>
        <v>2160</v>
      </c>
      <c r="S76" s="64">
        <f>'Operating Exp'!V50</f>
        <v>2160</v>
      </c>
      <c r="T76" s="64">
        <f>'Operating Exp'!W50</f>
        <v>2160</v>
      </c>
      <c r="U76" s="64">
        <f>'Operating Exp'!X50</f>
        <v>2232</v>
      </c>
      <c r="V76" s="64">
        <f>'Operating Exp'!Y50</f>
        <v>2232</v>
      </c>
      <c r="W76" s="64">
        <f>'Operating Exp'!Z50</f>
        <v>2232</v>
      </c>
      <c r="X76" s="64">
        <f>'Operating Exp'!AA50</f>
        <v>2232</v>
      </c>
      <c r="Y76" s="64">
        <f>'Operating Exp'!AB50</f>
        <v>2304</v>
      </c>
      <c r="Z76" s="64">
        <f>'Operating Exp'!AC50</f>
        <v>2376</v>
      </c>
      <c r="AA76" s="62">
        <f t="shared" si="13"/>
        <v>26568</v>
      </c>
      <c r="AB76" s="64">
        <f>'Operating Exp'!AD50</f>
        <v>2952</v>
      </c>
      <c r="AC76" s="64">
        <f>'Operating Exp'!AE50</f>
        <v>2952</v>
      </c>
      <c r="AD76" s="64">
        <f>'Operating Exp'!AF50</f>
        <v>2952</v>
      </c>
      <c r="AE76" s="64">
        <f>'Operating Exp'!AG50</f>
        <v>2952</v>
      </c>
      <c r="AF76" s="64">
        <f>'Operating Exp'!AH50</f>
        <v>3024</v>
      </c>
      <c r="AG76" s="64">
        <f>'Operating Exp'!AI50</f>
        <v>3024</v>
      </c>
      <c r="AH76" s="64">
        <f>'Operating Exp'!AJ50</f>
        <v>3024</v>
      </c>
      <c r="AI76" s="64">
        <f>'Operating Exp'!AK50</f>
        <v>3168</v>
      </c>
      <c r="AJ76" s="64">
        <f>'Operating Exp'!AL50</f>
        <v>3168</v>
      </c>
      <c r="AK76" s="64">
        <f>'Operating Exp'!AM50</f>
        <v>3168</v>
      </c>
      <c r="AL76" s="64">
        <f>'Operating Exp'!AN50</f>
        <v>3240</v>
      </c>
      <c r="AM76" s="64">
        <f>'Operating Exp'!AO50</f>
        <v>3240</v>
      </c>
      <c r="AN76" s="305">
        <f t="shared" si="14"/>
        <v>36864</v>
      </c>
    </row>
    <row r="77" spans="1:40" s="27" customFormat="1" hidden="1" outlineLevel="2" x14ac:dyDescent="0.3">
      <c r="A77" s="50" t="s">
        <v>129</v>
      </c>
      <c r="B77" s="64">
        <f>'Operating Exp'!F51</f>
        <v>1250</v>
      </c>
      <c r="C77" s="64">
        <f>'Operating Exp'!G51</f>
        <v>1250</v>
      </c>
      <c r="D77" s="64">
        <f>'Operating Exp'!H51</f>
        <v>1250</v>
      </c>
      <c r="E77" s="64">
        <f>'Operating Exp'!I51</f>
        <v>1250</v>
      </c>
      <c r="F77" s="64">
        <f>'Operating Exp'!J51</f>
        <v>1250</v>
      </c>
      <c r="G77" s="64">
        <f>'Operating Exp'!K51</f>
        <v>1250</v>
      </c>
      <c r="H77" s="64">
        <f>'Operating Exp'!L51</f>
        <v>1250</v>
      </c>
      <c r="I77" s="64">
        <f>'Operating Exp'!M51</f>
        <v>1250</v>
      </c>
      <c r="J77" s="64">
        <f>'Operating Exp'!N51</f>
        <v>1250</v>
      </c>
      <c r="K77" s="64">
        <f>'Operating Exp'!O51</f>
        <v>1250</v>
      </c>
      <c r="L77" s="64">
        <f>'Operating Exp'!P51</f>
        <v>1250</v>
      </c>
      <c r="M77" s="64">
        <f>'Operating Exp'!Q51</f>
        <v>1250</v>
      </c>
      <c r="N77" s="62">
        <f t="shared" si="12"/>
        <v>8750</v>
      </c>
      <c r="O77" s="64">
        <f>'Operating Exp'!R51</f>
        <v>1250</v>
      </c>
      <c r="P77" s="64">
        <f>'Operating Exp'!S51</f>
        <v>1250</v>
      </c>
      <c r="Q77" s="64">
        <f>'Operating Exp'!T51</f>
        <v>1250</v>
      </c>
      <c r="R77" s="64">
        <f>'Operating Exp'!U51</f>
        <v>1250</v>
      </c>
      <c r="S77" s="64">
        <f>'Operating Exp'!V51</f>
        <v>1250</v>
      </c>
      <c r="T77" s="64">
        <f>'Operating Exp'!W51</f>
        <v>1250</v>
      </c>
      <c r="U77" s="64">
        <f>'Operating Exp'!X51</f>
        <v>1250</v>
      </c>
      <c r="V77" s="64">
        <f>'Operating Exp'!Y51</f>
        <v>1250</v>
      </c>
      <c r="W77" s="64">
        <f>'Operating Exp'!Z51</f>
        <v>1250</v>
      </c>
      <c r="X77" s="64">
        <f>'Operating Exp'!AA51</f>
        <v>1250</v>
      </c>
      <c r="Y77" s="64">
        <f>'Operating Exp'!AB51</f>
        <v>1250</v>
      </c>
      <c r="Z77" s="64">
        <f>'Operating Exp'!AC51</f>
        <v>1250</v>
      </c>
      <c r="AA77" s="62">
        <f t="shared" si="13"/>
        <v>15000</v>
      </c>
      <c r="AB77" s="64">
        <f>'Operating Exp'!AD51</f>
        <v>1250</v>
      </c>
      <c r="AC77" s="64">
        <f>'Operating Exp'!AE51</f>
        <v>1250</v>
      </c>
      <c r="AD77" s="64">
        <f>'Operating Exp'!AF51</f>
        <v>1250</v>
      </c>
      <c r="AE77" s="64">
        <f>'Operating Exp'!AG51</f>
        <v>1250</v>
      </c>
      <c r="AF77" s="64">
        <f>'Operating Exp'!AH51</f>
        <v>1250</v>
      </c>
      <c r="AG77" s="64">
        <f>'Operating Exp'!AI51</f>
        <v>1250</v>
      </c>
      <c r="AH77" s="64">
        <f>'Operating Exp'!AJ51</f>
        <v>1250</v>
      </c>
      <c r="AI77" s="64">
        <f>'Operating Exp'!AK51</f>
        <v>1250</v>
      </c>
      <c r="AJ77" s="64">
        <f>'Operating Exp'!AL51</f>
        <v>1250</v>
      </c>
      <c r="AK77" s="64">
        <f>'Operating Exp'!AM51</f>
        <v>1250</v>
      </c>
      <c r="AL77" s="64">
        <f>'Operating Exp'!AN51</f>
        <v>1250</v>
      </c>
      <c r="AM77" s="64">
        <f>'Operating Exp'!AO51</f>
        <v>1250</v>
      </c>
      <c r="AN77" s="305">
        <f t="shared" si="14"/>
        <v>15000</v>
      </c>
    </row>
    <row r="78" spans="1:40" s="27" customFormat="1" collapsed="1" x14ac:dyDescent="0.3">
      <c r="A78" s="61" t="s">
        <v>25</v>
      </c>
      <c r="B78" s="62">
        <f t="shared" ref="B78" si="24">SUM(B75:B77)</f>
        <v>4002</v>
      </c>
      <c r="C78" s="62">
        <f t="shared" ref="C78:AM78" si="25">SUM(C75:C77)</f>
        <v>4174</v>
      </c>
      <c r="D78" s="62">
        <f t="shared" si="25"/>
        <v>4690</v>
      </c>
      <c r="E78" s="62">
        <f t="shared" si="25"/>
        <v>5034</v>
      </c>
      <c r="F78" s="62">
        <f t="shared" si="25"/>
        <v>5034</v>
      </c>
      <c r="G78" s="62">
        <f t="shared" si="25"/>
        <v>5034</v>
      </c>
      <c r="H78" s="62">
        <f t="shared" si="25"/>
        <v>5034</v>
      </c>
      <c r="I78" s="62">
        <f t="shared" si="25"/>
        <v>5034</v>
      </c>
      <c r="J78" s="62">
        <f t="shared" si="25"/>
        <v>5034</v>
      </c>
      <c r="K78" s="62">
        <f t="shared" si="25"/>
        <v>5034</v>
      </c>
      <c r="L78" s="62">
        <f t="shared" si="25"/>
        <v>5034</v>
      </c>
      <c r="M78" s="62">
        <f t="shared" si="25"/>
        <v>5034</v>
      </c>
      <c r="N78" s="62">
        <f t="shared" si="12"/>
        <v>35238</v>
      </c>
      <c r="O78" s="62">
        <f t="shared" si="25"/>
        <v>6410</v>
      </c>
      <c r="P78" s="62">
        <f t="shared" si="25"/>
        <v>6410</v>
      </c>
      <c r="Q78" s="62">
        <f t="shared" si="25"/>
        <v>6410</v>
      </c>
      <c r="R78" s="62">
        <f t="shared" si="25"/>
        <v>6410</v>
      </c>
      <c r="S78" s="62">
        <f t="shared" si="25"/>
        <v>6410</v>
      </c>
      <c r="T78" s="62">
        <f t="shared" si="25"/>
        <v>6410</v>
      </c>
      <c r="U78" s="62">
        <f t="shared" si="25"/>
        <v>6582</v>
      </c>
      <c r="V78" s="62">
        <f t="shared" si="25"/>
        <v>6582</v>
      </c>
      <c r="W78" s="62">
        <f t="shared" si="25"/>
        <v>6582</v>
      </c>
      <c r="X78" s="62">
        <f t="shared" si="25"/>
        <v>6582</v>
      </c>
      <c r="Y78" s="62">
        <f t="shared" si="25"/>
        <v>6754</v>
      </c>
      <c r="Z78" s="62">
        <f t="shared" si="25"/>
        <v>6926</v>
      </c>
      <c r="AA78" s="62">
        <f t="shared" si="13"/>
        <v>78468</v>
      </c>
      <c r="AB78" s="62">
        <f t="shared" si="25"/>
        <v>8302</v>
      </c>
      <c r="AC78" s="62">
        <f t="shared" si="25"/>
        <v>8302</v>
      </c>
      <c r="AD78" s="62">
        <f t="shared" si="25"/>
        <v>8302</v>
      </c>
      <c r="AE78" s="62">
        <f t="shared" si="25"/>
        <v>8302</v>
      </c>
      <c r="AF78" s="62">
        <f t="shared" si="25"/>
        <v>8474</v>
      </c>
      <c r="AG78" s="62">
        <f t="shared" si="25"/>
        <v>8474</v>
      </c>
      <c r="AH78" s="62">
        <f t="shared" si="25"/>
        <v>8474</v>
      </c>
      <c r="AI78" s="62">
        <f t="shared" si="25"/>
        <v>8818</v>
      </c>
      <c r="AJ78" s="62">
        <f t="shared" si="25"/>
        <v>8818</v>
      </c>
      <c r="AK78" s="62">
        <f t="shared" si="25"/>
        <v>8818</v>
      </c>
      <c r="AL78" s="62">
        <f t="shared" si="25"/>
        <v>8990</v>
      </c>
      <c r="AM78" s="62">
        <f t="shared" si="25"/>
        <v>8990</v>
      </c>
      <c r="AN78" s="305">
        <f t="shared" si="14"/>
        <v>103064</v>
      </c>
    </row>
    <row r="79" spans="1:40" s="27" customFormat="1" hidden="1" outlineLevel="1" x14ac:dyDescent="0.3">
      <c r="A79" s="50" t="s">
        <v>91</v>
      </c>
      <c r="B79" s="64">
        <f>'Operating Exp'!F56</f>
        <v>320</v>
      </c>
      <c r="C79" s="64">
        <f>'Operating Exp'!G56</f>
        <v>340</v>
      </c>
      <c r="D79" s="64">
        <f>'Operating Exp'!H56</f>
        <v>400</v>
      </c>
      <c r="E79" s="64">
        <f>'Operating Exp'!I56</f>
        <v>440</v>
      </c>
      <c r="F79" s="64">
        <f>'Operating Exp'!J56</f>
        <v>440</v>
      </c>
      <c r="G79" s="64">
        <f>'Operating Exp'!K56</f>
        <v>440</v>
      </c>
      <c r="H79" s="64">
        <f>'Operating Exp'!L56</f>
        <v>440</v>
      </c>
      <c r="I79" s="64">
        <f>'Operating Exp'!M56</f>
        <v>440</v>
      </c>
      <c r="J79" s="64">
        <f>'Operating Exp'!N56</f>
        <v>440</v>
      </c>
      <c r="K79" s="64">
        <f>'Operating Exp'!O56</f>
        <v>440</v>
      </c>
      <c r="L79" s="64">
        <f>'Operating Exp'!P56</f>
        <v>440</v>
      </c>
      <c r="M79" s="64">
        <f>'Operating Exp'!Q56</f>
        <v>440</v>
      </c>
      <c r="N79" s="62">
        <f t="shared" si="12"/>
        <v>3080</v>
      </c>
      <c r="O79" s="64">
        <f>'Operating Exp'!R56</f>
        <v>600</v>
      </c>
      <c r="P79" s="64">
        <f>'Operating Exp'!S56</f>
        <v>600</v>
      </c>
      <c r="Q79" s="64">
        <f>'Operating Exp'!T56</f>
        <v>600</v>
      </c>
      <c r="R79" s="64">
        <f>'Operating Exp'!U56</f>
        <v>600</v>
      </c>
      <c r="S79" s="64">
        <f>'Operating Exp'!V56</f>
        <v>600</v>
      </c>
      <c r="T79" s="64">
        <f>'Operating Exp'!W56</f>
        <v>600</v>
      </c>
      <c r="U79" s="64">
        <f>'Operating Exp'!X56</f>
        <v>620</v>
      </c>
      <c r="V79" s="64">
        <f>'Operating Exp'!Y56</f>
        <v>620</v>
      </c>
      <c r="W79" s="64">
        <f>'Operating Exp'!Z56</f>
        <v>620</v>
      </c>
      <c r="X79" s="64">
        <f>'Operating Exp'!AA56</f>
        <v>620</v>
      </c>
      <c r="Y79" s="64">
        <f>'Operating Exp'!AB56</f>
        <v>640</v>
      </c>
      <c r="Z79" s="64">
        <f>'Operating Exp'!AC56</f>
        <v>660</v>
      </c>
      <c r="AA79" s="62">
        <f t="shared" si="13"/>
        <v>7380</v>
      </c>
      <c r="AB79" s="64">
        <f>'Operating Exp'!AD56</f>
        <v>820</v>
      </c>
      <c r="AC79" s="64">
        <f>'Operating Exp'!AE56</f>
        <v>820</v>
      </c>
      <c r="AD79" s="64">
        <f>'Operating Exp'!AF56</f>
        <v>820</v>
      </c>
      <c r="AE79" s="64">
        <f>'Operating Exp'!AG56</f>
        <v>820</v>
      </c>
      <c r="AF79" s="64">
        <f>'Operating Exp'!AH56</f>
        <v>840</v>
      </c>
      <c r="AG79" s="64">
        <f>'Operating Exp'!AI56</f>
        <v>840</v>
      </c>
      <c r="AH79" s="64">
        <f>'Operating Exp'!AJ56</f>
        <v>840</v>
      </c>
      <c r="AI79" s="64">
        <f>'Operating Exp'!AK56</f>
        <v>880</v>
      </c>
      <c r="AJ79" s="64">
        <f>'Operating Exp'!AL56</f>
        <v>880</v>
      </c>
      <c r="AK79" s="64">
        <f>'Operating Exp'!AM56</f>
        <v>880</v>
      </c>
      <c r="AL79" s="64">
        <f>'Operating Exp'!AN56</f>
        <v>900</v>
      </c>
      <c r="AM79" s="64">
        <f>'Operating Exp'!AO56</f>
        <v>900</v>
      </c>
      <c r="AN79" s="305">
        <f t="shared" si="14"/>
        <v>10240</v>
      </c>
    </row>
    <row r="80" spans="1:40" s="27" customFormat="1" hidden="1" outlineLevel="1" x14ac:dyDescent="0.3">
      <c r="A80" s="50" t="s">
        <v>258</v>
      </c>
      <c r="B80" s="64">
        <f>'Operating Exp'!F57</f>
        <v>300</v>
      </c>
      <c r="C80" s="64">
        <f>'Operating Exp'!G57</f>
        <v>300</v>
      </c>
      <c r="D80" s="64">
        <f>'Operating Exp'!H57</f>
        <v>300</v>
      </c>
      <c r="E80" s="64">
        <f>'Operating Exp'!I57</f>
        <v>300</v>
      </c>
      <c r="F80" s="64">
        <f>'Operating Exp'!J57</f>
        <v>300</v>
      </c>
      <c r="G80" s="64">
        <f>'Operating Exp'!K57</f>
        <v>300</v>
      </c>
      <c r="H80" s="64">
        <f>'Operating Exp'!L57</f>
        <v>300</v>
      </c>
      <c r="I80" s="64">
        <f>'Operating Exp'!M57</f>
        <v>300</v>
      </c>
      <c r="J80" s="64">
        <f>'Operating Exp'!N57</f>
        <v>300</v>
      </c>
      <c r="K80" s="64">
        <f>'Operating Exp'!O57</f>
        <v>300</v>
      </c>
      <c r="L80" s="64">
        <f>'Operating Exp'!P57</f>
        <v>300</v>
      </c>
      <c r="M80" s="64">
        <f>'Operating Exp'!Q57</f>
        <v>300</v>
      </c>
      <c r="N80" s="62">
        <f t="shared" si="12"/>
        <v>2100</v>
      </c>
      <c r="O80" s="64">
        <f>'Operating Exp'!R57</f>
        <v>300</v>
      </c>
      <c r="P80" s="64">
        <f>'Operating Exp'!S57</f>
        <v>300</v>
      </c>
      <c r="Q80" s="64">
        <f>'Operating Exp'!T57</f>
        <v>300</v>
      </c>
      <c r="R80" s="64">
        <f>'Operating Exp'!U57</f>
        <v>300</v>
      </c>
      <c r="S80" s="64">
        <f>'Operating Exp'!V57</f>
        <v>300</v>
      </c>
      <c r="T80" s="64">
        <f>'Operating Exp'!W57</f>
        <v>300</v>
      </c>
      <c r="U80" s="64">
        <f>'Operating Exp'!X57</f>
        <v>300</v>
      </c>
      <c r="V80" s="64">
        <f>'Operating Exp'!Y57</f>
        <v>300</v>
      </c>
      <c r="W80" s="64">
        <f>'Operating Exp'!Z57</f>
        <v>300</v>
      </c>
      <c r="X80" s="64">
        <f>'Operating Exp'!AA57</f>
        <v>300</v>
      </c>
      <c r="Y80" s="64">
        <f>'Operating Exp'!AB57</f>
        <v>300</v>
      </c>
      <c r="Z80" s="64">
        <f>'Operating Exp'!AC57</f>
        <v>300</v>
      </c>
      <c r="AA80" s="62">
        <f t="shared" si="13"/>
        <v>3600</v>
      </c>
      <c r="AB80" s="64">
        <f>'Operating Exp'!AD57</f>
        <v>300</v>
      </c>
      <c r="AC80" s="64">
        <f>'Operating Exp'!AE57</f>
        <v>300</v>
      </c>
      <c r="AD80" s="64">
        <f>'Operating Exp'!AF57</f>
        <v>300</v>
      </c>
      <c r="AE80" s="64">
        <f>'Operating Exp'!AG57</f>
        <v>300</v>
      </c>
      <c r="AF80" s="64">
        <f>'Operating Exp'!AH57</f>
        <v>300</v>
      </c>
      <c r="AG80" s="64">
        <f>'Operating Exp'!AI57</f>
        <v>300</v>
      </c>
      <c r="AH80" s="64">
        <f>'Operating Exp'!AJ57</f>
        <v>300</v>
      </c>
      <c r="AI80" s="64">
        <f>'Operating Exp'!AK57</f>
        <v>300</v>
      </c>
      <c r="AJ80" s="64">
        <f>'Operating Exp'!AL57</f>
        <v>300</v>
      </c>
      <c r="AK80" s="64">
        <f>'Operating Exp'!AM57</f>
        <v>300</v>
      </c>
      <c r="AL80" s="64">
        <f>'Operating Exp'!AN57</f>
        <v>300</v>
      </c>
      <c r="AM80" s="64">
        <f>'Operating Exp'!AO57</f>
        <v>300</v>
      </c>
      <c r="AN80" s="305">
        <f t="shared" si="14"/>
        <v>3600</v>
      </c>
    </row>
    <row r="81" spans="1:40" s="27" customFormat="1" hidden="1" outlineLevel="1" x14ac:dyDescent="0.3">
      <c r="A81" s="50" t="s">
        <v>424</v>
      </c>
      <c r="B81" s="64">
        <f>'Operating Exp'!F55</f>
        <v>20400</v>
      </c>
      <c r="C81" s="64">
        <f>'Operating Exp'!G55</f>
        <v>20400</v>
      </c>
      <c r="D81" s="64">
        <f>'Operating Exp'!H55</f>
        <v>20400</v>
      </c>
      <c r="E81" s="64">
        <f>'Operating Exp'!I55</f>
        <v>20400</v>
      </c>
      <c r="F81" s="64">
        <f>'Operating Exp'!J55</f>
        <v>20400</v>
      </c>
      <c r="G81" s="64">
        <f>'Operating Exp'!K55</f>
        <v>20400</v>
      </c>
      <c r="H81" s="64">
        <f>'Operating Exp'!L55</f>
        <v>20400</v>
      </c>
      <c r="I81" s="64">
        <f>'Operating Exp'!M55</f>
        <v>20400</v>
      </c>
      <c r="J81" s="64">
        <f>'Operating Exp'!N55</f>
        <v>20400</v>
      </c>
      <c r="K81" s="64">
        <f>'Operating Exp'!O55</f>
        <v>20400</v>
      </c>
      <c r="L81" s="64">
        <f>'Operating Exp'!P55</f>
        <v>20400</v>
      </c>
      <c r="M81" s="64">
        <f>'Operating Exp'!Q55</f>
        <v>20400</v>
      </c>
      <c r="N81" s="62">
        <f t="shared" si="12"/>
        <v>142800</v>
      </c>
      <c r="O81" s="64">
        <f>'Operating Exp'!R55</f>
        <v>24800</v>
      </c>
      <c r="P81" s="64">
        <f>'Operating Exp'!S55</f>
        <v>24800</v>
      </c>
      <c r="Q81" s="64">
        <f>'Operating Exp'!T55</f>
        <v>24800</v>
      </c>
      <c r="R81" s="64">
        <f>'Operating Exp'!U55</f>
        <v>24800</v>
      </c>
      <c r="S81" s="64">
        <f>'Operating Exp'!V55</f>
        <v>24800</v>
      </c>
      <c r="T81" s="64">
        <f>'Operating Exp'!W55</f>
        <v>24800</v>
      </c>
      <c r="U81" s="64">
        <f>'Operating Exp'!X55</f>
        <v>24800</v>
      </c>
      <c r="V81" s="64">
        <f>'Operating Exp'!Y55</f>
        <v>24800</v>
      </c>
      <c r="W81" s="64">
        <f>'Operating Exp'!Z55</f>
        <v>24800</v>
      </c>
      <c r="X81" s="64">
        <f>'Operating Exp'!AA55</f>
        <v>24800</v>
      </c>
      <c r="Y81" s="64">
        <f>'Operating Exp'!AB55</f>
        <v>24800</v>
      </c>
      <c r="Z81" s="64">
        <f>'Operating Exp'!AC55</f>
        <v>24800</v>
      </c>
      <c r="AA81" s="62">
        <f t="shared" si="13"/>
        <v>297600</v>
      </c>
      <c r="AB81" s="64">
        <f>'Operating Exp'!AD55</f>
        <v>31400</v>
      </c>
      <c r="AC81" s="64">
        <f>'Operating Exp'!AE55</f>
        <v>31400</v>
      </c>
      <c r="AD81" s="64">
        <f>'Operating Exp'!AF55</f>
        <v>31400</v>
      </c>
      <c r="AE81" s="64">
        <f>'Operating Exp'!AG55</f>
        <v>31400</v>
      </c>
      <c r="AF81" s="64">
        <f>'Operating Exp'!AH55</f>
        <v>31400</v>
      </c>
      <c r="AG81" s="64">
        <f>'Operating Exp'!AI55</f>
        <v>31400</v>
      </c>
      <c r="AH81" s="64">
        <f>'Operating Exp'!AJ55</f>
        <v>31400</v>
      </c>
      <c r="AI81" s="64">
        <f>'Operating Exp'!AK55</f>
        <v>31400</v>
      </c>
      <c r="AJ81" s="64">
        <f>'Operating Exp'!AL55</f>
        <v>31400</v>
      </c>
      <c r="AK81" s="64">
        <f>'Operating Exp'!AM55</f>
        <v>31400</v>
      </c>
      <c r="AL81" s="64">
        <f>'Operating Exp'!AN55</f>
        <v>31400</v>
      </c>
      <c r="AM81" s="64">
        <f>'Operating Exp'!AO55</f>
        <v>31400</v>
      </c>
      <c r="AN81" s="305">
        <f t="shared" si="14"/>
        <v>376800</v>
      </c>
    </row>
    <row r="82" spans="1:40" s="27" customFormat="1" collapsed="1" x14ac:dyDescent="0.3">
      <c r="A82" s="61" t="s">
        <v>26</v>
      </c>
      <c r="B82" s="62">
        <f>SUM(B79:B81)</f>
        <v>21020</v>
      </c>
      <c r="C82" s="62">
        <f t="shared" ref="C82:AM82" si="26">SUM(C79:C81)</f>
        <v>21040</v>
      </c>
      <c r="D82" s="62">
        <f t="shared" si="26"/>
        <v>21100</v>
      </c>
      <c r="E82" s="62">
        <f t="shared" si="26"/>
        <v>21140</v>
      </c>
      <c r="F82" s="62">
        <f t="shared" si="26"/>
        <v>21140</v>
      </c>
      <c r="G82" s="62">
        <f t="shared" si="26"/>
        <v>21140</v>
      </c>
      <c r="H82" s="62">
        <f t="shared" si="26"/>
        <v>21140</v>
      </c>
      <c r="I82" s="62">
        <f t="shared" si="26"/>
        <v>21140</v>
      </c>
      <c r="J82" s="62">
        <f t="shared" si="26"/>
        <v>21140</v>
      </c>
      <c r="K82" s="62">
        <f t="shared" si="26"/>
        <v>21140</v>
      </c>
      <c r="L82" s="62">
        <f t="shared" si="26"/>
        <v>21140</v>
      </c>
      <c r="M82" s="62">
        <f t="shared" si="26"/>
        <v>21140</v>
      </c>
      <c r="N82" s="62">
        <f t="shared" si="12"/>
        <v>147980</v>
      </c>
      <c r="O82" s="62">
        <f t="shared" si="26"/>
        <v>25700</v>
      </c>
      <c r="P82" s="62">
        <f t="shared" si="26"/>
        <v>25700</v>
      </c>
      <c r="Q82" s="62">
        <f t="shared" si="26"/>
        <v>25700</v>
      </c>
      <c r="R82" s="62">
        <f t="shared" si="26"/>
        <v>25700</v>
      </c>
      <c r="S82" s="62">
        <f t="shared" si="26"/>
        <v>25700</v>
      </c>
      <c r="T82" s="62">
        <f t="shared" si="26"/>
        <v>25700</v>
      </c>
      <c r="U82" s="62">
        <f t="shared" si="26"/>
        <v>25720</v>
      </c>
      <c r="V82" s="62">
        <f t="shared" si="26"/>
        <v>25720</v>
      </c>
      <c r="W82" s="62">
        <f t="shared" si="26"/>
        <v>25720</v>
      </c>
      <c r="X82" s="62">
        <f t="shared" si="26"/>
        <v>25720</v>
      </c>
      <c r="Y82" s="62">
        <f t="shared" si="26"/>
        <v>25740</v>
      </c>
      <c r="Z82" s="62">
        <f t="shared" si="26"/>
        <v>25760</v>
      </c>
      <c r="AA82" s="62">
        <f t="shared" si="13"/>
        <v>308580</v>
      </c>
      <c r="AB82" s="62">
        <f t="shared" si="26"/>
        <v>32520</v>
      </c>
      <c r="AC82" s="62">
        <f t="shared" si="26"/>
        <v>32520</v>
      </c>
      <c r="AD82" s="62">
        <f t="shared" si="26"/>
        <v>32520</v>
      </c>
      <c r="AE82" s="62">
        <f t="shared" si="26"/>
        <v>32520</v>
      </c>
      <c r="AF82" s="62">
        <f t="shared" si="26"/>
        <v>32540</v>
      </c>
      <c r="AG82" s="62">
        <f t="shared" si="26"/>
        <v>32540</v>
      </c>
      <c r="AH82" s="62">
        <f t="shared" si="26"/>
        <v>32540</v>
      </c>
      <c r="AI82" s="62">
        <f t="shared" si="26"/>
        <v>32580</v>
      </c>
      <c r="AJ82" s="62">
        <f t="shared" si="26"/>
        <v>32580</v>
      </c>
      <c r="AK82" s="62">
        <f t="shared" si="26"/>
        <v>32580</v>
      </c>
      <c r="AL82" s="62">
        <f t="shared" si="26"/>
        <v>32600</v>
      </c>
      <c r="AM82" s="62">
        <f t="shared" si="26"/>
        <v>32600</v>
      </c>
      <c r="AN82" s="305">
        <f t="shared" si="14"/>
        <v>390640</v>
      </c>
    </row>
    <row r="83" spans="1:40" s="27" customFormat="1" x14ac:dyDescent="0.3">
      <c r="A83" s="61" t="s">
        <v>27</v>
      </c>
      <c r="B83" s="64">
        <f>'Operating Exp'!F58</f>
        <v>0</v>
      </c>
      <c r="C83" s="64">
        <f>'Operating Exp'!G58</f>
        <v>0</v>
      </c>
      <c r="D83" s="64">
        <f>'Operating Exp'!H58</f>
        <v>0</v>
      </c>
      <c r="E83" s="64">
        <f>'Operating Exp'!I58</f>
        <v>0</v>
      </c>
      <c r="F83" s="64">
        <f>'Operating Exp'!J58</f>
        <v>0</v>
      </c>
      <c r="G83" s="64">
        <f>'Operating Exp'!K58</f>
        <v>0</v>
      </c>
      <c r="H83" s="64">
        <f>'Operating Exp'!L58</f>
        <v>0</v>
      </c>
      <c r="I83" s="64">
        <f>'Operating Exp'!M58</f>
        <v>0</v>
      </c>
      <c r="J83" s="64">
        <f>'Operating Exp'!N58</f>
        <v>0</v>
      </c>
      <c r="K83" s="64">
        <f>'Operating Exp'!O58</f>
        <v>0</v>
      </c>
      <c r="L83" s="64">
        <f>'Operating Exp'!P58</f>
        <v>0</v>
      </c>
      <c r="M83" s="64">
        <f>'Operating Exp'!Q58</f>
        <v>0</v>
      </c>
      <c r="N83" s="64">
        <f>SUM(B83:M83)</f>
        <v>0</v>
      </c>
      <c r="O83" s="64">
        <f>'Operating Exp'!R58</f>
        <v>0</v>
      </c>
      <c r="P83" s="64">
        <f>'Operating Exp'!S58</f>
        <v>0</v>
      </c>
      <c r="Q83" s="64">
        <f>'Operating Exp'!T58</f>
        <v>0</v>
      </c>
      <c r="R83" s="64">
        <f>'Operating Exp'!U58</f>
        <v>0</v>
      </c>
      <c r="S83" s="64">
        <f>'Operating Exp'!V58</f>
        <v>0</v>
      </c>
      <c r="T83" s="64">
        <f>'Operating Exp'!W58</f>
        <v>0</v>
      </c>
      <c r="U83" s="64">
        <f>'Operating Exp'!X58</f>
        <v>0</v>
      </c>
      <c r="V83" s="64">
        <f>'Operating Exp'!Y58</f>
        <v>0</v>
      </c>
      <c r="W83" s="64">
        <f>'Operating Exp'!Z58</f>
        <v>0</v>
      </c>
      <c r="X83" s="64">
        <f>'Operating Exp'!AA58</f>
        <v>0</v>
      </c>
      <c r="Y83" s="64">
        <f>'Operating Exp'!AB58</f>
        <v>0</v>
      </c>
      <c r="Z83" s="64">
        <f>'Operating Exp'!AC58</f>
        <v>0</v>
      </c>
      <c r="AA83" s="64">
        <f>SUM(O83:Z83)</f>
        <v>0</v>
      </c>
      <c r="AB83" s="64">
        <f>'Operating Exp'!AD58</f>
        <v>0</v>
      </c>
      <c r="AC83" s="64">
        <f>'Operating Exp'!AE58</f>
        <v>0</v>
      </c>
      <c r="AD83" s="64">
        <f>'Operating Exp'!AF58</f>
        <v>0</v>
      </c>
      <c r="AE83" s="64">
        <f>'Operating Exp'!AG58</f>
        <v>0</v>
      </c>
      <c r="AF83" s="64">
        <f>'Operating Exp'!AH58</f>
        <v>0</v>
      </c>
      <c r="AG83" s="64">
        <f>'Operating Exp'!AI58</f>
        <v>0</v>
      </c>
      <c r="AH83" s="64">
        <f>'Operating Exp'!AJ58</f>
        <v>0</v>
      </c>
      <c r="AI83" s="64">
        <f>'Operating Exp'!AK58</f>
        <v>0</v>
      </c>
      <c r="AJ83" s="64">
        <f>'Operating Exp'!AL58</f>
        <v>0</v>
      </c>
      <c r="AK83" s="64">
        <f>'Operating Exp'!AM58</f>
        <v>0</v>
      </c>
      <c r="AL83" s="64">
        <f>'Operating Exp'!AN58</f>
        <v>0</v>
      </c>
      <c r="AM83" s="64">
        <f>'Operating Exp'!AO58</f>
        <v>0</v>
      </c>
      <c r="AN83" s="305">
        <f t="shared" si="14"/>
        <v>0</v>
      </c>
    </row>
    <row r="84" spans="1:40" s="27" customFormat="1" x14ac:dyDescent="0.3">
      <c r="A84" s="61" t="s">
        <v>28</v>
      </c>
      <c r="B84" s="76">
        <f t="shared" ref="B84:AM84" si="27">B83+B82+B78+B74+B73+B69+B68+B65+B46+B61+B54+B40+B28</f>
        <v>178673.020105</v>
      </c>
      <c r="C84" s="76">
        <f t="shared" si="27"/>
        <v>185890.97845</v>
      </c>
      <c r="D84" s="76">
        <f t="shared" si="27"/>
        <v>388349.81845000002</v>
      </c>
      <c r="E84" s="76">
        <f t="shared" si="27"/>
        <v>271064.98679499998</v>
      </c>
      <c r="F84" s="76">
        <f t="shared" si="27"/>
        <v>206154.48679499998</v>
      </c>
      <c r="G84" s="76">
        <f t="shared" si="27"/>
        <v>360918.73679499998</v>
      </c>
      <c r="H84" s="76">
        <f t="shared" si="27"/>
        <v>209391.736795</v>
      </c>
      <c r="I84" s="76">
        <f t="shared" si="27"/>
        <v>208391.736795</v>
      </c>
      <c r="J84" s="76">
        <f t="shared" si="27"/>
        <v>360891.73679499998</v>
      </c>
      <c r="K84" s="76">
        <f t="shared" si="27"/>
        <v>214391.736795</v>
      </c>
      <c r="L84" s="76">
        <f t="shared" si="27"/>
        <v>208391.736795</v>
      </c>
      <c r="M84" s="76">
        <f t="shared" si="27"/>
        <v>360891.73679499998</v>
      </c>
      <c r="N84" s="521">
        <f>SUM(B84:M84)</f>
        <v>3153402.4481599997</v>
      </c>
      <c r="O84" s="76">
        <f t="shared" si="27"/>
        <v>359321.23013999994</v>
      </c>
      <c r="P84" s="76">
        <f t="shared" si="27"/>
        <v>321254.29013999994</v>
      </c>
      <c r="Q84" s="76">
        <f t="shared" si="27"/>
        <v>584065.79014000006</v>
      </c>
      <c r="R84" s="76">
        <f t="shared" si="27"/>
        <v>317858.77013999998</v>
      </c>
      <c r="S84" s="76">
        <f t="shared" si="27"/>
        <v>306858.77013999998</v>
      </c>
      <c r="T84" s="76">
        <f t="shared" si="27"/>
        <v>579758.77014000004</v>
      </c>
      <c r="U84" s="76">
        <f t="shared" si="27"/>
        <v>321365.77013999998</v>
      </c>
      <c r="V84" s="76">
        <f t="shared" si="27"/>
        <v>314101.27013999998</v>
      </c>
      <c r="W84" s="76">
        <f t="shared" si="27"/>
        <v>586890.77014000004</v>
      </c>
      <c r="X84" s="76">
        <f t="shared" si="27"/>
        <v>322990.77013999998</v>
      </c>
      <c r="Y84" s="76">
        <f t="shared" si="27"/>
        <v>325891.52513999998</v>
      </c>
      <c r="Z84" s="76">
        <f t="shared" si="27"/>
        <v>605946.52514000004</v>
      </c>
      <c r="AA84" s="521">
        <f>SUM(O84:Z84)</f>
        <v>4946304.2516799998</v>
      </c>
      <c r="AB84" s="76">
        <f t="shared" si="27"/>
        <v>461768.32852000004</v>
      </c>
      <c r="AC84" s="76">
        <f t="shared" si="27"/>
        <v>416620.56852000003</v>
      </c>
      <c r="AD84" s="76">
        <f t="shared" si="27"/>
        <v>836452.99852000002</v>
      </c>
      <c r="AE84" s="76">
        <f t="shared" si="27"/>
        <v>434278.79852000001</v>
      </c>
      <c r="AF84" s="76">
        <f t="shared" si="27"/>
        <v>423840.79852000001</v>
      </c>
      <c r="AG84" s="76">
        <f t="shared" si="27"/>
        <v>843276.29852000007</v>
      </c>
      <c r="AH84" s="76">
        <f t="shared" si="27"/>
        <v>435465.79852000001</v>
      </c>
      <c r="AI84" s="76">
        <f t="shared" si="27"/>
        <v>442983.55352000002</v>
      </c>
      <c r="AJ84" s="76">
        <f t="shared" si="27"/>
        <v>859067.05351999996</v>
      </c>
      <c r="AK84" s="76">
        <f t="shared" si="27"/>
        <v>457189.80352000002</v>
      </c>
      <c r="AL84" s="76">
        <f t="shared" si="27"/>
        <v>446751.80352000002</v>
      </c>
      <c r="AM84" s="76">
        <f t="shared" si="27"/>
        <v>866187.30351999996</v>
      </c>
      <c r="AN84" s="76">
        <f t="shared" si="14"/>
        <v>6923883.1072399989</v>
      </c>
    </row>
    <row r="85" spans="1:40" s="27" customFormat="1" x14ac:dyDescent="0.3">
      <c r="A85" s="61"/>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40" s="27" customFormat="1" x14ac:dyDescent="0.3">
      <c r="A86" s="61" t="s">
        <v>29</v>
      </c>
      <c r="B86" s="62">
        <f t="shared" ref="B86:AM86" si="28">B25-B84</f>
        <v>-178673.020105</v>
      </c>
      <c r="C86" s="62">
        <f t="shared" si="28"/>
        <v>-185890.97845</v>
      </c>
      <c r="D86" s="62">
        <f t="shared" si="28"/>
        <v>-171147.51492523256</v>
      </c>
      <c r="E86" s="62">
        <f t="shared" si="28"/>
        <v>-85172.511736400716</v>
      </c>
      <c r="F86" s="62">
        <f t="shared" si="28"/>
        <v>138309.10693258297</v>
      </c>
      <c r="G86" s="62">
        <f t="shared" si="28"/>
        <v>-37474.821192351985</v>
      </c>
      <c r="H86" s="62">
        <f t="shared" si="28"/>
        <v>457160.54882414022</v>
      </c>
      <c r="I86" s="62">
        <f t="shared" si="28"/>
        <v>344625.82764292927</v>
      </c>
      <c r="J86" s="62">
        <f t="shared" si="28"/>
        <v>221918.78164644592</v>
      </c>
      <c r="K86" s="62">
        <f t="shared" si="28"/>
        <v>488633.76578329597</v>
      </c>
      <c r="L86" s="62">
        <f t="shared" si="28"/>
        <v>714351.42805603659</v>
      </c>
      <c r="M86" s="62">
        <f t="shared" si="28"/>
        <v>443306.76814895653</v>
      </c>
      <c r="N86" s="62">
        <f>SUM(B86:M86)</f>
        <v>2149947.3806254021</v>
      </c>
      <c r="O86" s="62">
        <f t="shared" si="28"/>
        <v>326712.58842626103</v>
      </c>
      <c r="P86" s="62">
        <f t="shared" si="28"/>
        <v>473729.01052372914</v>
      </c>
      <c r="Q86" s="62">
        <f t="shared" si="28"/>
        <v>237169.45927212888</v>
      </c>
      <c r="R86" s="62">
        <f t="shared" si="28"/>
        <v>546066.58641332621</v>
      </c>
      <c r="S86" s="62">
        <f t="shared" si="28"/>
        <v>600553.95250724629</v>
      </c>
      <c r="T86" s="62">
        <f t="shared" si="28"/>
        <v>365154.02799296251</v>
      </c>
      <c r="U86" s="62">
        <f t="shared" si="28"/>
        <v>662272.84455736028</v>
      </c>
      <c r="V86" s="62">
        <f t="shared" si="28"/>
        <v>737860.53444041172</v>
      </c>
      <c r="W86" s="62">
        <f t="shared" si="28"/>
        <v>532837.39136270608</v>
      </c>
      <c r="X86" s="62">
        <f t="shared" si="28"/>
        <v>873866.34468928981</v>
      </c>
      <c r="Y86" s="62">
        <f t="shared" si="28"/>
        <v>949380.86262059864</v>
      </c>
      <c r="Z86" s="62">
        <f t="shared" si="28"/>
        <v>743124.70686684479</v>
      </c>
      <c r="AA86" s="62">
        <f>SUM(O86:Z86)</f>
        <v>7048728.3096728651</v>
      </c>
      <c r="AB86" s="62">
        <f t="shared" si="28"/>
        <v>978294.61939766188</v>
      </c>
      <c r="AC86" s="62">
        <f t="shared" si="28"/>
        <v>1070083.0364828031</v>
      </c>
      <c r="AD86" s="62">
        <f t="shared" si="28"/>
        <v>618079.39861897763</v>
      </c>
      <c r="AE86" s="62">
        <f t="shared" si="28"/>
        <v>1078971.6921479867</v>
      </c>
      <c r="AF86" s="62">
        <f t="shared" si="28"/>
        <v>1186723.8624933504</v>
      </c>
      <c r="AG86" s="62">
        <f t="shared" si="28"/>
        <v>821927.75058420969</v>
      </c>
      <c r="AH86" s="62">
        <f t="shared" si="28"/>
        <v>1321472.9275673807</v>
      </c>
      <c r="AI86" s="62">
        <f t="shared" si="28"/>
        <v>1404213.8220696994</v>
      </c>
      <c r="AJ86" s="62">
        <f t="shared" si="28"/>
        <v>1067110.0101426882</v>
      </c>
      <c r="AK86" s="62">
        <f t="shared" si="28"/>
        <v>1569594.7125190373</v>
      </c>
      <c r="AL86" s="62">
        <f t="shared" si="28"/>
        <v>1683119.317895649</v>
      </c>
      <c r="AM86" s="62">
        <f t="shared" si="28"/>
        <v>1369169.8191056736</v>
      </c>
      <c r="AN86" s="66">
        <f t="shared" si="14"/>
        <v>14168760.969025116</v>
      </c>
    </row>
    <row r="87" spans="1:40" s="27" customFormat="1" x14ac:dyDescent="0.3">
      <c r="A87" s="61"/>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spans="1:40" s="27" customFormat="1" x14ac:dyDescent="0.3">
      <c r="A88" s="50" t="s">
        <v>127</v>
      </c>
      <c r="B88" s="62">
        <v>0</v>
      </c>
      <c r="C88" s="62">
        <f>(B125-200000)*0.0075/12</f>
        <v>2925.9824874343753</v>
      </c>
      <c r="D88" s="62">
        <f t="shared" ref="D88:AM88" si="29">(C125-200000)*0.0075/12</f>
        <v>2688.9366726685671</v>
      </c>
      <c r="E88" s="62">
        <f t="shared" si="29"/>
        <v>2200.5036485214846</v>
      </c>
      <c r="F88" s="62">
        <f t="shared" si="29"/>
        <v>2134.1755168226882</v>
      </c>
      <c r="G88" s="62">
        <f t="shared" si="29"/>
        <v>1892.3672043955658</v>
      </c>
      <c r="H88" s="62">
        <f t="shared" si="29"/>
        <v>1688.1771262485636</v>
      </c>
      <c r="I88" s="62">
        <f t="shared" si="29"/>
        <v>1380.5013896406581</v>
      </c>
      <c r="J88" s="62">
        <f t="shared" si="29"/>
        <v>1854.4856258567713</v>
      </c>
      <c r="K88" s="62">
        <f t="shared" si="29"/>
        <v>1869.3233028997627</v>
      </c>
      <c r="L88" s="62">
        <f t="shared" si="29"/>
        <v>1786.9921151766266</v>
      </c>
      <c r="M88" s="62">
        <f t="shared" si="29"/>
        <v>1833.3341810618083</v>
      </c>
      <c r="N88" s="62">
        <f>SUM(B88:M88)</f>
        <v>22254.779270726875</v>
      </c>
      <c r="O88" s="62">
        <f>(M125-200000)*0.0075/12</f>
        <v>2452.8719346703356</v>
      </c>
      <c r="P88" s="62">
        <f t="shared" si="29"/>
        <v>2930.2384345767728</v>
      </c>
      <c r="Q88" s="62">
        <f t="shared" si="29"/>
        <v>2991.0043866843421</v>
      </c>
      <c r="R88" s="62">
        <f t="shared" si="29"/>
        <v>3087.2092198275168</v>
      </c>
      <c r="S88" s="62">
        <f t="shared" si="29"/>
        <v>3349.2472298498228</v>
      </c>
      <c r="T88" s="62">
        <f t="shared" si="29"/>
        <v>3636.5508805353916</v>
      </c>
      <c r="U88" s="62">
        <f t="shared" si="29"/>
        <v>3790.4919743660048</v>
      </c>
      <c r="V88" s="62">
        <f t="shared" si="29"/>
        <v>4120.0419163266379</v>
      </c>
      <c r="W88" s="62">
        <f t="shared" si="29"/>
        <v>4437.1347535270261</v>
      </c>
      <c r="X88" s="62">
        <f t="shared" si="29"/>
        <v>4620.6330800666537</v>
      </c>
      <c r="Y88" s="62">
        <f t="shared" si="29"/>
        <v>5008.1843913998046</v>
      </c>
      <c r="Z88" s="62">
        <f t="shared" si="29"/>
        <v>5436.4020973096822</v>
      </c>
      <c r="AA88" s="62">
        <f>SUM(O88:Z88)</f>
        <v>45860.010299139991</v>
      </c>
      <c r="AB88" s="62">
        <f>(Z125-200000)*0.0075/12</f>
        <v>5740.3933214395647</v>
      </c>
      <c r="AC88" s="62">
        <f t="shared" si="29"/>
        <v>6287.9864344721354</v>
      </c>
      <c r="AD88" s="62">
        <f t="shared" si="29"/>
        <v>6908.8604985202574</v>
      </c>
      <c r="AE88" s="62">
        <f t="shared" si="29"/>
        <v>7368.3829205664624</v>
      </c>
      <c r="AF88" s="62">
        <f t="shared" si="29"/>
        <v>7925.5578785550651</v>
      </c>
      <c r="AG88" s="62">
        <f t="shared" si="29"/>
        <v>8474.0236292748796</v>
      </c>
      <c r="AH88" s="62">
        <f t="shared" si="29"/>
        <v>8865.2637615208387</v>
      </c>
      <c r="AI88" s="62">
        <f t="shared" si="29"/>
        <v>9517.3661936149201</v>
      </c>
      <c r="AJ88" s="62">
        <f t="shared" si="29"/>
        <v>10200.26041704964</v>
      </c>
      <c r="AK88" s="62">
        <f t="shared" si="29"/>
        <v>10674.484067771768</v>
      </c>
      <c r="AL88" s="62">
        <f t="shared" si="29"/>
        <v>11462.749257090903</v>
      </c>
      <c r="AM88" s="62">
        <f t="shared" si="29"/>
        <v>12291.033133507583</v>
      </c>
      <c r="AN88" s="62">
        <f t="shared" si="14"/>
        <v>105716.36151338404</v>
      </c>
    </row>
    <row r="89" spans="1:40" x14ac:dyDescent="0.3">
      <c r="A89" s="20" t="s">
        <v>30</v>
      </c>
      <c r="B89" s="77">
        <f>SUM(B88:B88)</f>
        <v>0</v>
      </c>
      <c r="C89" s="77">
        <f>SUM(C88:C88)</f>
        <v>2925.9824874343753</v>
      </c>
      <c r="D89" s="77">
        <f t="shared" ref="D89:AM89" si="30">SUM(D88:D88)</f>
        <v>2688.9366726685671</v>
      </c>
      <c r="E89" s="77">
        <f t="shared" si="30"/>
        <v>2200.5036485214846</v>
      </c>
      <c r="F89" s="77">
        <f t="shared" si="30"/>
        <v>2134.1755168226882</v>
      </c>
      <c r="G89" s="77">
        <f t="shared" si="30"/>
        <v>1892.3672043955658</v>
      </c>
      <c r="H89" s="77">
        <f t="shared" si="30"/>
        <v>1688.1771262485636</v>
      </c>
      <c r="I89" s="77">
        <f t="shared" si="30"/>
        <v>1380.5013896406581</v>
      </c>
      <c r="J89" s="77">
        <f t="shared" si="30"/>
        <v>1854.4856258567713</v>
      </c>
      <c r="K89" s="77">
        <f t="shared" si="30"/>
        <v>1869.3233028997627</v>
      </c>
      <c r="L89" s="77">
        <f t="shared" si="30"/>
        <v>1786.9921151766266</v>
      </c>
      <c r="M89" s="77">
        <f t="shared" si="30"/>
        <v>1833.3341810618083</v>
      </c>
      <c r="N89" s="522">
        <f>SUM(B89:M89)</f>
        <v>22254.779270726875</v>
      </c>
      <c r="O89" s="77">
        <f t="shared" si="30"/>
        <v>2452.8719346703356</v>
      </c>
      <c r="P89" s="77">
        <f t="shared" si="30"/>
        <v>2930.2384345767728</v>
      </c>
      <c r="Q89" s="77">
        <f t="shared" si="30"/>
        <v>2991.0043866843421</v>
      </c>
      <c r="R89" s="77">
        <f t="shared" si="30"/>
        <v>3087.2092198275168</v>
      </c>
      <c r="S89" s="77">
        <f t="shared" si="30"/>
        <v>3349.2472298498228</v>
      </c>
      <c r="T89" s="77">
        <f t="shared" si="30"/>
        <v>3636.5508805353916</v>
      </c>
      <c r="U89" s="77">
        <f t="shared" si="30"/>
        <v>3790.4919743660048</v>
      </c>
      <c r="V89" s="77">
        <f t="shared" si="30"/>
        <v>4120.0419163266379</v>
      </c>
      <c r="W89" s="77">
        <f t="shared" si="30"/>
        <v>4437.1347535270261</v>
      </c>
      <c r="X89" s="77">
        <f t="shared" si="30"/>
        <v>4620.6330800666537</v>
      </c>
      <c r="Y89" s="77">
        <f t="shared" si="30"/>
        <v>5008.1843913998046</v>
      </c>
      <c r="Z89" s="77">
        <f t="shared" si="30"/>
        <v>5436.4020973096822</v>
      </c>
      <c r="AA89" s="522">
        <f>SUM(O89:Z89)</f>
        <v>45860.010299139991</v>
      </c>
      <c r="AB89" s="77">
        <f t="shared" si="30"/>
        <v>5740.3933214395647</v>
      </c>
      <c r="AC89" s="77">
        <f t="shared" si="30"/>
        <v>6287.9864344721354</v>
      </c>
      <c r="AD89" s="77">
        <f t="shared" si="30"/>
        <v>6908.8604985202574</v>
      </c>
      <c r="AE89" s="77">
        <f t="shared" si="30"/>
        <v>7368.3829205664624</v>
      </c>
      <c r="AF89" s="77">
        <f t="shared" si="30"/>
        <v>7925.5578785550651</v>
      </c>
      <c r="AG89" s="77">
        <f t="shared" si="30"/>
        <v>8474.0236292748796</v>
      </c>
      <c r="AH89" s="77">
        <f t="shared" si="30"/>
        <v>8865.2637615208387</v>
      </c>
      <c r="AI89" s="77">
        <f t="shared" si="30"/>
        <v>9517.3661936149201</v>
      </c>
      <c r="AJ89" s="77">
        <f t="shared" si="30"/>
        <v>10200.26041704964</v>
      </c>
      <c r="AK89" s="77">
        <f t="shared" si="30"/>
        <v>10674.484067771768</v>
      </c>
      <c r="AL89" s="77">
        <f t="shared" si="30"/>
        <v>11462.749257090903</v>
      </c>
      <c r="AM89" s="77">
        <f t="shared" si="30"/>
        <v>12291.033133507583</v>
      </c>
      <c r="AN89" s="77">
        <f t="shared" si="14"/>
        <v>105716.36151338404</v>
      </c>
    </row>
    <row r="90" spans="1:40" ht="15" thickBot="1" x14ac:dyDescent="0.35">
      <c r="A90" s="20" t="s">
        <v>31</v>
      </c>
      <c r="B90" s="74">
        <f t="shared" ref="B90:AM90" si="31">B86+B89</f>
        <v>-178673.020105</v>
      </c>
      <c r="C90" s="74">
        <f t="shared" si="31"/>
        <v>-182964.99596256562</v>
      </c>
      <c r="D90" s="74">
        <f t="shared" si="31"/>
        <v>-168458.57825256401</v>
      </c>
      <c r="E90" s="74">
        <f t="shared" si="31"/>
        <v>-82972.008087879236</v>
      </c>
      <c r="F90" s="74">
        <f t="shared" si="31"/>
        <v>140443.28244940567</v>
      </c>
      <c r="G90" s="74">
        <f t="shared" si="31"/>
        <v>-35582.453987956418</v>
      </c>
      <c r="H90" s="74">
        <f t="shared" si="31"/>
        <v>458848.72595038876</v>
      </c>
      <c r="I90" s="74">
        <f t="shared" si="31"/>
        <v>346006.32903256995</v>
      </c>
      <c r="J90" s="74">
        <f t="shared" si="31"/>
        <v>223773.26727230268</v>
      </c>
      <c r="K90" s="74">
        <f t="shared" si="31"/>
        <v>490503.08908619575</v>
      </c>
      <c r="L90" s="74">
        <f t="shared" si="31"/>
        <v>716138.42017121322</v>
      </c>
      <c r="M90" s="74">
        <f t="shared" si="31"/>
        <v>445140.10233001836</v>
      </c>
      <c r="N90" s="74">
        <f>SUM(B90:M90)</f>
        <v>2172202.1598961288</v>
      </c>
      <c r="O90" s="74">
        <f t="shared" si="31"/>
        <v>329165.46036093135</v>
      </c>
      <c r="P90" s="74">
        <f t="shared" si="31"/>
        <v>476659.24895830592</v>
      </c>
      <c r="Q90" s="74">
        <f t="shared" si="31"/>
        <v>240160.46365881321</v>
      </c>
      <c r="R90" s="74">
        <f t="shared" si="31"/>
        <v>549153.79563315376</v>
      </c>
      <c r="S90" s="74">
        <f t="shared" si="31"/>
        <v>603903.19973709609</v>
      </c>
      <c r="T90" s="74">
        <f t="shared" si="31"/>
        <v>368790.5788734979</v>
      </c>
      <c r="U90" s="74">
        <f t="shared" si="31"/>
        <v>666063.33653172629</v>
      </c>
      <c r="V90" s="74">
        <f t="shared" si="31"/>
        <v>741980.57635673834</v>
      </c>
      <c r="W90" s="74">
        <f t="shared" si="31"/>
        <v>537274.52611623309</v>
      </c>
      <c r="X90" s="74">
        <f t="shared" si="31"/>
        <v>878486.97776935645</v>
      </c>
      <c r="Y90" s="74">
        <f t="shared" si="31"/>
        <v>954389.04701199848</v>
      </c>
      <c r="Z90" s="74">
        <f t="shared" si="31"/>
        <v>748561.1089641545</v>
      </c>
      <c r="AA90" s="74">
        <f>SUM(O90:Z90)</f>
        <v>7094588.3199720047</v>
      </c>
      <c r="AB90" s="74">
        <f t="shared" si="31"/>
        <v>984035.01271910139</v>
      </c>
      <c r="AC90" s="74">
        <f t="shared" si="31"/>
        <v>1076371.0229172751</v>
      </c>
      <c r="AD90" s="74">
        <f t="shared" si="31"/>
        <v>624988.25911749795</v>
      </c>
      <c r="AE90" s="74">
        <f t="shared" si="31"/>
        <v>1086340.0750685532</v>
      </c>
      <c r="AF90" s="74">
        <f t="shared" si="31"/>
        <v>1194649.4203719054</v>
      </c>
      <c r="AG90" s="74">
        <f t="shared" si="31"/>
        <v>830401.7742134846</v>
      </c>
      <c r="AH90" s="74">
        <f t="shared" si="31"/>
        <v>1330338.1913289016</v>
      </c>
      <c r="AI90" s="74">
        <f t="shared" si="31"/>
        <v>1413731.1882633143</v>
      </c>
      <c r="AJ90" s="74">
        <f t="shared" si="31"/>
        <v>1077310.2705597379</v>
      </c>
      <c r="AK90" s="74">
        <f t="shared" si="31"/>
        <v>1580269.1965868091</v>
      </c>
      <c r="AL90" s="74">
        <f t="shared" si="31"/>
        <v>1694582.06715274</v>
      </c>
      <c r="AM90" s="74">
        <f t="shared" si="31"/>
        <v>1381460.8522391811</v>
      </c>
      <c r="AN90" s="74">
        <f t="shared" si="14"/>
        <v>14274477.330538502</v>
      </c>
    </row>
    <row r="91" spans="1:40" ht="15" thickTop="1" x14ac:dyDescent="0.3">
      <c r="A91" s="20"/>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spans="1:40" s="27" customFormat="1" x14ac:dyDescent="0.3">
      <c r="A92" s="61"/>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row>
    <row r="93" spans="1:40" ht="21" x14ac:dyDescent="0.4">
      <c r="A93" s="56" t="s">
        <v>172</v>
      </c>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1:40" x14ac:dyDescent="0.3">
      <c r="B94" s="75">
        <f t="shared" ref="B94:Z94" si="32">B4</f>
        <v>40544</v>
      </c>
      <c r="C94" s="75">
        <f t="shared" si="32"/>
        <v>40575</v>
      </c>
      <c r="D94" s="75">
        <f t="shared" si="32"/>
        <v>40603</v>
      </c>
      <c r="E94" s="75">
        <f t="shared" si="32"/>
        <v>40634</v>
      </c>
      <c r="F94" s="75">
        <f t="shared" si="32"/>
        <v>40664</v>
      </c>
      <c r="G94" s="75">
        <f t="shared" si="32"/>
        <v>40695</v>
      </c>
      <c r="H94" s="75">
        <f t="shared" si="32"/>
        <v>40725</v>
      </c>
      <c r="I94" s="75">
        <f t="shared" si="32"/>
        <v>40756</v>
      </c>
      <c r="J94" s="75">
        <f t="shared" si="32"/>
        <v>40787</v>
      </c>
      <c r="K94" s="75">
        <f t="shared" si="32"/>
        <v>40817</v>
      </c>
      <c r="L94" s="75">
        <f t="shared" si="32"/>
        <v>40848</v>
      </c>
      <c r="M94" s="75">
        <f t="shared" si="32"/>
        <v>40878</v>
      </c>
      <c r="N94" s="15" t="s">
        <v>808</v>
      </c>
      <c r="O94" s="75">
        <f t="shared" si="32"/>
        <v>40909</v>
      </c>
      <c r="P94" s="75">
        <f t="shared" si="32"/>
        <v>40940</v>
      </c>
      <c r="Q94" s="75">
        <f t="shared" si="32"/>
        <v>40969</v>
      </c>
      <c r="R94" s="75">
        <f t="shared" si="32"/>
        <v>41000</v>
      </c>
      <c r="S94" s="75">
        <f t="shared" si="32"/>
        <v>41030</v>
      </c>
      <c r="T94" s="75">
        <f t="shared" si="32"/>
        <v>41061</v>
      </c>
      <c r="U94" s="75">
        <f t="shared" si="32"/>
        <v>41091</v>
      </c>
      <c r="V94" s="75">
        <f t="shared" si="32"/>
        <v>41122</v>
      </c>
      <c r="W94" s="75">
        <f t="shared" si="32"/>
        <v>41153</v>
      </c>
      <c r="X94" s="75">
        <f t="shared" si="32"/>
        <v>41183</v>
      </c>
      <c r="Y94" s="75">
        <f t="shared" si="32"/>
        <v>41214</v>
      </c>
      <c r="Z94" s="75">
        <f t="shared" si="32"/>
        <v>41244</v>
      </c>
      <c r="AA94" s="15" t="s">
        <v>809</v>
      </c>
      <c r="AB94" s="75">
        <v>41275</v>
      </c>
      <c r="AC94" s="75">
        <v>41306</v>
      </c>
      <c r="AD94" s="75">
        <v>41334</v>
      </c>
      <c r="AE94" s="75">
        <v>41365</v>
      </c>
      <c r="AF94" s="75">
        <v>41395</v>
      </c>
      <c r="AG94" s="75">
        <v>41426</v>
      </c>
      <c r="AH94" s="75">
        <v>41456</v>
      </c>
      <c r="AI94" s="75">
        <v>41487</v>
      </c>
      <c r="AJ94" s="75">
        <v>41518</v>
      </c>
      <c r="AK94" s="75">
        <v>41548</v>
      </c>
      <c r="AL94" s="75">
        <v>41579</v>
      </c>
      <c r="AM94" s="75">
        <v>41609</v>
      </c>
      <c r="AN94" s="15" t="s">
        <v>549</v>
      </c>
    </row>
    <row r="95" spans="1:40" x14ac:dyDescent="0.3">
      <c r="A95" s="1" t="s">
        <v>182</v>
      </c>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row>
    <row r="96" spans="1:40" x14ac:dyDescent="0.3">
      <c r="A96" s="68" t="s">
        <v>181</v>
      </c>
      <c r="B96" s="79">
        <f t="shared" ref="B96:AM96" si="33">B90</f>
        <v>-178673.020105</v>
      </c>
      <c r="C96" s="79">
        <f t="shared" si="33"/>
        <v>-182964.99596256562</v>
      </c>
      <c r="D96" s="79">
        <f t="shared" si="33"/>
        <v>-168458.57825256401</v>
      </c>
      <c r="E96" s="79">
        <f t="shared" si="33"/>
        <v>-82972.008087879236</v>
      </c>
      <c r="F96" s="79">
        <f t="shared" si="33"/>
        <v>140443.28244940567</v>
      </c>
      <c r="G96" s="79">
        <f t="shared" si="33"/>
        <v>-35582.453987956418</v>
      </c>
      <c r="H96" s="79">
        <f t="shared" si="33"/>
        <v>458848.72595038876</v>
      </c>
      <c r="I96" s="79">
        <f t="shared" si="33"/>
        <v>346006.32903256995</v>
      </c>
      <c r="J96" s="79">
        <f t="shared" si="33"/>
        <v>223773.26727230268</v>
      </c>
      <c r="K96" s="79">
        <f t="shared" si="33"/>
        <v>490503.08908619575</v>
      </c>
      <c r="L96" s="79">
        <f t="shared" si="33"/>
        <v>716138.42017121322</v>
      </c>
      <c r="M96" s="79">
        <f t="shared" si="33"/>
        <v>445140.10233001836</v>
      </c>
      <c r="N96" s="79">
        <f>SUM(B96:M96)</f>
        <v>2172202.1598961288</v>
      </c>
      <c r="O96" s="79">
        <f t="shared" si="33"/>
        <v>329165.46036093135</v>
      </c>
      <c r="P96" s="79">
        <f t="shared" si="33"/>
        <v>476659.24895830592</v>
      </c>
      <c r="Q96" s="79">
        <f t="shared" si="33"/>
        <v>240160.46365881321</v>
      </c>
      <c r="R96" s="79">
        <f t="shared" si="33"/>
        <v>549153.79563315376</v>
      </c>
      <c r="S96" s="79">
        <f t="shared" si="33"/>
        <v>603903.19973709609</v>
      </c>
      <c r="T96" s="79">
        <f t="shared" si="33"/>
        <v>368790.5788734979</v>
      </c>
      <c r="U96" s="79">
        <f t="shared" si="33"/>
        <v>666063.33653172629</v>
      </c>
      <c r="V96" s="79">
        <f t="shared" si="33"/>
        <v>741980.57635673834</v>
      </c>
      <c r="W96" s="79">
        <f t="shared" si="33"/>
        <v>537274.52611623309</v>
      </c>
      <c r="X96" s="79">
        <f t="shared" si="33"/>
        <v>878486.97776935645</v>
      </c>
      <c r="Y96" s="79">
        <f t="shared" si="33"/>
        <v>954389.04701199848</v>
      </c>
      <c r="Z96" s="79">
        <f t="shared" si="33"/>
        <v>748561.1089641545</v>
      </c>
      <c r="AA96" s="79">
        <f>SUM(O96:Z96)</f>
        <v>7094588.3199720047</v>
      </c>
      <c r="AB96" s="79">
        <f t="shared" si="33"/>
        <v>984035.01271910139</v>
      </c>
      <c r="AC96" s="79">
        <f t="shared" si="33"/>
        <v>1076371.0229172751</v>
      </c>
      <c r="AD96" s="79">
        <f t="shared" si="33"/>
        <v>624988.25911749795</v>
      </c>
      <c r="AE96" s="79">
        <f t="shared" si="33"/>
        <v>1086340.0750685532</v>
      </c>
      <c r="AF96" s="79">
        <f t="shared" si="33"/>
        <v>1194649.4203719054</v>
      </c>
      <c r="AG96" s="79">
        <f t="shared" si="33"/>
        <v>830401.7742134846</v>
      </c>
      <c r="AH96" s="79">
        <f t="shared" si="33"/>
        <v>1330338.1913289016</v>
      </c>
      <c r="AI96" s="79">
        <f t="shared" si="33"/>
        <v>1413731.1882633143</v>
      </c>
      <c r="AJ96" s="79">
        <f t="shared" si="33"/>
        <v>1077310.2705597379</v>
      </c>
      <c r="AK96" s="79">
        <f t="shared" si="33"/>
        <v>1580269.1965868091</v>
      </c>
      <c r="AL96" s="79">
        <f t="shared" si="33"/>
        <v>1694582.06715274</v>
      </c>
      <c r="AM96" s="79">
        <f t="shared" si="33"/>
        <v>1381460.8522391811</v>
      </c>
      <c r="AN96" s="21">
        <f>SUM(AB96:AM96)</f>
        <v>14274477.330538502</v>
      </c>
    </row>
    <row r="97" spans="1:40" x14ac:dyDescent="0.3">
      <c r="A97" s="1" t="s">
        <v>32</v>
      </c>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spans="1:40" x14ac:dyDescent="0.3">
      <c r="A98" t="s">
        <v>33</v>
      </c>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spans="1:40" s="27" customFormat="1" x14ac:dyDescent="0.3">
      <c r="A99" s="27" t="s">
        <v>34</v>
      </c>
      <c r="B99" s="66">
        <f>B28</f>
        <v>0</v>
      </c>
      <c r="C99" s="66">
        <f t="shared" ref="C99:AM99" si="34">C28</f>
        <v>0</v>
      </c>
      <c r="D99" s="66">
        <f t="shared" si="34"/>
        <v>0</v>
      </c>
      <c r="E99" s="66">
        <f t="shared" si="34"/>
        <v>0</v>
      </c>
      <c r="F99" s="66">
        <f t="shared" si="34"/>
        <v>0</v>
      </c>
      <c r="G99" s="66">
        <f t="shared" si="34"/>
        <v>2416.67</v>
      </c>
      <c r="H99" s="66">
        <f t="shared" si="34"/>
        <v>2416.67</v>
      </c>
      <c r="I99" s="66">
        <f t="shared" si="34"/>
        <v>2416.67</v>
      </c>
      <c r="J99" s="66">
        <f t="shared" si="34"/>
        <v>2416.67</v>
      </c>
      <c r="K99" s="66">
        <f t="shared" si="34"/>
        <v>2416.67</v>
      </c>
      <c r="L99" s="66">
        <f t="shared" si="34"/>
        <v>2416.67</v>
      </c>
      <c r="M99" s="66">
        <f t="shared" si="34"/>
        <v>2416.67</v>
      </c>
      <c r="N99" s="66">
        <f>SUM(B99:M99)</f>
        <v>16916.690000000002</v>
      </c>
      <c r="O99" s="66">
        <f t="shared" si="34"/>
        <v>2416.67</v>
      </c>
      <c r="P99" s="66">
        <f t="shared" si="34"/>
        <v>2416.67</v>
      </c>
      <c r="Q99" s="66">
        <f t="shared" si="34"/>
        <v>2416.67</v>
      </c>
      <c r="R99" s="66">
        <f t="shared" si="34"/>
        <v>2416.67</v>
      </c>
      <c r="S99" s="66">
        <f t="shared" si="34"/>
        <v>2416.67</v>
      </c>
      <c r="T99" s="66">
        <f t="shared" si="34"/>
        <v>2416.67</v>
      </c>
      <c r="U99" s="66">
        <f t="shared" si="34"/>
        <v>2416.67</v>
      </c>
      <c r="V99" s="66">
        <f t="shared" si="34"/>
        <v>2416.67</v>
      </c>
      <c r="W99" s="66">
        <f t="shared" si="34"/>
        <v>2416.67</v>
      </c>
      <c r="X99" s="66">
        <f t="shared" si="34"/>
        <v>2416.67</v>
      </c>
      <c r="Y99" s="66">
        <f t="shared" si="34"/>
        <v>2416.67</v>
      </c>
      <c r="Z99" s="66">
        <f t="shared" si="34"/>
        <v>2416.67</v>
      </c>
      <c r="AA99" s="66">
        <f>SUM(O99:Z99)</f>
        <v>29000.039999999994</v>
      </c>
      <c r="AB99" s="66">
        <f t="shared" si="34"/>
        <v>2416.67</v>
      </c>
      <c r="AC99" s="66">
        <f t="shared" si="34"/>
        <v>2416.67</v>
      </c>
      <c r="AD99" s="66">
        <f t="shared" si="34"/>
        <v>2416.67</v>
      </c>
      <c r="AE99" s="66">
        <f t="shared" si="34"/>
        <v>2416.67</v>
      </c>
      <c r="AF99" s="66">
        <f t="shared" si="34"/>
        <v>2416.67</v>
      </c>
      <c r="AG99" s="66">
        <f t="shared" si="34"/>
        <v>2416.67</v>
      </c>
      <c r="AH99" s="66">
        <f t="shared" si="34"/>
        <v>2416.67</v>
      </c>
      <c r="AI99" s="66">
        <f t="shared" si="34"/>
        <v>2416.67</v>
      </c>
      <c r="AJ99" s="66">
        <f t="shared" si="34"/>
        <v>2416.67</v>
      </c>
      <c r="AK99" s="66">
        <f t="shared" si="34"/>
        <v>2416.67</v>
      </c>
      <c r="AL99" s="66">
        <f t="shared" si="34"/>
        <v>2416.67</v>
      </c>
      <c r="AM99" s="66">
        <f t="shared" si="34"/>
        <v>2416.67</v>
      </c>
      <c r="AN99" s="66">
        <f>SUM(AB99:AM99)</f>
        <v>29000.039999999994</v>
      </c>
    </row>
    <row r="100" spans="1:40" x14ac:dyDescent="0.3">
      <c r="A100" s="22" t="s">
        <v>35</v>
      </c>
      <c r="B100" s="78">
        <f t="shared" ref="B100:AM100" si="35">SUM(B99:B99)</f>
        <v>0</v>
      </c>
      <c r="C100" s="78">
        <f t="shared" si="35"/>
        <v>0</v>
      </c>
      <c r="D100" s="78">
        <f t="shared" si="35"/>
        <v>0</v>
      </c>
      <c r="E100" s="78">
        <f t="shared" si="35"/>
        <v>0</v>
      </c>
      <c r="F100" s="78">
        <f t="shared" si="35"/>
        <v>0</v>
      </c>
      <c r="G100" s="78">
        <f t="shared" si="35"/>
        <v>2416.67</v>
      </c>
      <c r="H100" s="78">
        <f t="shared" si="35"/>
        <v>2416.67</v>
      </c>
      <c r="I100" s="78">
        <f t="shared" si="35"/>
        <v>2416.67</v>
      </c>
      <c r="J100" s="78">
        <f t="shared" si="35"/>
        <v>2416.67</v>
      </c>
      <c r="K100" s="78">
        <f t="shared" si="35"/>
        <v>2416.67</v>
      </c>
      <c r="L100" s="78">
        <f t="shared" si="35"/>
        <v>2416.67</v>
      </c>
      <c r="M100" s="78">
        <f t="shared" si="35"/>
        <v>2416.67</v>
      </c>
      <c r="N100" s="523">
        <f>SUM(B100:M100)</f>
        <v>16916.690000000002</v>
      </c>
      <c r="O100" s="78">
        <f t="shared" si="35"/>
        <v>2416.67</v>
      </c>
      <c r="P100" s="78">
        <f t="shared" si="35"/>
        <v>2416.67</v>
      </c>
      <c r="Q100" s="78">
        <f t="shared" si="35"/>
        <v>2416.67</v>
      </c>
      <c r="R100" s="78">
        <f t="shared" si="35"/>
        <v>2416.67</v>
      </c>
      <c r="S100" s="78">
        <f t="shared" si="35"/>
        <v>2416.67</v>
      </c>
      <c r="T100" s="78">
        <f t="shared" si="35"/>
        <v>2416.67</v>
      </c>
      <c r="U100" s="78">
        <f t="shared" si="35"/>
        <v>2416.67</v>
      </c>
      <c r="V100" s="78">
        <f t="shared" si="35"/>
        <v>2416.67</v>
      </c>
      <c r="W100" s="78">
        <f t="shared" si="35"/>
        <v>2416.67</v>
      </c>
      <c r="X100" s="78">
        <f t="shared" si="35"/>
        <v>2416.67</v>
      </c>
      <c r="Y100" s="78">
        <f t="shared" si="35"/>
        <v>2416.67</v>
      </c>
      <c r="Z100" s="78">
        <f t="shared" si="35"/>
        <v>2416.67</v>
      </c>
      <c r="AA100" s="523">
        <f>SUM(O100:Z100)</f>
        <v>29000.039999999994</v>
      </c>
      <c r="AB100" s="78">
        <f t="shared" si="35"/>
        <v>2416.67</v>
      </c>
      <c r="AC100" s="78">
        <f t="shared" si="35"/>
        <v>2416.67</v>
      </c>
      <c r="AD100" s="78">
        <f t="shared" si="35"/>
        <v>2416.67</v>
      </c>
      <c r="AE100" s="78">
        <f t="shared" si="35"/>
        <v>2416.67</v>
      </c>
      <c r="AF100" s="78">
        <f t="shared" si="35"/>
        <v>2416.67</v>
      </c>
      <c r="AG100" s="78">
        <f t="shared" si="35"/>
        <v>2416.67</v>
      </c>
      <c r="AH100" s="78">
        <f t="shared" si="35"/>
        <v>2416.67</v>
      </c>
      <c r="AI100" s="78">
        <f t="shared" si="35"/>
        <v>2416.67</v>
      </c>
      <c r="AJ100" s="78">
        <f t="shared" si="35"/>
        <v>2416.67</v>
      </c>
      <c r="AK100" s="78">
        <f t="shared" si="35"/>
        <v>2416.67</v>
      </c>
      <c r="AL100" s="78">
        <f t="shared" si="35"/>
        <v>2416.67</v>
      </c>
      <c r="AM100" s="78">
        <f t="shared" si="35"/>
        <v>2416.67</v>
      </c>
      <c r="AN100" s="78">
        <f>SUM(AB100:AM100)</f>
        <v>29000.039999999994</v>
      </c>
    </row>
    <row r="101" spans="1:40" x14ac:dyDescent="0.3">
      <c r="A101" s="1" t="s">
        <v>36</v>
      </c>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spans="1:40" x14ac:dyDescent="0.3">
      <c r="A102" s="1" t="s">
        <v>37</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spans="1:40" s="27" customFormat="1" x14ac:dyDescent="0.3">
      <c r="A103" s="27" t="s">
        <v>38</v>
      </c>
      <c r="B103" s="66">
        <v>0</v>
      </c>
      <c r="C103" s="66">
        <v>0</v>
      </c>
      <c r="D103" s="66">
        <f>-D11+C11</f>
        <v>-433609.61118749471</v>
      </c>
      <c r="E103" s="66">
        <f t="shared" ref="E103:AM103" si="36">-E11+D11</f>
        <v>67545.748466168181</v>
      </c>
      <c r="F103" s="66">
        <f t="shared" si="36"/>
        <v>-323945.97376534727</v>
      </c>
      <c r="G103" s="66">
        <f t="shared" si="36"/>
        <v>68189.695673116716</v>
      </c>
      <c r="H103" s="66">
        <f t="shared" si="36"/>
        <v>-700127.62779467402</v>
      </c>
      <c r="I103" s="66">
        <f t="shared" si="36"/>
        <v>264557.88378666551</v>
      </c>
      <c r="J103" s="66">
        <f t="shared" si="36"/>
        <v>-56661.454003516585</v>
      </c>
      <c r="K103" s="66">
        <f t="shared" si="36"/>
        <v>-248080.18413685006</v>
      </c>
      <c r="L103" s="66">
        <f t="shared" si="36"/>
        <v>-480559.49757910427</v>
      </c>
      <c r="M103" s="66">
        <f t="shared" si="36"/>
        <v>257465.77509889822</v>
      </c>
      <c r="N103" s="66">
        <f>SUM(B103:M103)</f>
        <v>-1585225.2454421383</v>
      </c>
      <c r="O103" s="66">
        <f>-O11+M11</f>
        <v>252508.20649224101</v>
      </c>
      <c r="P103" s="66">
        <f t="shared" si="36"/>
        <v>-223488.42968383175</v>
      </c>
      <c r="Q103" s="66">
        <f t="shared" si="36"/>
        <v>-38551.544590824051</v>
      </c>
      <c r="R103" s="66">
        <f t="shared" si="36"/>
        <v>-77333.626336954767</v>
      </c>
      <c r="S103" s="66">
        <f t="shared" si="36"/>
        <v>-77598.855289677624</v>
      </c>
      <c r="T103" s="66">
        <f t="shared" si="36"/>
        <v>-69994.240504807327</v>
      </c>
      <c r="U103" s="66">
        <f t="shared" si="36"/>
        <v>-70335.829916822026</v>
      </c>
      <c r="V103" s="66">
        <f t="shared" si="36"/>
        <v>-123983.95160699077</v>
      </c>
      <c r="W103" s="66">
        <f t="shared" si="36"/>
        <v>-129300.54282290046</v>
      </c>
      <c r="X103" s="66">
        <f t="shared" si="36"/>
        <v>-144334.69671718962</v>
      </c>
      <c r="Y103" s="66">
        <f t="shared" si="36"/>
        <v>-147204.34965524822</v>
      </c>
      <c r="Z103" s="66">
        <f t="shared" si="36"/>
        <v>-134344.77261867048</v>
      </c>
      <c r="AA103" s="66">
        <f>SUM(O103:Z103)</f>
        <v>-983962.6332516761</v>
      </c>
      <c r="AB103" s="66">
        <f>-AB11+Z11</f>
        <v>-174024.17433960503</v>
      </c>
      <c r="AC103" s="66">
        <f t="shared" si="36"/>
        <v>-77200.968789989594</v>
      </c>
      <c r="AD103" s="66">
        <f t="shared" si="36"/>
        <v>92058.858783522155</v>
      </c>
      <c r="AE103" s="66">
        <f t="shared" si="36"/>
        <v>-103822.75103900861</v>
      </c>
      <c r="AF103" s="66">
        <f t="shared" si="36"/>
        <v>-189174.20038354537</v>
      </c>
      <c r="AG103" s="66">
        <f t="shared" si="36"/>
        <v>-99699.088090859819</v>
      </c>
      <c r="AH103" s="66">
        <f t="shared" si="36"/>
        <v>-169664.22951226169</v>
      </c>
      <c r="AI103" s="66">
        <f t="shared" si="36"/>
        <v>-172195.91287383391</v>
      </c>
      <c r="AJ103" s="66">
        <f t="shared" si="36"/>
        <v>-165666.78313026112</v>
      </c>
      <c r="AK103" s="66">
        <f t="shared" si="36"/>
        <v>-188487.65072877379</v>
      </c>
      <c r="AL103" s="66">
        <f t="shared" si="36"/>
        <v>-197601.66123903589</v>
      </c>
      <c r="AM103" s="66">
        <f t="shared" si="36"/>
        <v>-196591.24789578235</v>
      </c>
      <c r="AN103" s="305">
        <f>SUM(AB103:AM103)</f>
        <v>-1642069.809239435</v>
      </c>
    </row>
    <row r="104" spans="1:40" s="27" customFormat="1" x14ac:dyDescent="0.3">
      <c r="A104" s="27" t="s">
        <v>147</v>
      </c>
      <c r="B104" s="66">
        <f>-'Sale Revenue'!C81</f>
        <v>0</v>
      </c>
      <c r="C104" s="66">
        <f>-'Sale Revenue'!D81+'Sale Revenue'!C81</f>
        <v>-202111.30766272725</v>
      </c>
      <c r="D104" s="66">
        <f>-'Sale Revenue'!E81+'Sale Revenue'!D81</f>
        <v>34605.919999999984</v>
      </c>
      <c r="E104" s="66">
        <f>-'Sale Revenue'!F81+'Sale Revenue'!E81</f>
        <v>-154878.85509636358</v>
      </c>
      <c r="F104" s="66">
        <f>-'Sale Revenue'!G81+'Sale Revenue'!F81</f>
        <v>45511.017548181757</v>
      </c>
      <c r="G104" s="66">
        <f>-'Sale Revenue'!H81+'Sale Revenue'!G81</f>
        <v>-330694.25777818175</v>
      </c>
      <c r="H104" s="66">
        <f>-'Sale Revenue'!I81+'Sale Revenue'!H81</f>
        <v>141061.1626054545</v>
      </c>
      <c r="I104" s="66">
        <f>-'Sale Revenue'!J81+'Sale Revenue'!I81</f>
        <v>-24232.499999999942</v>
      </c>
      <c r="J104" s="66">
        <f>-'Sale Revenue'!K81+'Sale Revenue'!J81</f>
        <v>-118062.19999999995</v>
      </c>
      <c r="K104" s="66">
        <f>-'Sale Revenue'!L81+'Sale Revenue'!K81</f>
        <v>-242247.83530636365</v>
      </c>
      <c r="L104" s="66">
        <f>-'Sale Revenue'!M81+'Sale Revenue'!L81</f>
        <v>131496.1151918181</v>
      </c>
      <c r="M104" s="66">
        <f>-'Sale Revenue'!N81+'Sale Revenue'!M81</f>
        <v>127089.52011454548</v>
      </c>
      <c r="N104" s="66">
        <f t="shared" ref="N104:N105" si="37">SUM(B104:M104)</f>
        <v>-592463.2203836363</v>
      </c>
      <c r="O104" s="66">
        <f>-'Sale Revenue'!O81+'Sale Revenue'!N81</f>
        <v>-105346.94758636365</v>
      </c>
      <c r="P104" s="66">
        <f>-'Sale Revenue'!P81+'Sale Revenue'!O81</f>
        <v>-12109.262509090826</v>
      </c>
      <c r="Q104" s="66">
        <f>-'Sale Revenue'!Q81+'Sale Revenue'!P81</f>
        <v>-31141.852529090946</v>
      </c>
      <c r="R104" s="66">
        <f>-'Sale Revenue'!R81+'Sale Revenue'!Q81</f>
        <v>-30464.822529090918</v>
      </c>
      <c r="S104" s="66">
        <f>-'Sale Revenue'!S81+'Sale Revenue'!R81</f>
        <v>-27255.165019090986</v>
      </c>
      <c r="T104" s="66">
        <f>-'Sale Revenue'!T81+'Sale Revenue'!S81</f>
        <v>-27593.680019090883</v>
      </c>
      <c r="U104" s="66">
        <f>-'Sale Revenue'!U81+'Sale Revenue'!T81</f>
        <v>-50635.095057272818</v>
      </c>
      <c r="V104" s="66">
        <f>-'Sale Revenue'!V81+'Sale Revenue'!U81</f>
        <v>-53300.85256727261</v>
      </c>
      <c r="W104" s="66">
        <f>-'Sale Revenue'!W81+'Sale Revenue'!V81</f>
        <v>-61350.410057272762</v>
      </c>
      <c r="X104" s="66">
        <f>-'Sale Revenue'!X81+'Sale Revenue'!W81</f>
        <v>-61350.410057272529</v>
      </c>
      <c r="Y104" s="66">
        <f>-'Sale Revenue'!Y81+'Sale Revenue'!X81</f>
        <v>-54766.595039091073</v>
      </c>
      <c r="Z104" s="66">
        <f>-'Sale Revenue'!Z81+'Sale Revenue'!Y81</f>
        <v>-73471.12509545451</v>
      </c>
      <c r="AA104" s="66">
        <f t="shared" ref="AA104:AA107" si="38">SUM(O104:Z104)</f>
        <v>-588786.21806545451</v>
      </c>
      <c r="AB104" s="66">
        <f>-'Sale Revenue'!AA81+'Sale Revenue'!Z81</f>
        <v>-26227.645038181916</v>
      </c>
      <c r="AC104" s="66">
        <f>-'Sale Revenue'!AB81+'Sale Revenue'!AA81</f>
        <v>53814.317586363526</v>
      </c>
      <c r="AD104" s="66">
        <f>-'Sale Revenue'!AC81+'Sale Revenue'!AB81</f>
        <v>-39665.657509999583</v>
      </c>
      <c r="AE104" s="66">
        <f>-'Sale Revenue'!AD81+'Sale Revenue'!AC81</f>
        <v>-80151.030038181692</v>
      </c>
      <c r="AF104" s="66">
        <f>-'Sale Revenue'!AE81+'Sale Revenue'!AD81</f>
        <v>-39627.700000000419</v>
      </c>
      <c r="AG104" s="66">
        <f>-'Sale Revenue'!AF81+'Sale Revenue'!AE81</f>
        <v>-69668.552529090783</v>
      </c>
      <c r="AH104" s="66">
        <f>-'Sale Revenue'!AG81+'Sale Revenue'!AF81</f>
        <v>-71620.930038181832</v>
      </c>
      <c r="AI104" s="66">
        <f>-'Sale Revenue'!AH81+'Sale Revenue'!AG81</f>
        <v>-78241.095057272585</v>
      </c>
      <c r="AJ104" s="66">
        <f>-'Sale Revenue'!AI81+'Sale Revenue'!AH81</f>
        <v>-77566.865019090939</v>
      </c>
      <c r="AK104" s="66">
        <f>-'Sale Revenue'!AJ81+'Sale Revenue'!AI81</f>
        <v>-83285.722529090941</v>
      </c>
      <c r="AL104" s="66">
        <f>-'Sale Revenue'!AK81+'Sale Revenue'!AJ81</f>
        <v>-80414.580019091023</v>
      </c>
      <c r="AM104" s="66">
        <f>-'Sale Revenue'!AL81+'Sale Revenue'!AK81</f>
        <v>-32394.084961818065</v>
      </c>
      <c r="AN104" s="305">
        <f>SUM(AB104:AM104)</f>
        <v>-625049.54515363625</v>
      </c>
    </row>
    <row r="105" spans="1:40" s="27" customFormat="1" x14ac:dyDescent="0.3">
      <c r="A105" t="s">
        <v>701</v>
      </c>
      <c r="B105" s="66"/>
      <c r="C105" s="66"/>
      <c r="D105" s="66">
        <f>-(D14+D15)*12*0.1</f>
        <v>-242533.56919527269</v>
      </c>
      <c r="E105" s="66">
        <f t="shared" ref="E105:M105" si="39">-(E14+E15)*12*0.1+D136</f>
        <v>41527.103999999963</v>
      </c>
      <c r="F105" s="66">
        <f t="shared" si="39"/>
        <v>-185854.62611563629</v>
      </c>
      <c r="G105" s="66">
        <f t="shared" si="39"/>
        <v>54613.221057818038</v>
      </c>
      <c r="H105" s="66">
        <f t="shared" si="39"/>
        <v>-396833.10933381808</v>
      </c>
      <c r="I105" s="66">
        <f t="shared" si="39"/>
        <v>169273.39512654545</v>
      </c>
      <c r="J105" s="66">
        <f t="shared" si="39"/>
        <v>-29079</v>
      </c>
      <c r="K105" s="66">
        <f t="shared" si="39"/>
        <v>-141674.6399999999</v>
      </c>
      <c r="L105" s="66">
        <f t="shared" si="39"/>
        <v>-290697.40236763644</v>
      </c>
      <c r="M105" s="66">
        <f t="shared" si="39"/>
        <v>157795.33823018183</v>
      </c>
      <c r="N105" s="66">
        <f t="shared" si="37"/>
        <v>-863463.28859781811</v>
      </c>
      <c r="O105" s="66">
        <f>-(O14+O15)*12*0.09+M136</f>
        <v>223603.01058349083</v>
      </c>
      <c r="P105" s="66">
        <f t="shared" ref="P105:Z105" si="40">-(P14+P15)*12*0.09+O136</f>
        <v>-113774.70339327271</v>
      </c>
      <c r="Q105" s="66">
        <f t="shared" si="40"/>
        <v>-13078.003509818111</v>
      </c>
      <c r="R105" s="66">
        <f t="shared" si="40"/>
        <v>-33633.200731418212</v>
      </c>
      <c r="S105" s="66">
        <f t="shared" si="40"/>
        <v>-32902.008331418154</v>
      </c>
      <c r="T105" s="66">
        <f t="shared" si="40"/>
        <v>-29435.57822061819</v>
      </c>
      <c r="U105" s="66">
        <f t="shared" si="40"/>
        <v>-29801.174420618103</v>
      </c>
      <c r="V105" s="66">
        <f t="shared" si="40"/>
        <v>-54685.902661854634</v>
      </c>
      <c r="W105" s="66">
        <f t="shared" si="40"/>
        <v>-57564.920772654586</v>
      </c>
      <c r="X105" s="66">
        <f t="shared" si="40"/>
        <v>-66258.442861854564</v>
      </c>
      <c r="Y105" s="66">
        <f t="shared" si="40"/>
        <v>-66258.442861854332</v>
      </c>
      <c r="Z105" s="66">
        <f t="shared" si="40"/>
        <v>-59147.922642218182</v>
      </c>
      <c r="AA105" s="66">
        <f t="shared" si="38"/>
        <v>-332937.28982410894</v>
      </c>
      <c r="AB105" s="66">
        <f>-(AB14+AB15)*12*0.08+Z136</f>
        <v>62401.117510799784</v>
      </c>
      <c r="AC105" s="66">
        <f t="shared" ref="AC105:AM105" si="41">-(AC14+AC15)*12*0.08+AB136</f>
        <v>-25178.539236654527</v>
      </c>
      <c r="AD105" s="66">
        <f t="shared" si="41"/>
        <v>51661.744882908883</v>
      </c>
      <c r="AE105" s="66">
        <f t="shared" si="41"/>
        <v>-38079.03120959946</v>
      </c>
      <c r="AF105" s="66">
        <f t="shared" si="41"/>
        <v>-76944.988836654462</v>
      </c>
      <c r="AG105" s="66">
        <f t="shared" si="41"/>
        <v>-38042.592000000412</v>
      </c>
      <c r="AH105" s="66">
        <f t="shared" si="41"/>
        <v>-66881.810427927179</v>
      </c>
      <c r="AI105" s="66">
        <f t="shared" si="41"/>
        <v>-68756.092836654745</v>
      </c>
      <c r="AJ105" s="66">
        <f t="shared" si="41"/>
        <v>-75111.451254981337</v>
      </c>
      <c r="AK105" s="66">
        <f t="shared" si="41"/>
        <v>-74464.19041832746</v>
      </c>
      <c r="AL105" s="66">
        <f t="shared" si="41"/>
        <v>-79954.293627927313</v>
      </c>
      <c r="AM105" s="66">
        <f t="shared" si="41"/>
        <v>-77197.996818327345</v>
      </c>
      <c r="AN105" s="66">
        <f t="shared" ref="AN105:AN107" si="42">SUM(AB105:AM105)</f>
        <v>-506548.12427334557</v>
      </c>
    </row>
    <row r="106" spans="1:40" x14ac:dyDescent="0.3">
      <c r="A106" t="s">
        <v>39</v>
      </c>
      <c r="B106" s="17">
        <f>B46*-11</f>
        <v>-14883</v>
      </c>
      <c r="C106" s="17">
        <f t="shared" ref="C106:AM106" si="43">C46</f>
        <v>1353</v>
      </c>
      <c r="D106" s="17">
        <f t="shared" si="43"/>
        <v>1353</v>
      </c>
      <c r="E106" s="17">
        <f t="shared" si="43"/>
        <v>1353</v>
      </c>
      <c r="F106" s="17">
        <f t="shared" si="43"/>
        <v>1353</v>
      </c>
      <c r="G106" s="17">
        <f t="shared" si="43"/>
        <v>1353</v>
      </c>
      <c r="H106" s="17">
        <f t="shared" si="43"/>
        <v>1353</v>
      </c>
      <c r="I106" s="17">
        <f t="shared" si="43"/>
        <v>1353</v>
      </c>
      <c r="J106" s="17">
        <f t="shared" si="43"/>
        <v>1353</v>
      </c>
      <c r="K106" s="17">
        <f t="shared" si="43"/>
        <v>1353</v>
      </c>
      <c r="L106" s="17">
        <f t="shared" si="43"/>
        <v>1353</v>
      </c>
      <c r="M106" s="17">
        <f t="shared" si="43"/>
        <v>1353</v>
      </c>
      <c r="N106" s="17">
        <f>SUM(B106:M106)</f>
        <v>0</v>
      </c>
      <c r="O106" s="17">
        <f>O46*-11</f>
        <v>-23342</v>
      </c>
      <c r="P106" s="17">
        <f t="shared" si="43"/>
        <v>2122</v>
      </c>
      <c r="Q106" s="17">
        <f t="shared" si="43"/>
        <v>2122</v>
      </c>
      <c r="R106" s="17">
        <f t="shared" si="43"/>
        <v>2122</v>
      </c>
      <c r="S106" s="17">
        <f t="shared" si="43"/>
        <v>2122</v>
      </c>
      <c r="T106" s="17">
        <f t="shared" si="43"/>
        <v>2122</v>
      </c>
      <c r="U106" s="17">
        <f>U46</f>
        <v>2122</v>
      </c>
      <c r="V106" s="17">
        <f t="shared" si="43"/>
        <v>2122</v>
      </c>
      <c r="W106" s="17">
        <f t="shared" si="43"/>
        <v>2122</v>
      </c>
      <c r="X106" s="17">
        <f t="shared" si="43"/>
        <v>2122</v>
      </c>
      <c r="Y106" s="17">
        <f t="shared" si="43"/>
        <v>2122</v>
      </c>
      <c r="Z106" s="17">
        <f t="shared" si="43"/>
        <v>2122</v>
      </c>
      <c r="AA106" s="17">
        <f>SUM(O106:Z106)</f>
        <v>0</v>
      </c>
      <c r="AB106" s="17">
        <f>AB46*-11</f>
        <v>-41536</v>
      </c>
      <c r="AC106" s="17">
        <f t="shared" si="43"/>
        <v>3776</v>
      </c>
      <c r="AD106" s="17">
        <f t="shared" si="43"/>
        <v>3776</v>
      </c>
      <c r="AE106" s="17">
        <f t="shared" si="43"/>
        <v>3776</v>
      </c>
      <c r="AF106" s="17">
        <f t="shared" si="43"/>
        <v>3776</v>
      </c>
      <c r="AG106" s="17">
        <f t="shared" si="43"/>
        <v>3776</v>
      </c>
      <c r="AH106" s="17">
        <f>AH46</f>
        <v>3776</v>
      </c>
      <c r="AI106" s="17">
        <f t="shared" si="43"/>
        <v>3776</v>
      </c>
      <c r="AJ106" s="17">
        <f t="shared" si="43"/>
        <v>3776</v>
      </c>
      <c r="AK106" s="17">
        <f t="shared" si="43"/>
        <v>3776</v>
      </c>
      <c r="AL106" s="17">
        <f t="shared" si="43"/>
        <v>3776</v>
      </c>
      <c r="AM106" s="17">
        <f t="shared" si="43"/>
        <v>3776</v>
      </c>
      <c r="AN106" s="17">
        <f t="shared" si="42"/>
        <v>0</v>
      </c>
    </row>
    <row r="107" spans="1:40" x14ac:dyDescent="0.3">
      <c r="A107" s="22" t="s">
        <v>40</v>
      </c>
      <c r="B107" s="78">
        <f t="shared" ref="B107:AM107" si="44">SUM(B103:B106)</f>
        <v>-14883</v>
      </c>
      <c r="C107" s="78">
        <f t="shared" si="44"/>
        <v>-200758.30766272725</v>
      </c>
      <c r="D107" s="78">
        <f t="shared" si="44"/>
        <v>-640184.26038276742</v>
      </c>
      <c r="E107" s="78">
        <f t="shared" si="44"/>
        <v>-44453.002630195435</v>
      </c>
      <c r="F107" s="78">
        <f t="shared" si="44"/>
        <v>-462936.58233280177</v>
      </c>
      <c r="G107" s="78">
        <f t="shared" si="44"/>
        <v>-206538.341047247</v>
      </c>
      <c r="H107" s="78">
        <f t="shared" si="44"/>
        <v>-954546.57452303753</v>
      </c>
      <c r="I107" s="78">
        <f t="shared" si="44"/>
        <v>410951.77891321102</v>
      </c>
      <c r="J107" s="78">
        <f t="shared" si="44"/>
        <v>-202449.65400351654</v>
      </c>
      <c r="K107" s="78">
        <f t="shared" si="44"/>
        <v>-630649.6594432136</v>
      </c>
      <c r="L107" s="78">
        <f t="shared" si="44"/>
        <v>-638407.78475492261</v>
      </c>
      <c r="M107" s="78">
        <f t="shared" si="44"/>
        <v>543703.63344362553</v>
      </c>
      <c r="N107" s="523">
        <f>SUM(B107:M107)</f>
        <v>-3041151.7544235922</v>
      </c>
      <c r="O107" s="78">
        <f t="shared" si="44"/>
        <v>347422.26948936819</v>
      </c>
      <c r="P107" s="78">
        <f t="shared" si="44"/>
        <v>-347250.39558619529</v>
      </c>
      <c r="Q107" s="78">
        <f t="shared" si="44"/>
        <v>-80649.400629733107</v>
      </c>
      <c r="R107" s="78">
        <f t="shared" si="44"/>
        <v>-139309.6495974639</v>
      </c>
      <c r="S107" s="78">
        <f t="shared" si="44"/>
        <v>-135634.02864018676</v>
      </c>
      <c r="T107" s="78">
        <f t="shared" si="44"/>
        <v>-124901.4987445164</v>
      </c>
      <c r="U107" s="78">
        <f t="shared" si="44"/>
        <v>-148650.09939471295</v>
      </c>
      <c r="V107" s="78">
        <f t="shared" si="44"/>
        <v>-229848.70683611801</v>
      </c>
      <c r="W107" s="78">
        <f t="shared" si="44"/>
        <v>-246093.87365282781</v>
      </c>
      <c r="X107" s="78">
        <f t="shared" si="44"/>
        <v>-269821.54963631672</v>
      </c>
      <c r="Y107" s="78">
        <f t="shared" si="44"/>
        <v>-266107.38755619363</v>
      </c>
      <c r="Z107" s="78">
        <f t="shared" si="44"/>
        <v>-264841.82035634317</v>
      </c>
      <c r="AA107" s="523">
        <f t="shared" si="38"/>
        <v>-1905686.1411412396</v>
      </c>
      <c r="AB107" s="78">
        <f t="shared" si="44"/>
        <v>-179386.70186698716</v>
      </c>
      <c r="AC107" s="78">
        <f t="shared" si="44"/>
        <v>-44789.190440280596</v>
      </c>
      <c r="AD107" s="78">
        <f t="shared" si="44"/>
        <v>107830.94615643146</v>
      </c>
      <c r="AE107" s="78">
        <f t="shared" si="44"/>
        <v>-218276.81228678976</v>
      </c>
      <c r="AF107" s="78">
        <f t="shared" si="44"/>
        <v>-301970.88922020025</v>
      </c>
      <c r="AG107" s="78">
        <f t="shared" si="44"/>
        <v>-203634.23261995101</v>
      </c>
      <c r="AH107" s="78">
        <f t="shared" si="44"/>
        <v>-304390.9699783707</v>
      </c>
      <c r="AI107" s="78">
        <f t="shared" si="44"/>
        <v>-315417.10076776124</v>
      </c>
      <c r="AJ107" s="78">
        <f t="shared" si="44"/>
        <v>-314569.09940433339</v>
      </c>
      <c r="AK107" s="78">
        <f t="shared" si="44"/>
        <v>-342461.56367619219</v>
      </c>
      <c r="AL107" s="78">
        <f t="shared" si="44"/>
        <v>-354194.53488605423</v>
      </c>
      <c r="AM107" s="78">
        <f t="shared" si="44"/>
        <v>-302407.32967592776</v>
      </c>
      <c r="AN107" s="78">
        <f t="shared" si="42"/>
        <v>-2773667.4786664168</v>
      </c>
    </row>
    <row r="108" spans="1:40" x14ac:dyDescent="0.3">
      <c r="A108" s="1" t="s">
        <v>41</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spans="1:40" s="27" customFormat="1" x14ac:dyDescent="0.3">
      <c r="A109" s="27" t="s">
        <v>42</v>
      </c>
      <c r="B109" s="62">
        <f>B54+B61+B65+B68+B74+B82+B83</f>
        <v>75128</v>
      </c>
      <c r="C109" s="62">
        <f t="shared" ref="C109:AM109" si="45">C54+C61+C65+C68+C74+C82+C83-B54-B61-B65-B68-B74-B82-B83</f>
        <v>4450</v>
      </c>
      <c r="D109" s="62">
        <f t="shared" si="45"/>
        <v>27150</v>
      </c>
      <c r="E109" s="62">
        <f t="shared" si="45"/>
        <v>21300</v>
      </c>
      <c r="F109" s="62">
        <f t="shared" si="45"/>
        <v>-64400</v>
      </c>
      <c r="G109" s="62">
        <f t="shared" si="45"/>
        <v>0</v>
      </c>
      <c r="H109" s="62">
        <f t="shared" si="45"/>
        <v>1000</v>
      </c>
      <c r="I109" s="62">
        <f t="shared" si="45"/>
        <v>-1000</v>
      </c>
      <c r="J109" s="62">
        <f t="shared" si="45"/>
        <v>0</v>
      </c>
      <c r="K109" s="62">
        <f t="shared" si="45"/>
        <v>6000</v>
      </c>
      <c r="L109" s="62">
        <f t="shared" si="45"/>
        <v>-6000</v>
      </c>
      <c r="M109" s="62">
        <f t="shared" si="45"/>
        <v>0</v>
      </c>
      <c r="N109" s="62">
        <f>SUM(B109:M109)</f>
        <v>63628</v>
      </c>
      <c r="O109" s="62">
        <f>O54+O61+O65+O68+O74+O82+O83-M54-M61-M65-M68-M74-M82-M83</f>
        <v>84782</v>
      </c>
      <c r="P109" s="62">
        <f t="shared" si="45"/>
        <v>-34600</v>
      </c>
      <c r="Q109" s="62">
        <f t="shared" si="45"/>
        <v>-8000</v>
      </c>
      <c r="R109" s="62">
        <f t="shared" si="45"/>
        <v>7000</v>
      </c>
      <c r="S109" s="62">
        <f t="shared" si="45"/>
        <v>-11000</v>
      </c>
      <c r="T109" s="62">
        <f t="shared" si="45"/>
        <v>0</v>
      </c>
      <c r="U109" s="62">
        <f t="shared" si="45"/>
        <v>7450</v>
      </c>
      <c r="V109" s="62">
        <f t="shared" si="45"/>
        <v>-7200</v>
      </c>
      <c r="W109" s="62">
        <f t="shared" si="45"/>
        <v>0</v>
      </c>
      <c r="X109" s="62">
        <f t="shared" si="45"/>
        <v>9000</v>
      </c>
      <c r="Y109" s="62">
        <f t="shared" si="45"/>
        <v>-5550</v>
      </c>
      <c r="Z109" s="62">
        <f t="shared" si="45"/>
        <v>250</v>
      </c>
      <c r="AA109" s="62">
        <f>SUM(O109:Z109)</f>
        <v>42132</v>
      </c>
      <c r="AB109" s="62">
        <f>AB54+AB61+AB65+AB68+AB74+AB82+AB83-Z54-Z61-Z65-Z68-Z74-Z82-Z83</f>
        <v>69084</v>
      </c>
      <c r="AC109" s="62">
        <f t="shared" si="45"/>
        <v>-40600</v>
      </c>
      <c r="AD109" s="62">
        <f t="shared" si="45"/>
        <v>0</v>
      </c>
      <c r="AE109" s="62">
        <f t="shared" si="45"/>
        <v>21000</v>
      </c>
      <c r="AF109" s="62">
        <f t="shared" si="45"/>
        <v>-17550</v>
      </c>
      <c r="AG109" s="62">
        <f t="shared" si="45"/>
        <v>-3200</v>
      </c>
      <c r="AH109" s="62">
        <f t="shared" si="45"/>
        <v>15000</v>
      </c>
      <c r="AI109" s="62">
        <f t="shared" si="45"/>
        <v>-8100</v>
      </c>
      <c r="AJ109" s="62">
        <f t="shared" si="45"/>
        <v>-6400</v>
      </c>
      <c r="AK109" s="62">
        <f t="shared" si="45"/>
        <v>21000</v>
      </c>
      <c r="AL109" s="62">
        <f t="shared" si="45"/>
        <v>-17550</v>
      </c>
      <c r="AM109" s="62">
        <f t="shared" si="45"/>
        <v>-3200</v>
      </c>
      <c r="AN109" s="62">
        <f t="shared" ref="AN109:AN113" si="46">SUM(AB109:AM109)</f>
        <v>29484</v>
      </c>
    </row>
    <row r="110" spans="1:40" x14ac:dyDescent="0.3">
      <c r="A110" s="22" t="s">
        <v>43</v>
      </c>
      <c r="B110" s="77">
        <f t="shared" ref="B110:Z110" si="47">SUM(B109:B109)</f>
        <v>75128</v>
      </c>
      <c r="C110" s="77">
        <f t="shared" si="47"/>
        <v>4450</v>
      </c>
      <c r="D110" s="77">
        <f t="shared" si="47"/>
        <v>27150</v>
      </c>
      <c r="E110" s="77">
        <f t="shared" si="47"/>
        <v>21300</v>
      </c>
      <c r="F110" s="77">
        <f t="shared" si="47"/>
        <v>-64400</v>
      </c>
      <c r="G110" s="77">
        <f t="shared" si="47"/>
        <v>0</v>
      </c>
      <c r="H110" s="77">
        <f t="shared" si="47"/>
        <v>1000</v>
      </c>
      <c r="I110" s="77">
        <f t="shared" si="47"/>
        <v>-1000</v>
      </c>
      <c r="J110" s="77">
        <f t="shared" si="47"/>
        <v>0</v>
      </c>
      <c r="K110" s="77">
        <f t="shared" si="47"/>
        <v>6000</v>
      </c>
      <c r="L110" s="77">
        <f t="shared" si="47"/>
        <v>-6000</v>
      </c>
      <c r="M110" s="77">
        <f t="shared" si="47"/>
        <v>0</v>
      </c>
      <c r="N110" s="522">
        <f>SUM(B110:M110)</f>
        <v>63628</v>
      </c>
      <c r="O110" s="77">
        <f t="shared" si="47"/>
        <v>84782</v>
      </c>
      <c r="P110" s="77">
        <f t="shared" si="47"/>
        <v>-34600</v>
      </c>
      <c r="Q110" s="77">
        <f t="shared" si="47"/>
        <v>-8000</v>
      </c>
      <c r="R110" s="77">
        <f t="shared" si="47"/>
        <v>7000</v>
      </c>
      <c r="S110" s="77">
        <f t="shared" si="47"/>
        <v>-11000</v>
      </c>
      <c r="T110" s="77">
        <f t="shared" si="47"/>
        <v>0</v>
      </c>
      <c r="U110" s="77">
        <f t="shared" si="47"/>
        <v>7450</v>
      </c>
      <c r="V110" s="77">
        <f t="shared" si="47"/>
        <v>-7200</v>
      </c>
      <c r="W110" s="77">
        <f t="shared" si="47"/>
        <v>0</v>
      </c>
      <c r="X110" s="77">
        <f t="shared" si="47"/>
        <v>9000</v>
      </c>
      <c r="Y110" s="77">
        <f t="shared" si="47"/>
        <v>-5550</v>
      </c>
      <c r="Z110" s="77">
        <f t="shared" si="47"/>
        <v>250</v>
      </c>
      <c r="AA110" s="522">
        <f>SUM(O110:Z110)</f>
        <v>42132</v>
      </c>
      <c r="AB110" s="77">
        <f t="shared" ref="AB110:AM110" si="48">SUM(AB109:AB109)</f>
        <v>69084</v>
      </c>
      <c r="AC110" s="77">
        <f t="shared" si="48"/>
        <v>-40600</v>
      </c>
      <c r="AD110" s="77">
        <f t="shared" si="48"/>
        <v>0</v>
      </c>
      <c r="AE110" s="77">
        <f t="shared" si="48"/>
        <v>21000</v>
      </c>
      <c r="AF110" s="77">
        <f t="shared" si="48"/>
        <v>-17550</v>
      </c>
      <c r="AG110" s="77">
        <f t="shared" si="48"/>
        <v>-3200</v>
      </c>
      <c r="AH110" s="77">
        <f t="shared" si="48"/>
        <v>15000</v>
      </c>
      <c r="AI110" s="77">
        <f t="shared" si="48"/>
        <v>-8100</v>
      </c>
      <c r="AJ110" s="77">
        <f t="shared" si="48"/>
        <v>-6400</v>
      </c>
      <c r="AK110" s="77">
        <f t="shared" si="48"/>
        <v>21000</v>
      </c>
      <c r="AL110" s="77">
        <f t="shared" si="48"/>
        <v>-17550</v>
      </c>
      <c r="AM110" s="77">
        <f t="shared" si="48"/>
        <v>-3200</v>
      </c>
      <c r="AN110" s="77">
        <f t="shared" si="46"/>
        <v>29484</v>
      </c>
    </row>
    <row r="111" spans="1:40" x14ac:dyDescent="0.3">
      <c r="A111" s="22" t="s">
        <v>44</v>
      </c>
      <c r="B111" s="77">
        <f t="shared" ref="B111:Z111" si="49">B110+B107</f>
        <v>60245</v>
      </c>
      <c r="C111" s="77">
        <f t="shared" si="49"/>
        <v>-196308.30766272725</v>
      </c>
      <c r="D111" s="77">
        <f t="shared" si="49"/>
        <v>-613034.26038276742</v>
      </c>
      <c r="E111" s="77">
        <f t="shared" si="49"/>
        <v>-23153.002630195435</v>
      </c>
      <c r="F111" s="77">
        <f t="shared" si="49"/>
        <v>-527336.58233280177</v>
      </c>
      <c r="G111" s="77">
        <f t="shared" si="49"/>
        <v>-206538.341047247</v>
      </c>
      <c r="H111" s="77">
        <f t="shared" si="49"/>
        <v>-953546.57452303753</v>
      </c>
      <c r="I111" s="77">
        <f t="shared" si="49"/>
        <v>409951.77891321102</v>
      </c>
      <c r="J111" s="77">
        <f t="shared" si="49"/>
        <v>-202449.65400351654</v>
      </c>
      <c r="K111" s="77">
        <f t="shared" si="49"/>
        <v>-624649.6594432136</v>
      </c>
      <c r="L111" s="77">
        <f t="shared" si="49"/>
        <v>-644407.78475492261</v>
      </c>
      <c r="M111" s="77">
        <f t="shared" si="49"/>
        <v>543703.63344362553</v>
      </c>
      <c r="N111" s="522">
        <f>SUM(B111:M111)</f>
        <v>-2977523.7544235922</v>
      </c>
      <c r="O111" s="77">
        <f t="shared" si="49"/>
        <v>432204.26948936819</v>
      </c>
      <c r="P111" s="77">
        <f t="shared" si="49"/>
        <v>-381850.39558619529</v>
      </c>
      <c r="Q111" s="77">
        <f t="shared" si="49"/>
        <v>-88649.400629733107</v>
      </c>
      <c r="R111" s="77">
        <f t="shared" si="49"/>
        <v>-132309.6495974639</v>
      </c>
      <c r="S111" s="77">
        <f t="shared" si="49"/>
        <v>-146634.02864018676</v>
      </c>
      <c r="T111" s="77">
        <f t="shared" si="49"/>
        <v>-124901.4987445164</v>
      </c>
      <c r="U111" s="77">
        <f t="shared" si="49"/>
        <v>-141200.09939471295</v>
      </c>
      <c r="V111" s="77">
        <f t="shared" si="49"/>
        <v>-237048.70683611801</v>
      </c>
      <c r="W111" s="77">
        <f t="shared" si="49"/>
        <v>-246093.87365282781</v>
      </c>
      <c r="X111" s="77">
        <f t="shared" si="49"/>
        <v>-260821.54963631672</v>
      </c>
      <c r="Y111" s="77">
        <f t="shared" si="49"/>
        <v>-271657.38755619363</v>
      </c>
      <c r="Z111" s="77">
        <f t="shared" si="49"/>
        <v>-264591.82035634317</v>
      </c>
      <c r="AA111" s="522">
        <f>SUM(O111:Z111)</f>
        <v>-1863554.1411412396</v>
      </c>
      <c r="AB111" s="77">
        <f t="shared" ref="AB111:AM111" si="50">AB110+AB107</f>
        <v>-110302.70186698716</v>
      </c>
      <c r="AC111" s="77">
        <f t="shared" si="50"/>
        <v>-85389.190440280596</v>
      </c>
      <c r="AD111" s="77">
        <f t="shared" si="50"/>
        <v>107830.94615643146</v>
      </c>
      <c r="AE111" s="77">
        <f t="shared" si="50"/>
        <v>-197276.81228678976</v>
      </c>
      <c r="AF111" s="77">
        <f t="shared" si="50"/>
        <v>-319520.88922020025</v>
      </c>
      <c r="AG111" s="77">
        <f t="shared" si="50"/>
        <v>-206834.23261995101</v>
      </c>
      <c r="AH111" s="77">
        <f t="shared" si="50"/>
        <v>-289390.9699783707</v>
      </c>
      <c r="AI111" s="77">
        <f t="shared" si="50"/>
        <v>-323517.10076776124</v>
      </c>
      <c r="AJ111" s="77">
        <f t="shared" si="50"/>
        <v>-320969.09940433339</v>
      </c>
      <c r="AK111" s="77">
        <f t="shared" si="50"/>
        <v>-321461.56367619219</v>
      </c>
      <c r="AL111" s="77">
        <f t="shared" si="50"/>
        <v>-371744.53488605423</v>
      </c>
      <c r="AM111" s="77">
        <f t="shared" si="50"/>
        <v>-305607.32967592776</v>
      </c>
      <c r="AN111" s="77">
        <f t="shared" si="46"/>
        <v>-2744183.4786664168</v>
      </c>
    </row>
    <row r="112" spans="1:40" x14ac:dyDescent="0.3">
      <c r="A112" s="22" t="s">
        <v>45</v>
      </c>
      <c r="B112" s="77">
        <f t="shared" ref="B112:AM112" si="51">B111+B100</f>
        <v>60245</v>
      </c>
      <c r="C112" s="77">
        <f t="shared" si="51"/>
        <v>-196308.30766272725</v>
      </c>
      <c r="D112" s="77">
        <f t="shared" si="51"/>
        <v>-613034.26038276742</v>
      </c>
      <c r="E112" s="77">
        <f t="shared" si="51"/>
        <v>-23153.002630195435</v>
      </c>
      <c r="F112" s="77">
        <f t="shared" si="51"/>
        <v>-527336.58233280177</v>
      </c>
      <c r="G112" s="77">
        <f t="shared" si="51"/>
        <v>-204121.67104724699</v>
      </c>
      <c r="H112" s="77">
        <f t="shared" si="51"/>
        <v>-951129.90452303749</v>
      </c>
      <c r="I112" s="77">
        <f t="shared" si="51"/>
        <v>412368.448913211</v>
      </c>
      <c r="J112" s="77">
        <f t="shared" si="51"/>
        <v>-200032.98400351653</v>
      </c>
      <c r="K112" s="77">
        <f t="shared" si="51"/>
        <v>-622232.98944321356</v>
      </c>
      <c r="L112" s="77">
        <f t="shared" si="51"/>
        <v>-641991.11475492257</v>
      </c>
      <c r="M112" s="77">
        <f t="shared" si="51"/>
        <v>546120.30344362557</v>
      </c>
      <c r="N112" s="522">
        <f>SUM(B112:M112)</f>
        <v>-2960607.0644235923</v>
      </c>
      <c r="O112" s="77">
        <f t="shared" si="51"/>
        <v>434620.93948936817</v>
      </c>
      <c r="P112" s="77">
        <f t="shared" si="51"/>
        <v>-379433.7255861953</v>
      </c>
      <c r="Q112" s="77">
        <f t="shared" si="51"/>
        <v>-86232.730629733109</v>
      </c>
      <c r="R112" s="77">
        <f t="shared" si="51"/>
        <v>-129892.9795974639</v>
      </c>
      <c r="S112" s="77">
        <f t="shared" si="51"/>
        <v>-144217.35864018675</v>
      </c>
      <c r="T112" s="77">
        <f t="shared" si="51"/>
        <v>-122484.8287445164</v>
      </c>
      <c r="U112" s="77">
        <f t="shared" si="51"/>
        <v>-138783.42939471293</v>
      </c>
      <c r="V112" s="77">
        <f t="shared" si="51"/>
        <v>-234632.036836118</v>
      </c>
      <c r="W112" s="77">
        <f t="shared" si="51"/>
        <v>-243677.2036528278</v>
      </c>
      <c r="X112" s="77">
        <f t="shared" si="51"/>
        <v>-258404.87963631671</v>
      </c>
      <c r="Y112" s="77">
        <f t="shared" si="51"/>
        <v>-269240.71755619365</v>
      </c>
      <c r="Z112" s="77">
        <f t="shared" si="51"/>
        <v>-262175.15035634319</v>
      </c>
      <c r="AA112" s="522">
        <f>SUM(O112:Z112)</f>
        <v>-1834554.1011412397</v>
      </c>
      <c r="AB112" s="77">
        <f t="shared" si="51"/>
        <v>-107886.03186698716</v>
      </c>
      <c r="AC112" s="77">
        <f t="shared" si="51"/>
        <v>-82972.520440280598</v>
      </c>
      <c r="AD112" s="77">
        <f t="shared" si="51"/>
        <v>110247.61615643145</v>
      </c>
      <c r="AE112" s="77">
        <f t="shared" si="51"/>
        <v>-194860.14228678975</v>
      </c>
      <c r="AF112" s="77">
        <f t="shared" si="51"/>
        <v>-317104.21922020026</v>
      </c>
      <c r="AG112" s="77">
        <f t="shared" si="51"/>
        <v>-204417.562619951</v>
      </c>
      <c r="AH112" s="77">
        <f t="shared" si="51"/>
        <v>-286974.29997837072</v>
      </c>
      <c r="AI112" s="77">
        <f t="shared" si="51"/>
        <v>-321100.43076776125</v>
      </c>
      <c r="AJ112" s="77">
        <f t="shared" si="51"/>
        <v>-318552.42940433341</v>
      </c>
      <c r="AK112" s="77">
        <f t="shared" si="51"/>
        <v>-319044.89367619221</v>
      </c>
      <c r="AL112" s="77">
        <f t="shared" si="51"/>
        <v>-369327.86488605425</v>
      </c>
      <c r="AM112" s="77">
        <f t="shared" si="51"/>
        <v>-303190.65967592777</v>
      </c>
      <c r="AN112" s="77">
        <f t="shared" si="46"/>
        <v>-2715183.4386664173</v>
      </c>
    </row>
    <row r="113" spans="1:40" x14ac:dyDescent="0.3">
      <c r="A113" s="22" t="s">
        <v>46</v>
      </c>
      <c r="B113" s="17">
        <f t="shared" ref="B113:AM113" si="52">B112+B90</f>
        <v>-118428.020105</v>
      </c>
      <c r="C113" s="17">
        <f t="shared" si="52"/>
        <v>-379273.30362529284</v>
      </c>
      <c r="D113" s="17">
        <f t="shared" si="52"/>
        <v>-781492.83863533149</v>
      </c>
      <c r="E113" s="17">
        <f t="shared" si="52"/>
        <v>-106125.01071807467</v>
      </c>
      <c r="F113" s="17">
        <f t="shared" si="52"/>
        <v>-386893.29988339613</v>
      </c>
      <c r="G113" s="17">
        <f t="shared" si="52"/>
        <v>-239704.12503520341</v>
      </c>
      <c r="H113" s="17">
        <f t="shared" si="52"/>
        <v>-492281.17857264873</v>
      </c>
      <c r="I113" s="17">
        <f t="shared" si="52"/>
        <v>758374.77794578089</v>
      </c>
      <c r="J113" s="17">
        <f t="shared" si="52"/>
        <v>23740.283268786152</v>
      </c>
      <c r="K113" s="17">
        <f t="shared" si="52"/>
        <v>-131729.90035701782</v>
      </c>
      <c r="L113" s="17">
        <f t="shared" si="52"/>
        <v>74147.305416290648</v>
      </c>
      <c r="M113" s="17">
        <f t="shared" si="52"/>
        <v>991260.40577364387</v>
      </c>
      <c r="N113" s="523">
        <f>SUM(B113:M113)</f>
        <v>-788404.90452746302</v>
      </c>
      <c r="O113" s="17">
        <f t="shared" si="52"/>
        <v>763786.39985029958</v>
      </c>
      <c r="P113" s="17">
        <f t="shared" si="52"/>
        <v>97225.52337211062</v>
      </c>
      <c r="Q113" s="17">
        <f t="shared" si="52"/>
        <v>153927.73302908009</v>
      </c>
      <c r="R113" s="17">
        <f t="shared" si="52"/>
        <v>419260.81603568984</v>
      </c>
      <c r="S113" s="17">
        <f t="shared" si="52"/>
        <v>459685.84109690937</v>
      </c>
      <c r="T113" s="17">
        <f t="shared" si="52"/>
        <v>246305.75012898148</v>
      </c>
      <c r="U113" s="17">
        <f t="shared" si="52"/>
        <v>527279.90713701339</v>
      </c>
      <c r="V113" s="17">
        <f t="shared" si="52"/>
        <v>507348.53952062037</v>
      </c>
      <c r="W113" s="17">
        <f t="shared" si="52"/>
        <v>293597.32246340532</v>
      </c>
      <c r="X113" s="17">
        <f t="shared" si="52"/>
        <v>620082.09813303978</v>
      </c>
      <c r="Y113" s="17">
        <f t="shared" si="52"/>
        <v>685148.32945580478</v>
      </c>
      <c r="Z113" s="17">
        <f t="shared" si="52"/>
        <v>486385.95860781131</v>
      </c>
      <c r="AA113" s="17">
        <f>SUM(O113:Z113)</f>
        <v>5260034.2188307662</v>
      </c>
      <c r="AB113" s="17">
        <f t="shared" si="52"/>
        <v>876148.98085211427</v>
      </c>
      <c r="AC113" s="17">
        <f t="shared" si="52"/>
        <v>993398.50247699453</v>
      </c>
      <c r="AD113" s="17">
        <f t="shared" si="52"/>
        <v>735235.87527392944</v>
      </c>
      <c r="AE113" s="17">
        <f t="shared" si="52"/>
        <v>891479.93278176349</v>
      </c>
      <c r="AF113" s="17">
        <f t="shared" si="52"/>
        <v>877545.20115170511</v>
      </c>
      <c r="AG113" s="17">
        <f t="shared" si="52"/>
        <v>625984.21159353363</v>
      </c>
      <c r="AH113" s="17">
        <f t="shared" si="52"/>
        <v>1043363.8913505308</v>
      </c>
      <c r="AI113" s="17">
        <f t="shared" si="52"/>
        <v>1092630.757495553</v>
      </c>
      <c r="AJ113" s="17">
        <f t="shared" si="52"/>
        <v>758757.84115540446</v>
      </c>
      <c r="AK113" s="17">
        <f t="shared" si="52"/>
        <v>1261224.3029106169</v>
      </c>
      <c r="AL113" s="17">
        <f t="shared" si="52"/>
        <v>1325254.2022666857</v>
      </c>
      <c r="AM113" s="17">
        <f t="shared" si="52"/>
        <v>1078270.1925632532</v>
      </c>
      <c r="AN113" s="17">
        <f t="shared" si="46"/>
        <v>11559293.891872084</v>
      </c>
    </row>
    <row r="114" spans="1:40" x14ac:dyDescent="0.3">
      <c r="A114" s="22"/>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spans="1:40" x14ac:dyDescent="0.3">
      <c r="A115" s="1" t="s">
        <v>47</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spans="1:40" x14ac:dyDescent="0.3">
      <c r="A116" t="s">
        <v>48</v>
      </c>
      <c r="B116" s="16">
        <v>0</v>
      </c>
      <c r="C116" s="16">
        <v>0</v>
      </c>
      <c r="D116" s="16">
        <v>0</v>
      </c>
      <c r="E116" s="16">
        <v>0</v>
      </c>
      <c r="F116" s="16">
        <v>0</v>
      </c>
      <c r="G116" s="16">
        <f>-'Capital Budget'!F25</f>
        <v>-87000</v>
      </c>
      <c r="H116" s="16">
        <v>0</v>
      </c>
      <c r="I116" s="16">
        <v>0</v>
      </c>
      <c r="J116" s="16">
        <v>0</v>
      </c>
      <c r="K116" s="16">
        <v>0</v>
      </c>
      <c r="L116" s="16">
        <v>0</v>
      </c>
      <c r="M116" s="16">
        <v>0</v>
      </c>
      <c r="N116" s="16">
        <f>SUM(B116:M116)</f>
        <v>-87000</v>
      </c>
      <c r="O116" s="16">
        <v>0</v>
      </c>
      <c r="P116" s="16">
        <v>0</v>
      </c>
      <c r="Q116" s="16">
        <v>0</v>
      </c>
      <c r="R116" s="16">
        <v>0</v>
      </c>
      <c r="S116" s="16">
        <v>0</v>
      </c>
      <c r="T116" s="16">
        <v>0</v>
      </c>
      <c r="U116" s="16">
        <v>0</v>
      </c>
      <c r="V116" s="16">
        <v>0</v>
      </c>
      <c r="W116" s="16">
        <v>0</v>
      </c>
      <c r="X116" s="16">
        <v>0</v>
      </c>
      <c r="Y116" s="16">
        <v>0</v>
      </c>
      <c r="Z116" s="16">
        <v>0</v>
      </c>
      <c r="AA116" s="16">
        <f>SUM(O116:Z116)</f>
        <v>0</v>
      </c>
      <c r="AB116" s="16">
        <v>0</v>
      </c>
      <c r="AC116" s="16">
        <v>0</v>
      </c>
      <c r="AD116" s="16">
        <v>0</v>
      </c>
      <c r="AE116" s="16">
        <v>0</v>
      </c>
      <c r="AF116" s="16">
        <v>0</v>
      </c>
      <c r="AG116" s="16">
        <v>0</v>
      </c>
      <c r="AH116" s="16">
        <v>0</v>
      </c>
      <c r="AI116" s="16">
        <v>0</v>
      </c>
      <c r="AJ116" s="16">
        <v>0</v>
      </c>
      <c r="AK116" s="16">
        <v>0</v>
      </c>
      <c r="AL116" s="16">
        <v>0</v>
      </c>
      <c r="AM116" s="16">
        <v>0</v>
      </c>
      <c r="AN116" s="16">
        <f t="shared" ref="AN116:AN117" si="53">SUM(AB116:AM116)</f>
        <v>0</v>
      </c>
    </row>
    <row r="117" spans="1:40" x14ac:dyDescent="0.3">
      <c r="A117" s="22" t="s">
        <v>49</v>
      </c>
      <c r="B117" s="78">
        <f t="shared" ref="B117:AM117" si="54">B116</f>
        <v>0</v>
      </c>
      <c r="C117" s="78">
        <f t="shared" si="54"/>
        <v>0</v>
      </c>
      <c r="D117" s="78">
        <f t="shared" si="54"/>
        <v>0</v>
      </c>
      <c r="E117" s="78">
        <f t="shared" si="54"/>
        <v>0</v>
      </c>
      <c r="F117" s="78">
        <f t="shared" si="54"/>
        <v>0</v>
      </c>
      <c r="G117" s="78">
        <f t="shared" si="54"/>
        <v>-87000</v>
      </c>
      <c r="H117" s="78">
        <f t="shared" si="54"/>
        <v>0</v>
      </c>
      <c r="I117" s="78">
        <f t="shared" si="54"/>
        <v>0</v>
      </c>
      <c r="J117" s="78">
        <f t="shared" si="54"/>
        <v>0</v>
      </c>
      <c r="K117" s="78">
        <f t="shared" si="54"/>
        <v>0</v>
      </c>
      <c r="L117" s="78">
        <f t="shared" si="54"/>
        <v>0</v>
      </c>
      <c r="M117" s="78">
        <f t="shared" si="54"/>
        <v>0</v>
      </c>
      <c r="N117" s="523"/>
      <c r="O117" s="78">
        <f t="shared" si="54"/>
        <v>0</v>
      </c>
      <c r="P117" s="78">
        <f t="shared" si="54"/>
        <v>0</v>
      </c>
      <c r="Q117" s="78">
        <f t="shared" si="54"/>
        <v>0</v>
      </c>
      <c r="R117" s="78">
        <f t="shared" si="54"/>
        <v>0</v>
      </c>
      <c r="S117" s="78">
        <f t="shared" si="54"/>
        <v>0</v>
      </c>
      <c r="T117" s="78">
        <f t="shared" si="54"/>
        <v>0</v>
      </c>
      <c r="U117" s="78">
        <f t="shared" si="54"/>
        <v>0</v>
      </c>
      <c r="V117" s="78">
        <f t="shared" si="54"/>
        <v>0</v>
      </c>
      <c r="W117" s="78">
        <f t="shared" si="54"/>
        <v>0</v>
      </c>
      <c r="X117" s="78">
        <f t="shared" si="54"/>
        <v>0</v>
      </c>
      <c r="Y117" s="78">
        <f t="shared" si="54"/>
        <v>0</v>
      </c>
      <c r="Z117" s="78">
        <f t="shared" si="54"/>
        <v>0</v>
      </c>
      <c r="AA117" s="523">
        <f>SUM(O117:Z117)</f>
        <v>0</v>
      </c>
      <c r="AB117" s="78">
        <f t="shared" si="54"/>
        <v>0</v>
      </c>
      <c r="AC117" s="78">
        <f t="shared" si="54"/>
        <v>0</v>
      </c>
      <c r="AD117" s="78">
        <f t="shared" si="54"/>
        <v>0</v>
      </c>
      <c r="AE117" s="78">
        <f t="shared" si="54"/>
        <v>0</v>
      </c>
      <c r="AF117" s="78">
        <f t="shared" si="54"/>
        <v>0</v>
      </c>
      <c r="AG117" s="78">
        <f t="shared" si="54"/>
        <v>0</v>
      </c>
      <c r="AH117" s="78">
        <f t="shared" si="54"/>
        <v>0</v>
      </c>
      <c r="AI117" s="78">
        <f t="shared" si="54"/>
        <v>0</v>
      </c>
      <c r="AJ117" s="78">
        <f t="shared" si="54"/>
        <v>0</v>
      </c>
      <c r="AK117" s="78">
        <f t="shared" si="54"/>
        <v>0</v>
      </c>
      <c r="AL117" s="78">
        <f t="shared" si="54"/>
        <v>0</v>
      </c>
      <c r="AM117" s="78">
        <f t="shared" si="54"/>
        <v>0</v>
      </c>
      <c r="AN117" s="78">
        <f t="shared" si="53"/>
        <v>0</v>
      </c>
    </row>
    <row r="118" spans="1:40" x14ac:dyDescent="0.3">
      <c r="A118" s="22"/>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spans="1:40" x14ac:dyDescent="0.3">
      <c r="A119" s="1" t="s">
        <v>50</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spans="1:40" s="27" customFormat="1" x14ac:dyDescent="0.3">
      <c r="A120" s="27" t="s">
        <v>170</v>
      </c>
      <c r="B120" s="66">
        <v>5000000</v>
      </c>
      <c r="C120" s="66"/>
      <c r="D120" s="66"/>
      <c r="E120" s="66">
        <v>0</v>
      </c>
      <c r="F120" s="66"/>
      <c r="G120" s="66"/>
      <c r="H120" s="66"/>
      <c r="I120" s="66"/>
      <c r="J120" s="66"/>
      <c r="K120" s="66"/>
      <c r="L120" s="66"/>
      <c r="M120" s="66"/>
      <c r="N120" s="66">
        <f>SUM(B120:M120)</f>
        <v>5000000</v>
      </c>
      <c r="O120" s="66"/>
      <c r="P120" s="66"/>
      <c r="Q120" s="66"/>
      <c r="R120" s="66"/>
      <c r="S120" s="66"/>
      <c r="T120" s="66"/>
      <c r="U120" s="66"/>
      <c r="V120" s="66"/>
      <c r="W120" s="66"/>
      <c r="X120" s="66"/>
      <c r="Y120" s="66"/>
      <c r="Z120" s="66"/>
      <c r="AA120" s="66">
        <f t="shared" ref="AA120:AA121" si="55">SUM(O120:Z120)</f>
        <v>0</v>
      </c>
      <c r="AN120" s="66">
        <f t="shared" ref="AN120:AN123" si="56">SUM(AB120:AM120)</f>
        <v>0</v>
      </c>
    </row>
    <row r="121" spans="1:40" x14ac:dyDescent="0.3">
      <c r="A121" t="s">
        <v>145</v>
      </c>
      <c r="B121" s="17"/>
      <c r="C121" s="17"/>
      <c r="D121" s="17"/>
      <c r="E121" s="17"/>
      <c r="F121" s="17"/>
      <c r="G121" s="17"/>
      <c r="H121" s="17"/>
      <c r="I121" s="17"/>
      <c r="J121" s="17"/>
      <c r="K121" s="17"/>
      <c r="L121" s="17"/>
      <c r="M121" s="17"/>
      <c r="N121" s="17">
        <f>SUM(B121:M121)</f>
        <v>0</v>
      </c>
      <c r="O121" s="17"/>
      <c r="P121" s="17"/>
      <c r="Q121" s="17"/>
      <c r="R121" s="17"/>
      <c r="S121" s="17"/>
      <c r="T121" s="17"/>
      <c r="U121" s="17"/>
      <c r="V121" s="17"/>
      <c r="W121" s="17"/>
      <c r="X121" s="17"/>
      <c r="Y121" s="17"/>
      <c r="Z121" s="17"/>
      <c r="AA121" s="17">
        <f t="shared" si="55"/>
        <v>0</v>
      </c>
      <c r="AN121" s="17">
        <f t="shared" si="56"/>
        <v>0</v>
      </c>
    </row>
    <row r="122" spans="1:40" x14ac:dyDescent="0.3">
      <c r="A122" s="22" t="s">
        <v>51</v>
      </c>
      <c r="B122" s="78">
        <f t="shared" ref="B122:Z122" si="57">SUM(B120:B121)</f>
        <v>5000000</v>
      </c>
      <c r="C122" s="78">
        <f t="shared" si="57"/>
        <v>0</v>
      </c>
      <c r="D122" s="78">
        <f t="shared" si="57"/>
        <v>0</v>
      </c>
      <c r="E122" s="78">
        <f t="shared" si="57"/>
        <v>0</v>
      </c>
      <c r="F122" s="78">
        <f t="shared" si="57"/>
        <v>0</v>
      </c>
      <c r="G122" s="78">
        <f t="shared" si="57"/>
        <v>0</v>
      </c>
      <c r="H122" s="78">
        <f t="shared" si="57"/>
        <v>0</v>
      </c>
      <c r="I122" s="78">
        <f t="shared" si="57"/>
        <v>0</v>
      </c>
      <c r="J122" s="78">
        <f t="shared" si="57"/>
        <v>0</v>
      </c>
      <c r="K122" s="78">
        <f t="shared" si="57"/>
        <v>0</v>
      </c>
      <c r="L122" s="78">
        <f t="shared" si="57"/>
        <v>0</v>
      </c>
      <c r="M122" s="78">
        <f t="shared" si="57"/>
        <v>0</v>
      </c>
      <c r="N122" s="523">
        <f>SUM(B122:M122)</f>
        <v>5000000</v>
      </c>
      <c r="O122" s="78">
        <f t="shared" si="57"/>
        <v>0</v>
      </c>
      <c r="P122" s="78">
        <f t="shared" si="57"/>
        <v>0</v>
      </c>
      <c r="Q122" s="78">
        <f t="shared" si="57"/>
        <v>0</v>
      </c>
      <c r="R122" s="78">
        <f t="shared" si="57"/>
        <v>0</v>
      </c>
      <c r="S122" s="78">
        <f t="shared" si="57"/>
        <v>0</v>
      </c>
      <c r="T122" s="78">
        <f t="shared" si="57"/>
        <v>0</v>
      </c>
      <c r="U122" s="78">
        <f t="shared" si="57"/>
        <v>0</v>
      </c>
      <c r="V122" s="78">
        <f t="shared" si="57"/>
        <v>0</v>
      </c>
      <c r="W122" s="78">
        <f t="shared" si="57"/>
        <v>0</v>
      </c>
      <c r="X122" s="78">
        <f t="shared" si="57"/>
        <v>0</v>
      </c>
      <c r="Y122" s="78">
        <f t="shared" si="57"/>
        <v>0</v>
      </c>
      <c r="Z122" s="78">
        <f t="shared" si="57"/>
        <v>0</v>
      </c>
      <c r="AA122" s="523">
        <f>SUM(O122:Z122)</f>
        <v>0</v>
      </c>
      <c r="AB122" s="78">
        <f t="shared" ref="AB122:AM122" si="58">SUM(AB120:AB121)</f>
        <v>0</v>
      </c>
      <c r="AC122" s="78">
        <f t="shared" si="58"/>
        <v>0</v>
      </c>
      <c r="AD122" s="78">
        <f t="shared" si="58"/>
        <v>0</v>
      </c>
      <c r="AE122" s="78">
        <f t="shared" si="58"/>
        <v>0</v>
      </c>
      <c r="AF122" s="78">
        <f t="shared" si="58"/>
        <v>0</v>
      </c>
      <c r="AG122" s="78">
        <f t="shared" si="58"/>
        <v>0</v>
      </c>
      <c r="AH122" s="78">
        <f t="shared" si="58"/>
        <v>0</v>
      </c>
      <c r="AI122" s="78">
        <f t="shared" si="58"/>
        <v>0</v>
      </c>
      <c r="AJ122" s="78">
        <f t="shared" si="58"/>
        <v>0</v>
      </c>
      <c r="AK122" s="78">
        <f t="shared" si="58"/>
        <v>0</v>
      </c>
      <c r="AL122" s="78">
        <f t="shared" si="58"/>
        <v>0</v>
      </c>
      <c r="AM122" s="78">
        <f t="shared" si="58"/>
        <v>0</v>
      </c>
      <c r="AN122" s="78">
        <f t="shared" si="56"/>
        <v>0</v>
      </c>
    </row>
    <row r="123" spans="1:40" x14ac:dyDescent="0.3">
      <c r="A123" s="23" t="s">
        <v>52</v>
      </c>
      <c r="B123" s="78">
        <f t="shared" ref="B123:Z123" si="59">B122+B117+B113</f>
        <v>4881571.9798950003</v>
      </c>
      <c r="C123" s="78">
        <f t="shared" si="59"/>
        <v>-379273.30362529284</v>
      </c>
      <c r="D123" s="78">
        <f t="shared" si="59"/>
        <v>-781492.83863533149</v>
      </c>
      <c r="E123" s="78">
        <f t="shared" si="59"/>
        <v>-106125.01071807467</v>
      </c>
      <c r="F123" s="78">
        <f t="shared" si="59"/>
        <v>-386893.29988339613</v>
      </c>
      <c r="G123" s="78">
        <f t="shared" si="59"/>
        <v>-326704.12503520341</v>
      </c>
      <c r="H123" s="78">
        <f t="shared" si="59"/>
        <v>-492281.17857264873</v>
      </c>
      <c r="I123" s="78">
        <f t="shared" si="59"/>
        <v>758374.77794578089</v>
      </c>
      <c r="J123" s="78">
        <f t="shared" si="59"/>
        <v>23740.283268786152</v>
      </c>
      <c r="K123" s="78">
        <f t="shared" si="59"/>
        <v>-131729.90035701782</v>
      </c>
      <c r="L123" s="78">
        <f t="shared" si="59"/>
        <v>74147.305416290648</v>
      </c>
      <c r="M123" s="78">
        <f t="shared" si="59"/>
        <v>991260.40577364387</v>
      </c>
      <c r="N123" s="523">
        <f>SUM(B123:M123)</f>
        <v>4124595.095472537</v>
      </c>
      <c r="O123" s="78">
        <f t="shared" si="59"/>
        <v>763786.39985029958</v>
      </c>
      <c r="P123" s="78">
        <f t="shared" si="59"/>
        <v>97225.52337211062</v>
      </c>
      <c r="Q123" s="78">
        <f t="shared" si="59"/>
        <v>153927.73302908009</v>
      </c>
      <c r="R123" s="78">
        <f t="shared" si="59"/>
        <v>419260.81603568984</v>
      </c>
      <c r="S123" s="78">
        <f t="shared" si="59"/>
        <v>459685.84109690937</v>
      </c>
      <c r="T123" s="78">
        <f t="shared" si="59"/>
        <v>246305.75012898148</v>
      </c>
      <c r="U123" s="78">
        <f t="shared" si="59"/>
        <v>527279.90713701339</v>
      </c>
      <c r="V123" s="78">
        <f t="shared" si="59"/>
        <v>507348.53952062037</v>
      </c>
      <c r="W123" s="78">
        <f t="shared" si="59"/>
        <v>293597.32246340532</v>
      </c>
      <c r="X123" s="78">
        <f t="shared" si="59"/>
        <v>620082.09813303978</v>
      </c>
      <c r="Y123" s="78">
        <f t="shared" si="59"/>
        <v>685148.32945580478</v>
      </c>
      <c r="Z123" s="78">
        <f t="shared" si="59"/>
        <v>486385.95860781131</v>
      </c>
      <c r="AA123" s="523">
        <f t="shared" ref="AA123" si="60">SUM(O123:Z123)</f>
        <v>5260034.2188307662</v>
      </c>
      <c r="AB123" s="78">
        <f t="shared" ref="AB123:AM123" si="61">AB122+AB117+AB113</f>
        <v>876148.98085211427</v>
      </c>
      <c r="AC123" s="78">
        <f t="shared" si="61"/>
        <v>993398.50247699453</v>
      </c>
      <c r="AD123" s="78">
        <f t="shared" si="61"/>
        <v>735235.87527392944</v>
      </c>
      <c r="AE123" s="78">
        <f t="shared" si="61"/>
        <v>891479.93278176349</v>
      </c>
      <c r="AF123" s="78">
        <f t="shared" si="61"/>
        <v>877545.20115170511</v>
      </c>
      <c r="AG123" s="78">
        <f t="shared" si="61"/>
        <v>625984.21159353363</v>
      </c>
      <c r="AH123" s="78">
        <f t="shared" si="61"/>
        <v>1043363.8913505308</v>
      </c>
      <c r="AI123" s="78">
        <f t="shared" si="61"/>
        <v>1092630.757495553</v>
      </c>
      <c r="AJ123" s="78">
        <f t="shared" si="61"/>
        <v>758757.84115540446</v>
      </c>
      <c r="AK123" s="78">
        <f t="shared" si="61"/>
        <v>1261224.3029106169</v>
      </c>
      <c r="AL123" s="78">
        <f t="shared" si="61"/>
        <v>1325254.2022666857</v>
      </c>
      <c r="AM123" s="78">
        <f t="shared" si="61"/>
        <v>1078270.1925632532</v>
      </c>
      <c r="AN123" s="78">
        <f t="shared" si="56"/>
        <v>11559293.891872084</v>
      </c>
    </row>
    <row r="124" spans="1:40" x14ac:dyDescent="0.3">
      <c r="A124" t="s">
        <v>53</v>
      </c>
      <c r="B124" s="17">
        <v>0</v>
      </c>
      <c r="C124" s="17">
        <f t="shared" ref="C124:M124" si="62">B125</f>
        <v>4881571.9798950003</v>
      </c>
      <c r="D124" s="17">
        <f t="shared" si="62"/>
        <v>4502298.6762697073</v>
      </c>
      <c r="E124" s="17">
        <f t="shared" si="62"/>
        <v>3720805.8376343758</v>
      </c>
      <c r="F124" s="17">
        <f t="shared" si="62"/>
        <v>3614680.8269163012</v>
      </c>
      <c r="G124" s="17">
        <f t="shared" si="62"/>
        <v>3227787.5270329053</v>
      </c>
      <c r="H124" s="17">
        <f t="shared" si="62"/>
        <v>2901083.4019977017</v>
      </c>
      <c r="I124" s="17">
        <f t="shared" si="62"/>
        <v>2408802.2234250531</v>
      </c>
      <c r="J124" s="17">
        <f t="shared" si="62"/>
        <v>3167177.0013708342</v>
      </c>
      <c r="K124" s="17">
        <f t="shared" si="62"/>
        <v>3190917.2846396202</v>
      </c>
      <c r="L124" s="17">
        <f t="shared" si="62"/>
        <v>3059187.3842826025</v>
      </c>
      <c r="M124" s="17">
        <f t="shared" si="62"/>
        <v>3133334.6896988931</v>
      </c>
      <c r="N124" s="17">
        <f>B124</f>
        <v>0</v>
      </c>
      <c r="O124" s="17">
        <f>M125</f>
        <v>4124595.095472537</v>
      </c>
      <c r="P124" s="17">
        <f t="shared" ref="P124:Z124" si="63">O125</f>
        <v>4888381.4953228366</v>
      </c>
      <c r="Q124" s="17">
        <f t="shared" si="63"/>
        <v>4985607.0186949475</v>
      </c>
      <c r="R124" s="17">
        <f t="shared" si="63"/>
        <v>5139534.7517240271</v>
      </c>
      <c r="S124" s="17">
        <f t="shared" si="63"/>
        <v>5558795.5677597169</v>
      </c>
      <c r="T124" s="17">
        <f t="shared" si="63"/>
        <v>6018481.4088566266</v>
      </c>
      <c r="U124" s="17">
        <f t="shared" si="63"/>
        <v>6264787.1589856083</v>
      </c>
      <c r="V124" s="17">
        <f t="shared" si="63"/>
        <v>6792067.0661226213</v>
      </c>
      <c r="W124" s="17">
        <f t="shared" si="63"/>
        <v>7299415.6056432417</v>
      </c>
      <c r="X124" s="17">
        <f t="shared" si="63"/>
        <v>7593012.928106647</v>
      </c>
      <c r="Y124" s="17">
        <f t="shared" si="63"/>
        <v>8213095.0262396866</v>
      </c>
      <c r="Z124" s="17">
        <f t="shared" si="63"/>
        <v>8898243.3556954917</v>
      </c>
      <c r="AA124" s="17">
        <f>O124</f>
        <v>4124595.095472537</v>
      </c>
      <c r="AB124" s="17">
        <f t="shared" ref="AB124" si="64">Z125</f>
        <v>9384629.3143033031</v>
      </c>
      <c r="AC124" s="17">
        <f t="shared" ref="AC124" si="65">AB125</f>
        <v>10260778.295155417</v>
      </c>
      <c r="AD124" s="17">
        <f t="shared" ref="AD124" si="66">AC125</f>
        <v>11254176.797632411</v>
      </c>
      <c r="AE124" s="17">
        <f t="shared" ref="AE124" si="67">AD125</f>
        <v>11989412.672906341</v>
      </c>
      <c r="AF124" s="17">
        <f t="shared" ref="AF124" si="68">AE125</f>
        <v>12880892.605688104</v>
      </c>
      <c r="AG124" s="17">
        <f t="shared" ref="AG124" si="69">AF125</f>
        <v>13758437.806839809</v>
      </c>
      <c r="AH124" s="17">
        <f t="shared" ref="AH124" si="70">AG125</f>
        <v>14384422.018433342</v>
      </c>
      <c r="AI124" s="17">
        <f t="shared" ref="AI124" si="71">AH125</f>
        <v>15427785.909783872</v>
      </c>
      <c r="AJ124" s="17">
        <f t="shared" ref="AJ124" si="72">AI125</f>
        <v>16520416.667279424</v>
      </c>
      <c r="AK124" s="17">
        <f t="shared" ref="AK124" si="73">AJ125</f>
        <v>17279174.508434828</v>
      </c>
      <c r="AL124" s="17">
        <f t="shared" ref="AL124" si="74">AK125</f>
        <v>18540398.811345447</v>
      </c>
      <c r="AM124" s="17">
        <f t="shared" ref="AM124" si="75">AL125</f>
        <v>19865653.013612133</v>
      </c>
      <c r="AN124" s="17">
        <f>AB124</f>
        <v>9384629.3143033031</v>
      </c>
    </row>
    <row r="125" spans="1:40" ht="15" thickBot="1" x14ac:dyDescent="0.35">
      <c r="A125" t="s">
        <v>54</v>
      </c>
      <c r="B125" s="80">
        <f t="shared" ref="B125:AA125" si="76">B124+B123</f>
        <v>4881571.9798950003</v>
      </c>
      <c r="C125" s="80">
        <f t="shared" si="76"/>
        <v>4502298.6762697073</v>
      </c>
      <c r="D125" s="80">
        <f t="shared" si="76"/>
        <v>3720805.8376343758</v>
      </c>
      <c r="E125" s="80">
        <f t="shared" si="76"/>
        <v>3614680.8269163012</v>
      </c>
      <c r="F125" s="80">
        <f t="shared" si="76"/>
        <v>3227787.5270329053</v>
      </c>
      <c r="G125" s="80">
        <f t="shared" si="76"/>
        <v>2901083.4019977017</v>
      </c>
      <c r="H125" s="80">
        <f t="shared" si="76"/>
        <v>2408802.2234250531</v>
      </c>
      <c r="I125" s="80">
        <f t="shared" si="76"/>
        <v>3167177.0013708342</v>
      </c>
      <c r="J125" s="80">
        <f t="shared" si="76"/>
        <v>3190917.2846396202</v>
      </c>
      <c r="K125" s="80">
        <f t="shared" si="76"/>
        <v>3059187.3842826025</v>
      </c>
      <c r="L125" s="80">
        <f t="shared" si="76"/>
        <v>3133334.6896988931</v>
      </c>
      <c r="M125" s="80">
        <f t="shared" si="76"/>
        <v>4124595.095472537</v>
      </c>
      <c r="N125" s="80">
        <f t="shared" si="76"/>
        <v>4124595.095472537</v>
      </c>
      <c r="O125" s="80">
        <f t="shared" si="76"/>
        <v>4888381.4953228366</v>
      </c>
      <c r="P125" s="80">
        <f t="shared" si="76"/>
        <v>4985607.0186949475</v>
      </c>
      <c r="Q125" s="80">
        <f t="shared" si="76"/>
        <v>5139534.7517240271</v>
      </c>
      <c r="R125" s="80">
        <f t="shared" si="76"/>
        <v>5558795.5677597169</v>
      </c>
      <c r="S125" s="80">
        <f t="shared" si="76"/>
        <v>6018481.4088566266</v>
      </c>
      <c r="T125" s="80">
        <f t="shared" si="76"/>
        <v>6264787.1589856083</v>
      </c>
      <c r="U125" s="80">
        <f t="shared" si="76"/>
        <v>6792067.0661226213</v>
      </c>
      <c r="V125" s="80">
        <f t="shared" si="76"/>
        <v>7299415.6056432417</v>
      </c>
      <c r="W125" s="80">
        <f t="shared" si="76"/>
        <v>7593012.928106647</v>
      </c>
      <c r="X125" s="80">
        <f t="shared" si="76"/>
        <v>8213095.0262396866</v>
      </c>
      <c r="Y125" s="80">
        <f t="shared" si="76"/>
        <v>8898243.3556954917</v>
      </c>
      <c r="Z125" s="80">
        <f t="shared" si="76"/>
        <v>9384629.3143033031</v>
      </c>
      <c r="AA125" s="80">
        <f t="shared" si="76"/>
        <v>9384629.3143033031</v>
      </c>
      <c r="AB125" s="80">
        <f t="shared" ref="AB125:AN125" si="77">AB124+AB123</f>
        <v>10260778.295155417</v>
      </c>
      <c r="AC125" s="80">
        <f t="shared" si="77"/>
        <v>11254176.797632411</v>
      </c>
      <c r="AD125" s="80">
        <f t="shared" si="77"/>
        <v>11989412.672906341</v>
      </c>
      <c r="AE125" s="80">
        <f t="shared" si="77"/>
        <v>12880892.605688104</v>
      </c>
      <c r="AF125" s="80">
        <f t="shared" si="77"/>
        <v>13758437.806839809</v>
      </c>
      <c r="AG125" s="80">
        <f t="shared" si="77"/>
        <v>14384422.018433342</v>
      </c>
      <c r="AH125" s="80">
        <f t="shared" si="77"/>
        <v>15427785.909783872</v>
      </c>
      <c r="AI125" s="80">
        <f t="shared" si="77"/>
        <v>16520416.667279424</v>
      </c>
      <c r="AJ125" s="80">
        <f t="shared" si="77"/>
        <v>17279174.508434828</v>
      </c>
      <c r="AK125" s="80">
        <f t="shared" si="77"/>
        <v>18540398.811345447</v>
      </c>
      <c r="AL125" s="80">
        <f t="shared" si="77"/>
        <v>19865653.013612133</v>
      </c>
      <c r="AM125" s="80">
        <f t="shared" si="77"/>
        <v>20943923.206175387</v>
      </c>
      <c r="AN125" s="80">
        <f t="shared" si="77"/>
        <v>20943923.206175387</v>
      </c>
    </row>
    <row r="126" spans="1:40" ht="15" thickTop="1" x14ac:dyDescent="0.3">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spans="1:40" s="26" customFormat="1" x14ac:dyDescent="0.3">
      <c r="A127" s="24" t="s">
        <v>55</v>
      </c>
      <c r="B127" s="25">
        <f>Headcount!I1</f>
        <v>16</v>
      </c>
      <c r="C127" s="25">
        <f>Headcount!J1</f>
        <v>17</v>
      </c>
      <c r="D127" s="25">
        <f>Headcount!K1</f>
        <v>20</v>
      </c>
      <c r="E127" s="25">
        <f>Headcount!L1</f>
        <v>22</v>
      </c>
      <c r="F127" s="25">
        <f>Headcount!M1</f>
        <v>22</v>
      </c>
      <c r="G127" s="25">
        <f>Headcount!N1</f>
        <v>22</v>
      </c>
      <c r="H127" s="25">
        <f>Headcount!O1</f>
        <v>22</v>
      </c>
      <c r="I127" s="25">
        <f>Headcount!P1</f>
        <v>22</v>
      </c>
      <c r="J127" s="25">
        <f>Headcount!Q1</f>
        <v>22</v>
      </c>
      <c r="K127" s="25">
        <f>Headcount!R1</f>
        <v>22</v>
      </c>
      <c r="L127" s="25">
        <f>Headcount!S1</f>
        <v>22</v>
      </c>
      <c r="M127" s="25">
        <f>Headcount!T1</f>
        <v>22</v>
      </c>
      <c r="N127" s="25">
        <f>M127</f>
        <v>22</v>
      </c>
      <c r="O127" s="25">
        <f>Headcount!U1</f>
        <v>30</v>
      </c>
      <c r="P127" s="25">
        <f>Headcount!V1</f>
        <v>30</v>
      </c>
      <c r="Q127" s="25">
        <f>Headcount!W1</f>
        <v>30</v>
      </c>
      <c r="R127" s="25">
        <f>Headcount!X1</f>
        <v>30</v>
      </c>
      <c r="S127" s="25">
        <f>Headcount!Y1</f>
        <v>30</v>
      </c>
      <c r="T127" s="25">
        <f>Headcount!Z1</f>
        <v>30</v>
      </c>
      <c r="U127" s="25">
        <f>Headcount!AA1</f>
        <v>31</v>
      </c>
      <c r="V127" s="25">
        <f>Headcount!AB1</f>
        <v>31</v>
      </c>
      <c r="W127" s="25">
        <f>Headcount!AC1</f>
        <v>31</v>
      </c>
      <c r="X127" s="25">
        <f>Headcount!AD1</f>
        <v>31</v>
      </c>
      <c r="Y127" s="25">
        <f>Headcount!AE1</f>
        <v>32</v>
      </c>
      <c r="Z127" s="25">
        <f>Headcount!AF1</f>
        <v>33</v>
      </c>
      <c r="AA127" s="25">
        <f>Z127</f>
        <v>33</v>
      </c>
      <c r="AB127" s="25">
        <f>Headcount!AG1</f>
        <v>41</v>
      </c>
      <c r="AC127" s="25">
        <f>Headcount!AH1</f>
        <v>41</v>
      </c>
      <c r="AD127" s="25">
        <f>Headcount!AI1</f>
        <v>41</v>
      </c>
      <c r="AE127" s="25">
        <f>Headcount!AJ1</f>
        <v>41</v>
      </c>
      <c r="AF127" s="25">
        <f>Headcount!AK1</f>
        <v>42</v>
      </c>
      <c r="AG127" s="25">
        <f>Headcount!AL1</f>
        <v>42</v>
      </c>
      <c r="AH127" s="25">
        <f>Headcount!AM1</f>
        <v>42</v>
      </c>
      <c r="AI127" s="25">
        <f>Headcount!AN1</f>
        <v>44</v>
      </c>
      <c r="AJ127" s="25">
        <f>Headcount!AO1</f>
        <v>44</v>
      </c>
      <c r="AK127" s="25">
        <f>Headcount!AP1</f>
        <v>44</v>
      </c>
      <c r="AL127" s="25">
        <f>Headcount!AQ1</f>
        <v>45</v>
      </c>
      <c r="AM127" s="25">
        <f>Headcount!AR1</f>
        <v>45</v>
      </c>
      <c r="AN127" s="26">
        <f>AM127</f>
        <v>45</v>
      </c>
    </row>
    <row r="128" spans="1:40" x14ac:dyDescent="0.3">
      <c r="A128" s="20"/>
    </row>
    <row r="129" spans="1:40" x14ac:dyDescent="0.3">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spans="1:40" ht="21" x14ac:dyDescent="0.4">
      <c r="A130" s="56" t="s">
        <v>148</v>
      </c>
    </row>
    <row r="131" spans="1:40" x14ac:dyDescent="0.3">
      <c r="A131" s="37"/>
      <c r="B131" s="70">
        <f t="shared" ref="B131:AM131" si="78">B4</f>
        <v>40544</v>
      </c>
      <c r="C131" s="70">
        <f t="shared" si="78"/>
        <v>40575</v>
      </c>
      <c r="D131" s="70">
        <f t="shared" si="78"/>
        <v>40603</v>
      </c>
      <c r="E131" s="70">
        <f t="shared" si="78"/>
        <v>40634</v>
      </c>
      <c r="F131" s="70">
        <f t="shared" si="78"/>
        <v>40664</v>
      </c>
      <c r="G131" s="70">
        <f t="shared" si="78"/>
        <v>40695</v>
      </c>
      <c r="H131" s="70">
        <f t="shared" si="78"/>
        <v>40725</v>
      </c>
      <c r="I131" s="70">
        <f t="shared" si="78"/>
        <v>40756</v>
      </c>
      <c r="J131" s="70">
        <f t="shared" si="78"/>
        <v>40787</v>
      </c>
      <c r="K131" s="70">
        <f t="shared" si="78"/>
        <v>40817</v>
      </c>
      <c r="L131" s="70">
        <f t="shared" si="78"/>
        <v>40848</v>
      </c>
      <c r="M131" s="70">
        <f t="shared" si="78"/>
        <v>40878</v>
      </c>
      <c r="N131" s="15" t="s">
        <v>808</v>
      </c>
      <c r="O131" s="70">
        <f t="shared" si="78"/>
        <v>40909</v>
      </c>
      <c r="P131" s="70">
        <f t="shared" si="78"/>
        <v>40940</v>
      </c>
      <c r="Q131" s="70">
        <f t="shared" si="78"/>
        <v>40969</v>
      </c>
      <c r="R131" s="70">
        <f t="shared" si="78"/>
        <v>41000</v>
      </c>
      <c r="S131" s="70">
        <f t="shared" si="78"/>
        <v>41030</v>
      </c>
      <c r="T131" s="70">
        <f t="shared" si="78"/>
        <v>41061</v>
      </c>
      <c r="U131" s="70">
        <f t="shared" si="78"/>
        <v>41091</v>
      </c>
      <c r="V131" s="70">
        <f t="shared" si="78"/>
        <v>41122</v>
      </c>
      <c r="W131" s="70">
        <f t="shared" si="78"/>
        <v>41153</v>
      </c>
      <c r="X131" s="70">
        <f t="shared" si="78"/>
        <v>41183</v>
      </c>
      <c r="Y131" s="70">
        <f t="shared" si="78"/>
        <v>41214</v>
      </c>
      <c r="Z131" s="70">
        <f t="shared" si="78"/>
        <v>41244</v>
      </c>
      <c r="AA131" s="15" t="s">
        <v>809</v>
      </c>
      <c r="AB131" s="70">
        <f t="shared" si="78"/>
        <v>41275</v>
      </c>
      <c r="AC131" s="70">
        <f t="shared" si="78"/>
        <v>41306</v>
      </c>
      <c r="AD131" s="70">
        <f t="shared" si="78"/>
        <v>41334</v>
      </c>
      <c r="AE131" s="70">
        <f t="shared" si="78"/>
        <v>41365</v>
      </c>
      <c r="AF131" s="70">
        <f t="shared" si="78"/>
        <v>41395</v>
      </c>
      <c r="AG131" s="70">
        <f t="shared" si="78"/>
        <v>41426</v>
      </c>
      <c r="AH131" s="70">
        <f t="shared" si="78"/>
        <v>41456</v>
      </c>
      <c r="AI131" s="70">
        <f t="shared" si="78"/>
        <v>41487</v>
      </c>
      <c r="AJ131" s="70">
        <f t="shared" si="78"/>
        <v>41518</v>
      </c>
      <c r="AK131" s="70">
        <f t="shared" si="78"/>
        <v>41548</v>
      </c>
      <c r="AL131" s="70">
        <f t="shared" si="78"/>
        <v>41579</v>
      </c>
      <c r="AM131" s="70">
        <f t="shared" si="78"/>
        <v>41609</v>
      </c>
      <c r="AN131" s="15" t="s">
        <v>549</v>
      </c>
    </row>
    <row r="132" spans="1:40" x14ac:dyDescent="0.3">
      <c r="A132" s="69" t="s">
        <v>150</v>
      </c>
    </row>
    <row r="133" spans="1:40" x14ac:dyDescent="0.3">
      <c r="A133" t="s">
        <v>151</v>
      </c>
      <c r="B133" s="21">
        <f t="shared" ref="B133:AM133" si="79">B125</f>
        <v>4881571.9798950003</v>
      </c>
      <c r="C133" s="21">
        <f t="shared" si="79"/>
        <v>4502298.6762697073</v>
      </c>
      <c r="D133" s="21">
        <f t="shared" si="79"/>
        <v>3720805.8376343758</v>
      </c>
      <c r="E133" s="21">
        <f t="shared" si="79"/>
        <v>3614680.8269163012</v>
      </c>
      <c r="F133" s="21">
        <f t="shared" si="79"/>
        <v>3227787.5270329053</v>
      </c>
      <c r="G133" s="21">
        <f t="shared" si="79"/>
        <v>2901083.4019977017</v>
      </c>
      <c r="H133" s="21">
        <f t="shared" si="79"/>
        <v>2408802.2234250531</v>
      </c>
      <c r="I133" s="21">
        <f t="shared" si="79"/>
        <v>3167177.0013708342</v>
      </c>
      <c r="J133" s="21">
        <f t="shared" si="79"/>
        <v>3190917.2846396202</v>
      </c>
      <c r="K133" s="21">
        <f t="shared" si="79"/>
        <v>3059187.3842826025</v>
      </c>
      <c r="L133" s="21">
        <f t="shared" si="79"/>
        <v>3133334.6896988931</v>
      </c>
      <c r="M133" s="21">
        <f t="shared" si="79"/>
        <v>4124595.095472537</v>
      </c>
      <c r="N133" s="21">
        <f>M133</f>
        <v>4124595.095472537</v>
      </c>
      <c r="O133" s="21">
        <f t="shared" si="79"/>
        <v>4888381.4953228366</v>
      </c>
      <c r="P133" s="21">
        <f t="shared" si="79"/>
        <v>4985607.0186949475</v>
      </c>
      <c r="Q133" s="21">
        <f t="shared" si="79"/>
        <v>5139534.7517240271</v>
      </c>
      <c r="R133" s="21">
        <f t="shared" si="79"/>
        <v>5558795.5677597169</v>
      </c>
      <c r="S133" s="21">
        <f t="shared" si="79"/>
        <v>6018481.4088566266</v>
      </c>
      <c r="T133" s="21">
        <f t="shared" si="79"/>
        <v>6264787.1589856083</v>
      </c>
      <c r="U133" s="21">
        <f t="shared" si="79"/>
        <v>6792067.0661226213</v>
      </c>
      <c r="V133" s="21">
        <f t="shared" si="79"/>
        <v>7299415.6056432417</v>
      </c>
      <c r="W133" s="21">
        <f t="shared" si="79"/>
        <v>7593012.928106647</v>
      </c>
      <c r="X133" s="21">
        <f t="shared" si="79"/>
        <v>8213095.0262396866</v>
      </c>
      <c r="Y133" s="21">
        <f t="shared" si="79"/>
        <v>8898243.3556954917</v>
      </c>
      <c r="Z133" s="21">
        <f t="shared" si="79"/>
        <v>9384629.3143033031</v>
      </c>
      <c r="AA133" s="21">
        <f t="shared" ref="AA133:AA138" si="80">Z133</f>
        <v>9384629.3143033031</v>
      </c>
      <c r="AB133" s="21">
        <f t="shared" si="79"/>
        <v>10260778.295155417</v>
      </c>
      <c r="AC133" s="21">
        <f t="shared" si="79"/>
        <v>11254176.797632411</v>
      </c>
      <c r="AD133" s="21">
        <f t="shared" si="79"/>
        <v>11989412.672906341</v>
      </c>
      <c r="AE133" s="21">
        <f t="shared" si="79"/>
        <v>12880892.605688104</v>
      </c>
      <c r="AF133" s="21">
        <f t="shared" si="79"/>
        <v>13758437.806839809</v>
      </c>
      <c r="AG133" s="21">
        <f t="shared" si="79"/>
        <v>14384422.018433342</v>
      </c>
      <c r="AH133" s="21">
        <f t="shared" si="79"/>
        <v>15427785.909783872</v>
      </c>
      <c r="AI133" s="21">
        <f t="shared" si="79"/>
        <v>16520416.667279424</v>
      </c>
      <c r="AJ133" s="21">
        <f t="shared" si="79"/>
        <v>17279174.508434828</v>
      </c>
      <c r="AK133" s="21">
        <f t="shared" si="79"/>
        <v>18540398.811345447</v>
      </c>
      <c r="AL133" s="21">
        <f t="shared" si="79"/>
        <v>19865653.013612133</v>
      </c>
      <c r="AM133" s="21">
        <f t="shared" si="79"/>
        <v>20943923.206175387</v>
      </c>
      <c r="AN133" s="21">
        <f t="shared" ref="AN133:AN138" si="81">AM133</f>
        <v>20943923.206175387</v>
      </c>
    </row>
    <row r="134" spans="1:40" x14ac:dyDescent="0.3">
      <c r="A134" t="s">
        <v>152</v>
      </c>
      <c r="B134" s="21">
        <v>0</v>
      </c>
      <c r="C134" s="21">
        <f t="shared" ref="C134:AM134" si="82">B134-C103</f>
        <v>0</v>
      </c>
      <c r="D134" s="21">
        <f t="shared" si="82"/>
        <v>433609.61118749471</v>
      </c>
      <c r="E134" s="21">
        <f t="shared" si="82"/>
        <v>366063.86272132653</v>
      </c>
      <c r="F134" s="21">
        <f t="shared" si="82"/>
        <v>690009.8364866738</v>
      </c>
      <c r="G134" s="21">
        <f t="shared" si="82"/>
        <v>621820.14081355708</v>
      </c>
      <c r="H134" s="21">
        <f t="shared" si="82"/>
        <v>1321947.7686082311</v>
      </c>
      <c r="I134" s="21">
        <f t="shared" si="82"/>
        <v>1057389.8848215656</v>
      </c>
      <c r="J134" s="21">
        <f t="shared" si="82"/>
        <v>1114051.3388250822</v>
      </c>
      <c r="K134" s="21">
        <f t="shared" si="82"/>
        <v>1362131.5229619322</v>
      </c>
      <c r="L134" s="21">
        <f t="shared" si="82"/>
        <v>1842691.0205410365</v>
      </c>
      <c r="M134" s="21">
        <f t="shared" si="82"/>
        <v>1585225.2454421383</v>
      </c>
      <c r="N134" s="21">
        <f t="shared" ref="N134:N136" si="83">M134</f>
        <v>1585225.2454421383</v>
      </c>
      <c r="O134" s="21">
        <f>M134-O103</f>
        <v>1332717.0389498973</v>
      </c>
      <c r="P134" s="21">
        <f t="shared" si="82"/>
        <v>1556205.468633729</v>
      </c>
      <c r="Q134" s="21">
        <f t="shared" si="82"/>
        <v>1594757.0132245531</v>
      </c>
      <c r="R134" s="21">
        <f t="shared" si="82"/>
        <v>1672090.6395615079</v>
      </c>
      <c r="S134" s="21">
        <f t="shared" si="82"/>
        <v>1749689.4948511855</v>
      </c>
      <c r="T134" s="21">
        <f t="shared" si="82"/>
        <v>1819683.7353559928</v>
      </c>
      <c r="U134" s="21">
        <f t="shared" si="82"/>
        <v>1890019.5652728148</v>
      </c>
      <c r="V134" s="21">
        <f t="shared" si="82"/>
        <v>2014003.5168798056</v>
      </c>
      <c r="W134" s="21">
        <f t="shared" si="82"/>
        <v>2143304.0597027061</v>
      </c>
      <c r="X134" s="21">
        <f t="shared" si="82"/>
        <v>2287638.7564198957</v>
      </c>
      <c r="Y134" s="21">
        <f t="shared" si="82"/>
        <v>2434843.1060751439</v>
      </c>
      <c r="Z134" s="21">
        <f t="shared" si="82"/>
        <v>2569187.8786938144</v>
      </c>
      <c r="AA134" s="21">
        <f t="shared" si="80"/>
        <v>2569187.8786938144</v>
      </c>
      <c r="AB134" s="21">
        <f>Z134-AB103</f>
        <v>2743212.0530334194</v>
      </c>
      <c r="AC134" s="21">
        <f t="shared" si="82"/>
        <v>2820413.021823409</v>
      </c>
      <c r="AD134" s="21">
        <f t="shared" si="82"/>
        <v>2728354.1630398869</v>
      </c>
      <c r="AE134" s="21">
        <f t="shared" si="82"/>
        <v>2832176.9140788955</v>
      </c>
      <c r="AF134" s="21">
        <f t="shared" si="82"/>
        <v>3021351.1144624408</v>
      </c>
      <c r="AG134" s="21">
        <f t="shared" si="82"/>
        <v>3121050.2025533007</v>
      </c>
      <c r="AH134" s="21">
        <f t="shared" si="82"/>
        <v>3290714.4320655623</v>
      </c>
      <c r="AI134" s="21">
        <f t="shared" si="82"/>
        <v>3462910.3449393963</v>
      </c>
      <c r="AJ134" s="21">
        <f t="shared" si="82"/>
        <v>3628577.1280696574</v>
      </c>
      <c r="AK134" s="21">
        <f t="shared" si="82"/>
        <v>3817064.7787984312</v>
      </c>
      <c r="AL134" s="21">
        <f t="shared" si="82"/>
        <v>4014666.4400374671</v>
      </c>
      <c r="AM134" s="21">
        <f t="shared" si="82"/>
        <v>4211257.6879332494</v>
      </c>
      <c r="AN134" s="21">
        <f t="shared" si="81"/>
        <v>4211257.6879332494</v>
      </c>
    </row>
    <row r="135" spans="1:40" x14ac:dyDescent="0.3">
      <c r="A135" t="s">
        <v>153</v>
      </c>
      <c r="B135" s="21">
        <v>0</v>
      </c>
      <c r="C135" s="21">
        <f t="shared" ref="C135:AM135" si="84">B135-C104</f>
        <v>202111.30766272725</v>
      </c>
      <c r="D135" s="21">
        <f t="shared" si="84"/>
        <v>167505.38766272727</v>
      </c>
      <c r="E135" s="21">
        <f t="shared" si="84"/>
        <v>322384.24275909085</v>
      </c>
      <c r="F135" s="21">
        <f t="shared" si="84"/>
        <v>276873.22521090909</v>
      </c>
      <c r="G135" s="21">
        <f t="shared" si="84"/>
        <v>607567.48298909084</v>
      </c>
      <c r="H135" s="21">
        <f t="shared" si="84"/>
        <v>466506.32038363634</v>
      </c>
      <c r="I135" s="21">
        <f t="shared" si="84"/>
        <v>490738.82038363628</v>
      </c>
      <c r="J135" s="21">
        <f t="shared" si="84"/>
        <v>608801.02038363623</v>
      </c>
      <c r="K135" s="21">
        <f t="shared" si="84"/>
        <v>851048.85568999988</v>
      </c>
      <c r="L135" s="21">
        <f t="shared" si="84"/>
        <v>719552.74049818178</v>
      </c>
      <c r="M135" s="21">
        <f t="shared" si="84"/>
        <v>592463.2203836363</v>
      </c>
      <c r="N135" s="21">
        <f t="shared" si="83"/>
        <v>592463.2203836363</v>
      </c>
      <c r="O135" s="21">
        <f>M135-O104</f>
        <v>697810.16796999995</v>
      </c>
      <c r="P135" s="21">
        <f t="shared" si="84"/>
        <v>709919.43047909078</v>
      </c>
      <c r="Q135" s="21">
        <f t="shared" si="84"/>
        <v>741061.28300818172</v>
      </c>
      <c r="R135" s="21">
        <f t="shared" si="84"/>
        <v>771526.10553727264</v>
      </c>
      <c r="S135" s="21">
        <f t="shared" si="84"/>
        <v>798781.27055636363</v>
      </c>
      <c r="T135" s="21">
        <f t="shared" si="84"/>
        <v>826374.95057545451</v>
      </c>
      <c r="U135" s="21">
        <f t="shared" si="84"/>
        <v>877010.04563272733</v>
      </c>
      <c r="V135" s="21">
        <f t="shared" si="84"/>
        <v>930310.89819999994</v>
      </c>
      <c r="W135" s="21">
        <f t="shared" si="84"/>
        <v>991661.3082572727</v>
      </c>
      <c r="X135" s="21">
        <f t="shared" si="84"/>
        <v>1053011.7183145452</v>
      </c>
      <c r="Y135" s="21">
        <f t="shared" si="84"/>
        <v>1107778.3133536363</v>
      </c>
      <c r="Z135" s="21">
        <f t="shared" si="84"/>
        <v>1181249.4384490908</v>
      </c>
      <c r="AA135" s="21">
        <f t="shared" si="80"/>
        <v>1181249.4384490908</v>
      </c>
      <c r="AB135" s="21">
        <f>Z135-AB104</f>
        <v>1207477.0834872727</v>
      </c>
      <c r="AC135" s="21">
        <f t="shared" si="84"/>
        <v>1153662.7659009092</v>
      </c>
      <c r="AD135" s="21">
        <f t="shared" si="84"/>
        <v>1193328.4234109088</v>
      </c>
      <c r="AE135" s="21">
        <f t="shared" si="84"/>
        <v>1273479.4534490905</v>
      </c>
      <c r="AF135" s="21">
        <f t="shared" si="84"/>
        <v>1313107.1534490909</v>
      </c>
      <c r="AG135" s="21">
        <f t="shared" si="84"/>
        <v>1382775.7059781817</v>
      </c>
      <c r="AH135" s="21">
        <f t="shared" si="84"/>
        <v>1454396.6360163635</v>
      </c>
      <c r="AI135" s="21">
        <f t="shared" si="84"/>
        <v>1532637.7310736361</v>
      </c>
      <c r="AJ135" s="21">
        <f t="shared" si="84"/>
        <v>1610204.596092727</v>
      </c>
      <c r="AK135" s="21">
        <f t="shared" si="84"/>
        <v>1693490.318621818</v>
      </c>
      <c r="AL135" s="21">
        <f t="shared" si="84"/>
        <v>1773904.898640909</v>
      </c>
      <c r="AM135" s="21">
        <f t="shared" si="84"/>
        <v>1806298.9836027271</v>
      </c>
      <c r="AN135" s="21">
        <f t="shared" si="81"/>
        <v>1806298.9836027271</v>
      </c>
    </row>
    <row r="136" spans="1:40" x14ac:dyDescent="0.3">
      <c r="A136" t="s">
        <v>700</v>
      </c>
      <c r="B136" s="21">
        <v>0</v>
      </c>
      <c r="C136" s="21">
        <f t="shared" ref="C136:AM136" si="85">B136-C105</f>
        <v>0</v>
      </c>
      <c r="D136" s="21">
        <f t="shared" si="85"/>
        <v>242533.56919527269</v>
      </c>
      <c r="E136" s="21">
        <f t="shared" si="85"/>
        <v>201006.46519527273</v>
      </c>
      <c r="F136" s="21">
        <f t="shared" si="85"/>
        <v>386861.09131090902</v>
      </c>
      <c r="G136" s="21">
        <f t="shared" si="85"/>
        <v>332247.87025309098</v>
      </c>
      <c r="H136" s="21">
        <f t="shared" si="85"/>
        <v>729080.97958690906</v>
      </c>
      <c r="I136" s="21">
        <f t="shared" si="85"/>
        <v>559807.58446036361</v>
      </c>
      <c r="J136" s="21">
        <f t="shared" si="85"/>
        <v>588886.58446036361</v>
      </c>
      <c r="K136" s="21">
        <f t="shared" si="85"/>
        <v>730561.2244603635</v>
      </c>
      <c r="L136" s="21">
        <f t="shared" si="85"/>
        <v>1021258.6268279999</v>
      </c>
      <c r="M136" s="21">
        <f t="shared" si="85"/>
        <v>863463.28859781811</v>
      </c>
      <c r="N136" s="21">
        <f t="shared" si="83"/>
        <v>863463.28859781811</v>
      </c>
      <c r="O136" s="21">
        <f>M136-O105</f>
        <v>639860.27801432728</v>
      </c>
      <c r="P136" s="21">
        <f t="shared" si="85"/>
        <v>753634.98140759999</v>
      </c>
      <c r="Q136" s="21">
        <f t="shared" si="85"/>
        <v>766712.9849174181</v>
      </c>
      <c r="R136" s="21">
        <f t="shared" si="85"/>
        <v>800346.18564883631</v>
      </c>
      <c r="S136" s="21">
        <f t="shared" si="85"/>
        <v>833248.19398025447</v>
      </c>
      <c r="T136" s="21">
        <f t="shared" si="85"/>
        <v>862683.77220087266</v>
      </c>
      <c r="U136" s="21">
        <f t="shared" si="85"/>
        <v>892484.94662149076</v>
      </c>
      <c r="V136" s="21">
        <f t="shared" si="85"/>
        <v>947170.84928334539</v>
      </c>
      <c r="W136" s="21">
        <f t="shared" si="85"/>
        <v>1004735.770056</v>
      </c>
      <c r="X136" s="21">
        <f t="shared" si="85"/>
        <v>1070994.2129178545</v>
      </c>
      <c r="Y136" s="21">
        <f t="shared" si="85"/>
        <v>1137252.6557797089</v>
      </c>
      <c r="Z136" s="21">
        <f t="shared" si="85"/>
        <v>1196400.5784219271</v>
      </c>
      <c r="AA136" s="21">
        <f t="shared" si="80"/>
        <v>1196400.5784219271</v>
      </c>
      <c r="AB136" s="21">
        <f>Z136-AB105</f>
        <v>1133999.4609111273</v>
      </c>
      <c r="AC136" s="21">
        <f t="shared" si="85"/>
        <v>1159178.0001477818</v>
      </c>
      <c r="AD136" s="21">
        <f t="shared" si="85"/>
        <v>1107516.2552648729</v>
      </c>
      <c r="AE136" s="21">
        <f t="shared" si="85"/>
        <v>1145595.2864744724</v>
      </c>
      <c r="AF136" s="21">
        <f t="shared" si="85"/>
        <v>1222540.2753111268</v>
      </c>
      <c r="AG136" s="21">
        <f t="shared" si="85"/>
        <v>1260582.8673111273</v>
      </c>
      <c r="AH136" s="21">
        <f t="shared" si="85"/>
        <v>1327464.6777390544</v>
      </c>
      <c r="AI136" s="21">
        <f t="shared" si="85"/>
        <v>1396220.7705757092</v>
      </c>
      <c r="AJ136" s="21">
        <f t="shared" si="85"/>
        <v>1471332.2218306905</v>
      </c>
      <c r="AK136" s="21">
        <f t="shared" si="85"/>
        <v>1545796.412249018</v>
      </c>
      <c r="AL136" s="21">
        <f t="shared" si="85"/>
        <v>1625750.7058769453</v>
      </c>
      <c r="AM136" s="21">
        <f t="shared" si="85"/>
        <v>1702948.7026952726</v>
      </c>
      <c r="AN136" s="21">
        <f t="shared" si="81"/>
        <v>1702948.7026952726</v>
      </c>
    </row>
    <row r="137" spans="1:40" x14ac:dyDescent="0.3">
      <c r="A137" t="s">
        <v>154</v>
      </c>
      <c r="B137" s="71">
        <f>-B106</f>
        <v>14883</v>
      </c>
      <c r="C137" s="71">
        <f t="shared" ref="C137:Z137" si="86">B137-C106</f>
        <v>13530</v>
      </c>
      <c r="D137" s="71">
        <f t="shared" si="86"/>
        <v>12177</v>
      </c>
      <c r="E137" s="71">
        <f t="shared" si="86"/>
        <v>10824</v>
      </c>
      <c r="F137" s="71">
        <f t="shared" si="86"/>
        <v>9471</v>
      </c>
      <c r="G137" s="71">
        <f t="shared" si="86"/>
        <v>8118</v>
      </c>
      <c r="H137" s="71">
        <f t="shared" si="86"/>
        <v>6765</v>
      </c>
      <c r="I137" s="71">
        <f t="shared" si="86"/>
        <v>5412</v>
      </c>
      <c r="J137" s="71">
        <f t="shared" si="86"/>
        <v>4059</v>
      </c>
      <c r="K137" s="71">
        <f t="shared" si="86"/>
        <v>2706</v>
      </c>
      <c r="L137" s="71">
        <f t="shared" si="86"/>
        <v>1353</v>
      </c>
      <c r="M137" s="71">
        <f t="shared" si="86"/>
        <v>0</v>
      </c>
      <c r="N137" s="71">
        <f>M137</f>
        <v>0</v>
      </c>
      <c r="O137" s="71">
        <f>M137-O106</f>
        <v>23342</v>
      </c>
      <c r="P137" s="71">
        <f t="shared" si="86"/>
        <v>21220</v>
      </c>
      <c r="Q137" s="71">
        <f t="shared" si="86"/>
        <v>19098</v>
      </c>
      <c r="R137" s="71">
        <f t="shared" si="86"/>
        <v>16976</v>
      </c>
      <c r="S137" s="71">
        <f t="shared" si="86"/>
        <v>14854</v>
      </c>
      <c r="T137" s="71">
        <f t="shared" si="86"/>
        <v>12732</v>
      </c>
      <c r="U137" s="71">
        <f t="shared" si="86"/>
        <v>10610</v>
      </c>
      <c r="V137" s="71">
        <f t="shared" si="86"/>
        <v>8488</v>
      </c>
      <c r="W137" s="71">
        <f t="shared" si="86"/>
        <v>6366</v>
      </c>
      <c r="X137" s="71">
        <f t="shared" si="86"/>
        <v>4244</v>
      </c>
      <c r="Y137" s="71">
        <f t="shared" si="86"/>
        <v>2122</v>
      </c>
      <c r="Z137" s="71">
        <f t="shared" si="86"/>
        <v>0</v>
      </c>
      <c r="AA137" s="71">
        <f t="shared" si="80"/>
        <v>0</v>
      </c>
      <c r="AB137" s="71">
        <f>Z137-AB106</f>
        <v>41536</v>
      </c>
      <c r="AC137" s="71">
        <f t="shared" ref="AC137:AM137" si="87">AB137-AC106</f>
        <v>37760</v>
      </c>
      <c r="AD137" s="71">
        <f t="shared" si="87"/>
        <v>33984</v>
      </c>
      <c r="AE137" s="71">
        <f t="shared" si="87"/>
        <v>30208</v>
      </c>
      <c r="AF137" s="71">
        <f t="shared" si="87"/>
        <v>26432</v>
      </c>
      <c r="AG137" s="71">
        <f t="shared" si="87"/>
        <v>22656</v>
      </c>
      <c r="AH137" s="71">
        <f t="shared" si="87"/>
        <v>18880</v>
      </c>
      <c r="AI137" s="71">
        <f t="shared" si="87"/>
        <v>15104</v>
      </c>
      <c r="AJ137" s="71">
        <f t="shared" si="87"/>
        <v>11328</v>
      </c>
      <c r="AK137" s="71">
        <f t="shared" si="87"/>
        <v>7552</v>
      </c>
      <c r="AL137" s="71">
        <f t="shared" si="87"/>
        <v>3776</v>
      </c>
      <c r="AM137" s="71">
        <f t="shared" si="87"/>
        <v>0</v>
      </c>
      <c r="AN137" s="71">
        <f t="shared" si="81"/>
        <v>0</v>
      </c>
    </row>
    <row r="138" spans="1:40" x14ac:dyDescent="0.3">
      <c r="A138" t="s">
        <v>155</v>
      </c>
      <c r="B138" s="21">
        <f t="shared" ref="B138:Z138" si="88">SUM(B133:B137)</f>
        <v>4896454.9798950003</v>
      </c>
      <c r="C138" s="21">
        <f t="shared" si="88"/>
        <v>4717939.9839324346</v>
      </c>
      <c r="D138" s="21">
        <f t="shared" si="88"/>
        <v>4576631.4056798704</v>
      </c>
      <c r="E138" s="21">
        <f t="shared" si="88"/>
        <v>4514959.3975919914</v>
      </c>
      <c r="F138" s="21">
        <f t="shared" si="88"/>
        <v>4591002.680041397</v>
      </c>
      <c r="G138" s="21">
        <f t="shared" si="88"/>
        <v>4470836.8960534409</v>
      </c>
      <c r="H138" s="21">
        <f t="shared" si="88"/>
        <v>4933102.292003829</v>
      </c>
      <c r="I138" s="21">
        <f t="shared" si="88"/>
        <v>5280525.2910364</v>
      </c>
      <c r="J138" s="21">
        <f t="shared" si="88"/>
        <v>5506715.2283087028</v>
      </c>
      <c r="K138" s="21">
        <f t="shared" si="88"/>
        <v>6005634.9873948982</v>
      </c>
      <c r="L138" s="21">
        <f t="shared" si="88"/>
        <v>6718190.0775661115</v>
      </c>
      <c r="M138" s="21">
        <f t="shared" si="88"/>
        <v>7165746.8498961302</v>
      </c>
      <c r="N138" s="21">
        <f>M138</f>
        <v>7165746.8498961302</v>
      </c>
      <c r="O138" s="21">
        <f t="shared" si="88"/>
        <v>7582110.9802570613</v>
      </c>
      <c r="P138" s="21">
        <f t="shared" si="88"/>
        <v>8026586.8992153667</v>
      </c>
      <c r="Q138" s="21">
        <f t="shared" si="88"/>
        <v>8261164.03287418</v>
      </c>
      <c r="R138" s="21">
        <f t="shared" si="88"/>
        <v>8819734.4985073339</v>
      </c>
      <c r="S138" s="21">
        <f t="shared" si="88"/>
        <v>9415054.3682444301</v>
      </c>
      <c r="T138" s="21">
        <f t="shared" si="88"/>
        <v>9786261.6171179283</v>
      </c>
      <c r="U138" s="21">
        <f t="shared" si="88"/>
        <v>10462191.623649655</v>
      </c>
      <c r="V138" s="21">
        <f t="shared" si="88"/>
        <v>11199388.870006392</v>
      </c>
      <c r="W138" s="21">
        <f t="shared" si="88"/>
        <v>11739080.066122625</v>
      </c>
      <c r="X138" s="21">
        <f t="shared" si="88"/>
        <v>12628983.713891983</v>
      </c>
      <c r="Y138" s="21">
        <f t="shared" si="88"/>
        <v>13580239.430903979</v>
      </c>
      <c r="Z138" s="21">
        <f t="shared" si="88"/>
        <v>14331467.209868133</v>
      </c>
      <c r="AA138" s="21">
        <f t="shared" si="80"/>
        <v>14331467.209868133</v>
      </c>
      <c r="AB138" s="21">
        <f t="shared" ref="AB138:AM138" si="89">SUM(AB133:AB137)</f>
        <v>15387002.892587235</v>
      </c>
      <c r="AC138" s="21">
        <f t="shared" si="89"/>
        <v>16425190.585504513</v>
      </c>
      <c r="AD138" s="21">
        <f t="shared" si="89"/>
        <v>17052595.51462201</v>
      </c>
      <c r="AE138" s="21">
        <f t="shared" si="89"/>
        <v>18162352.259690564</v>
      </c>
      <c r="AF138" s="21">
        <f t="shared" si="89"/>
        <v>19341868.350062471</v>
      </c>
      <c r="AG138" s="21">
        <f t="shared" si="89"/>
        <v>20171486.794275951</v>
      </c>
      <c r="AH138" s="21">
        <f t="shared" si="89"/>
        <v>21519241.655604854</v>
      </c>
      <c r="AI138" s="21">
        <f t="shared" si="89"/>
        <v>22927289.513868168</v>
      </c>
      <c r="AJ138" s="21">
        <f t="shared" si="89"/>
        <v>24000616.454427905</v>
      </c>
      <c r="AK138" s="21">
        <f t="shared" si="89"/>
        <v>25604302.321014713</v>
      </c>
      <c r="AL138" s="21">
        <f t="shared" si="89"/>
        <v>27283751.058167454</v>
      </c>
      <c r="AM138" s="21">
        <f t="shared" si="89"/>
        <v>28664428.58040664</v>
      </c>
      <c r="AN138" s="21">
        <f t="shared" si="81"/>
        <v>28664428.58040664</v>
      </c>
    </row>
    <row r="140" spans="1:40" x14ac:dyDescent="0.3">
      <c r="A140" s="69" t="s">
        <v>149</v>
      </c>
    </row>
    <row r="141" spans="1:40" x14ac:dyDescent="0.3">
      <c r="A141" t="s">
        <v>156</v>
      </c>
      <c r="B141" s="21">
        <v>0</v>
      </c>
      <c r="C141" s="21">
        <v>0</v>
      </c>
      <c r="D141" s="21">
        <f t="shared" ref="D141:Z141" si="90">C141-D116</f>
        <v>0</v>
      </c>
      <c r="E141" s="21">
        <f t="shared" si="90"/>
        <v>0</v>
      </c>
      <c r="F141" s="21">
        <f t="shared" si="90"/>
        <v>0</v>
      </c>
      <c r="G141" s="21">
        <f t="shared" si="90"/>
        <v>87000</v>
      </c>
      <c r="H141" s="21">
        <f t="shared" si="90"/>
        <v>87000</v>
      </c>
      <c r="I141" s="21">
        <f t="shared" si="90"/>
        <v>87000</v>
      </c>
      <c r="J141" s="21">
        <f t="shared" si="90"/>
        <v>87000</v>
      </c>
      <c r="K141" s="21">
        <f t="shared" si="90"/>
        <v>87000</v>
      </c>
      <c r="L141" s="21">
        <f t="shared" si="90"/>
        <v>87000</v>
      </c>
      <c r="M141" s="21">
        <f t="shared" si="90"/>
        <v>87000</v>
      </c>
      <c r="N141" s="21">
        <f>M141</f>
        <v>87000</v>
      </c>
      <c r="O141" s="21">
        <f>M141-O116</f>
        <v>87000</v>
      </c>
      <c r="P141" s="21">
        <f t="shared" si="90"/>
        <v>87000</v>
      </c>
      <c r="Q141" s="21">
        <f t="shared" si="90"/>
        <v>87000</v>
      </c>
      <c r="R141" s="21">
        <f t="shared" si="90"/>
        <v>87000</v>
      </c>
      <c r="S141" s="21">
        <f t="shared" si="90"/>
        <v>87000</v>
      </c>
      <c r="T141" s="21">
        <f t="shared" si="90"/>
        <v>87000</v>
      </c>
      <c r="U141" s="21">
        <f t="shared" si="90"/>
        <v>87000</v>
      </c>
      <c r="V141" s="21">
        <f t="shared" si="90"/>
        <v>87000</v>
      </c>
      <c r="W141" s="21">
        <f t="shared" si="90"/>
        <v>87000</v>
      </c>
      <c r="X141" s="21">
        <f t="shared" si="90"/>
        <v>87000</v>
      </c>
      <c r="Y141" s="21">
        <f t="shared" si="90"/>
        <v>87000</v>
      </c>
      <c r="Z141" s="21">
        <f t="shared" si="90"/>
        <v>87000</v>
      </c>
      <c r="AA141" s="21">
        <f>Z141</f>
        <v>87000</v>
      </c>
      <c r="AB141" s="21">
        <f>Z141-AB116</f>
        <v>87000</v>
      </c>
      <c r="AC141" s="21">
        <f t="shared" ref="AC141:AM141" si="91">AB141-AC116</f>
        <v>87000</v>
      </c>
      <c r="AD141" s="21">
        <f t="shared" si="91"/>
        <v>87000</v>
      </c>
      <c r="AE141" s="21">
        <f t="shared" si="91"/>
        <v>87000</v>
      </c>
      <c r="AF141" s="21">
        <f t="shared" si="91"/>
        <v>87000</v>
      </c>
      <c r="AG141" s="21">
        <f t="shared" si="91"/>
        <v>87000</v>
      </c>
      <c r="AH141" s="21">
        <f t="shared" si="91"/>
        <v>87000</v>
      </c>
      <c r="AI141" s="21">
        <f t="shared" si="91"/>
        <v>87000</v>
      </c>
      <c r="AJ141" s="21">
        <f t="shared" si="91"/>
        <v>87000</v>
      </c>
      <c r="AK141" s="21">
        <f t="shared" si="91"/>
        <v>87000</v>
      </c>
      <c r="AL141" s="21">
        <f t="shared" si="91"/>
        <v>87000</v>
      </c>
      <c r="AM141" s="21">
        <f t="shared" si="91"/>
        <v>87000</v>
      </c>
      <c r="AN141" s="21">
        <f>AM141</f>
        <v>87000</v>
      </c>
    </row>
    <row r="142" spans="1:40" x14ac:dyDescent="0.3">
      <c r="A142" t="s">
        <v>157</v>
      </c>
      <c r="B142" s="71">
        <f>-B99</f>
        <v>0</v>
      </c>
      <c r="C142" s="71">
        <f t="shared" ref="C142:Z142" si="92">B142-C99</f>
        <v>0</v>
      </c>
      <c r="D142" s="71">
        <f t="shared" si="92"/>
        <v>0</v>
      </c>
      <c r="E142" s="71">
        <f t="shared" si="92"/>
        <v>0</v>
      </c>
      <c r="F142" s="71">
        <f t="shared" si="92"/>
        <v>0</v>
      </c>
      <c r="G142" s="71">
        <f t="shared" si="92"/>
        <v>-2416.67</v>
      </c>
      <c r="H142" s="71">
        <f t="shared" si="92"/>
        <v>-4833.34</v>
      </c>
      <c r="I142" s="71">
        <f t="shared" si="92"/>
        <v>-7250.01</v>
      </c>
      <c r="J142" s="71">
        <f t="shared" si="92"/>
        <v>-9666.68</v>
      </c>
      <c r="K142" s="71">
        <f t="shared" si="92"/>
        <v>-12083.35</v>
      </c>
      <c r="L142" s="71">
        <f t="shared" si="92"/>
        <v>-14500.02</v>
      </c>
      <c r="M142" s="71">
        <f t="shared" si="92"/>
        <v>-16916.690000000002</v>
      </c>
      <c r="N142" s="71">
        <f>M142</f>
        <v>-16916.690000000002</v>
      </c>
      <c r="O142" s="71">
        <f>M142-O99</f>
        <v>-19333.36</v>
      </c>
      <c r="P142" s="71">
        <f t="shared" si="92"/>
        <v>-21750.03</v>
      </c>
      <c r="Q142" s="71">
        <f t="shared" si="92"/>
        <v>-24166.699999999997</v>
      </c>
      <c r="R142" s="71">
        <f t="shared" si="92"/>
        <v>-26583.369999999995</v>
      </c>
      <c r="S142" s="71">
        <f t="shared" si="92"/>
        <v>-29000.039999999994</v>
      </c>
      <c r="T142" s="71">
        <f t="shared" si="92"/>
        <v>-31416.709999999992</v>
      </c>
      <c r="U142" s="71">
        <f t="shared" si="92"/>
        <v>-33833.37999999999</v>
      </c>
      <c r="V142" s="71">
        <f t="shared" si="92"/>
        <v>-36250.049999999988</v>
      </c>
      <c r="W142" s="71">
        <f t="shared" si="92"/>
        <v>-38666.719999999987</v>
      </c>
      <c r="X142" s="71">
        <f t="shared" si="92"/>
        <v>-41083.389999999985</v>
      </c>
      <c r="Y142" s="71">
        <f t="shared" si="92"/>
        <v>-43500.059999999983</v>
      </c>
      <c r="Z142" s="71">
        <f t="shared" si="92"/>
        <v>-45916.729999999981</v>
      </c>
      <c r="AA142" s="71">
        <f>Z142</f>
        <v>-45916.729999999981</v>
      </c>
      <c r="AB142" s="71">
        <f>Z142-AB99</f>
        <v>-48333.39999999998</v>
      </c>
      <c r="AC142" s="71">
        <f t="shared" ref="AC142:AM142" si="93">AB142-AC99</f>
        <v>-50750.069999999978</v>
      </c>
      <c r="AD142" s="71">
        <f t="shared" si="93"/>
        <v>-53166.739999999976</v>
      </c>
      <c r="AE142" s="71">
        <f t="shared" si="93"/>
        <v>-55583.409999999974</v>
      </c>
      <c r="AF142" s="71">
        <f t="shared" si="93"/>
        <v>-58000.079999999973</v>
      </c>
      <c r="AG142" s="71">
        <f t="shared" si="93"/>
        <v>-60416.749999999971</v>
      </c>
      <c r="AH142" s="71">
        <f t="shared" si="93"/>
        <v>-62833.419999999969</v>
      </c>
      <c r="AI142" s="71">
        <f t="shared" si="93"/>
        <v>-65250.089999999967</v>
      </c>
      <c r="AJ142" s="71">
        <f t="shared" si="93"/>
        <v>-67666.759999999966</v>
      </c>
      <c r="AK142" s="71">
        <f t="shared" si="93"/>
        <v>-70083.429999999964</v>
      </c>
      <c r="AL142" s="71">
        <f t="shared" si="93"/>
        <v>-72500.099999999962</v>
      </c>
      <c r="AM142" s="71">
        <f t="shared" si="93"/>
        <v>-74916.76999999996</v>
      </c>
      <c r="AN142" s="71">
        <f>AM142</f>
        <v>-74916.76999999996</v>
      </c>
    </row>
    <row r="143" spans="1:40" x14ac:dyDescent="0.3">
      <c r="A143" t="s">
        <v>158</v>
      </c>
      <c r="B143" s="72">
        <f t="shared" ref="B143:Z143" si="94">SUM(B141:B142)</f>
        <v>0</v>
      </c>
      <c r="C143" s="72">
        <f t="shared" si="94"/>
        <v>0</v>
      </c>
      <c r="D143" s="72">
        <f t="shared" si="94"/>
        <v>0</v>
      </c>
      <c r="E143" s="72">
        <f t="shared" si="94"/>
        <v>0</v>
      </c>
      <c r="F143" s="72">
        <f t="shared" si="94"/>
        <v>0</v>
      </c>
      <c r="G143" s="72">
        <f t="shared" si="94"/>
        <v>84583.33</v>
      </c>
      <c r="H143" s="72">
        <f t="shared" si="94"/>
        <v>82166.66</v>
      </c>
      <c r="I143" s="72">
        <f t="shared" si="94"/>
        <v>79749.990000000005</v>
      </c>
      <c r="J143" s="72">
        <f t="shared" si="94"/>
        <v>77333.320000000007</v>
      </c>
      <c r="K143" s="72">
        <f t="shared" si="94"/>
        <v>74916.649999999994</v>
      </c>
      <c r="L143" s="72">
        <f t="shared" si="94"/>
        <v>72499.98</v>
      </c>
      <c r="M143" s="72">
        <f t="shared" si="94"/>
        <v>70083.31</v>
      </c>
      <c r="N143" s="524">
        <f>M143</f>
        <v>70083.31</v>
      </c>
      <c r="O143" s="72">
        <f t="shared" si="94"/>
        <v>67666.64</v>
      </c>
      <c r="P143" s="72">
        <f t="shared" si="94"/>
        <v>65249.97</v>
      </c>
      <c r="Q143" s="72">
        <f t="shared" si="94"/>
        <v>62833.3</v>
      </c>
      <c r="R143" s="72">
        <f t="shared" si="94"/>
        <v>60416.630000000005</v>
      </c>
      <c r="S143" s="72">
        <f t="shared" si="94"/>
        <v>57999.960000000006</v>
      </c>
      <c r="T143" s="72">
        <f t="shared" si="94"/>
        <v>55583.290000000008</v>
      </c>
      <c r="U143" s="72">
        <f t="shared" si="94"/>
        <v>53166.62000000001</v>
      </c>
      <c r="V143" s="72">
        <f t="shared" si="94"/>
        <v>50749.950000000012</v>
      </c>
      <c r="W143" s="72">
        <f t="shared" si="94"/>
        <v>48333.280000000013</v>
      </c>
      <c r="X143" s="72">
        <f t="shared" si="94"/>
        <v>45916.610000000015</v>
      </c>
      <c r="Y143" s="72">
        <f t="shared" si="94"/>
        <v>43499.940000000017</v>
      </c>
      <c r="Z143" s="72">
        <f t="shared" si="94"/>
        <v>41083.270000000019</v>
      </c>
      <c r="AA143" s="524">
        <f>Z143</f>
        <v>41083.270000000019</v>
      </c>
      <c r="AB143" s="72">
        <f t="shared" ref="AB143:AM143" si="95">SUM(AB141:AB142)</f>
        <v>38666.60000000002</v>
      </c>
      <c r="AC143" s="72">
        <f t="shared" si="95"/>
        <v>36249.930000000022</v>
      </c>
      <c r="AD143" s="72">
        <f t="shared" si="95"/>
        <v>33833.260000000024</v>
      </c>
      <c r="AE143" s="72">
        <f t="shared" si="95"/>
        <v>31416.590000000026</v>
      </c>
      <c r="AF143" s="72">
        <f t="shared" si="95"/>
        <v>28999.920000000027</v>
      </c>
      <c r="AG143" s="72">
        <f t="shared" si="95"/>
        <v>26583.250000000029</v>
      </c>
      <c r="AH143" s="72">
        <f t="shared" si="95"/>
        <v>24166.580000000031</v>
      </c>
      <c r="AI143" s="72">
        <f t="shared" si="95"/>
        <v>21749.910000000033</v>
      </c>
      <c r="AJ143" s="72">
        <f t="shared" si="95"/>
        <v>19333.240000000034</v>
      </c>
      <c r="AK143" s="72">
        <f t="shared" si="95"/>
        <v>16916.570000000036</v>
      </c>
      <c r="AL143" s="72">
        <f t="shared" si="95"/>
        <v>14499.900000000038</v>
      </c>
      <c r="AM143" s="72">
        <f t="shared" si="95"/>
        <v>12083.23000000004</v>
      </c>
      <c r="AN143" s="72">
        <f>AM143</f>
        <v>12083.23000000004</v>
      </c>
    </row>
    <row r="145" spans="1:40" ht="15" thickBot="1" x14ac:dyDescent="0.35">
      <c r="A145" t="s">
        <v>159</v>
      </c>
      <c r="B145" s="73">
        <f t="shared" ref="B145:Z145" si="96">B143+B138</f>
        <v>4896454.9798950003</v>
      </c>
      <c r="C145" s="73">
        <f t="shared" si="96"/>
        <v>4717939.9839324346</v>
      </c>
      <c r="D145" s="73">
        <f t="shared" si="96"/>
        <v>4576631.4056798704</v>
      </c>
      <c r="E145" s="73">
        <f t="shared" si="96"/>
        <v>4514959.3975919914</v>
      </c>
      <c r="F145" s="73">
        <f t="shared" si="96"/>
        <v>4591002.680041397</v>
      </c>
      <c r="G145" s="73">
        <f t="shared" si="96"/>
        <v>4555420.2260534409</v>
      </c>
      <c r="H145" s="73">
        <f t="shared" si="96"/>
        <v>5015268.9520038292</v>
      </c>
      <c r="I145" s="73">
        <f t="shared" si="96"/>
        <v>5360275.2810364002</v>
      </c>
      <c r="J145" s="73">
        <f t="shared" si="96"/>
        <v>5584048.5483087031</v>
      </c>
      <c r="K145" s="73">
        <f t="shared" si="96"/>
        <v>6080551.6373948986</v>
      </c>
      <c r="L145" s="73">
        <f t="shared" si="96"/>
        <v>6790690.0575661119</v>
      </c>
      <c r="M145" s="73">
        <f t="shared" si="96"/>
        <v>7235830.1598961297</v>
      </c>
      <c r="N145" s="73">
        <f>M145</f>
        <v>7235830.1598961297</v>
      </c>
      <c r="O145" s="73">
        <f t="shared" si="96"/>
        <v>7649777.620257061</v>
      </c>
      <c r="P145" s="73">
        <f t="shared" si="96"/>
        <v>8091836.8692153664</v>
      </c>
      <c r="Q145" s="73">
        <f t="shared" si="96"/>
        <v>8323997.3328741798</v>
      </c>
      <c r="R145" s="73">
        <f t="shared" si="96"/>
        <v>8880151.1285073347</v>
      </c>
      <c r="S145" s="73">
        <f t="shared" si="96"/>
        <v>9473054.3282444309</v>
      </c>
      <c r="T145" s="73">
        <f t="shared" si="96"/>
        <v>9841844.9071179274</v>
      </c>
      <c r="U145" s="73">
        <f t="shared" si="96"/>
        <v>10515358.243649654</v>
      </c>
      <c r="V145" s="73">
        <f t="shared" si="96"/>
        <v>11250138.820006391</v>
      </c>
      <c r="W145" s="73">
        <f t="shared" si="96"/>
        <v>11787413.346122624</v>
      </c>
      <c r="X145" s="73">
        <f t="shared" si="96"/>
        <v>12674900.323891982</v>
      </c>
      <c r="Y145" s="73">
        <f t="shared" si="96"/>
        <v>13623739.370903978</v>
      </c>
      <c r="Z145" s="73">
        <f t="shared" si="96"/>
        <v>14372550.479868133</v>
      </c>
      <c r="AA145" s="73">
        <f>Z145</f>
        <v>14372550.479868133</v>
      </c>
      <c r="AB145" s="73">
        <f t="shared" ref="AB145:AM145" si="97">AB143+AB138</f>
        <v>15425669.492587235</v>
      </c>
      <c r="AC145" s="73">
        <f t="shared" si="97"/>
        <v>16461440.515504513</v>
      </c>
      <c r="AD145" s="73">
        <f t="shared" si="97"/>
        <v>17086428.774622012</v>
      </c>
      <c r="AE145" s="73">
        <f t="shared" si="97"/>
        <v>18193768.849690564</v>
      </c>
      <c r="AF145" s="73">
        <f t="shared" si="97"/>
        <v>19370868.270062473</v>
      </c>
      <c r="AG145" s="73">
        <f t="shared" si="97"/>
        <v>20198070.044275951</v>
      </c>
      <c r="AH145" s="73">
        <f t="shared" si="97"/>
        <v>21543408.235604852</v>
      </c>
      <c r="AI145" s="73">
        <f t="shared" si="97"/>
        <v>22949039.423868168</v>
      </c>
      <c r="AJ145" s="73">
        <f t="shared" si="97"/>
        <v>24019949.694427904</v>
      </c>
      <c r="AK145" s="73">
        <f t="shared" si="97"/>
        <v>25621218.891014714</v>
      </c>
      <c r="AL145" s="73">
        <f t="shared" si="97"/>
        <v>27298250.958167452</v>
      </c>
      <c r="AM145" s="73">
        <f t="shared" si="97"/>
        <v>28676511.81040664</v>
      </c>
      <c r="AN145" s="73">
        <f>AM145</f>
        <v>28676511.81040664</v>
      </c>
    </row>
    <row r="146" spans="1:40" ht="15" thickTop="1" x14ac:dyDescent="0.3"/>
    <row r="147" spans="1:40" x14ac:dyDescent="0.3">
      <c r="A147" s="69" t="s">
        <v>160</v>
      </c>
    </row>
    <row r="148" spans="1:40" x14ac:dyDescent="0.3">
      <c r="A148" t="s">
        <v>161</v>
      </c>
      <c r="B148" s="21">
        <f>+B109</f>
        <v>75128</v>
      </c>
      <c r="C148" s="21">
        <f t="shared" ref="C148:Z148" si="98">B148+C109</f>
        <v>79578</v>
      </c>
      <c r="D148" s="21">
        <f t="shared" si="98"/>
        <v>106728</v>
      </c>
      <c r="E148" s="21">
        <f t="shared" si="98"/>
        <v>128028</v>
      </c>
      <c r="F148" s="21">
        <f t="shared" si="98"/>
        <v>63628</v>
      </c>
      <c r="G148" s="21">
        <f t="shared" si="98"/>
        <v>63628</v>
      </c>
      <c r="H148" s="21">
        <f t="shared" si="98"/>
        <v>64628</v>
      </c>
      <c r="I148" s="21">
        <f t="shared" si="98"/>
        <v>63628</v>
      </c>
      <c r="J148" s="21">
        <f t="shared" si="98"/>
        <v>63628</v>
      </c>
      <c r="K148" s="21">
        <f t="shared" si="98"/>
        <v>69628</v>
      </c>
      <c r="L148" s="21">
        <f t="shared" si="98"/>
        <v>63628</v>
      </c>
      <c r="M148" s="21">
        <f t="shared" si="98"/>
        <v>63628</v>
      </c>
      <c r="N148" s="21">
        <f>M148</f>
        <v>63628</v>
      </c>
      <c r="O148" s="21">
        <f>M148+O109</f>
        <v>148410</v>
      </c>
      <c r="P148" s="21">
        <f t="shared" si="98"/>
        <v>113810</v>
      </c>
      <c r="Q148" s="21">
        <f t="shared" si="98"/>
        <v>105810</v>
      </c>
      <c r="R148" s="21">
        <f t="shared" si="98"/>
        <v>112810</v>
      </c>
      <c r="S148" s="21">
        <f t="shared" si="98"/>
        <v>101810</v>
      </c>
      <c r="T148" s="21">
        <f t="shared" si="98"/>
        <v>101810</v>
      </c>
      <c r="U148" s="21">
        <f t="shared" si="98"/>
        <v>109260</v>
      </c>
      <c r="V148" s="21">
        <f t="shared" si="98"/>
        <v>102060</v>
      </c>
      <c r="W148" s="21">
        <f t="shared" si="98"/>
        <v>102060</v>
      </c>
      <c r="X148" s="21">
        <f t="shared" si="98"/>
        <v>111060</v>
      </c>
      <c r="Y148" s="21">
        <f t="shared" si="98"/>
        <v>105510</v>
      </c>
      <c r="Z148" s="21">
        <f t="shared" si="98"/>
        <v>105760</v>
      </c>
      <c r="AA148" s="21">
        <f>Z148</f>
        <v>105760</v>
      </c>
      <c r="AB148" s="21">
        <f>Z148+AB109</f>
        <v>174844</v>
      </c>
      <c r="AC148" s="21">
        <f t="shared" ref="AC148:AM148" si="99">AB148+AC109</f>
        <v>134244</v>
      </c>
      <c r="AD148" s="21">
        <f t="shared" si="99"/>
        <v>134244</v>
      </c>
      <c r="AE148" s="21">
        <f t="shared" si="99"/>
        <v>155244</v>
      </c>
      <c r="AF148" s="21">
        <f t="shared" si="99"/>
        <v>137694</v>
      </c>
      <c r="AG148" s="21">
        <f t="shared" si="99"/>
        <v>134494</v>
      </c>
      <c r="AH148" s="21">
        <f t="shared" si="99"/>
        <v>149494</v>
      </c>
      <c r="AI148" s="21">
        <f t="shared" si="99"/>
        <v>141394</v>
      </c>
      <c r="AJ148" s="21">
        <f t="shared" si="99"/>
        <v>134994</v>
      </c>
      <c r="AK148" s="21">
        <f t="shared" si="99"/>
        <v>155994</v>
      </c>
      <c r="AL148" s="21">
        <f t="shared" si="99"/>
        <v>138444</v>
      </c>
      <c r="AM148" s="21">
        <f t="shared" si="99"/>
        <v>135244</v>
      </c>
      <c r="AN148" s="21">
        <f>AM148</f>
        <v>135244</v>
      </c>
    </row>
    <row r="149" spans="1:40" x14ac:dyDescent="0.3">
      <c r="A149" t="s">
        <v>162</v>
      </c>
      <c r="B149" s="327">
        <f>SUM(B148:B148)</f>
        <v>75128</v>
      </c>
      <c r="C149" s="327">
        <f t="shared" ref="C149:AM149" si="100">SUM(C148:C148)</f>
        <v>79578</v>
      </c>
      <c r="D149" s="327">
        <f t="shared" si="100"/>
        <v>106728</v>
      </c>
      <c r="E149" s="327">
        <f t="shared" si="100"/>
        <v>128028</v>
      </c>
      <c r="F149" s="327">
        <f t="shared" si="100"/>
        <v>63628</v>
      </c>
      <c r="G149" s="327">
        <f t="shared" si="100"/>
        <v>63628</v>
      </c>
      <c r="H149" s="327">
        <f t="shared" si="100"/>
        <v>64628</v>
      </c>
      <c r="I149" s="327">
        <f t="shared" si="100"/>
        <v>63628</v>
      </c>
      <c r="J149" s="327">
        <f t="shared" si="100"/>
        <v>63628</v>
      </c>
      <c r="K149" s="327">
        <f t="shared" si="100"/>
        <v>69628</v>
      </c>
      <c r="L149" s="327">
        <f t="shared" si="100"/>
        <v>63628</v>
      </c>
      <c r="M149" s="327">
        <f t="shared" si="100"/>
        <v>63628</v>
      </c>
      <c r="N149" s="327">
        <f>M149</f>
        <v>63628</v>
      </c>
      <c r="O149" s="327">
        <f t="shared" si="100"/>
        <v>148410</v>
      </c>
      <c r="P149" s="327">
        <f t="shared" si="100"/>
        <v>113810</v>
      </c>
      <c r="Q149" s="327">
        <f t="shared" si="100"/>
        <v>105810</v>
      </c>
      <c r="R149" s="327">
        <f t="shared" si="100"/>
        <v>112810</v>
      </c>
      <c r="S149" s="327">
        <f t="shared" si="100"/>
        <v>101810</v>
      </c>
      <c r="T149" s="327">
        <f t="shared" si="100"/>
        <v>101810</v>
      </c>
      <c r="U149" s="327">
        <f t="shared" si="100"/>
        <v>109260</v>
      </c>
      <c r="V149" s="327">
        <f t="shared" si="100"/>
        <v>102060</v>
      </c>
      <c r="W149" s="327">
        <f t="shared" si="100"/>
        <v>102060</v>
      </c>
      <c r="X149" s="327">
        <f t="shared" si="100"/>
        <v>111060</v>
      </c>
      <c r="Y149" s="327">
        <f t="shared" si="100"/>
        <v>105510</v>
      </c>
      <c r="Z149" s="327">
        <f t="shared" si="100"/>
        <v>105760</v>
      </c>
      <c r="AA149" s="327">
        <f>Z149</f>
        <v>105760</v>
      </c>
      <c r="AB149" s="327">
        <f t="shared" si="100"/>
        <v>174844</v>
      </c>
      <c r="AC149" s="327">
        <f t="shared" si="100"/>
        <v>134244</v>
      </c>
      <c r="AD149" s="327">
        <f t="shared" si="100"/>
        <v>134244</v>
      </c>
      <c r="AE149" s="327">
        <f t="shared" si="100"/>
        <v>155244</v>
      </c>
      <c r="AF149" s="327">
        <f t="shared" si="100"/>
        <v>137694</v>
      </c>
      <c r="AG149" s="327">
        <f t="shared" si="100"/>
        <v>134494</v>
      </c>
      <c r="AH149" s="327">
        <f t="shared" si="100"/>
        <v>149494</v>
      </c>
      <c r="AI149" s="327">
        <f t="shared" si="100"/>
        <v>141394</v>
      </c>
      <c r="AJ149" s="327">
        <f t="shared" si="100"/>
        <v>134994</v>
      </c>
      <c r="AK149" s="327">
        <f t="shared" si="100"/>
        <v>155994</v>
      </c>
      <c r="AL149" s="327">
        <f t="shared" si="100"/>
        <v>138444</v>
      </c>
      <c r="AM149" s="327">
        <f t="shared" si="100"/>
        <v>135244</v>
      </c>
      <c r="AN149" s="327">
        <f>AM149</f>
        <v>135244</v>
      </c>
    </row>
    <row r="151" spans="1:40" x14ac:dyDescent="0.3">
      <c r="A151" s="69" t="s">
        <v>163</v>
      </c>
    </row>
    <row r="152" spans="1:40" x14ac:dyDescent="0.3">
      <c r="A152" t="s">
        <v>164</v>
      </c>
      <c r="B152" s="21">
        <v>0</v>
      </c>
      <c r="C152" s="21">
        <f t="shared" ref="C152:Z152" si="101">B152+C121</f>
        <v>0</v>
      </c>
      <c r="D152" s="21">
        <f t="shared" si="101"/>
        <v>0</v>
      </c>
      <c r="E152" s="21">
        <f t="shared" si="101"/>
        <v>0</v>
      </c>
      <c r="F152" s="21">
        <f t="shared" si="101"/>
        <v>0</v>
      </c>
      <c r="G152" s="21">
        <f t="shared" si="101"/>
        <v>0</v>
      </c>
      <c r="H152" s="21">
        <f t="shared" si="101"/>
        <v>0</v>
      </c>
      <c r="I152" s="21">
        <f t="shared" si="101"/>
        <v>0</v>
      </c>
      <c r="J152" s="21">
        <f t="shared" si="101"/>
        <v>0</v>
      </c>
      <c r="K152" s="21">
        <f t="shared" si="101"/>
        <v>0</v>
      </c>
      <c r="L152" s="21">
        <f t="shared" si="101"/>
        <v>0</v>
      </c>
      <c r="M152" s="21">
        <f t="shared" si="101"/>
        <v>0</v>
      </c>
      <c r="N152" s="21">
        <f>M152</f>
        <v>0</v>
      </c>
      <c r="O152" s="21">
        <f>M152+O121</f>
        <v>0</v>
      </c>
      <c r="P152" s="21">
        <f t="shared" si="101"/>
        <v>0</v>
      </c>
      <c r="Q152" s="21">
        <f t="shared" si="101"/>
        <v>0</v>
      </c>
      <c r="R152" s="21">
        <f t="shared" si="101"/>
        <v>0</v>
      </c>
      <c r="S152" s="21">
        <f t="shared" si="101"/>
        <v>0</v>
      </c>
      <c r="T152" s="21">
        <f t="shared" si="101"/>
        <v>0</v>
      </c>
      <c r="U152" s="21">
        <f t="shared" si="101"/>
        <v>0</v>
      </c>
      <c r="V152" s="21">
        <f t="shared" si="101"/>
        <v>0</v>
      </c>
      <c r="W152" s="21">
        <f t="shared" si="101"/>
        <v>0</v>
      </c>
      <c r="X152" s="21">
        <f t="shared" si="101"/>
        <v>0</v>
      </c>
      <c r="Y152" s="21">
        <f t="shared" si="101"/>
        <v>0</v>
      </c>
      <c r="Z152" s="21">
        <f t="shared" si="101"/>
        <v>0</v>
      </c>
      <c r="AA152" s="21">
        <f>Z152</f>
        <v>0</v>
      </c>
      <c r="AB152" s="21">
        <f>Z152+AB121</f>
        <v>0</v>
      </c>
      <c r="AC152" s="21">
        <f t="shared" ref="AC152:AM152" si="102">AB152+AC121</f>
        <v>0</v>
      </c>
      <c r="AD152" s="21">
        <f t="shared" si="102"/>
        <v>0</v>
      </c>
      <c r="AE152" s="21">
        <f t="shared" si="102"/>
        <v>0</v>
      </c>
      <c r="AF152" s="21">
        <f t="shared" si="102"/>
        <v>0</v>
      </c>
      <c r="AG152" s="21">
        <f t="shared" si="102"/>
        <v>0</v>
      </c>
      <c r="AH152" s="21">
        <f t="shared" si="102"/>
        <v>0</v>
      </c>
      <c r="AI152" s="21">
        <f t="shared" si="102"/>
        <v>0</v>
      </c>
      <c r="AJ152" s="21">
        <f t="shared" si="102"/>
        <v>0</v>
      </c>
      <c r="AK152" s="21">
        <f t="shared" si="102"/>
        <v>0</v>
      </c>
      <c r="AL152" s="21">
        <f t="shared" si="102"/>
        <v>0</v>
      </c>
      <c r="AM152" s="21">
        <f t="shared" si="102"/>
        <v>0</v>
      </c>
      <c r="AN152" s="21">
        <f>AM152</f>
        <v>0</v>
      </c>
    </row>
    <row r="153" spans="1:40" x14ac:dyDescent="0.3">
      <c r="A153" t="s">
        <v>165</v>
      </c>
      <c r="B153" s="21">
        <f>+B120</f>
        <v>5000000</v>
      </c>
      <c r="C153" s="21">
        <f t="shared" ref="C153:Z153" si="103">B153+C120</f>
        <v>5000000</v>
      </c>
      <c r="D153" s="21">
        <f t="shared" si="103"/>
        <v>5000000</v>
      </c>
      <c r="E153" s="21">
        <f t="shared" si="103"/>
        <v>5000000</v>
      </c>
      <c r="F153" s="21">
        <f t="shared" si="103"/>
        <v>5000000</v>
      </c>
      <c r="G153" s="21">
        <f t="shared" si="103"/>
        <v>5000000</v>
      </c>
      <c r="H153" s="21">
        <f t="shared" si="103"/>
        <v>5000000</v>
      </c>
      <c r="I153" s="21">
        <f t="shared" si="103"/>
        <v>5000000</v>
      </c>
      <c r="J153" s="21">
        <f t="shared" si="103"/>
        <v>5000000</v>
      </c>
      <c r="K153" s="21">
        <f t="shared" si="103"/>
        <v>5000000</v>
      </c>
      <c r="L153" s="21">
        <f t="shared" si="103"/>
        <v>5000000</v>
      </c>
      <c r="M153" s="21">
        <f t="shared" si="103"/>
        <v>5000000</v>
      </c>
      <c r="N153" s="21">
        <f>M153</f>
        <v>5000000</v>
      </c>
      <c r="O153" s="21">
        <f>M153+O120</f>
        <v>5000000</v>
      </c>
      <c r="P153" s="21">
        <f t="shared" si="103"/>
        <v>5000000</v>
      </c>
      <c r="Q153" s="21">
        <f t="shared" si="103"/>
        <v>5000000</v>
      </c>
      <c r="R153" s="21">
        <f t="shared" si="103"/>
        <v>5000000</v>
      </c>
      <c r="S153" s="21">
        <f t="shared" si="103"/>
        <v>5000000</v>
      </c>
      <c r="T153" s="21">
        <f t="shared" si="103"/>
        <v>5000000</v>
      </c>
      <c r="U153" s="21">
        <f t="shared" si="103"/>
        <v>5000000</v>
      </c>
      <c r="V153" s="21">
        <f t="shared" si="103"/>
        <v>5000000</v>
      </c>
      <c r="W153" s="21">
        <f t="shared" si="103"/>
        <v>5000000</v>
      </c>
      <c r="X153" s="21">
        <f t="shared" si="103"/>
        <v>5000000</v>
      </c>
      <c r="Y153" s="21">
        <f t="shared" si="103"/>
        <v>5000000</v>
      </c>
      <c r="Z153" s="21">
        <f t="shared" si="103"/>
        <v>5000000</v>
      </c>
      <c r="AA153" s="21">
        <f>Z153</f>
        <v>5000000</v>
      </c>
      <c r="AB153" s="21">
        <f>Z153+AB120</f>
        <v>5000000</v>
      </c>
      <c r="AC153" s="21">
        <f t="shared" ref="AC153:AM153" si="104">AB153+AC120</f>
        <v>5000000</v>
      </c>
      <c r="AD153" s="21">
        <f t="shared" si="104"/>
        <v>5000000</v>
      </c>
      <c r="AE153" s="21">
        <f t="shared" si="104"/>
        <v>5000000</v>
      </c>
      <c r="AF153" s="21">
        <f t="shared" si="104"/>
        <v>5000000</v>
      </c>
      <c r="AG153" s="21">
        <f t="shared" si="104"/>
        <v>5000000</v>
      </c>
      <c r="AH153" s="21">
        <f t="shared" si="104"/>
        <v>5000000</v>
      </c>
      <c r="AI153" s="21">
        <f t="shared" si="104"/>
        <v>5000000</v>
      </c>
      <c r="AJ153" s="21">
        <f t="shared" si="104"/>
        <v>5000000</v>
      </c>
      <c r="AK153" s="21">
        <f t="shared" si="104"/>
        <v>5000000</v>
      </c>
      <c r="AL153" s="21">
        <f t="shared" si="104"/>
        <v>5000000</v>
      </c>
      <c r="AM153" s="21">
        <f t="shared" si="104"/>
        <v>5000000</v>
      </c>
      <c r="AN153" s="21">
        <f>AM153</f>
        <v>5000000</v>
      </c>
    </row>
    <row r="154" spans="1:40" x14ac:dyDescent="0.3">
      <c r="A154" t="s">
        <v>166</v>
      </c>
      <c r="B154" s="71">
        <f>+B90</f>
        <v>-178673.020105</v>
      </c>
      <c r="C154" s="71">
        <f t="shared" ref="C154:Z154" si="105">B154+C90</f>
        <v>-361638.01606756565</v>
      </c>
      <c r="D154" s="71">
        <f t="shared" si="105"/>
        <v>-530096.5943201296</v>
      </c>
      <c r="E154" s="71">
        <f t="shared" si="105"/>
        <v>-613068.60240800888</v>
      </c>
      <c r="F154" s="71">
        <f t="shared" si="105"/>
        <v>-472625.31995860324</v>
      </c>
      <c r="G154" s="71">
        <f t="shared" si="105"/>
        <v>-508207.77394655964</v>
      </c>
      <c r="H154" s="71">
        <f t="shared" si="105"/>
        <v>-49359.047996170877</v>
      </c>
      <c r="I154" s="71">
        <f t="shared" si="105"/>
        <v>296647.28103639907</v>
      </c>
      <c r="J154" s="71">
        <f t="shared" si="105"/>
        <v>520420.54830870172</v>
      </c>
      <c r="K154" s="71">
        <f t="shared" si="105"/>
        <v>1010923.6373948974</v>
      </c>
      <c r="L154" s="71">
        <f t="shared" si="105"/>
        <v>1727062.0575661105</v>
      </c>
      <c r="M154" s="71">
        <f t="shared" si="105"/>
        <v>2172202.1598961288</v>
      </c>
      <c r="N154" s="71">
        <f>M154</f>
        <v>2172202.1598961288</v>
      </c>
      <c r="O154" s="71">
        <f>M154+O90</f>
        <v>2501367.62025706</v>
      </c>
      <c r="P154" s="71">
        <f t="shared" si="105"/>
        <v>2978026.869215366</v>
      </c>
      <c r="Q154" s="71">
        <f t="shared" si="105"/>
        <v>3218187.3328741794</v>
      </c>
      <c r="R154" s="71">
        <f t="shared" si="105"/>
        <v>3767341.1285073329</v>
      </c>
      <c r="S154" s="71">
        <f t="shared" si="105"/>
        <v>4371244.3282444291</v>
      </c>
      <c r="T154" s="71">
        <f t="shared" si="105"/>
        <v>4740034.9071179274</v>
      </c>
      <c r="U154" s="71">
        <f t="shared" si="105"/>
        <v>5406098.2436496541</v>
      </c>
      <c r="V154" s="71">
        <f t="shared" si="105"/>
        <v>6148078.8200063929</v>
      </c>
      <c r="W154" s="71">
        <f t="shared" si="105"/>
        <v>6685353.3461226262</v>
      </c>
      <c r="X154" s="71">
        <f t="shared" si="105"/>
        <v>7563840.3238919824</v>
      </c>
      <c r="Y154" s="71">
        <f t="shared" si="105"/>
        <v>8518229.37090398</v>
      </c>
      <c r="Z154" s="71">
        <f t="shared" si="105"/>
        <v>9266790.4798681345</v>
      </c>
      <c r="AA154" s="71">
        <f>Z154</f>
        <v>9266790.4798681345</v>
      </c>
      <c r="AB154" s="71">
        <f>Z154+AB90</f>
        <v>10250825.492587237</v>
      </c>
      <c r="AC154" s="71">
        <f t="shared" ref="AC154:AM154" si="106">AB154+AC90</f>
        <v>11327196.515504511</v>
      </c>
      <c r="AD154" s="71">
        <f t="shared" si="106"/>
        <v>11952184.774622008</v>
      </c>
      <c r="AE154" s="71">
        <f t="shared" si="106"/>
        <v>13038524.849690562</v>
      </c>
      <c r="AF154" s="71">
        <f t="shared" si="106"/>
        <v>14233174.270062467</v>
      </c>
      <c r="AG154" s="71">
        <f t="shared" si="106"/>
        <v>15063576.044275953</v>
      </c>
      <c r="AH154" s="71">
        <f t="shared" si="106"/>
        <v>16393914.235604854</v>
      </c>
      <c r="AI154" s="71">
        <f t="shared" si="106"/>
        <v>17807645.423868168</v>
      </c>
      <c r="AJ154" s="71">
        <f t="shared" si="106"/>
        <v>18884955.694427907</v>
      </c>
      <c r="AK154" s="71">
        <f t="shared" si="106"/>
        <v>20465224.891014718</v>
      </c>
      <c r="AL154" s="71">
        <f t="shared" si="106"/>
        <v>22159806.958167456</v>
      </c>
      <c r="AM154" s="71">
        <f t="shared" si="106"/>
        <v>23541267.810406636</v>
      </c>
      <c r="AN154" s="71">
        <f>AM154</f>
        <v>23541267.810406636</v>
      </c>
    </row>
    <row r="155" spans="1:40" x14ac:dyDescent="0.3">
      <c r="A155" t="s">
        <v>167</v>
      </c>
      <c r="B155" s="72">
        <f t="shared" ref="B155:Z155" si="107">SUM(B152:B154)</f>
        <v>4821326.9798950003</v>
      </c>
      <c r="C155" s="72">
        <f t="shared" si="107"/>
        <v>4638361.9839324346</v>
      </c>
      <c r="D155" s="72">
        <f t="shared" si="107"/>
        <v>4469903.4056798704</v>
      </c>
      <c r="E155" s="72">
        <f t="shared" si="107"/>
        <v>4386931.3975919914</v>
      </c>
      <c r="F155" s="72">
        <f t="shared" si="107"/>
        <v>4527374.680041397</v>
      </c>
      <c r="G155" s="72">
        <f t="shared" si="107"/>
        <v>4491792.22605344</v>
      </c>
      <c r="H155" s="72">
        <f t="shared" si="107"/>
        <v>4950640.9520038292</v>
      </c>
      <c r="I155" s="72">
        <f t="shared" si="107"/>
        <v>5296647.2810363993</v>
      </c>
      <c r="J155" s="72">
        <f t="shared" si="107"/>
        <v>5520420.5483087022</v>
      </c>
      <c r="K155" s="72">
        <f t="shared" si="107"/>
        <v>6010923.6373948976</v>
      </c>
      <c r="L155" s="72">
        <f t="shared" si="107"/>
        <v>6727062.05756611</v>
      </c>
      <c r="M155" s="72">
        <f t="shared" si="107"/>
        <v>7172202.1598961288</v>
      </c>
      <c r="N155" s="524">
        <f>M155</f>
        <v>7172202.1598961288</v>
      </c>
      <c r="O155" s="72">
        <f t="shared" si="107"/>
        <v>7501367.62025706</v>
      </c>
      <c r="P155" s="72">
        <f t="shared" si="107"/>
        <v>7978026.8692153655</v>
      </c>
      <c r="Q155" s="72">
        <f t="shared" si="107"/>
        <v>8218187.3328741789</v>
      </c>
      <c r="R155" s="72">
        <f t="shared" si="107"/>
        <v>8767341.1285073329</v>
      </c>
      <c r="S155" s="72">
        <f t="shared" si="107"/>
        <v>9371244.3282444291</v>
      </c>
      <c r="T155" s="72">
        <f t="shared" si="107"/>
        <v>9740034.9071179274</v>
      </c>
      <c r="U155" s="72">
        <f t="shared" si="107"/>
        <v>10406098.243649654</v>
      </c>
      <c r="V155" s="72">
        <f t="shared" si="107"/>
        <v>11148078.820006393</v>
      </c>
      <c r="W155" s="72">
        <f t="shared" si="107"/>
        <v>11685353.346122626</v>
      </c>
      <c r="X155" s="72">
        <f t="shared" si="107"/>
        <v>12563840.323891982</v>
      </c>
      <c r="Y155" s="72">
        <f t="shared" si="107"/>
        <v>13518229.37090398</v>
      </c>
      <c r="Z155" s="72">
        <f t="shared" si="107"/>
        <v>14266790.479868134</v>
      </c>
      <c r="AA155" s="524">
        <f>Z155</f>
        <v>14266790.479868134</v>
      </c>
      <c r="AB155" s="72">
        <f t="shared" ref="AB155:AM155" si="108">SUM(AB152:AB154)</f>
        <v>15250825.492587237</v>
      </c>
      <c r="AC155" s="72">
        <f t="shared" si="108"/>
        <v>16327196.515504511</v>
      </c>
      <c r="AD155" s="72">
        <f t="shared" si="108"/>
        <v>16952184.774622008</v>
      </c>
      <c r="AE155" s="72">
        <f t="shared" si="108"/>
        <v>18038524.849690564</v>
      </c>
      <c r="AF155" s="72">
        <f t="shared" si="108"/>
        <v>19233174.270062469</v>
      </c>
      <c r="AG155" s="72">
        <f t="shared" si="108"/>
        <v>20063576.044275954</v>
      </c>
      <c r="AH155" s="72">
        <f t="shared" si="108"/>
        <v>21393914.235604852</v>
      </c>
      <c r="AI155" s="72">
        <f t="shared" si="108"/>
        <v>22807645.423868168</v>
      </c>
      <c r="AJ155" s="72">
        <f t="shared" si="108"/>
        <v>23884955.694427907</v>
      </c>
      <c r="AK155" s="72">
        <f t="shared" si="108"/>
        <v>25465224.891014718</v>
      </c>
      <c r="AL155" s="72">
        <f t="shared" si="108"/>
        <v>27159806.958167456</v>
      </c>
      <c r="AM155" s="72">
        <f t="shared" si="108"/>
        <v>28541267.810406636</v>
      </c>
      <c r="AN155" s="72">
        <f>AM155</f>
        <v>28541267.810406636</v>
      </c>
    </row>
    <row r="157" spans="1:40" ht="15" thickBot="1" x14ac:dyDescent="0.35">
      <c r="A157" t="s">
        <v>168</v>
      </c>
      <c r="B157" s="73">
        <f>B149+B155</f>
        <v>4896454.9798950003</v>
      </c>
      <c r="C157" s="73">
        <f t="shared" ref="C157:AM157" si="109">C149+C155</f>
        <v>4717939.9839324346</v>
      </c>
      <c r="D157" s="73">
        <f t="shared" si="109"/>
        <v>4576631.4056798704</v>
      </c>
      <c r="E157" s="73">
        <f t="shared" si="109"/>
        <v>4514959.3975919914</v>
      </c>
      <c r="F157" s="73">
        <f t="shared" si="109"/>
        <v>4591002.680041397</v>
      </c>
      <c r="G157" s="73">
        <f t="shared" si="109"/>
        <v>4555420.22605344</v>
      </c>
      <c r="H157" s="73">
        <f t="shared" si="109"/>
        <v>5015268.9520038292</v>
      </c>
      <c r="I157" s="73">
        <f t="shared" si="109"/>
        <v>5360275.2810363993</v>
      </c>
      <c r="J157" s="73">
        <f t="shared" si="109"/>
        <v>5584048.5483087022</v>
      </c>
      <c r="K157" s="73">
        <f t="shared" si="109"/>
        <v>6080551.6373948976</v>
      </c>
      <c r="L157" s="73">
        <f t="shared" si="109"/>
        <v>6790690.05756611</v>
      </c>
      <c r="M157" s="73">
        <f t="shared" si="109"/>
        <v>7235830.1598961288</v>
      </c>
      <c r="N157" s="73">
        <f>M157</f>
        <v>7235830.1598961288</v>
      </c>
      <c r="O157" s="73">
        <f t="shared" si="109"/>
        <v>7649777.62025706</v>
      </c>
      <c r="P157" s="73">
        <f t="shared" si="109"/>
        <v>8091836.8692153655</v>
      </c>
      <c r="Q157" s="73">
        <f t="shared" si="109"/>
        <v>8323997.3328741789</v>
      </c>
      <c r="R157" s="73">
        <f t="shared" si="109"/>
        <v>8880151.1285073329</v>
      </c>
      <c r="S157" s="73">
        <f t="shared" si="109"/>
        <v>9473054.3282444291</v>
      </c>
      <c r="T157" s="73">
        <f t="shared" si="109"/>
        <v>9841844.9071179274</v>
      </c>
      <c r="U157" s="73">
        <f t="shared" si="109"/>
        <v>10515358.243649654</v>
      </c>
      <c r="V157" s="73">
        <f t="shared" si="109"/>
        <v>11250138.820006393</v>
      </c>
      <c r="W157" s="73">
        <f t="shared" si="109"/>
        <v>11787413.346122626</v>
      </c>
      <c r="X157" s="73">
        <f t="shared" si="109"/>
        <v>12674900.323891982</v>
      </c>
      <c r="Y157" s="73">
        <f t="shared" si="109"/>
        <v>13623739.37090398</v>
      </c>
      <c r="Z157" s="73">
        <f t="shared" si="109"/>
        <v>14372550.479868134</v>
      </c>
      <c r="AA157" s="73">
        <f>Z157</f>
        <v>14372550.479868134</v>
      </c>
      <c r="AB157" s="73">
        <f t="shared" si="109"/>
        <v>15425669.492587237</v>
      </c>
      <c r="AC157" s="73">
        <f t="shared" si="109"/>
        <v>16461440.515504511</v>
      </c>
      <c r="AD157" s="73">
        <f t="shared" si="109"/>
        <v>17086428.774622008</v>
      </c>
      <c r="AE157" s="73">
        <f t="shared" si="109"/>
        <v>18193768.849690564</v>
      </c>
      <c r="AF157" s="73">
        <f t="shared" si="109"/>
        <v>19370868.270062469</v>
      </c>
      <c r="AG157" s="73">
        <f t="shared" si="109"/>
        <v>20198070.044275954</v>
      </c>
      <c r="AH157" s="73">
        <f t="shared" si="109"/>
        <v>21543408.235604852</v>
      </c>
      <c r="AI157" s="73">
        <f t="shared" si="109"/>
        <v>22949039.423868168</v>
      </c>
      <c r="AJ157" s="73">
        <f t="shared" si="109"/>
        <v>24019949.694427907</v>
      </c>
      <c r="AK157" s="73">
        <f t="shared" si="109"/>
        <v>25621218.891014718</v>
      </c>
      <c r="AL157" s="73">
        <f t="shared" si="109"/>
        <v>27298250.958167456</v>
      </c>
      <c r="AM157" s="73">
        <f t="shared" si="109"/>
        <v>28676511.810406636</v>
      </c>
      <c r="AN157" s="73">
        <f>AM157</f>
        <v>28676511.810406636</v>
      </c>
    </row>
    <row r="158" spans="1:40" ht="15" thickTop="1" x14ac:dyDescent="0.3"/>
    <row r="159" spans="1:40" x14ac:dyDescent="0.3">
      <c r="M159" s="21"/>
      <c r="N159" s="21"/>
    </row>
    <row r="160" spans="1:40" x14ac:dyDescent="0.3">
      <c r="M160" s="21"/>
      <c r="N160" s="21"/>
    </row>
    <row r="162" spans="1:40" x14ac:dyDescent="0.3">
      <c r="A162" t="s">
        <v>773</v>
      </c>
      <c r="B162" s="21">
        <f>B133+'Financials-Software'!B130</f>
        <v>4822743.1465500006</v>
      </c>
      <c r="C162" s="21">
        <f>C133+'Financials-Software'!C130</f>
        <v>4340243.568213867</v>
      </c>
      <c r="D162" s="21">
        <f>D133+'Financials-Software'!D130</f>
        <v>3430355.6901010005</v>
      </c>
      <c r="E162" s="21">
        <f>E133+'Financials-Software'!E130</f>
        <v>3174767.0630057175</v>
      </c>
      <c r="F162" s="21">
        <f>F133+'Financials-Software'!F130</f>
        <v>2525111.8019498773</v>
      </c>
      <c r="G162" s="21">
        <f>G133+'Financials-Software'!G130</f>
        <v>1981517.6495164968</v>
      </c>
      <c r="H162" s="21">
        <f>H133+'Financials-Software'!H130</f>
        <v>1269897.7272785476</v>
      </c>
      <c r="I162" s="21">
        <f>I133+'Financials-Software'!I130</f>
        <v>1803087.2364992371</v>
      </c>
      <c r="J162" s="21">
        <f>J133+'Financials-Software'!J130</f>
        <v>1557937.7702499784</v>
      </c>
      <c r="K162" s="21">
        <f>K133+'Financials-Software'!K130</f>
        <v>1156037.9009364671</v>
      </c>
      <c r="L162" s="21">
        <f>L133+'Financials-Software'!L130</f>
        <v>948520.54116566619</v>
      </c>
      <c r="M162" s="21">
        <f>M133+'Financials-Software'!M130</f>
        <v>1660458.0779914767</v>
      </c>
      <c r="N162" s="21">
        <f>M162</f>
        <v>1660458.0779914767</v>
      </c>
      <c r="O162" s="21">
        <f>O133+'Financials-Software'!O130</f>
        <v>2068804.5504458509</v>
      </c>
      <c r="P162" s="21">
        <f>P133+'Financials-Software'!P130</f>
        <v>1756646.5347774136</v>
      </c>
      <c r="Q162" s="21">
        <f>Q133+'Financials-Software'!Q130</f>
        <v>1481732.8311773324</v>
      </c>
      <c r="R162" s="21">
        <f>R133+'Financials-Software'!R130</f>
        <v>1640942.6475626808</v>
      </c>
      <c r="S162" s="21">
        <f>S133+'Financials-Software'!S130</f>
        <v>1933856.7971344674</v>
      </c>
      <c r="T162" s="21">
        <f>T133+'Financials-Software'!T130</f>
        <v>2106919.2941160542</v>
      </c>
      <c r="U162" s="21">
        <f>U133+'Financials-Software'!U130</f>
        <v>2837041.1670425236</v>
      </c>
      <c r="V162" s="21">
        <f>V133+'Financials-Software'!V130</f>
        <v>3736581.0085812188</v>
      </c>
      <c r="W162" s="21">
        <f>W133+'Financials-Software'!W130</f>
        <v>4530580.0226264605</v>
      </c>
      <c r="X162" s="21">
        <f>X133+'Financials-Software'!X130</f>
        <v>5959769.0633985754</v>
      </c>
      <c r="Y162" s="21">
        <f>Y133+'Financials-Software'!Y130</f>
        <v>7649372.0273326039</v>
      </c>
      <c r="Z162" s="21">
        <f>Z133+'Financials-Software'!Z130</f>
        <v>9258619.904565189</v>
      </c>
      <c r="AA162" s="21">
        <f>Z162</f>
        <v>9258619.904565189</v>
      </c>
      <c r="AB162" s="21">
        <f>AB133+'Financials-Software'!AB130</f>
        <v>11354845.624696216</v>
      </c>
      <c r="AC162" s="21">
        <f>AC133+'Financials-Software'!AC130</f>
        <v>14618890.454414174</v>
      </c>
      <c r="AD162" s="21">
        <f>AD133+'Financials-Software'!AD130</f>
        <v>18468620.282412767</v>
      </c>
      <c r="AE162" s="21">
        <f>AE133+'Financials-Software'!AE130</f>
        <v>23717327.184950471</v>
      </c>
      <c r="AF162" s="21">
        <f>AF133+'Financials-Software'!AF130</f>
        <v>29875174.895632215</v>
      </c>
      <c r="AG162" s="21">
        <f>AG133+'Financials-Software'!AG130</f>
        <v>36369138.258413665</v>
      </c>
      <c r="AH162" s="21">
        <f>AH133+'Financials-Software'!AH130</f>
        <v>44550263.26571776</v>
      </c>
      <c r="AI162" s="21">
        <f>AI133+'Financials-Software'!AI130</f>
        <v>53835023.851652145</v>
      </c>
      <c r="AJ162" s="21">
        <f>AJ133+'Financials-Software'!AJ130</f>
        <v>63421399.055993393</v>
      </c>
      <c r="AK162" s="21">
        <f>AK133+'Financials-Software'!AK130</f>
        <v>74881172.405383006</v>
      </c>
      <c r="AL162" s="21">
        <f>AL133+'Financials-Software'!AL130</f>
        <v>87307410.568336919</v>
      </c>
      <c r="AM162" s="21">
        <f>AM133+'Financials-Software'!AM130</f>
        <v>99985902.397931159</v>
      </c>
      <c r="AN162" s="21">
        <f>AM162</f>
        <v>99985902.397931159</v>
      </c>
    </row>
  </sheetData>
  <phoneticPr fontId="27" type="noConversion"/>
  <pageMargins left="0.7" right="0.7" top="1" bottom="0.75" header="0.3" footer="0.3"/>
  <pageSetup scale="48" fitToWidth="3" fitToHeight="3" orientation="landscape" r:id="rId1"/>
  <headerFooter>
    <oddHeader xml:space="preserve">&amp;C&amp;16C Port Solutions, Inc.
Projected Financials
</oddHeader>
    <oddFooter>&amp;LPage &amp;P of &amp;N&amp;C&amp;14&amp;A&amp;R&amp;F</oddFooter>
  </headerFooter>
  <rowBreaks count="2" manualBreakCount="2">
    <brk id="90" max="16383" man="1"/>
    <brk id="128" max="16383" man="1"/>
  </rowBreaks>
  <colBreaks count="1" manualBreakCount="1">
    <brk id="1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172"/>
  <sheetViews>
    <sheetView topLeftCell="A64" zoomScaleNormal="100" workbookViewId="0">
      <pane xSplit="2" ySplit="6" topLeftCell="C70" activePane="bottomRight" state="frozen"/>
      <selection activeCell="A64" sqref="A64"/>
      <selection pane="topRight" activeCell="C64" sqref="C64"/>
      <selection pane="bottomLeft" activeCell="A70" sqref="A70"/>
      <selection pane="bottomRight" activeCell="B64" sqref="B64"/>
    </sheetView>
  </sheetViews>
  <sheetFormatPr defaultColWidth="9.109375" defaultRowHeight="14.4" outlineLevelRow="1" x14ac:dyDescent="0.3"/>
  <cols>
    <col min="1" max="1" width="3.33203125" style="33" customWidth="1"/>
    <col min="2" max="2" width="41.33203125" style="33" customWidth="1"/>
    <col min="3" max="3" width="12" style="114" bestFit="1" customWidth="1"/>
    <col min="4" max="5" width="13.44140625" style="114" bestFit="1" customWidth="1"/>
    <col min="6" max="6" width="16.33203125" style="114" customWidth="1"/>
    <col min="7" max="7" width="13.44140625" style="114" bestFit="1" customWidth="1"/>
    <col min="8" max="8" width="12.44140625" style="33" bestFit="1" customWidth="1"/>
    <col min="9" max="9" width="12.44140625" style="114" bestFit="1" customWidth="1"/>
    <col min="10" max="10" width="12.44140625" style="33" bestFit="1" customWidth="1"/>
    <col min="11" max="11" width="15" style="33" customWidth="1"/>
    <col min="12" max="12" width="12.44140625" style="33" bestFit="1" customWidth="1"/>
    <col min="13" max="15" width="13.33203125" style="33" bestFit="1" customWidth="1"/>
    <col min="16" max="16" width="13.5546875" style="33" customWidth="1"/>
    <col min="17" max="17" width="12.5546875" style="33" bestFit="1" customWidth="1"/>
    <col min="18" max="18" width="12.5546875" style="33" customWidth="1"/>
    <col min="19" max="26" width="13.44140625" style="33" customWidth="1"/>
    <col min="27" max="40" width="13.44140625" style="33" bestFit="1" customWidth="1"/>
    <col min="41" max="16384" width="9.109375" style="33"/>
  </cols>
  <sheetData>
    <row r="1" spans="2:18" hidden="1" outlineLevel="1" x14ac:dyDescent="0.3">
      <c r="B1" s="254"/>
      <c r="C1" s="255" t="s">
        <v>570</v>
      </c>
      <c r="D1" s="255" t="s">
        <v>571</v>
      </c>
      <c r="E1" s="255" t="s">
        <v>572</v>
      </c>
      <c r="F1" s="255" t="s">
        <v>573</v>
      </c>
      <c r="G1" s="255" t="s">
        <v>574</v>
      </c>
      <c r="H1" s="255" t="s">
        <v>575</v>
      </c>
      <c r="I1" s="254" t="s">
        <v>576</v>
      </c>
      <c r="J1" s="254" t="s">
        <v>577</v>
      </c>
      <c r="K1" s="571" t="s">
        <v>56</v>
      </c>
      <c r="L1" s="572"/>
      <c r="M1" s="572"/>
      <c r="N1" s="572"/>
      <c r="O1" s="572"/>
      <c r="P1" s="572"/>
      <c r="Q1" s="572"/>
      <c r="R1" s="572"/>
    </row>
    <row r="2" spans="2:18" s="277" customFormat="1" hidden="1" outlineLevel="1" x14ac:dyDescent="0.3">
      <c r="B2" s="287" t="s">
        <v>578</v>
      </c>
      <c r="C2" s="276">
        <f>C14*(1+$L$8)</f>
        <v>5620.6080000000002</v>
      </c>
      <c r="D2" s="276">
        <f>D14*(1+$L$8)</f>
        <v>38565.81124276363</v>
      </c>
      <c r="E2" s="276">
        <f>E14*(1+$L$8)</f>
        <v>37807.537642763637</v>
      </c>
      <c r="F2" s="276">
        <f>F14</f>
        <v>10561.270038181818</v>
      </c>
      <c r="G2" s="276">
        <f>G14*(1+$L$8)</f>
        <v>23244.031999999999</v>
      </c>
      <c r="H2" s="276">
        <f>H14*(1+$L$8)</f>
        <v>31191.938422399999</v>
      </c>
      <c r="I2" s="276">
        <f>I14*(1+$L$8)</f>
        <v>7104.6080000000002</v>
      </c>
      <c r="J2" s="276">
        <f>J14*(1+$L$8)</f>
        <v>26398.400000000001</v>
      </c>
      <c r="K2" s="288"/>
      <c r="L2" s="289"/>
      <c r="M2" s="289"/>
      <c r="N2" s="289"/>
      <c r="O2" s="289"/>
      <c r="P2" s="289"/>
      <c r="Q2" s="289"/>
      <c r="R2" s="289"/>
    </row>
    <row r="3" spans="2:18" hidden="1" outlineLevel="1" x14ac:dyDescent="0.3">
      <c r="B3" s="259" t="s">
        <v>580</v>
      </c>
      <c r="C3" s="256" t="s">
        <v>579</v>
      </c>
      <c r="D3" s="256">
        <f>D2*L3</f>
        <v>1167.3871063184549</v>
      </c>
      <c r="E3" s="256">
        <f>E2*L3</f>
        <v>1144.4341644464553</v>
      </c>
      <c r="F3" s="256" t="s">
        <v>579</v>
      </c>
      <c r="G3" s="256">
        <f>G2*L3</f>
        <v>703.59684863999996</v>
      </c>
      <c r="H3" s="256">
        <f>H2*L3</f>
        <v>944.17997604604795</v>
      </c>
      <c r="I3" s="256">
        <f>I2*L3</f>
        <v>215.05648416</v>
      </c>
      <c r="J3" s="256">
        <f>J2*L3</f>
        <v>799.07956799999999</v>
      </c>
      <c r="K3" s="257"/>
      <c r="L3" s="260">
        <v>3.0269999999999998E-2</v>
      </c>
      <c r="M3" s="261" t="s">
        <v>581</v>
      </c>
      <c r="N3" s="258"/>
      <c r="O3" s="258"/>
      <c r="P3" s="258"/>
      <c r="Q3" s="258"/>
      <c r="R3" s="258"/>
    </row>
    <row r="4" spans="2:18" hidden="1" outlineLevel="1" x14ac:dyDescent="0.3">
      <c r="B4" s="259"/>
      <c r="C4" s="256"/>
      <c r="D4" s="256"/>
      <c r="E4" s="256">
        <f>2000/3</f>
        <v>666.66666666666663</v>
      </c>
      <c r="F4" s="256"/>
      <c r="G4" s="256"/>
      <c r="H4" s="256"/>
      <c r="I4" s="262"/>
      <c r="J4" s="262"/>
      <c r="K4" s="257"/>
      <c r="L4" s="563"/>
      <c r="M4" s="563"/>
      <c r="N4" s="563"/>
      <c r="O4" s="563"/>
      <c r="P4" s="563"/>
      <c r="Q4" s="563"/>
      <c r="R4" s="563"/>
    </row>
    <row r="5" spans="2:18" hidden="1" outlineLevel="1" x14ac:dyDescent="0.3">
      <c r="B5" s="259"/>
      <c r="C5" s="256"/>
      <c r="D5" s="256"/>
      <c r="E5" s="256"/>
      <c r="F5" s="256"/>
      <c r="G5" s="256"/>
      <c r="H5" s="256"/>
      <c r="I5" s="262"/>
      <c r="J5" s="262"/>
      <c r="K5" s="573"/>
      <c r="L5" s="574"/>
      <c r="M5" s="574"/>
      <c r="N5" s="574"/>
      <c r="O5" s="574"/>
      <c r="P5" s="574"/>
      <c r="Q5" s="574"/>
      <c r="R5" s="574"/>
    </row>
    <row r="6" spans="2:18" hidden="1" outlineLevel="1" x14ac:dyDescent="0.3">
      <c r="B6" s="256"/>
      <c r="C6" s="256"/>
      <c r="D6" s="256"/>
      <c r="E6" s="256"/>
      <c r="F6" s="256"/>
      <c r="G6" s="256"/>
      <c r="H6" s="256"/>
      <c r="I6" s="262"/>
      <c r="J6" s="262"/>
      <c r="K6" s="263" t="s">
        <v>202</v>
      </c>
      <c r="L6" s="264">
        <v>0.88</v>
      </c>
      <c r="M6" s="262" t="s">
        <v>203</v>
      </c>
      <c r="N6" s="262"/>
      <c r="O6" s="258"/>
      <c r="P6" s="258"/>
      <c r="Q6" s="258"/>
      <c r="R6" s="258"/>
    </row>
    <row r="7" spans="2:18" hidden="1" outlineLevel="1" x14ac:dyDescent="0.3">
      <c r="B7" s="256"/>
      <c r="C7" s="256"/>
      <c r="D7" s="256"/>
      <c r="E7" s="256"/>
      <c r="F7" s="256"/>
      <c r="G7" s="256"/>
      <c r="H7" s="256"/>
      <c r="I7" s="262"/>
      <c r="J7" s="262"/>
      <c r="K7" s="562"/>
      <c r="L7" s="563"/>
      <c r="M7" s="563"/>
      <c r="N7" s="563"/>
      <c r="O7" s="563"/>
      <c r="P7" s="563"/>
      <c r="Q7" s="563"/>
      <c r="R7" s="563"/>
    </row>
    <row r="8" spans="2:18" s="277" customFormat="1" hidden="1" outlineLevel="1" x14ac:dyDescent="0.3">
      <c r="B8" s="280" t="s">
        <v>204</v>
      </c>
      <c r="C8" s="281">
        <f>C14*$L$8</f>
        <v>602.20799999999997</v>
      </c>
      <c r="D8" s="281">
        <f>D14*$L$8</f>
        <v>4132.0512045818177</v>
      </c>
      <c r="E8" s="281">
        <f>E14*$L$8</f>
        <v>4050.8076045818175</v>
      </c>
      <c r="F8" s="281"/>
      <c r="G8" s="281">
        <f>G14*$L$8</f>
        <v>2490.4319999999998</v>
      </c>
      <c r="H8" s="281">
        <f>H14*$L$8</f>
        <v>3341.9934023999995</v>
      </c>
      <c r="I8" s="281">
        <f>I14*$L$8</f>
        <v>761.20799999999997</v>
      </c>
      <c r="J8" s="281">
        <f>J14*$L$8</f>
        <v>2828.4</v>
      </c>
      <c r="K8" s="282" t="s">
        <v>202</v>
      </c>
      <c r="L8" s="283">
        <v>0.12</v>
      </c>
      <c r="M8" s="284" t="s">
        <v>264</v>
      </c>
      <c r="N8" s="284"/>
      <c r="O8" s="284"/>
      <c r="P8" s="284"/>
      <c r="Q8" s="284"/>
      <c r="R8" s="284"/>
    </row>
    <row r="9" spans="2:18" hidden="1" outlineLevel="1" x14ac:dyDescent="0.3">
      <c r="B9" s="256"/>
      <c r="C9" s="256"/>
      <c r="D9" s="256"/>
      <c r="E9" s="256"/>
      <c r="F9" s="256"/>
      <c r="G9" s="256"/>
      <c r="H9" s="256"/>
      <c r="I9" s="262"/>
      <c r="J9" s="262"/>
      <c r="K9" s="562"/>
      <c r="L9" s="563"/>
      <c r="M9" s="563"/>
      <c r="N9" s="563"/>
      <c r="O9" s="563"/>
      <c r="P9" s="563"/>
      <c r="Q9" s="563"/>
      <c r="R9" s="563"/>
    </row>
    <row r="10" spans="2:18" hidden="1" outlineLevel="1" x14ac:dyDescent="0.3">
      <c r="B10" s="256"/>
      <c r="C10" s="256"/>
      <c r="D10" s="256"/>
      <c r="E10" s="256"/>
      <c r="F10" s="256"/>
      <c r="G10" s="256"/>
      <c r="H10" s="256"/>
      <c r="I10" s="262"/>
      <c r="J10" s="262"/>
      <c r="K10" s="575"/>
      <c r="L10" s="575"/>
      <c r="M10" s="575"/>
      <c r="N10" s="575"/>
      <c r="O10" s="575"/>
      <c r="P10" s="575"/>
      <c r="Q10" s="575"/>
      <c r="R10" s="575"/>
    </row>
    <row r="11" spans="2:18" hidden="1" outlineLevel="1" x14ac:dyDescent="0.3">
      <c r="B11" s="262"/>
      <c r="C11" s="265"/>
      <c r="D11" s="265"/>
      <c r="E11" s="265"/>
      <c r="F11" s="265"/>
      <c r="G11" s="265"/>
      <c r="H11" s="265"/>
      <c r="I11" s="262"/>
      <c r="J11" s="262"/>
      <c r="K11" s="562"/>
      <c r="L11" s="563"/>
      <c r="M11" s="563"/>
      <c r="N11" s="563"/>
      <c r="O11" s="563"/>
      <c r="P11" s="563"/>
      <c r="Q11" s="563"/>
      <c r="R11" s="563"/>
    </row>
    <row r="12" spans="2:18" hidden="1" outlineLevel="1" x14ac:dyDescent="0.3">
      <c r="B12" s="256"/>
      <c r="C12" s="256"/>
      <c r="D12" s="256"/>
      <c r="E12" s="256"/>
      <c r="F12" s="256"/>
      <c r="G12" s="256"/>
      <c r="H12" s="256"/>
      <c r="I12" s="262"/>
      <c r="J12" s="262"/>
      <c r="K12" s="562"/>
      <c r="L12" s="562"/>
      <c r="M12" s="562"/>
      <c r="N12" s="562"/>
      <c r="O12" s="562"/>
      <c r="P12" s="562"/>
      <c r="Q12" s="562"/>
      <c r="R12" s="562"/>
    </row>
    <row r="13" spans="2:18" hidden="1" outlineLevel="1" x14ac:dyDescent="0.3">
      <c r="B13" s="256"/>
      <c r="C13" s="265"/>
      <c r="D13" s="265"/>
      <c r="E13" s="265"/>
      <c r="F13" s="265"/>
      <c r="G13" s="265"/>
      <c r="H13" s="265"/>
      <c r="I13" s="262"/>
      <c r="J13" s="262"/>
      <c r="K13" s="562"/>
      <c r="L13" s="563"/>
      <c r="M13" s="563"/>
      <c r="N13" s="563"/>
      <c r="O13" s="563"/>
      <c r="P13" s="563"/>
      <c r="Q13" s="563"/>
      <c r="R13" s="563"/>
    </row>
    <row r="14" spans="2:18" s="277" customFormat="1" hidden="1" outlineLevel="1" x14ac:dyDescent="0.3">
      <c r="B14" s="276" t="s">
        <v>608</v>
      </c>
      <c r="C14" s="276">
        <f t="shared" ref="C14:J14" si="0">C16+C18</f>
        <v>5018.3999999999996</v>
      </c>
      <c r="D14" s="276">
        <f t="shared" si="0"/>
        <v>34433.760038181812</v>
      </c>
      <c r="E14" s="276">
        <f t="shared" si="0"/>
        <v>33756.730038181813</v>
      </c>
      <c r="F14" s="276">
        <f t="shared" si="0"/>
        <v>10561.270038181818</v>
      </c>
      <c r="G14" s="276">
        <f t="shared" si="0"/>
        <v>20753.599999999999</v>
      </c>
      <c r="H14" s="276">
        <f t="shared" si="0"/>
        <v>27849.945019999996</v>
      </c>
      <c r="I14" s="276">
        <f t="shared" si="0"/>
        <v>6343.4</v>
      </c>
      <c r="J14" s="276">
        <f t="shared" si="0"/>
        <v>23570</v>
      </c>
      <c r="K14" s="282" t="s">
        <v>205</v>
      </c>
      <c r="L14" s="283">
        <v>0.5</v>
      </c>
      <c r="M14" s="285" t="s">
        <v>582</v>
      </c>
      <c r="N14" s="286"/>
      <c r="O14" s="286"/>
      <c r="P14" s="286"/>
      <c r="Q14" s="286"/>
      <c r="R14" s="286"/>
    </row>
    <row r="15" spans="2:18" hidden="1" outlineLevel="1" x14ac:dyDescent="0.3">
      <c r="B15" s="256"/>
      <c r="C15" s="265"/>
      <c r="D15" s="265"/>
      <c r="E15" s="265"/>
      <c r="F15" s="265"/>
      <c r="G15" s="265"/>
      <c r="H15" s="265"/>
      <c r="I15" s="262"/>
      <c r="J15" s="262"/>
      <c r="K15" s="263"/>
      <c r="L15" s="266"/>
      <c r="M15" s="570"/>
      <c r="N15" s="562"/>
      <c r="O15" s="562"/>
      <c r="P15" s="562"/>
      <c r="Q15" s="562"/>
      <c r="R15" s="562"/>
    </row>
    <row r="16" spans="2:18" hidden="1" outlineLevel="1" x14ac:dyDescent="0.3">
      <c r="B16" s="256" t="s">
        <v>201</v>
      </c>
      <c r="C16" s="256">
        <f>(C18/(1-$L$14))-C18</f>
        <v>2509.1999999999998</v>
      </c>
      <c r="D16" s="256">
        <f t="shared" ref="D16:J16" si="1">((D18)/(1-$L$14))-D18</f>
        <v>17216.880019090906</v>
      </c>
      <c r="E16" s="256">
        <f t="shared" si="1"/>
        <v>16878.365019090907</v>
      </c>
      <c r="F16" s="256">
        <f t="shared" si="1"/>
        <v>5280.6350190909088</v>
      </c>
      <c r="G16" s="256">
        <f t="shared" si="1"/>
        <v>10376.799999999999</v>
      </c>
      <c r="H16" s="256">
        <f t="shared" si="1"/>
        <v>13924.972509999998</v>
      </c>
      <c r="I16" s="256">
        <f t="shared" si="1"/>
        <v>3171.7</v>
      </c>
      <c r="J16" s="256">
        <f t="shared" si="1"/>
        <v>11785</v>
      </c>
      <c r="K16" s="263"/>
      <c r="L16" s="266"/>
      <c r="M16" s="570"/>
      <c r="N16" s="562"/>
      <c r="O16" s="562"/>
      <c r="P16" s="562"/>
      <c r="Q16" s="562"/>
      <c r="R16" s="562"/>
    </row>
    <row r="17" spans="2:18" hidden="1" outlineLevel="1" x14ac:dyDescent="0.3">
      <c r="B17" s="256"/>
      <c r="C17" s="265"/>
      <c r="D17" s="265"/>
      <c r="E17" s="265"/>
      <c r="F17" s="265"/>
      <c r="G17" s="265"/>
      <c r="H17" s="265"/>
      <c r="I17" s="262"/>
      <c r="J17" s="262"/>
      <c r="K17" s="263"/>
      <c r="L17" s="266"/>
      <c r="M17" s="570"/>
      <c r="N17" s="562"/>
      <c r="O17" s="562"/>
      <c r="P17" s="562"/>
      <c r="Q17" s="562"/>
      <c r="R17" s="562"/>
    </row>
    <row r="18" spans="2:18" s="277" customFormat="1" hidden="1" outlineLevel="1" x14ac:dyDescent="0.3">
      <c r="B18" s="276" t="s">
        <v>206</v>
      </c>
      <c r="C18" s="276">
        <f>C20+C29+C30+C22+C26+C32+C39+C24+C25</f>
        <v>2509.1999999999998</v>
      </c>
      <c r="D18" s="276">
        <f>D20+D29+D30+D22+D26+D32+D39+D24+D25</f>
        <v>17216.880019090906</v>
      </c>
      <c r="E18" s="276">
        <f>E20+E29+E30+E22+E26+E32+E39+E25+E24</f>
        <v>16878.365019090907</v>
      </c>
      <c r="F18" s="276">
        <f>F20+F29+F30+F22+F26+F32+F39+F24+F25</f>
        <v>5280.6350190909088</v>
      </c>
      <c r="G18" s="276">
        <f>G20+G29+G30+G22+G26+G32+G39+G24+G25</f>
        <v>10376.799999999999</v>
      </c>
      <c r="H18" s="276">
        <f>H20+H29+H30+H22+H26+H32+H39+H24+H25</f>
        <v>13924.972509999998</v>
      </c>
      <c r="I18" s="276">
        <f>I20+I29+I30+I22+I26+I32+I39+I24+I25</f>
        <v>3171.7</v>
      </c>
      <c r="J18" s="276">
        <f>J20+J29+J30+J22+J26+J32+J39+J25+J24</f>
        <v>11785</v>
      </c>
      <c r="K18" s="566"/>
      <c r="L18" s="567"/>
      <c r="M18" s="567"/>
      <c r="N18" s="567"/>
      <c r="O18" s="567"/>
      <c r="P18" s="567"/>
      <c r="Q18" s="567"/>
      <c r="R18" s="567"/>
    </row>
    <row r="19" spans="2:18" hidden="1" outlineLevel="1" x14ac:dyDescent="0.3">
      <c r="B19" s="265"/>
      <c r="C19" s="265"/>
      <c r="D19" s="265"/>
      <c r="E19" s="265"/>
      <c r="F19" s="265"/>
      <c r="G19" s="265"/>
      <c r="H19" s="265"/>
      <c r="I19" s="262"/>
      <c r="J19" s="262"/>
      <c r="K19" s="562"/>
      <c r="L19" s="563"/>
      <c r="M19" s="563"/>
      <c r="N19" s="563"/>
      <c r="O19" s="563"/>
      <c r="P19" s="563"/>
      <c r="Q19" s="563"/>
      <c r="R19" s="563"/>
    </row>
    <row r="20" spans="2:18" hidden="1" outlineLevel="1" x14ac:dyDescent="0.3">
      <c r="B20" s="256" t="s">
        <v>207</v>
      </c>
      <c r="C20" s="256"/>
      <c r="D20" s="256"/>
      <c r="E20" s="256"/>
      <c r="F20" s="256"/>
      <c r="G20" s="256"/>
      <c r="H20" s="256"/>
      <c r="I20" s="262"/>
      <c r="J20" s="262"/>
      <c r="K20" s="562" t="s">
        <v>583</v>
      </c>
      <c r="L20" s="563"/>
      <c r="M20" s="563"/>
      <c r="N20" s="563"/>
      <c r="O20" s="563"/>
      <c r="P20" s="563"/>
      <c r="Q20" s="563"/>
      <c r="R20" s="563"/>
    </row>
    <row r="21" spans="2:18" hidden="1" outlineLevel="1" x14ac:dyDescent="0.3">
      <c r="B21" s="265"/>
      <c r="C21" s="265"/>
      <c r="D21" s="265"/>
      <c r="E21" s="265"/>
      <c r="F21" s="265"/>
      <c r="G21" s="265"/>
      <c r="H21" s="265"/>
      <c r="I21" s="262"/>
      <c r="J21" s="262"/>
      <c r="K21" s="562"/>
      <c r="L21" s="563"/>
      <c r="M21" s="563"/>
      <c r="N21" s="563"/>
      <c r="O21" s="563"/>
      <c r="P21" s="563"/>
      <c r="Q21" s="563"/>
      <c r="R21" s="563"/>
    </row>
    <row r="22" spans="2:18" hidden="1" outlineLevel="1" x14ac:dyDescent="0.3">
      <c r="B22" s="256" t="s">
        <v>208</v>
      </c>
      <c r="C22" s="267"/>
      <c r="D22" s="267"/>
      <c r="E22" s="267"/>
      <c r="F22" s="267"/>
      <c r="G22" s="267"/>
      <c r="H22" s="256"/>
      <c r="I22" s="262"/>
      <c r="J22" s="262"/>
      <c r="K22" s="562" t="s">
        <v>583</v>
      </c>
      <c r="L22" s="563"/>
      <c r="M22" s="563"/>
      <c r="N22" s="563"/>
      <c r="O22" s="563"/>
      <c r="P22" s="563"/>
      <c r="Q22" s="563"/>
      <c r="R22" s="563"/>
    </row>
    <row r="23" spans="2:18" hidden="1" outlineLevel="1" x14ac:dyDescent="0.3">
      <c r="B23" s="265"/>
      <c r="C23" s="265"/>
      <c r="D23" s="265"/>
      <c r="E23" s="265"/>
      <c r="F23" s="265"/>
      <c r="G23" s="265"/>
      <c r="H23" s="265"/>
      <c r="I23" s="262"/>
      <c r="J23" s="262"/>
      <c r="K23" s="562"/>
      <c r="L23" s="563"/>
      <c r="M23" s="563"/>
      <c r="N23" s="563"/>
      <c r="O23" s="563"/>
      <c r="P23" s="563"/>
      <c r="Q23" s="563"/>
      <c r="R23" s="563"/>
    </row>
    <row r="24" spans="2:18" hidden="1" outlineLevel="1" x14ac:dyDescent="0.3">
      <c r="B24" s="256" t="s">
        <v>209</v>
      </c>
      <c r="C24" s="265"/>
      <c r="D24" s="265"/>
      <c r="E24" s="265"/>
      <c r="F24" s="265"/>
      <c r="G24" s="265"/>
      <c r="H24" s="265"/>
      <c r="I24" s="262"/>
      <c r="J24" s="262"/>
      <c r="K24" s="562"/>
      <c r="L24" s="563"/>
      <c r="M24" s="563"/>
      <c r="N24" s="563"/>
      <c r="O24" s="563"/>
      <c r="P24" s="563"/>
      <c r="Q24" s="563"/>
      <c r="R24" s="563"/>
    </row>
    <row r="25" spans="2:18" hidden="1" outlineLevel="1" x14ac:dyDescent="0.3">
      <c r="B25" s="256" t="s">
        <v>210</v>
      </c>
      <c r="C25" s="265"/>
      <c r="D25" s="265"/>
      <c r="E25" s="265"/>
      <c r="F25" s="265"/>
      <c r="G25" s="265"/>
      <c r="H25" s="265"/>
      <c r="I25" s="262"/>
      <c r="J25" s="262"/>
      <c r="K25" s="562"/>
      <c r="L25" s="563"/>
      <c r="M25" s="563"/>
      <c r="N25" s="563"/>
      <c r="O25" s="563"/>
      <c r="P25" s="563"/>
      <c r="Q25" s="563"/>
      <c r="R25" s="563"/>
    </row>
    <row r="26" spans="2:18" hidden="1" outlineLevel="1" x14ac:dyDescent="0.3">
      <c r="B26" s="256" t="s">
        <v>211</v>
      </c>
      <c r="C26" s="265"/>
      <c r="D26" s="265"/>
      <c r="E26" s="265"/>
      <c r="F26" s="265"/>
      <c r="G26" s="265"/>
      <c r="H26" s="265"/>
      <c r="I26" s="262"/>
      <c r="J26" s="262"/>
      <c r="K26" s="562"/>
      <c r="L26" s="563"/>
      <c r="M26" s="563"/>
      <c r="N26" s="563"/>
      <c r="O26" s="563"/>
      <c r="P26" s="563"/>
      <c r="Q26" s="563"/>
      <c r="R26" s="563"/>
    </row>
    <row r="27" spans="2:18" hidden="1" outlineLevel="1" x14ac:dyDescent="0.3">
      <c r="B27" s="256"/>
      <c r="C27" s="265"/>
      <c r="D27" s="265"/>
      <c r="E27" s="265"/>
      <c r="F27" s="265"/>
      <c r="G27" s="265"/>
      <c r="H27" s="265"/>
      <c r="I27" s="262"/>
      <c r="J27" s="262"/>
      <c r="K27" s="257"/>
      <c r="L27" s="278"/>
      <c r="M27" s="278"/>
      <c r="N27" s="278"/>
      <c r="O27" s="278"/>
      <c r="P27" s="278"/>
      <c r="Q27" s="278"/>
      <c r="R27" s="278"/>
    </row>
    <row r="28" spans="2:18" s="291" customFormat="1" hidden="1" outlineLevel="1" x14ac:dyDescent="0.3">
      <c r="B28" s="279" t="s">
        <v>607</v>
      </c>
      <c r="C28" s="290">
        <f>C32+C29</f>
        <v>0</v>
      </c>
      <c r="D28" s="290">
        <f>D32+D29</f>
        <v>2000</v>
      </c>
      <c r="E28" s="290">
        <f t="shared" ref="E28:J28" si="2">E32+E29</f>
        <v>2000</v>
      </c>
      <c r="F28" s="290">
        <f t="shared" si="2"/>
        <v>550</v>
      </c>
      <c r="G28" s="290">
        <f t="shared" si="2"/>
        <v>750</v>
      </c>
      <c r="H28" s="290">
        <f t="shared" si="2"/>
        <v>1750</v>
      </c>
      <c r="I28" s="290">
        <f t="shared" si="2"/>
        <v>150</v>
      </c>
      <c r="J28" s="290">
        <f t="shared" si="2"/>
        <v>2150</v>
      </c>
      <c r="K28" s="568"/>
      <c r="L28" s="569"/>
      <c r="M28" s="569"/>
      <c r="N28" s="569"/>
      <c r="O28" s="569"/>
      <c r="P28" s="569"/>
      <c r="Q28" s="569"/>
      <c r="R28" s="569"/>
    </row>
    <row r="29" spans="2:18" s="89" customFormat="1" hidden="1" outlineLevel="1" x14ac:dyDescent="0.3">
      <c r="B29" s="292" t="s">
        <v>212</v>
      </c>
      <c r="C29" s="292"/>
      <c r="D29" s="292">
        <v>100</v>
      </c>
      <c r="E29" s="292">
        <v>100</v>
      </c>
      <c r="F29" s="292">
        <v>100</v>
      </c>
      <c r="G29" s="292"/>
      <c r="H29" s="292">
        <v>100</v>
      </c>
      <c r="I29" s="293">
        <v>50</v>
      </c>
      <c r="J29" s="293">
        <v>100</v>
      </c>
      <c r="K29" s="564" t="s">
        <v>584</v>
      </c>
      <c r="L29" s="565"/>
      <c r="M29" s="565"/>
      <c r="N29" s="565"/>
      <c r="O29" s="565"/>
      <c r="P29" s="565"/>
      <c r="Q29" s="565"/>
      <c r="R29" s="565"/>
    </row>
    <row r="30" spans="2:18" s="89" customFormat="1" hidden="1" outlineLevel="1" x14ac:dyDescent="0.3">
      <c r="B30" s="292" t="s">
        <v>213</v>
      </c>
      <c r="C30" s="292"/>
      <c r="D30" s="292"/>
      <c r="E30" s="292"/>
      <c r="F30" s="292"/>
      <c r="G30" s="292"/>
      <c r="H30" s="292"/>
      <c r="I30" s="293"/>
      <c r="J30" s="293"/>
      <c r="K30" s="564" t="s">
        <v>585</v>
      </c>
      <c r="L30" s="565"/>
      <c r="M30" s="565"/>
      <c r="N30" s="565"/>
      <c r="O30" s="565"/>
      <c r="P30" s="565"/>
      <c r="Q30" s="565"/>
      <c r="R30" s="565"/>
    </row>
    <row r="31" spans="2:18" s="89" customFormat="1" hidden="1" outlineLevel="1" x14ac:dyDescent="0.3">
      <c r="B31" s="292"/>
      <c r="C31" s="292"/>
      <c r="D31" s="292"/>
      <c r="E31" s="292"/>
      <c r="F31" s="292"/>
      <c r="G31" s="292"/>
      <c r="H31" s="292"/>
      <c r="I31" s="293"/>
      <c r="J31" s="293"/>
      <c r="K31" s="564"/>
      <c r="L31" s="565"/>
      <c r="M31" s="565"/>
      <c r="N31" s="565"/>
      <c r="O31" s="565"/>
      <c r="P31" s="565"/>
      <c r="Q31" s="565"/>
      <c r="R31" s="565"/>
    </row>
    <row r="32" spans="2:18" s="89" customFormat="1" hidden="1" outlineLevel="1" x14ac:dyDescent="0.3">
      <c r="B32" s="279" t="s">
        <v>214</v>
      </c>
      <c r="C32" s="279"/>
      <c r="D32" s="279">
        <f t="shared" ref="D32:J32" si="3">SUM(D33:D37)</f>
        <v>1900</v>
      </c>
      <c r="E32" s="279">
        <f t="shared" si="3"/>
        <v>1900</v>
      </c>
      <c r="F32" s="279">
        <f t="shared" si="3"/>
        <v>450</v>
      </c>
      <c r="G32" s="279">
        <f t="shared" si="3"/>
        <v>750</v>
      </c>
      <c r="H32" s="279">
        <f t="shared" si="3"/>
        <v>1650</v>
      </c>
      <c r="I32" s="279">
        <f t="shared" si="3"/>
        <v>100</v>
      </c>
      <c r="J32" s="279">
        <f t="shared" si="3"/>
        <v>2050</v>
      </c>
      <c r="K32" s="564" t="s">
        <v>586</v>
      </c>
      <c r="L32" s="565"/>
      <c r="M32" s="565"/>
      <c r="N32" s="565"/>
      <c r="O32" s="565"/>
      <c r="P32" s="565"/>
      <c r="Q32" s="565"/>
      <c r="R32" s="565"/>
    </row>
    <row r="33" spans="2:18" s="89" customFormat="1" hidden="1" outlineLevel="1" x14ac:dyDescent="0.3">
      <c r="B33" s="292" t="s">
        <v>215</v>
      </c>
      <c r="C33" s="292"/>
      <c r="D33" s="292">
        <v>1250</v>
      </c>
      <c r="E33" s="292">
        <v>1250</v>
      </c>
      <c r="F33" s="292"/>
      <c r="G33" s="292"/>
      <c r="H33" s="292">
        <v>1250</v>
      </c>
      <c r="I33" s="293"/>
      <c r="J33" s="293">
        <v>1250</v>
      </c>
      <c r="K33" s="564" t="s">
        <v>587</v>
      </c>
      <c r="L33" s="565"/>
      <c r="M33" s="565"/>
      <c r="N33" s="565"/>
      <c r="O33" s="565"/>
      <c r="P33" s="565"/>
      <c r="Q33" s="565"/>
      <c r="R33" s="565"/>
    </row>
    <row r="34" spans="2:18" s="89" customFormat="1" hidden="1" outlineLevel="1" x14ac:dyDescent="0.3">
      <c r="B34" s="292" t="s">
        <v>216</v>
      </c>
      <c r="C34" s="293"/>
      <c r="D34" s="293">
        <v>200</v>
      </c>
      <c r="E34" s="293">
        <v>200</v>
      </c>
      <c r="F34" s="293"/>
      <c r="G34" s="293"/>
      <c r="H34" s="292">
        <v>200</v>
      </c>
      <c r="I34" s="293"/>
      <c r="J34" s="293">
        <v>400</v>
      </c>
      <c r="K34" s="564" t="s">
        <v>588</v>
      </c>
      <c r="L34" s="565"/>
      <c r="M34" s="565"/>
      <c r="N34" s="565"/>
      <c r="O34" s="565"/>
      <c r="P34" s="565"/>
      <c r="Q34" s="565"/>
      <c r="R34" s="565"/>
    </row>
    <row r="35" spans="2:18" s="89" customFormat="1" hidden="1" outlineLevel="1" x14ac:dyDescent="0.3">
      <c r="B35" s="292" t="s">
        <v>217</v>
      </c>
      <c r="C35" s="292"/>
      <c r="D35" s="292"/>
      <c r="E35" s="292"/>
      <c r="F35" s="292"/>
      <c r="G35" s="292"/>
      <c r="H35" s="292"/>
      <c r="I35" s="293"/>
      <c r="J35" s="293"/>
      <c r="K35" s="564" t="s">
        <v>589</v>
      </c>
      <c r="L35" s="565"/>
      <c r="M35" s="565"/>
      <c r="N35" s="565"/>
      <c r="O35" s="565"/>
      <c r="P35" s="565"/>
      <c r="Q35" s="565"/>
      <c r="R35" s="565"/>
    </row>
    <row r="36" spans="2:18" s="89" customFormat="1" hidden="1" outlineLevel="1" x14ac:dyDescent="0.3">
      <c r="B36" s="292" t="s">
        <v>218</v>
      </c>
      <c r="C36" s="292"/>
      <c r="D36" s="292">
        <v>0</v>
      </c>
      <c r="E36" s="292">
        <v>0</v>
      </c>
      <c r="F36" s="292">
        <v>0</v>
      </c>
      <c r="G36" s="292">
        <v>750</v>
      </c>
      <c r="H36" s="292">
        <v>0</v>
      </c>
      <c r="I36" s="293"/>
      <c r="J36" s="293">
        <v>0</v>
      </c>
      <c r="K36" s="564" t="s">
        <v>590</v>
      </c>
      <c r="L36" s="565"/>
      <c r="M36" s="565"/>
      <c r="N36" s="565"/>
      <c r="O36" s="565"/>
      <c r="P36" s="565"/>
      <c r="Q36" s="565"/>
      <c r="R36" s="565"/>
    </row>
    <row r="37" spans="2:18" s="89" customFormat="1" hidden="1" outlineLevel="1" x14ac:dyDescent="0.3">
      <c r="B37" s="292" t="s">
        <v>219</v>
      </c>
      <c r="C37" s="292"/>
      <c r="D37" s="292">
        <v>450</v>
      </c>
      <c r="E37" s="292">
        <v>450</v>
      </c>
      <c r="F37" s="292">
        <v>450</v>
      </c>
      <c r="G37" s="292"/>
      <c r="H37" s="292">
        <v>200</v>
      </c>
      <c r="I37" s="293">
        <v>100</v>
      </c>
      <c r="J37" s="293">
        <v>400</v>
      </c>
      <c r="K37" s="564" t="s">
        <v>591</v>
      </c>
      <c r="L37" s="565"/>
      <c r="M37" s="565"/>
      <c r="N37" s="565"/>
      <c r="O37" s="565"/>
      <c r="P37" s="565"/>
      <c r="Q37" s="565"/>
      <c r="R37" s="565"/>
    </row>
    <row r="38" spans="2:18" s="89" customFormat="1" hidden="1" outlineLevel="1" x14ac:dyDescent="0.3">
      <c r="B38" s="292"/>
      <c r="C38" s="292"/>
      <c r="D38" s="292"/>
      <c r="E38" s="292"/>
      <c r="F38" s="292"/>
      <c r="G38" s="292"/>
      <c r="H38" s="292"/>
      <c r="I38" s="293"/>
      <c r="J38" s="293"/>
      <c r="K38" s="564"/>
      <c r="L38" s="565"/>
      <c r="M38" s="565"/>
      <c r="N38" s="565"/>
      <c r="O38" s="565"/>
      <c r="P38" s="565"/>
      <c r="Q38" s="565"/>
      <c r="R38" s="565"/>
    </row>
    <row r="39" spans="2:18" s="89" customFormat="1" hidden="1" outlineLevel="1" x14ac:dyDescent="0.3">
      <c r="B39" s="279" t="s">
        <v>220</v>
      </c>
      <c r="C39" s="279">
        <f t="shared" ref="C39:J39" si="4">SUM(C40:C63)</f>
        <v>2509.1999999999998</v>
      </c>
      <c r="D39" s="279">
        <f t="shared" si="4"/>
        <v>15216.880019090906</v>
      </c>
      <c r="E39" s="279">
        <f t="shared" si="4"/>
        <v>14878.365019090907</v>
      </c>
      <c r="F39" s="279">
        <f t="shared" si="4"/>
        <v>4730.6350190909088</v>
      </c>
      <c r="G39" s="279">
        <f t="shared" si="4"/>
        <v>9626.7999999999993</v>
      </c>
      <c r="H39" s="279">
        <f t="shared" si="4"/>
        <v>12174.972509999998</v>
      </c>
      <c r="I39" s="279">
        <f t="shared" si="4"/>
        <v>3021.7</v>
      </c>
      <c r="J39" s="279">
        <f t="shared" si="4"/>
        <v>9635</v>
      </c>
      <c r="K39" s="564"/>
      <c r="L39" s="565"/>
      <c r="M39" s="565"/>
      <c r="N39" s="565"/>
      <c r="O39" s="565"/>
      <c r="P39" s="565"/>
      <c r="Q39" s="565"/>
      <c r="R39" s="565"/>
    </row>
    <row r="40" spans="2:18" hidden="1" outlineLevel="1" x14ac:dyDescent="0.3">
      <c r="B40" s="265" t="s">
        <v>221</v>
      </c>
      <c r="C40" s="265">
        <v>200</v>
      </c>
      <c r="D40" s="265"/>
      <c r="E40" s="265"/>
      <c r="F40" s="265"/>
      <c r="G40" s="265">
        <v>200</v>
      </c>
      <c r="H40" s="265"/>
      <c r="I40" s="262">
        <v>200</v>
      </c>
      <c r="J40" s="262"/>
      <c r="K40" s="562"/>
      <c r="L40" s="563"/>
      <c r="M40" s="563"/>
      <c r="N40" s="563"/>
      <c r="O40" s="563"/>
      <c r="P40" s="563"/>
      <c r="Q40" s="563"/>
      <c r="R40" s="563"/>
    </row>
    <row r="41" spans="2:18" hidden="1" outlineLevel="1" x14ac:dyDescent="0.3">
      <c r="B41" s="265" t="s">
        <v>270</v>
      </c>
      <c r="C41" s="265">
        <f>748</f>
        <v>748</v>
      </c>
      <c r="D41" s="265">
        <f>E41</f>
        <v>748</v>
      </c>
      <c r="E41" s="265">
        <f>549+199</f>
        <v>748</v>
      </c>
      <c r="F41" s="265"/>
      <c r="G41" s="265">
        <f>748</f>
        <v>748</v>
      </c>
      <c r="H41" s="265"/>
      <c r="I41" s="262">
        <v>748</v>
      </c>
      <c r="J41" s="262"/>
      <c r="K41" s="562"/>
      <c r="L41" s="563"/>
      <c r="M41" s="563"/>
      <c r="N41" s="563"/>
      <c r="O41" s="563"/>
      <c r="P41" s="563"/>
      <c r="Q41" s="563"/>
      <c r="R41" s="563"/>
    </row>
    <row r="42" spans="2:18" hidden="1" outlineLevel="1" x14ac:dyDescent="0.3">
      <c r="B42" s="268" t="s">
        <v>592</v>
      </c>
      <c r="C42" s="268">
        <f>2448*0.025</f>
        <v>61.2</v>
      </c>
      <c r="D42" s="268">
        <f>14846*0.025</f>
        <v>371.15000000000003</v>
      </c>
      <c r="E42" s="268">
        <f>14515*0.025</f>
        <v>362.875</v>
      </c>
      <c r="F42" s="268">
        <f>E42</f>
        <v>362.875</v>
      </c>
      <c r="G42" s="268">
        <f>9392*0.025</f>
        <v>234.8</v>
      </c>
      <c r="H42" s="268">
        <f>11878*0.025</f>
        <v>296.95</v>
      </c>
      <c r="I42" s="269">
        <f>2948*0.025</f>
        <v>73.7</v>
      </c>
      <c r="J42" s="269">
        <f>9400*0.025</f>
        <v>235</v>
      </c>
      <c r="K42" s="562"/>
      <c r="L42" s="563"/>
      <c r="M42" s="563"/>
      <c r="N42" s="563"/>
      <c r="O42" s="563"/>
      <c r="P42" s="563"/>
      <c r="Q42" s="563"/>
      <c r="R42" s="563"/>
    </row>
    <row r="43" spans="2:18" hidden="1" outlineLevel="1" x14ac:dyDescent="0.3">
      <c r="B43" s="265" t="s">
        <v>222</v>
      </c>
      <c r="C43" s="265"/>
      <c r="D43" s="265"/>
      <c r="E43" s="265">
        <v>0</v>
      </c>
      <c r="F43" s="265">
        <v>0</v>
      </c>
      <c r="G43" s="265"/>
      <c r="H43" s="265"/>
      <c r="I43" s="262"/>
      <c r="J43" s="262"/>
      <c r="K43" s="562"/>
      <c r="L43" s="563"/>
      <c r="M43" s="563"/>
      <c r="N43" s="563"/>
      <c r="O43" s="563"/>
      <c r="P43" s="563"/>
      <c r="Q43" s="563"/>
      <c r="R43" s="563"/>
    </row>
    <row r="44" spans="2:18" hidden="1" outlineLevel="1" x14ac:dyDescent="0.3">
      <c r="B44" s="270" t="s">
        <v>223</v>
      </c>
      <c r="C44" s="265"/>
      <c r="D44" s="265"/>
      <c r="E44" s="265">
        <v>0</v>
      </c>
      <c r="F44" s="265">
        <v>0</v>
      </c>
      <c r="G44" s="265"/>
      <c r="H44" s="265"/>
      <c r="I44" s="262"/>
      <c r="J44" s="262"/>
      <c r="K44" s="562" t="s">
        <v>262</v>
      </c>
      <c r="L44" s="563"/>
      <c r="M44" s="563"/>
      <c r="N44" s="563"/>
      <c r="O44" s="563"/>
      <c r="P44" s="563"/>
      <c r="Q44" s="563"/>
      <c r="R44" s="563"/>
    </row>
    <row r="45" spans="2:18" ht="24.6" hidden="1" outlineLevel="1" x14ac:dyDescent="0.3">
      <c r="B45" s="271" t="s">
        <v>593</v>
      </c>
      <c r="C45" s="265">
        <v>1500</v>
      </c>
      <c r="D45" s="265"/>
      <c r="E45" s="265"/>
      <c r="F45" s="265"/>
      <c r="G45" s="265"/>
      <c r="H45" s="265"/>
      <c r="I45" s="262">
        <v>1000</v>
      </c>
      <c r="J45" s="262">
        <v>1300</v>
      </c>
      <c r="K45" s="562"/>
      <c r="L45" s="563"/>
      <c r="M45" s="563"/>
      <c r="N45" s="563"/>
      <c r="O45" s="563"/>
      <c r="P45" s="563"/>
      <c r="Q45" s="563"/>
      <c r="R45" s="563"/>
    </row>
    <row r="46" spans="2:18" hidden="1" outlineLevel="1" x14ac:dyDescent="0.3">
      <c r="B46" s="265" t="s">
        <v>594</v>
      </c>
      <c r="C46" s="265"/>
      <c r="D46" s="265"/>
      <c r="E46" s="265">
        <v>2506</v>
      </c>
      <c r="F46" s="265"/>
      <c r="G46" s="265"/>
      <c r="H46" s="265"/>
      <c r="I46" s="262"/>
      <c r="J46" s="262"/>
      <c r="K46" s="562" t="s">
        <v>595</v>
      </c>
      <c r="L46" s="563"/>
      <c r="M46" s="563"/>
      <c r="N46" s="563"/>
      <c r="O46" s="563"/>
      <c r="P46" s="563"/>
      <c r="Q46" s="563"/>
      <c r="R46" s="563"/>
    </row>
    <row r="47" spans="2:18" hidden="1" outlineLevel="1" x14ac:dyDescent="0.3">
      <c r="B47" s="265" t="s">
        <v>596</v>
      </c>
      <c r="C47" s="265"/>
      <c r="D47" s="265"/>
      <c r="E47" s="265"/>
      <c r="F47" s="265"/>
      <c r="G47" s="265"/>
      <c r="H47" s="265">
        <f>C18</f>
        <v>2509.1999999999998</v>
      </c>
      <c r="I47" s="262"/>
      <c r="J47" s="262"/>
      <c r="K47" s="562"/>
      <c r="L47" s="563"/>
      <c r="M47" s="563"/>
      <c r="N47" s="563"/>
      <c r="O47" s="563"/>
      <c r="P47" s="563"/>
      <c r="Q47" s="563"/>
      <c r="R47" s="563"/>
    </row>
    <row r="48" spans="2:18" hidden="1" outlineLevel="1" x14ac:dyDescent="0.3">
      <c r="B48" s="265" t="s">
        <v>224</v>
      </c>
      <c r="C48" s="265"/>
      <c r="D48" s="265">
        <f>E48*2</f>
        <v>213.02</v>
      </c>
      <c r="E48" s="265">
        <v>106.51</v>
      </c>
      <c r="F48" s="265">
        <f>E48</f>
        <v>106.51</v>
      </c>
      <c r="G48" s="265"/>
      <c r="H48" s="265">
        <f>E48</f>
        <v>106.51</v>
      </c>
      <c r="I48" s="262"/>
      <c r="J48" s="262"/>
      <c r="K48" s="562"/>
      <c r="L48" s="563"/>
      <c r="M48" s="563"/>
      <c r="N48" s="563"/>
      <c r="O48" s="563"/>
      <c r="P48" s="563"/>
      <c r="Q48" s="563"/>
      <c r="R48" s="563"/>
    </row>
    <row r="49" spans="2:18" hidden="1" outlineLevel="1" x14ac:dyDescent="0.3">
      <c r="B49" s="272" t="s">
        <v>597</v>
      </c>
      <c r="C49" s="265"/>
      <c r="D49" s="265">
        <f>2266*2</f>
        <v>4532</v>
      </c>
      <c r="E49" s="265">
        <v>1855</v>
      </c>
      <c r="F49" s="265"/>
      <c r="G49" s="265"/>
      <c r="H49" s="265">
        <f>E49</f>
        <v>1855</v>
      </c>
      <c r="I49" s="262"/>
      <c r="J49" s="262"/>
      <c r="K49" s="562" t="s">
        <v>595</v>
      </c>
      <c r="L49" s="563"/>
      <c r="M49" s="563"/>
      <c r="N49" s="563"/>
      <c r="O49" s="563"/>
      <c r="P49" s="563"/>
      <c r="Q49" s="563"/>
      <c r="R49" s="563"/>
    </row>
    <row r="50" spans="2:18" hidden="1" outlineLevel="1" x14ac:dyDescent="0.3">
      <c r="B50" s="265" t="s">
        <v>225</v>
      </c>
      <c r="C50" s="265"/>
      <c r="D50" s="265">
        <f>E50</f>
        <v>226.58</v>
      </c>
      <c r="E50" s="265">
        <f>226.58</f>
        <v>226.58</v>
      </c>
      <c r="F50" s="265">
        <f>E50</f>
        <v>226.58</v>
      </c>
      <c r="G50" s="265">
        <v>65</v>
      </c>
      <c r="H50" s="265">
        <f>E50</f>
        <v>226.58</v>
      </c>
      <c r="I50" s="262"/>
      <c r="J50" s="262"/>
      <c r="K50" s="562"/>
      <c r="L50" s="563"/>
      <c r="M50" s="563"/>
      <c r="N50" s="563"/>
      <c r="O50" s="563"/>
      <c r="P50" s="563"/>
      <c r="Q50" s="563"/>
      <c r="R50" s="563"/>
    </row>
    <row r="51" spans="2:18" hidden="1" outlineLevel="1" x14ac:dyDescent="0.3">
      <c r="B51" s="265" t="s">
        <v>226</v>
      </c>
      <c r="C51" s="265"/>
      <c r="D51" s="265">
        <f>E51</f>
        <v>4890</v>
      </c>
      <c r="E51" s="265">
        <f>4549+341</f>
        <v>4890</v>
      </c>
      <c r="F51" s="265"/>
      <c r="G51" s="265"/>
      <c r="H51" s="265">
        <f>E51</f>
        <v>4890</v>
      </c>
      <c r="I51" s="262"/>
      <c r="J51" s="262">
        <f>4890</f>
        <v>4890</v>
      </c>
      <c r="K51" s="562" t="s">
        <v>598</v>
      </c>
      <c r="L51" s="563"/>
      <c r="M51" s="563"/>
      <c r="N51" s="563"/>
      <c r="O51" s="563"/>
      <c r="P51" s="563"/>
      <c r="Q51" s="563"/>
      <c r="R51" s="563"/>
    </row>
    <row r="52" spans="2:18" hidden="1" outlineLevel="1" x14ac:dyDescent="0.3">
      <c r="B52" s="265" t="s">
        <v>227</v>
      </c>
      <c r="C52" s="265"/>
      <c r="D52" s="265"/>
      <c r="E52" s="265"/>
      <c r="F52" s="265"/>
      <c r="G52" s="265">
        <v>70</v>
      </c>
      <c r="H52" s="265"/>
      <c r="I52" s="262"/>
      <c r="J52" s="262"/>
      <c r="K52" s="562" t="s">
        <v>263</v>
      </c>
      <c r="L52" s="563"/>
      <c r="M52" s="563"/>
      <c r="N52" s="563"/>
      <c r="O52" s="563"/>
      <c r="P52" s="563"/>
      <c r="Q52" s="563"/>
      <c r="R52" s="563"/>
    </row>
    <row r="53" spans="2:18" hidden="1" outlineLevel="1" x14ac:dyDescent="0.3">
      <c r="B53" s="265" t="s">
        <v>261</v>
      </c>
      <c r="C53" s="265"/>
      <c r="D53" s="265">
        <f>E53+9.99</f>
        <v>302.93750909090909</v>
      </c>
      <c r="E53" s="265">
        <f>9.99*1.07+12.99*1.07+(92.4+75)/50+9.99*2+11.95+10.9+3955.6/22+932.38/22</f>
        <v>292.94750909090908</v>
      </c>
      <c r="F53" s="265">
        <f>E53</f>
        <v>292.94750909090908</v>
      </c>
      <c r="G53" s="265"/>
      <c r="H53" s="265">
        <v>251</v>
      </c>
      <c r="I53" s="262"/>
      <c r="J53" s="262">
        <v>250</v>
      </c>
      <c r="K53" s="562"/>
      <c r="L53" s="563"/>
      <c r="M53" s="563"/>
      <c r="N53" s="563"/>
      <c r="O53" s="563"/>
      <c r="P53" s="563"/>
      <c r="Q53" s="563"/>
      <c r="R53" s="563"/>
    </row>
    <row r="54" spans="2:18" hidden="1" outlineLevel="1" x14ac:dyDescent="0.3">
      <c r="B54" s="265" t="s">
        <v>228</v>
      </c>
      <c r="C54" s="265"/>
      <c r="D54" s="265"/>
      <c r="E54" s="265"/>
      <c r="F54" s="265"/>
      <c r="G54" s="265"/>
      <c r="H54" s="265"/>
      <c r="I54" s="262"/>
      <c r="J54" s="262"/>
      <c r="K54" s="562"/>
      <c r="L54" s="563"/>
      <c r="M54" s="563"/>
      <c r="N54" s="563"/>
      <c r="O54" s="563"/>
      <c r="P54" s="563"/>
      <c r="Q54" s="563"/>
      <c r="R54" s="563"/>
    </row>
    <row r="55" spans="2:18" hidden="1" outlineLevel="1" x14ac:dyDescent="0.3">
      <c r="B55" s="265" t="s">
        <v>229</v>
      </c>
      <c r="C55" s="265"/>
      <c r="D55" s="265">
        <f>E55</f>
        <v>42.72</v>
      </c>
      <c r="E55" s="265">
        <f>42.72</f>
        <v>42.72</v>
      </c>
      <c r="F55" s="265">
        <f>E55</f>
        <v>42.72</v>
      </c>
      <c r="G55" s="265"/>
      <c r="H55" s="265">
        <f>E55</f>
        <v>42.72</v>
      </c>
      <c r="I55" s="262"/>
      <c r="J55" s="262">
        <v>110</v>
      </c>
      <c r="K55" s="562" t="s">
        <v>599</v>
      </c>
      <c r="L55" s="563"/>
      <c r="M55" s="563"/>
      <c r="N55" s="563"/>
      <c r="O55" s="563"/>
      <c r="P55" s="563"/>
      <c r="Q55" s="563"/>
      <c r="R55" s="563"/>
    </row>
    <row r="56" spans="2:18" hidden="1" outlineLevel="1" x14ac:dyDescent="0.3">
      <c r="B56" s="265" t="s">
        <v>230</v>
      </c>
      <c r="C56" s="265"/>
      <c r="D56" s="265">
        <f>E56</f>
        <v>195.71</v>
      </c>
      <c r="E56" s="265">
        <f>195.71</f>
        <v>195.71</v>
      </c>
      <c r="F56" s="265">
        <f>E56</f>
        <v>195.71</v>
      </c>
      <c r="G56" s="265"/>
      <c r="H56" s="265">
        <f>E56</f>
        <v>195.71</v>
      </c>
      <c r="I56" s="262"/>
      <c r="J56" s="262"/>
      <c r="K56" s="562"/>
      <c r="L56" s="563"/>
      <c r="M56" s="563"/>
      <c r="N56" s="563"/>
      <c r="O56" s="563"/>
      <c r="P56" s="563"/>
      <c r="Q56" s="563"/>
      <c r="R56" s="563"/>
    </row>
    <row r="57" spans="2:18" hidden="1" outlineLevel="1" x14ac:dyDescent="0.3">
      <c r="B57" s="265" t="s">
        <v>231</v>
      </c>
      <c r="C57" s="265"/>
      <c r="D57" s="265"/>
      <c r="E57" s="265"/>
      <c r="F57" s="265"/>
      <c r="G57" s="265"/>
      <c r="H57" s="265"/>
      <c r="I57" s="262"/>
      <c r="J57" s="262"/>
      <c r="K57" s="562"/>
      <c r="L57" s="563"/>
      <c r="M57" s="563"/>
      <c r="N57" s="563"/>
      <c r="O57" s="563"/>
      <c r="P57" s="563"/>
      <c r="Q57" s="563"/>
      <c r="R57" s="563"/>
    </row>
    <row r="58" spans="2:18" hidden="1" outlineLevel="1" x14ac:dyDescent="0.3">
      <c r="B58" s="265" t="s">
        <v>232</v>
      </c>
      <c r="C58" s="265"/>
      <c r="D58" s="265">
        <f>E58</f>
        <v>1596</v>
      </c>
      <c r="E58" s="265">
        <v>1596</v>
      </c>
      <c r="F58" s="265">
        <f>E58</f>
        <v>1596</v>
      </c>
      <c r="G58" s="265">
        <f>8284</f>
        <v>8284</v>
      </c>
      <c r="H58" s="265"/>
      <c r="I58" s="262"/>
      <c r="J58" s="262"/>
      <c r="K58" s="562" t="s">
        <v>600</v>
      </c>
      <c r="L58" s="563"/>
      <c r="M58" s="563"/>
      <c r="N58" s="563"/>
      <c r="O58" s="563"/>
      <c r="P58" s="563"/>
      <c r="Q58" s="563"/>
      <c r="R58" s="563"/>
    </row>
    <row r="59" spans="2:18" hidden="1" outlineLevel="1" x14ac:dyDescent="0.3">
      <c r="B59" s="265" t="s">
        <v>233</v>
      </c>
      <c r="C59" s="265"/>
      <c r="D59" s="265">
        <f>E59</f>
        <v>122.30251000000001</v>
      </c>
      <c r="E59" s="265">
        <f>194.17*3/1000+21.35*2+74.65+1.6*2+1.17</f>
        <v>122.30251000000001</v>
      </c>
      <c r="F59" s="265">
        <f>E59</f>
        <v>122.30251000000001</v>
      </c>
      <c r="G59" s="265">
        <v>25</v>
      </c>
      <c r="H59" s="265">
        <f>E59</f>
        <v>122.30251000000001</v>
      </c>
      <c r="I59" s="262"/>
      <c r="J59" s="262">
        <v>50</v>
      </c>
      <c r="K59" s="562"/>
      <c r="L59" s="563"/>
      <c r="M59" s="563"/>
      <c r="N59" s="563"/>
      <c r="O59" s="563"/>
      <c r="P59" s="563"/>
      <c r="Q59" s="563"/>
      <c r="R59" s="563"/>
    </row>
    <row r="60" spans="2:18" hidden="1" outlineLevel="1" x14ac:dyDescent="0.3">
      <c r="B60" s="265" t="s">
        <v>271</v>
      </c>
      <c r="C60" s="265"/>
      <c r="D60" s="265">
        <f>E60*2</f>
        <v>297.46000000000004</v>
      </c>
      <c r="E60" s="265">
        <f>139*1.07</f>
        <v>148.73000000000002</v>
      </c>
      <c r="F60" s="265">
        <v>0</v>
      </c>
      <c r="G60" s="265"/>
      <c r="H60" s="265"/>
      <c r="I60" s="262"/>
      <c r="J60" s="262"/>
      <c r="K60" s="562"/>
      <c r="L60" s="563"/>
      <c r="M60" s="563"/>
      <c r="N60" s="563"/>
      <c r="O60" s="563"/>
      <c r="P60" s="563"/>
      <c r="Q60" s="563"/>
      <c r="R60" s="563"/>
    </row>
    <row r="61" spans="2:18" hidden="1" outlineLevel="1" x14ac:dyDescent="0.3">
      <c r="B61" s="265" t="s">
        <v>601</v>
      </c>
      <c r="C61" s="265"/>
      <c r="D61" s="265">
        <f>E61</f>
        <v>1678.9999999999998</v>
      </c>
      <c r="E61" s="265">
        <f>1526+48.75+8.1+12+41.57+6.6+5.99+29.99</f>
        <v>1678.9999999999998</v>
      </c>
      <c r="F61" s="265">
        <f>E61</f>
        <v>1678.9999999999998</v>
      </c>
      <c r="G61" s="265"/>
      <c r="H61" s="265">
        <f>E61</f>
        <v>1678.9999999999998</v>
      </c>
      <c r="I61" s="262"/>
      <c r="J61" s="262">
        <f>2500+250+50</f>
        <v>2800</v>
      </c>
      <c r="K61" s="562" t="s">
        <v>602</v>
      </c>
      <c r="L61" s="563"/>
      <c r="M61" s="563"/>
      <c r="N61" s="563"/>
      <c r="O61" s="563"/>
      <c r="P61" s="563"/>
      <c r="Q61" s="563"/>
      <c r="R61" s="563"/>
    </row>
    <row r="62" spans="2:18" hidden="1" outlineLevel="1" x14ac:dyDescent="0.3">
      <c r="B62" s="265" t="s">
        <v>603</v>
      </c>
      <c r="C62" s="265"/>
      <c r="D62" s="265">
        <v>0</v>
      </c>
      <c r="E62" s="265">
        <f>105.99</f>
        <v>105.99</v>
      </c>
      <c r="F62" s="265">
        <f>E62</f>
        <v>105.99</v>
      </c>
      <c r="G62" s="265"/>
      <c r="H62" s="265"/>
      <c r="I62" s="262"/>
      <c r="J62" s="262"/>
      <c r="K62" s="562"/>
      <c r="L62" s="563"/>
      <c r="M62" s="563"/>
      <c r="N62" s="563"/>
      <c r="O62" s="563"/>
      <c r="P62" s="563"/>
      <c r="Q62" s="563"/>
      <c r="R62" s="563"/>
    </row>
    <row r="63" spans="2:18" hidden="1" outlineLevel="1" x14ac:dyDescent="0.3">
      <c r="B63" s="265" t="s">
        <v>604</v>
      </c>
      <c r="C63" s="265"/>
      <c r="D63" s="265"/>
      <c r="E63" s="265"/>
      <c r="F63" s="265"/>
      <c r="G63" s="265"/>
      <c r="H63" s="265"/>
      <c r="I63" s="262">
        <v>1000</v>
      </c>
      <c r="J63" s="262"/>
      <c r="K63" s="562"/>
      <c r="L63" s="563"/>
      <c r="M63" s="563"/>
      <c r="N63" s="563"/>
      <c r="O63" s="563"/>
      <c r="P63" s="563"/>
      <c r="Q63" s="563"/>
      <c r="R63" s="563"/>
    </row>
    <row r="64" spans="2:18" collapsed="1" x14ac:dyDescent="0.3">
      <c r="D64" s="33"/>
      <c r="E64" s="33"/>
      <c r="F64" s="33"/>
      <c r="G64" s="33"/>
      <c r="I64" s="33"/>
    </row>
    <row r="66" spans="2:40" ht="18" x14ac:dyDescent="0.35">
      <c r="B66" s="242" t="s">
        <v>546</v>
      </c>
      <c r="C66" s="91"/>
      <c r="D66" s="91"/>
      <c r="E66" s="91"/>
      <c r="F66" s="91"/>
      <c r="G66" s="91"/>
    </row>
    <row r="67" spans="2:40" x14ac:dyDescent="0.3">
      <c r="C67" s="91"/>
      <c r="D67" s="91"/>
      <c r="E67" s="91"/>
      <c r="F67" s="91"/>
      <c r="G67" s="91"/>
    </row>
    <row r="68" spans="2:40" x14ac:dyDescent="0.3">
      <c r="C68" s="91"/>
      <c r="D68" s="91"/>
      <c r="E68" s="91"/>
      <c r="F68" s="91"/>
      <c r="G68" s="91"/>
    </row>
    <row r="69" spans="2:40" x14ac:dyDescent="0.3">
      <c r="C69" s="87">
        <v>40544</v>
      </c>
      <c r="D69" s="87">
        <v>40575</v>
      </c>
      <c r="E69" s="87">
        <v>40603</v>
      </c>
      <c r="F69" s="87">
        <v>40634</v>
      </c>
      <c r="G69" s="87">
        <v>40664</v>
      </c>
      <c r="H69" s="87">
        <v>40695</v>
      </c>
      <c r="I69" s="87">
        <v>40725</v>
      </c>
      <c r="J69" s="87">
        <v>40756</v>
      </c>
      <c r="K69" s="87">
        <v>40787</v>
      </c>
      <c r="L69" s="87">
        <v>40817</v>
      </c>
      <c r="M69" s="87">
        <v>40848</v>
      </c>
      <c r="N69" s="87">
        <v>40878</v>
      </c>
      <c r="O69" s="87">
        <v>40909</v>
      </c>
      <c r="P69" s="87">
        <v>40940</v>
      </c>
      <c r="Q69" s="87">
        <v>40969</v>
      </c>
      <c r="R69" s="87">
        <v>41000</v>
      </c>
      <c r="S69" s="87">
        <v>41030</v>
      </c>
      <c r="T69" s="87">
        <v>41061</v>
      </c>
      <c r="U69" s="87">
        <v>41091</v>
      </c>
      <c r="V69" s="87">
        <v>41122</v>
      </c>
      <c r="W69" s="87">
        <v>41153</v>
      </c>
      <c r="X69" s="87">
        <v>41183</v>
      </c>
      <c r="Y69" s="87">
        <v>41214</v>
      </c>
      <c r="Z69" s="87">
        <v>41244</v>
      </c>
      <c r="AA69" s="87">
        <v>41275</v>
      </c>
      <c r="AB69" s="87">
        <v>41306</v>
      </c>
      <c r="AC69" s="87">
        <v>41334</v>
      </c>
      <c r="AD69" s="87">
        <v>41365</v>
      </c>
      <c r="AE69" s="87">
        <v>41395</v>
      </c>
      <c r="AF69" s="87">
        <v>41426</v>
      </c>
      <c r="AG69" s="87">
        <v>41456</v>
      </c>
      <c r="AH69" s="87">
        <v>41487</v>
      </c>
      <c r="AI69" s="87">
        <v>41518</v>
      </c>
      <c r="AJ69" s="87">
        <v>41548</v>
      </c>
      <c r="AK69" s="87">
        <v>41579</v>
      </c>
      <c r="AL69" s="87">
        <v>41609</v>
      </c>
      <c r="AM69" s="87"/>
      <c r="AN69" s="87"/>
    </row>
    <row r="71" spans="2:40" ht="16.2" x14ac:dyDescent="0.45">
      <c r="B71" s="88" t="s">
        <v>234</v>
      </c>
    </row>
    <row r="72" spans="2:40" x14ac:dyDescent="0.3">
      <c r="B72" s="244" t="s">
        <v>274</v>
      </c>
      <c r="D72" s="114">
        <f>'Contracts Signed'!B36*'Sale Revenue'!$E$18</f>
        <v>118148.55513363634</v>
      </c>
      <c r="E72" s="114">
        <f>'Contracts Signed'!C36*'Sale Revenue'!$E$18</f>
        <v>50635.095057272716</v>
      </c>
      <c r="F72" s="114">
        <f>'Contracts Signed'!D36*'Sale Revenue'!$E$18</f>
        <v>151905.28517181816</v>
      </c>
      <c r="G72" s="114">
        <f>'Contracts Signed'!E36*'Sale Revenue'!$E$18</f>
        <v>135026.92015272725</v>
      </c>
      <c r="H72" s="114">
        <f>'Contracts Signed'!F36*'Sale Revenue'!$E$18</f>
        <v>270053.84030545451</v>
      </c>
      <c r="I72" s="114">
        <f>'Contracts Signed'!G36*'Sale Revenue'!$E$18</f>
        <v>236297.11026727268</v>
      </c>
      <c r="J72" s="114">
        <f>'Contracts Signed'!H36*'Sale Revenue'!$E$18</f>
        <v>236297.11026727268</v>
      </c>
      <c r="K72" s="114">
        <f>'Contracts Signed'!I36*'Sale Revenue'!$E$18</f>
        <v>236297.11026727268</v>
      </c>
      <c r="L72" s="114">
        <f>'Contracts Signed'!J36*'Sale Revenue'!$E$18</f>
        <v>371324.03041999997</v>
      </c>
      <c r="M72" s="114">
        <f>'Contracts Signed'!K36*'Sale Revenue'!$E$18</f>
        <v>303810.57034363633</v>
      </c>
      <c r="N72" s="114">
        <f>'Contracts Signed'!L36*'Sale Revenue'!$E$18</f>
        <v>236297.11026727268</v>
      </c>
      <c r="O72" s="114">
        <f>'Contracts Signed'!M36*'Sale Revenue'!$E$18</f>
        <v>286932.20532454539</v>
      </c>
      <c r="P72" s="114">
        <f>'Contracts Signed'!N36*'Sale Revenue'!$E$18</f>
        <v>286932.20532454539</v>
      </c>
      <c r="Q72" s="114">
        <f>'Contracts Signed'!O36*'Sale Revenue'!$E$18</f>
        <v>286932.20532454539</v>
      </c>
      <c r="R72" s="114">
        <f>'Contracts Signed'!P36*'Sale Revenue'!$E$18</f>
        <v>320688.93536272721</v>
      </c>
      <c r="S72" s="114">
        <f>'Contracts Signed'!Q36*'Sale Revenue'!$E$18</f>
        <v>337567.30038181815</v>
      </c>
      <c r="T72" s="114">
        <f>'Contracts Signed'!R36*'Sale Revenue'!$E$18</f>
        <v>337567.30038181815</v>
      </c>
      <c r="U72" s="114">
        <f>'Contracts Signed'!S36*'Sale Revenue'!$E$18</f>
        <v>388202.39543909085</v>
      </c>
      <c r="V72" s="114">
        <f>'Contracts Signed'!T36*'Sale Revenue'!$E$18</f>
        <v>405080.76045818173</v>
      </c>
      <c r="W72" s="114">
        <f>'Contracts Signed'!U36*'Sale Revenue'!$E$18</f>
        <v>438837.49049636355</v>
      </c>
      <c r="X72" s="114">
        <f>'Contracts Signed'!V36*'Sale Revenue'!$E$18</f>
        <v>472594.22053454537</v>
      </c>
      <c r="Y72" s="114">
        <f>'Contracts Signed'!W36*'Sale Revenue'!$E$18</f>
        <v>506350.95057272719</v>
      </c>
      <c r="Z72" s="114">
        <f>'Contracts Signed'!X36*'Sale Revenue'!$E$18</f>
        <v>540107.68061090901</v>
      </c>
      <c r="AA72" s="114">
        <f>'Contracts Signed'!Y36*'Sale Revenue'!$E$18</f>
        <v>556986.04562999995</v>
      </c>
      <c r="AB72" s="114">
        <f>'Contracts Signed'!Z36*'Sale Revenue'!$E$18</f>
        <v>523229.31559181813</v>
      </c>
      <c r="AC72" s="114">
        <f>'Contracts Signed'!AA36*'Sale Revenue'!$E$18</f>
        <v>540107.68061090901</v>
      </c>
      <c r="AD72" s="114">
        <f>'Contracts Signed'!AB36*'Sale Revenue'!$E$18</f>
        <v>573864.41064909077</v>
      </c>
      <c r="AE72" s="114">
        <f>'Contracts Signed'!AC36*'Sale Revenue'!$E$18</f>
        <v>573864.41064909077</v>
      </c>
      <c r="AF72" s="114">
        <f>'Contracts Signed'!AD36*'Sale Revenue'!$E$18</f>
        <v>573864.41064909077</v>
      </c>
      <c r="AG72" s="114">
        <f>'Contracts Signed'!AE36*'Sale Revenue'!$E$18</f>
        <v>607621.14068727265</v>
      </c>
      <c r="AH72" s="114">
        <f>'Contracts Signed'!AF36*'Sale Revenue'!$E$18</f>
        <v>607621.14068727265</v>
      </c>
      <c r="AI72" s="114">
        <f>'Contracts Signed'!AG36*'Sale Revenue'!$E$18</f>
        <v>624499.50570636359</v>
      </c>
      <c r="AJ72" s="114">
        <f>'Contracts Signed'!AH36*'Sale Revenue'!$E$18</f>
        <v>658256.23574454535</v>
      </c>
      <c r="AK72" s="114">
        <f>'Contracts Signed'!AI36*'Sale Revenue'!$E$18</f>
        <v>658256.23574454535</v>
      </c>
      <c r="AL72" s="114">
        <f>'Contracts Signed'!AJ36*'Sale Revenue'!$E$18</f>
        <v>658256.23574454535</v>
      </c>
    </row>
    <row r="73" spans="2:40" x14ac:dyDescent="0.3">
      <c r="B73" s="244" t="s">
        <v>275</v>
      </c>
      <c r="D73" s="114">
        <f>'Contracts Signed'!B37*'Sale Revenue'!$H$18</f>
        <v>13924.972509999998</v>
      </c>
      <c r="E73" s="114">
        <f>'Contracts Signed'!C37*'Sale Revenue'!$H$18</f>
        <v>13924.972509999998</v>
      </c>
      <c r="F73" s="114">
        <f>'Contracts Signed'!D37*'Sale Revenue'!$H$18</f>
        <v>41774.917529999992</v>
      </c>
      <c r="G73" s="114">
        <f>'Contracts Signed'!E37*'Sale Revenue'!$H$18</f>
        <v>27849.945019999996</v>
      </c>
      <c r="H73" s="114">
        <f>'Contracts Signed'!F37*'Sale Revenue'!$H$18</f>
        <v>69624.862549999991</v>
      </c>
      <c r="I73" s="114">
        <f>'Contracts Signed'!G37*'Sale Revenue'!$H$18</f>
        <v>55699.890039999991</v>
      </c>
      <c r="J73" s="114">
        <f>'Contracts Signed'!H37*'Sale Revenue'!$H$18</f>
        <v>55699.890039999991</v>
      </c>
      <c r="K73" s="114">
        <f>'Contracts Signed'!I37*'Sale Revenue'!$H$18</f>
        <v>55699.890039999991</v>
      </c>
      <c r="L73" s="114">
        <f>'Contracts Signed'!J37*'Sale Revenue'!$H$18</f>
        <v>83549.835059999983</v>
      </c>
      <c r="M73" s="114">
        <f>'Contracts Signed'!K37*'Sale Revenue'!$H$18</f>
        <v>55699.890039999991</v>
      </c>
      <c r="N73" s="114">
        <f>'Contracts Signed'!L37*'Sale Revenue'!$H$18</f>
        <v>55699.890039999991</v>
      </c>
      <c r="O73" s="114">
        <f>'Contracts Signed'!M37*'Sale Revenue'!$H$18</f>
        <v>69624.862549999991</v>
      </c>
      <c r="P73" s="114">
        <f>'Contracts Signed'!N37*'Sale Revenue'!$H$18</f>
        <v>55699.890039999991</v>
      </c>
      <c r="Q73" s="114">
        <f>'Contracts Signed'!O37*'Sale Revenue'!$H$18</f>
        <v>69624.862549999991</v>
      </c>
      <c r="R73" s="114">
        <f>'Contracts Signed'!P37*'Sale Revenue'!$H$18</f>
        <v>83549.835059999983</v>
      </c>
      <c r="S73" s="114">
        <f>'Contracts Signed'!Q37*'Sale Revenue'!$H$18</f>
        <v>83549.835059999983</v>
      </c>
      <c r="T73" s="114">
        <f>'Contracts Signed'!R37*'Sale Revenue'!$H$18</f>
        <v>83549.835059999983</v>
      </c>
      <c r="U73" s="114">
        <f>'Contracts Signed'!S37*'Sale Revenue'!$H$18</f>
        <v>83549.835059999983</v>
      </c>
      <c r="V73" s="114">
        <f>'Contracts Signed'!T37*'Sale Revenue'!$H$18</f>
        <v>97474.80756999999</v>
      </c>
      <c r="W73" s="114">
        <f>'Contracts Signed'!U37*'Sale Revenue'!$H$18</f>
        <v>97474.80756999999</v>
      </c>
      <c r="X73" s="114">
        <f>'Contracts Signed'!V37*'Sale Revenue'!$H$18</f>
        <v>97474.80756999999</v>
      </c>
      <c r="Y73" s="114">
        <f>'Contracts Signed'!W37*'Sale Revenue'!$H$18</f>
        <v>125324.75258999997</v>
      </c>
      <c r="Z73" s="114">
        <f>'Contracts Signed'!X37*'Sale Revenue'!$H$18</f>
        <v>125324.75258999997</v>
      </c>
      <c r="AA73" s="114">
        <f>'Contracts Signed'!Y37*'Sale Revenue'!$H$18</f>
        <v>125324.75258999997</v>
      </c>
      <c r="AB73" s="114">
        <f>'Contracts Signed'!Z37*'Sale Revenue'!$H$18</f>
        <v>111399.78007999998</v>
      </c>
      <c r="AC73" s="114">
        <f>'Contracts Signed'!AA37*'Sale Revenue'!$H$18</f>
        <v>125324.75258999997</v>
      </c>
      <c r="AD73" s="114">
        <f>'Contracts Signed'!AB37*'Sale Revenue'!$H$18</f>
        <v>125324.75258999997</v>
      </c>
      <c r="AE73" s="114">
        <f>'Contracts Signed'!AC37*'Sale Revenue'!$H$18</f>
        <v>125324.75258999997</v>
      </c>
      <c r="AF73" s="114">
        <f>'Contracts Signed'!AD37*'Sale Revenue'!$H$18</f>
        <v>139249.72509999998</v>
      </c>
      <c r="AG73" s="114">
        <f>'Contracts Signed'!AE37*'Sale Revenue'!$H$18</f>
        <v>139249.72509999998</v>
      </c>
      <c r="AH73" s="114">
        <f>'Contracts Signed'!AF37*'Sale Revenue'!$H$18</f>
        <v>139249.72509999998</v>
      </c>
      <c r="AI73" s="114">
        <f>'Contracts Signed'!AG37*'Sale Revenue'!$H$18</f>
        <v>139249.72509999998</v>
      </c>
      <c r="AJ73" s="114">
        <f>'Contracts Signed'!AH37*'Sale Revenue'!$H$18</f>
        <v>153174.69760999997</v>
      </c>
      <c r="AK73" s="114">
        <f>'Contracts Signed'!AI37*'Sale Revenue'!$H$18</f>
        <v>153174.69760999997</v>
      </c>
      <c r="AL73" s="114">
        <f>'Contracts Signed'!AJ37*'Sale Revenue'!$H$18</f>
        <v>153174.69760999997</v>
      </c>
    </row>
    <row r="74" spans="2:40" x14ac:dyDescent="0.3">
      <c r="B74" s="244" t="s">
        <v>272</v>
      </c>
      <c r="D74" s="114">
        <f>'Contracts Signed'!B38*'Sale Revenue'!$D$18</f>
        <v>17216.880019090906</v>
      </c>
      <c r="E74" s="114">
        <f>'Contracts Signed'!C38*'Sale Revenue'!$D$18</f>
        <v>17216.880019090906</v>
      </c>
      <c r="F74" s="114">
        <f>'Contracts Signed'!D38*'Sale Revenue'!$D$18</f>
        <v>51650.640057272714</v>
      </c>
      <c r="G74" s="114">
        <f>'Contracts Signed'!E38*'Sale Revenue'!$D$18</f>
        <v>34433.760038181812</v>
      </c>
      <c r="H74" s="114">
        <f>'Contracts Signed'!F38*'Sale Revenue'!$D$18</f>
        <v>51650.640057272714</v>
      </c>
      <c r="I74" s="114">
        <f>'Contracts Signed'!G38*'Sale Revenue'!$D$18</f>
        <v>68867.520076363624</v>
      </c>
      <c r="J74" s="114">
        <f>'Contracts Signed'!H38*'Sale Revenue'!$D$18</f>
        <v>68867.520076363624</v>
      </c>
      <c r="K74" s="114">
        <f>'Contracts Signed'!I38*'Sale Revenue'!$D$18</f>
        <v>68867.520076363624</v>
      </c>
      <c r="L74" s="114">
        <f>'Contracts Signed'!J38*'Sale Revenue'!$D$18</f>
        <v>154951.92017181814</v>
      </c>
      <c r="M74" s="114">
        <f>'Contracts Signed'!K38*'Sale Revenue'!$D$18</f>
        <v>103301.28011454543</v>
      </c>
      <c r="N74" s="114">
        <f>'Contracts Signed'!L38*'Sale Revenue'!$D$18</f>
        <v>68867.520076363624</v>
      </c>
      <c r="O74" s="114">
        <f>'Contracts Signed'!M38*'Sale Revenue'!$D$18</f>
        <v>86084.400095454534</v>
      </c>
      <c r="P74" s="114">
        <f>'Contracts Signed'!N38*'Sale Revenue'!$D$18</f>
        <v>86084.400095454534</v>
      </c>
      <c r="Q74" s="114">
        <f>'Contracts Signed'!O38*'Sale Revenue'!$D$18</f>
        <v>103301.28011454543</v>
      </c>
      <c r="R74" s="114">
        <f>'Contracts Signed'!P38*'Sale Revenue'!$D$18</f>
        <v>86084.400095454534</v>
      </c>
      <c r="S74" s="114">
        <f>'Contracts Signed'!Q38*'Sale Revenue'!$D$18</f>
        <v>86084.400095454534</v>
      </c>
      <c r="T74" s="114">
        <f>'Contracts Signed'!R38*'Sale Revenue'!$D$18</f>
        <v>103301.28011454543</v>
      </c>
      <c r="U74" s="114">
        <f>'Contracts Signed'!S38*'Sale Revenue'!$D$18</f>
        <v>103301.28011454543</v>
      </c>
      <c r="V74" s="114">
        <f>'Contracts Signed'!T38*'Sale Revenue'!$D$18</f>
        <v>120518.16013363634</v>
      </c>
      <c r="W74" s="114">
        <f>'Contracts Signed'!U38*'Sale Revenue'!$D$18</f>
        <v>137735.04015272725</v>
      </c>
      <c r="X74" s="114">
        <f>'Contracts Signed'!V38*'Sale Revenue'!$D$18</f>
        <v>154951.92017181814</v>
      </c>
      <c r="Y74" s="114">
        <f>'Contracts Signed'!W38*'Sale Revenue'!$D$18</f>
        <v>137735.04015272725</v>
      </c>
      <c r="Z74" s="114">
        <f>'Contracts Signed'!X38*'Sale Revenue'!$D$18</f>
        <v>172168.80019090907</v>
      </c>
      <c r="AA74" s="114">
        <f>'Contracts Signed'!Y38*'Sale Revenue'!$D$18</f>
        <v>189385.68020999996</v>
      </c>
      <c r="AB74" s="114">
        <f>'Contracts Signed'!Z38*'Sale Revenue'!$D$18</f>
        <v>172168.80019090907</v>
      </c>
      <c r="AC74" s="114">
        <f>'Contracts Signed'!AA38*'Sale Revenue'!$D$18</f>
        <v>154951.92017181814</v>
      </c>
      <c r="AD74" s="114">
        <f>'Contracts Signed'!AB38*'Sale Revenue'!$D$18</f>
        <v>154951.92017181814</v>
      </c>
      <c r="AE74" s="114">
        <f>'Contracts Signed'!AC38*'Sale Revenue'!$D$18</f>
        <v>154951.92017181814</v>
      </c>
      <c r="AF74" s="114">
        <f>'Contracts Signed'!AD38*'Sale Revenue'!$D$18</f>
        <v>172168.80019090907</v>
      </c>
      <c r="AG74" s="114">
        <f>'Contracts Signed'!AE38*'Sale Revenue'!$D$18</f>
        <v>172168.80019090907</v>
      </c>
      <c r="AH74" s="114">
        <f>'Contracts Signed'!AF38*'Sale Revenue'!$D$18</f>
        <v>206602.56022909086</v>
      </c>
      <c r="AI74" s="114">
        <f>'Contracts Signed'!AG38*'Sale Revenue'!$D$18</f>
        <v>206602.56022909086</v>
      </c>
      <c r="AJ74" s="114">
        <f>'Contracts Signed'!AH38*'Sale Revenue'!$D$18</f>
        <v>189385.68020999996</v>
      </c>
      <c r="AK74" s="114">
        <f>'Contracts Signed'!AI38*'Sale Revenue'!$D$18</f>
        <v>206602.56022909086</v>
      </c>
      <c r="AL74" s="114">
        <f>'Contracts Signed'!AJ38*'Sale Revenue'!$D$18</f>
        <v>189385.68020999996</v>
      </c>
    </row>
    <row r="75" spans="2:40" x14ac:dyDescent="0.3">
      <c r="B75" s="244" t="s">
        <v>324</v>
      </c>
      <c r="D75" s="114">
        <f>'Contracts Signed'!B39*'Sale Revenue'!$F$18</f>
        <v>0</v>
      </c>
      <c r="E75" s="114">
        <f>'Contracts Signed'!C39*'Sale Revenue'!$F$18</f>
        <v>21122.540076363635</v>
      </c>
      <c r="F75" s="114">
        <f>'Contracts Signed'!D39*'Sale Revenue'!$F$18</f>
        <v>0</v>
      </c>
      <c r="G75" s="114">
        <f>'Contracts Signed'!E39*'Sale Revenue'!$F$18</f>
        <v>0</v>
      </c>
      <c r="H75" s="114">
        <f>'Contracts Signed'!F39*'Sale Revenue'!$F$18</f>
        <v>21122.540076363635</v>
      </c>
      <c r="I75" s="114">
        <f>'Contracts Signed'!G39*'Sale Revenue'!$F$18</f>
        <v>0</v>
      </c>
      <c r="J75" s="114">
        <f>'Contracts Signed'!H39*'Sale Revenue'!$F$18</f>
        <v>0</v>
      </c>
      <c r="K75" s="114">
        <f>'Contracts Signed'!I39*'Sale Revenue'!$F$18</f>
        <v>0</v>
      </c>
      <c r="L75" s="114">
        <f>'Contracts Signed'!J39*'Sale Revenue'!$F$18</f>
        <v>10561.270038181818</v>
      </c>
      <c r="M75" s="114">
        <f>'Contracts Signed'!K39*'Sale Revenue'!$F$18</f>
        <v>0</v>
      </c>
      <c r="N75" s="114">
        <f>'Contracts Signed'!L39*'Sale Revenue'!$F$18</f>
        <v>0</v>
      </c>
      <c r="O75" s="114">
        <f>'Contracts Signed'!M39*'Sale Revenue'!$F$18</f>
        <v>0</v>
      </c>
      <c r="P75" s="114">
        <f>'Contracts Signed'!N39*'Sale Revenue'!$F$18</f>
        <v>5280.6350190909088</v>
      </c>
      <c r="Q75" s="114">
        <f>'Contracts Signed'!O39*'Sale Revenue'!$F$18</f>
        <v>5280.6350190909088</v>
      </c>
      <c r="R75" s="114">
        <f>'Contracts Signed'!P39*'Sale Revenue'!$F$18</f>
        <v>5280.6350190909088</v>
      </c>
      <c r="S75" s="114">
        <f>'Contracts Signed'!Q39*'Sale Revenue'!$F$18</f>
        <v>5280.6350190909088</v>
      </c>
      <c r="T75" s="114">
        <f>'Contracts Signed'!R39*'Sale Revenue'!$F$18</f>
        <v>5280.6350190909088</v>
      </c>
      <c r="U75" s="114">
        <f>'Contracts Signed'!S39*'Sale Revenue'!$F$18</f>
        <v>5280.6350190909088</v>
      </c>
      <c r="V75" s="114">
        <f>'Contracts Signed'!T39*'Sale Revenue'!$F$18</f>
        <v>10561.270038181818</v>
      </c>
      <c r="W75" s="114">
        <f>'Contracts Signed'!U39*'Sale Revenue'!$F$18</f>
        <v>10561.270038181818</v>
      </c>
      <c r="X75" s="114">
        <f>'Contracts Signed'!V39*'Sale Revenue'!$F$18</f>
        <v>10561.270038181818</v>
      </c>
      <c r="Y75" s="114">
        <f>'Contracts Signed'!W39*'Sale Revenue'!$F$18</f>
        <v>10561.270038181818</v>
      </c>
      <c r="Z75" s="114">
        <f>'Contracts Signed'!X39*'Sale Revenue'!$F$18</f>
        <v>15841.905057272726</v>
      </c>
      <c r="AA75" s="114">
        <f>'Contracts Signed'!Y39*'Sale Revenue'!$F$18</f>
        <v>15841.905057272726</v>
      </c>
      <c r="AB75" s="114">
        <f>'Contracts Signed'!Z39*'Sale Revenue'!$F$18</f>
        <v>10561.270038181818</v>
      </c>
      <c r="AC75" s="114">
        <f>'Contracts Signed'!AA39*'Sale Revenue'!$F$18</f>
        <v>10561.270038181818</v>
      </c>
      <c r="AD75" s="114">
        <f>'Contracts Signed'!AB39*'Sale Revenue'!$F$18</f>
        <v>10561.270038181818</v>
      </c>
      <c r="AE75" s="114">
        <f>'Contracts Signed'!AC39*'Sale Revenue'!$F$18</f>
        <v>10561.270038181818</v>
      </c>
      <c r="AF75" s="114">
        <f>'Contracts Signed'!AD39*'Sale Revenue'!$F$18</f>
        <v>10561.270038181818</v>
      </c>
      <c r="AG75" s="114">
        <f>'Contracts Signed'!AE39*'Sale Revenue'!$F$18</f>
        <v>10561.270038181818</v>
      </c>
      <c r="AH75" s="114">
        <f>'Contracts Signed'!AF39*'Sale Revenue'!$F$18</f>
        <v>15841.905057272726</v>
      </c>
      <c r="AI75" s="114">
        <f>'Contracts Signed'!AG39*'Sale Revenue'!$F$18</f>
        <v>15841.905057272726</v>
      </c>
      <c r="AJ75" s="114">
        <f>'Contracts Signed'!AH39*'Sale Revenue'!$F$18</f>
        <v>15841.905057272726</v>
      </c>
      <c r="AK75" s="114">
        <f>'Contracts Signed'!AI39*'Sale Revenue'!$F$18</f>
        <v>15841.905057272726</v>
      </c>
      <c r="AL75" s="114">
        <f>'Contracts Signed'!AJ39*'Sale Revenue'!$F$18</f>
        <v>10561.270038181818</v>
      </c>
    </row>
    <row r="76" spans="2:40" x14ac:dyDescent="0.3">
      <c r="B76" s="244" t="s">
        <v>273</v>
      </c>
      <c r="D76" s="114">
        <f>'Contracts Signed'!B40*'Sale Revenue'!$G$18</f>
        <v>0</v>
      </c>
      <c r="E76" s="114">
        <f>'Contracts Signed'!C40*'Sale Revenue'!$G$18</f>
        <v>0</v>
      </c>
      <c r="F76" s="114">
        <f>'Contracts Signed'!D40*'Sale Revenue'!$G$18</f>
        <v>0</v>
      </c>
      <c r="G76" s="114">
        <f>'Contracts Signed'!E40*'Sale Revenue'!$G$18</f>
        <v>0</v>
      </c>
      <c r="H76" s="114">
        <f>'Contracts Signed'!F40*'Sale Revenue'!$G$18</f>
        <v>103768</v>
      </c>
      <c r="I76" s="114">
        <f>'Contracts Signed'!G40*'Sale Revenue'!$G$18</f>
        <v>0</v>
      </c>
      <c r="J76" s="114">
        <f>'Contracts Signed'!H40*'Sale Revenue'!$G$18</f>
        <v>0</v>
      </c>
      <c r="K76" s="114">
        <f>'Contracts Signed'!I40*'Sale Revenue'!$G$18</f>
        <v>103768</v>
      </c>
      <c r="L76" s="114">
        <f>'Contracts Signed'!J40*'Sale Revenue'!$G$18</f>
        <v>62260.799999999996</v>
      </c>
      <c r="M76" s="114">
        <f>'Contracts Signed'!K40*'Sale Revenue'!$G$18</f>
        <v>62260.799999999996</v>
      </c>
      <c r="N76" s="114">
        <f>'Contracts Signed'!L40*'Sale Revenue'!$G$18</f>
        <v>10376.799999999999</v>
      </c>
      <c r="O76" s="114">
        <f>'Contracts Signed'!M40*'Sale Revenue'!$G$18</f>
        <v>10376.799999999999</v>
      </c>
      <c r="P76" s="114">
        <f>'Contracts Signed'!N40*'Sale Revenue'!$G$18</f>
        <v>31130.399999999998</v>
      </c>
      <c r="Q76" s="114">
        <f>'Contracts Signed'!O40*'Sale Revenue'!$G$18</f>
        <v>31130.399999999998</v>
      </c>
      <c r="R76" s="114">
        <f>'Contracts Signed'!P40*'Sale Revenue'!$G$18</f>
        <v>31130.399999999998</v>
      </c>
      <c r="S76" s="114">
        <f>'Contracts Signed'!Q40*'Sale Revenue'!$G$18</f>
        <v>41507.199999999997</v>
      </c>
      <c r="T76" s="114">
        <f>'Contracts Signed'!R40*'Sale Revenue'!$G$18</f>
        <v>51884</v>
      </c>
      <c r="U76" s="114">
        <f>'Contracts Signed'!S40*'Sale Revenue'!$G$18</f>
        <v>51884</v>
      </c>
      <c r="V76" s="114">
        <f>'Contracts Signed'!T40*'Sale Revenue'!$G$18</f>
        <v>51884</v>
      </c>
      <c r="W76" s="114">
        <f>'Contracts Signed'!U40*'Sale Revenue'!$G$18</f>
        <v>62260.799999999996</v>
      </c>
      <c r="X76" s="114">
        <f>'Contracts Signed'!V40*'Sale Revenue'!$G$18</f>
        <v>72637.599999999991</v>
      </c>
      <c r="Y76" s="114">
        <f>'Contracts Signed'!W40*'Sale Revenue'!$G$18</f>
        <v>83014.399999999994</v>
      </c>
      <c r="Z76" s="114">
        <f>'Contracts Signed'!X40*'Sale Revenue'!$G$18</f>
        <v>83014.399999999994</v>
      </c>
      <c r="AA76" s="114">
        <f>'Contracts Signed'!Y40*'Sale Revenue'!$G$18</f>
        <v>72637.599999999991</v>
      </c>
      <c r="AB76" s="114">
        <f>'Contracts Signed'!Z40*'Sale Revenue'!$G$18</f>
        <v>62260.799999999996</v>
      </c>
      <c r="AC76" s="114">
        <f>'Contracts Signed'!AA40*'Sale Revenue'!$G$18</f>
        <v>62260.799999999996</v>
      </c>
      <c r="AD76" s="114">
        <f>'Contracts Signed'!AB40*'Sale Revenue'!$G$18</f>
        <v>72637.599999999991</v>
      </c>
      <c r="AE76" s="114">
        <f>'Contracts Signed'!AC40*'Sale Revenue'!$G$18</f>
        <v>83014.399999999994</v>
      </c>
      <c r="AF76" s="114">
        <f>'Contracts Signed'!AD40*'Sale Revenue'!$G$18</f>
        <v>83014.399999999994</v>
      </c>
      <c r="AG76" s="114">
        <f>'Contracts Signed'!AE40*'Sale Revenue'!$G$18</f>
        <v>83014.399999999994</v>
      </c>
      <c r="AH76" s="114">
        <f>'Contracts Signed'!AF40*'Sale Revenue'!$G$18</f>
        <v>83014.399999999994</v>
      </c>
      <c r="AI76" s="114">
        <f>'Contracts Signed'!AG40*'Sale Revenue'!$G$18</f>
        <v>93391.2</v>
      </c>
      <c r="AJ76" s="114">
        <f>'Contracts Signed'!AH40*'Sale Revenue'!$G$18</f>
        <v>93391.2</v>
      </c>
      <c r="AK76" s="114">
        <f>'Contracts Signed'!AI40*'Sale Revenue'!$G$18</f>
        <v>103768</v>
      </c>
      <c r="AL76" s="114">
        <f>'Contracts Signed'!AJ40*'Sale Revenue'!$G$18</f>
        <v>93391.2</v>
      </c>
    </row>
    <row r="77" spans="2:40" x14ac:dyDescent="0.3">
      <c r="B77" s="122" t="s">
        <v>562</v>
      </c>
      <c r="D77" s="114">
        <f>'Contracts Signed'!B41*'Sale Revenue'!$J$18</f>
        <v>47140</v>
      </c>
      <c r="E77" s="114">
        <f>'Contracts Signed'!C41*'Sale Revenue'!$J$18</f>
        <v>58925</v>
      </c>
      <c r="F77" s="114">
        <f>'Contracts Signed'!D41*'Sale Revenue'!$J$18</f>
        <v>70710</v>
      </c>
      <c r="G77" s="114">
        <f>'Contracts Signed'!E41*'Sale Revenue'!$J$18</f>
        <v>70710</v>
      </c>
      <c r="H77" s="114">
        <f>'Contracts Signed'!F41*'Sale Revenue'!$J$18</f>
        <v>82495</v>
      </c>
      <c r="I77" s="114">
        <f>'Contracts Signed'!G41*'Sale Revenue'!$J$18</f>
        <v>94280</v>
      </c>
      <c r="J77" s="114">
        <f>'Contracts Signed'!H41*'Sale Revenue'!$J$18</f>
        <v>117850</v>
      </c>
      <c r="K77" s="114">
        <f>'Contracts Signed'!I41*'Sale Revenue'!$J$18</f>
        <v>129635</v>
      </c>
      <c r="L77" s="114">
        <f>'Contracts Signed'!J41*'Sale Revenue'!$J$18</f>
        <v>153205</v>
      </c>
      <c r="M77" s="114">
        <f>'Contracts Signed'!K41*'Sale Revenue'!$J$18</f>
        <v>176775</v>
      </c>
      <c r="N77" s="114">
        <f>'Contracts Signed'!L41*'Sale Revenue'!$J$18</f>
        <v>200345</v>
      </c>
      <c r="O77" s="114">
        <f>'Contracts Signed'!M41*'Sale Revenue'!$J$18</f>
        <v>223915</v>
      </c>
      <c r="P77" s="114">
        <f>'Contracts Signed'!N41*'Sale Revenue'!$J$18</f>
        <v>223915</v>
      </c>
      <c r="Q77" s="114">
        <f>'Contracts Signed'!O41*'Sale Revenue'!$J$18</f>
        <v>223915</v>
      </c>
      <c r="R77" s="114">
        <f>'Contracts Signed'!P41*'Sale Revenue'!$J$18</f>
        <v>223915</v>
      </c>
      <c r="S77" s="114">
        <f>'Contracts Signed'!Q41*'Sale Revenue'!$J$18</f>
        <v>223915</v>
      </c>
      <c r="T77" s="114">
        <f>'Contracts Signed'!R41*'Sale Revenue'!$J$18</f>
        <v>223915</v>
      </c>
      <c r="U77" s="114">
        <f>'Contracts Signed'!S41*'Sale Revenue'!$J$18</f>
        <v>223915</v>
      </c>
      <c r="V77" s="114">
        <f>'Contracts Signed'!T41*'Sale Revenue'!$J$18</f>
        <v>223915</v>
      </c>
      <c r="W77" s="114">
        <f>'Contracts Signed'!U41*'Sale Revenue'!$J$18</f>
        <v>223915</v>
      </c>
      <c r="X77" s="114">
        <f>'Contracts Signed'!V41*'Sale Revenue'!$J$18</f>
        <v>223915</v>
      </c>
      <c r="Y77" s="114">
        <f>'Contracts Signed'!W41*'Sale Revenue'!$J$18</f>
        <v>223915</v>
      </c>
      <c r="Z77" s="114">
        <f>'Contracts Signed'!X41*'Sale Revenue'!$J$18</f>
        <v>223915</v>
      </c>
      <c r="AA77" s="114">
        <f>'Contracts Signed'!Y41*'Sale Revenue'!$J$18</f>
        <v>223915</v>
      </c>
      <c r="AB77" s="114">
        <f>'Contracts Signed'!Z41*'Sale Revenue'!$J$18</f>
        <v>247485</v>
      </c>
      <c r="AC77" s="114">
        <f>'Contracts Signed'!AA41*'Sale Revenue'!$J$18</f>
        <v>271055</v>
      </c>
      <c r="AD77" s="114">
        <f>'Contracts Signed'!AB41*'Sale Revenue'!$J$18</f>
        <v>306410</v>
      </c>
      <c r="AE77" s="114">
        <f>'Contracts Signed'!AC41*'Sale Revenue'!$J$18</f>
        <v>329980</v>
      </c>
      <c r="AF77" s="114">
        <f>'Contracts Signed'!AD41*'Sale Revenue'!$J$18</f>
        <v>365335</v>
      </c>
      <c r="AG77" s="114">
        <f>'Contracts Signed'!AE41*'Sale Revenue'!$J$18</f>
        <v>400690</v>
      </c>
      <c r="AH77" s="114">
        <f>'Contracts Signed'!AF41*'Sale Revenue'!$J$18</f>
        <v>436045</v>
      </c>
      <c r="AI77" s="114">
        <f>'Contracts Signed'!AG41*'Sale Revenue'!$J$18</f>
        <v>483185</v>
      </c>
      <c r="AJ77" s="114">
        <f>'Contracts Signed'!AH41*'Sale Revenue'!$J$18</f>
        <v>530325</v>
      </c>
      <c r="AK77" s="114">
        <f>'Contracts Signed'!AI41*'Sale Revenue'!$J$18</f>
        <v>577465</v>
      </c>
      <c r="AL77" s="114">
        <f>'Contracts Signed'!AJ41*'Sale Revenue'!$J$18</f>
        <v>636390</v>
      </c>
    </row>
    <row r="78" spans="2:40" x14ac:dyDescent="0.3">
      <c r="B78" s="122" t="s">
        <v>563</v>
      </c>
      <c r="D78" s="114">
        <f>'Contracts Signed'!B42*'Sale Revenue'!$I$18</f>
        <v>3171.7</v>
      </c>
      <c r="E78" s="114">
        <f>'Contracts Signed'!C42*'Sale Revenue'!$I$18</f>
        <v>3171.7</v>
      </c>
      <c r="F78" s="114">
        <f>'Contracts Signed'!D42*'Sale Revenue'!$I$18</f>
        <v>6343.4</v>
      </c>
      <c r="G78" s="114">
        <f>'Contracts Signed'!E42*'Sale Revenue'!$I$18</f>
        <v>6343.4</v>
      </c>
      <c r="H78" s="114">
        <f>'Contracts Signed'!F42*'Sale Revenue'!$I$18</f>
        <v>6343.4</v>
      </c>
      <c r="I78" s="114">
        <f>'Contracts Signed'!G42*'Sale Revenue'!$I$18</f>
        <v>6343.4</v>
      </c>
      <c r="J78" s="114">
        <f>'Contracts Signed'!H42*'Sale Revenue'!$I$18</f>
        <v>9515.0999999999985</v>
      </c>
      <c r="K78" s="114">
        <f>'Contracts Signed'!I42*'Sale Revenue'!$I$18</f>
        <v>9515.0999999999985</v>
      </c>
      <c r="L78" s="114">
        <f>'Contracts Signed'!J42*'Sale Revenue'!$I$18</f>
        <v>12686.8</v>
      </c>
      <c r="M78" s="114">
        <f>'Contracts Signed'!K42*'Sale Revenue'!$I$18</f>
        <v>12686.8</v>
      </c>
      <c r="N78" s="114">
        <f>'Contracts Signed'!L42*'Sale Revenue'!$I$18</f>
        <v>15858.5</v>
      </c>
      <c r="O78" s="114">
        <f>'Contracts Signed'!M42*'Sale Revenue'!$I$18</f>
        <v>15858.5</v>
      </c>
      <c r="P78" s="114">
        <f>'Contracts Signed'!N42*'Sale Revenue'!$I$18</f>
        <v>15858.5</v>
      </c>
      <c r="Q78" s="114">
        <f>'Contracts Signed'!O42*'Sale Revenue'!$I$18</f>
        <v>15858.5</v>
      </c>
      <c r="R78" s="114">
        <f>'Contracts Signed'!P42*'Sale Revenue'!$I$18</f>
        <v>15858.5</v>
      </c>
      <c r="S78" s="114">
        <f>'Contracts Signed'!Q42*'Sale Revenue'!$I$18</f>
        <v>15858.5</v>
      </c>
      <c r="T78" s="114">
        <f>'Contracts Signed'!R42*'Sale Revenue'!$I$18</f>
        <v>15858.5</v>
      </c>
      <c r="U78" s="114">
        <f>'Contracts Signed'!S42*'Sale Revenue'!$I$18</f>
        <v>15858.5</v>
      </c>
      <c r="V78" s="114">
        <f>'Contracts Signed'!T42*'Sale Revenue'!$I$18</f>
        <v>15858.5</v>
      </c>
      <c r="W78" s="114">
        <f>'Contracts Signed'!U42*'Sale Revenue'!$I$18</f>
        <v>15858.5</v>
      </c>
      <c r="X78" s="114">
        <f>'Contracts Signed'!V42*'Sale Revenue'!$I$18</f>
        <v>15858.5</v>
      </c>
      <c r="Y78" s="114">
        <f>'Contracts Signed'!W42*'Sale Revenue'!$I$18</f>
        <v>15858.5</v>
      </c>
      <c r="Z78" s="114">
        <f>'Contracts Signed'!X42*'Sale Revenue'!$I$18</f>
        <v>15858.5</v>
      </c>
      <c r="AA78" s="114">
        <f>'Contracts Signed'!Y42*'Sale Revenue'!$I$18</f>
        <v>15858.5</v>
      </c>
      <c r="AB78" s="114">
        <f>'Contracts Signed'!Z42*'Sale Revenue'!$I$18</f>
        <v>19030.199999999997</v>
      </c>
      <c r="AC78" s="114">
        <f>'Contracts Signed'!AA42*'Sale Revenue'!$I$18</f>
        <v>19030.199999999997</v>
      </c>
      <c r="AD78" s="114">
        <f>'Contracts Signed'!AB42*'Sale Revenue'!$I$18</f>
        <v>22201.899999999998</v>
      </c>
      <c r="AE78" s="114">
        <f>'Contracts Signed'!AC42*'Sale Revenue'!$I$18</f>
        <v>25373.599999999999</v>
      </c>
      <c r="AF78" s="114">
        <f>'Contracts Signed'!AD42*'Sale Revenue'!$I$18</f>
        <v>28545.3</v>
      </c>
      <c r="AG78" s="114">
        <f>'Contracts Signed'!AE42*'Sale Revenue'!$I$18</f>
        <v>28545.3</v>
      </c>
      <c r="AH78" s="114">
        <f>'Contracts Signed'!AF42*'Sale Revenue'!$I$18</f>
        <v>31717</v>
      </c>
      <c r="AI78" s="114">
        <f>'Contracts Signed'!AG42*'Sale Revenue'!$I$18</f>
        <v>34888.699999999997</v>
      </c>
      <c r="AJ78" s="114">
        <f>'Contracts Signed'!AH42*'Sale Revenue'!$I$18</f>
        <v>38060.399999999994</v>
      </c>
      <c r="AK78" s="114">
        <f>'Contracts Signed'!AI42*'Sale Revenue'!$I$18</f>
        <v>41232.1</v>
      </c>
      <c r="AL78" s="114">
        <f>'Contracts Signed'!AJ42*'Sale Revenue'!$I$18</f>
        <v>47575.5</v>
      </c>
    </row>
    <row r="79" spans="2:40" x14ac:dyDescent="0.3">
      <c r="B79" s="122" t="s">
        <v>266</v>
      </c>
      <c r="D79" s="114">
        <f>'Contracts Signed'!B43*'Sale Revenue'!$C$18</f>
        <v>2509.1999999999998</v>
      </c>
      <c r="E79" s="114">
        <f>'Contracts Signed'!C43*'Sale Revenue'!$C$18</f>
        <v>2509.1999999999998</v>
      </c>
      <c r="F79" s="114">
        <f>'Contracts Signed'!D43*'Sale Revenue'!$C$18</f>
        <v>0</v>
      </c>
      <c r="G79" s="114">
        <f>'Contracts Signed'!E43*'Sale Revenue'!$C$18</f>
        <v>2509.1999999999998</v>
      </c>
      <c r="H79" s="114">
        <f>'Contracts Signed'!F43*'Sale Revenue'!$C$18</f>
        <v>2509.1999999999998</v>
      </c>
      <c r="I79" s="114">
        <f>'Contracts Signed'!G43*'Sale Revenue'!$C$18</f>
        <v>5018.3999999999996</v>
      </c>
      <c r="J79" s="114">
        <f>'Contracts Signed'!H43*'Sale Revenue'!$C$18</f>
        <v>2509.1999999999998</v>
      </c>
      <c r="K79" s="114">
        <f>'Contracts Signed'!I43*'Sale Revenue'!$C$18</f>
        <v>5018.3999999999996</v>
      </c>
      <c r="L79" s="114">
        <f>'Contracts Signed'!J43*'Sale Revenue'!$C$18</f>
        <v>2509.1999999999998</v>
      </c>
      <c r="M79" s="114">
        <f>'Contracts Signed'!K43*'Sale Revenue'!$C$18</f>
        <v>5018.3999999999996</v>
      </c>
      <c r="N79" s="114">
        <f>'Contracts Signed'!L43*'Sale Revenue'!$C$18</f>
        <v>5018.3999999999996</v>
      </c>
      <c r="O79" s="114">
        <f>'Contracts Signed'!M43*'Sale Revenue'!$C$18</f>
        <v>5018.3999999999996</v>
      </c>
      <c r="P79" s="114">
        <f>'Contracts Signed'!N43*'Sale Revenue'!$C$18</f>
        <v>5018.3999999999996</v>
      </c>
      <c r="Q79" s="114">
        <f>'Contracts Signed'!O43*'Sale Revenue'!$C$18</f>
        <v>5018.3999999999996</v>
      </c>
      <c r="R79" s="114">
        <f>'Contracts Signed'!P43*'Sale Revenue'!$C$18</f>
        <v>5018.3999999999996</v>
      </c>
      <c r="S79" s="114">
        <f>'Contracts Signed'!Q43*'Sale Revenue'!$C$18</f>
        <v>5018.3999999999996</v>
      </c>
      <c r="T79" s="114">
        <f>'Contracts Signed'!R43*'Sale Revenue'!$C$18</f>
        <v>5018.3999999999996</v>
      </c>
      <c r="U79" s="114">
        <f>'Contracts Signed'!S43*'Sale Revenue'!$C$18</f>
        <v>5018.3999999999996</v>
      </c>
      <c r="V79" s="114">
        <f>'Contracts Signed'!T43*'Sale Revenue'!$C$18</f>
        <v>5018.3999999999996</v>
      </c>
      <c r="W79" s="114">
        <f>'Contracts Signed'!U43*'Sale Revenue'!$C$18</f>
        <v>5018.3999999999996</v>
      </c>
      <c r="X79" s="114">
        <f>'Contracts Signed'!V43*'Sale Revenue'!$C$18</f>
        <v>5018.3999999999996</v>
      </c>
      <c r="Y79" s="114">
        <f>'Contracts Signed'!W43*'Sale Revenue'!$C$18</f>
        <v>5018.3999999999996</v>
      </c>
      <c r="Z79" s="114">
        <f>'Contracts Signed'!X43*'Sale Revenue'!$C$18</f>
        <v>5018.3999999999996</v>
      </c>
      <c r="AA79" s="114">
        <f>'Contracts Signed'!Y43*'Sale Revenue'!$C$18</f>
        <v>7527.5999999999995</v>
      </c>
      <c r="AB79" s="114">
        <f>'Contracts Signed'!Z43*'Sale Revenue'!$C$18</f>
        <v>7527.5999999999995</v>
      </c>
      <c r="AC79" s="114">
        <f>'Contracts Signed'!AA43*'Sale Revenue'!$C$18</f>
        <v>10036.799999999999</v>
      </c>
      <c r="AD79" s="114">
        <f>'Contracts Signed'!AB43*'Sale Revenue'!$C$18</f>
        <v>7527.5999999999995</v>
      </c>
      <c r="AE79" s="114">
        <f>'Contracts Signed'!AC43*'Sale Revenue'!$C$18</f>
        <v>10036.799999999999</v>
      </c>
      <c r="AF79" s="114">
        <f>'Contracts Signed'!AD43*'Sale Revenue'!$C$18</f>
        <v>10036.799999999999</v>
      </c>
      <c r="AG79" s="114">
        <f>'Contracts Signed'!AE43*'Sale Revenue'!$C$18</f>
        <v>12546</v>
      </c>
      <c r="AH79" s="114">
        <f>'Contracts Signed'!AF43*'Sale Revenue'!$C$18</f>
        <v>12546</v>
      </c>
      <c r="AI79" s="114">
        <f>'Contracts Signed'!AG43*'Sale Revenue'!$C$18</f>
        <v>12546</v>
      </c>
      <c r="AJ79" s="114">
        <f>'Contracts Signed'!AH43*'Sale Revenue'!$C$18</f>
        <v>15055.199999999999</v>
      </c>
      <c r="AK79" s="114">
        <f>'Contracts Signed'!AI43*'Sale Revenue'!$C$18</f>
        <v>17564.399999999998</v>
      </c>
      <c r="AL79" s="114">
        <f>'Contracts Signed'!AJ43*'Sale Revenue'!$C$18</f>
        <v>17564.399999999998</v>
      </c>
      <c r="AM79" s="114"/>
      <c r="AN79" s="114"/>
    </row>
    <row r="80" spans="2:40" s="95" customFormat="1" x14ac:dyDescent="0.3">
      <c r="B80" s="93"/>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row>
    <row r="81" spans="2:40" x14ac:dyDescent="0.3">
      <c r="C81" s="114">
        <f>SUM(C72:C80)</f>
        <v>0</v>
      </c>
      <c r="D81" s="114">
        <f>SUM(D72:D80)</f>
        <v>202111.30766272725</v>
      </c>
      <c r="E81" s="114">
        <f t="shared" ref="E81:AL81" si="5">SUM(E72:E80)</f>
        <v>167505.38766272727</v>
      </c>
      <c r="F81" s="114">
        <f t="shared" si="5"/>
        <v>322384.24275909085</v>
      </c>
      <c r="G81" s="114">
        <f t="shared" si="5"/>
        <v>276873.22521090909</v>
      </c>
      <c r="H81" s="114">
        <f t="shared" si="5"/>
        <v>607567.48298909084</v>
      </c>
      <c r="I81" s="114">
        <f t="shared" si="5"/>
        <v>466506.32038363634</v>
      </c>
      <c r="J81" s="114">
        <f t="shared" si="5"/>
        <v>490738.82038363628</v>
      </c>
      <c r="K81" s="114">
        <f t="shared" si="5"/>
        <v>608801.02038363623</v>
      </c>
      <c r="L81" s="114">
        <f t="shared" si="5"/>
        <v>851048.85568999988</v>
      </c>
      <c r="M81" s="114">
        <f t="shared" si="5"/>
        <v>719552.74049818178</v>
      </c>
      <c r="N81" s="114">
        <f t="shared" si="5"/>
        <v>592463.2203836363</v>
      </c>
      <c r="O81" s="114">
        <f t="shared" si="5"/>
        <v>697810.16796999995</v>
      </c>
      <c r="P81" s="114">
        <f t="shared" si="5"/>
        <v>709919.43047909078</v>
      </c>
      <c r="Q81" s="114">
        <f t="shared" si="5"/>
        <v>741061.28300818172</v>
      </c>
      <c r="R81" s="114">
        <f t="shared" si="5"/>
        <v>771526.10553727264</v>
      </c>
      <c r="S81" s="114">
        <f t="shared" si="5"/>
        <v>798781.27055636363</v>
      </c>
      <c r="T81" s="114">
        <f t="shared" si="5"/>
        <v>826374.95057545451</v>
      </c>
      <c r="U81" s="114">
        <f t="shared" si="5"/>
        <v>877010.04563272733</v>
      </c>
      <c r="V81" s="114">
        <f t="shared" si="5"/>
        <v>930310.89819999994</v>
      </c>
      <c r="W81" s="114">
        <f t="shared" si="5"/>
        <v>991661.3082572727</v>
      </c>
      <c r="X81" s="114">
        <f t="shared" si="5"/>
        <v>1053011.7183145452</v>
      </c>
      <c r="Y81" s="114">
        <f t="shared" si="5"/>
        <v>1107778.3133536363</v>
      </c>
      <c r="Z81" s="114">
        <f t="shared" si="5"/>
        <v>1181249.4384490908</v>
      </c>
      <c r="AA81" s="114">
        <f t="shared" si="5"/>
        <v>1207477.0834872727</v>
      </c>
      <c r="AB81" s="114">
        <f t="shared" si="5"/>
        <v>1153662.7659009092</v>
      </c>
      <c r="AC81" s="114">
        <f t="shared" si="5"/>
        <v>1193328.4234109088</v>
      </c>
      <c r="AD81" s="114">
        <f t="shared" si="5"/>
        <v>1273479.4534490905</v>
      </c>
      <c r="AE81" s="114">
        <f t="shared" si="5"/>
        <v>1313107.1534490909</v>
      </c>
      <c r="AF81" s="114">
        <f t="shared" si="5"/>
        <v>1382775.7059781817</v>
      </c>
      <c r="AG81" s="114">
        <f t="shared" si="5"/>
        <v>1454396.6360163635</v>
      </c>
      <c r="AH81" s="114">
        <f t="shared" si="5"/>
        <v>1532637.7310736361</v>
      </c>
      <c r="AI81" s="114">
        <f t="shared" si="5"/>
        <v>1610204.596092727</v>
      </c>
      <c r="AJ81" s="114">
        <f t="shared" si="5"/>
        <v>1693490.318621818</v>
      </c>
      <c r="AK81" s="114">
        <f t="shared" si="5"/>
        <v>1773904.898640909</v>
      </c>
      <c r="AL81" s="114">
        <f t="shared" si="5"/>
        <v>1806298.9836027271</v>
      </c>
      <c r="AM81" s="114"/>
      <c r="AN81" s="114"/>
    </row>
    <row r="82" spans="2:40" x14ac:dyDescent="0.3">
      <c r="H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2:40" x14ac:dyDescent="0.3">
      <c r="B83" s="33" t="s">
        <v>625</v>
      </c>
      <c r="C83" s="527">
        <f>'Variables and Assumptions'!$C$9</f>
        <v>0.16</v>
      </c>
      <c r="D83" s="527">
        <f>'Variables and Assumptions'!$C$9</f>
        <v>0.16</v>
      </c>
      <c r="E83" s="527">
        <f>'Variables and Assumptions'!$C$9</f>
        <v>0.16</v>
      </c>
      <c r="F83" s="527">
        <f>'Variables and Assumptions'!$C$9</f>
        <v>0.16</v>
      </c>
      <c r="G83" s="527">
        <f>'Variables and Assumptions'!$C$9</f>
        <v>0.16</v>
      </c>
      <c r="H83" s="527">
        <f>'Variables and Assumptions'!$C$9</f>
        <v>0.16</v>
      </c>
      <c r="I83" s="527">
        <f>'Variables and Assumptions'!$C$9</f>
        <v>0.16</v>
      </c>
      <c r="J83" s="527">
        <f>'Variables and Assumptions'!$C$9</f>
        <v>0.16</v>
      </c>
      <c r="K83" s="527">
        <f>'Variables and Assumptions'!$C$9</f>
        <v>0.16</v>
      </c>
      <c r="L83" s="527">
        <f>'Variables and Assumptions'!$C$9</f>
        <v>0.16</v>
      </c>
      <c r="M83" s="527">
        <f>'Variables and Assumptions'!$C$9</f>
        <v>0.16</v>
      </c>
      <c r="N83" s="527">
        <f>'Variables and Assumptions'!$C$9</f>
        <v>0.16</v>
      </c>
      <c r="O83" s="527">
        <f>'Variables and Assumptions'!$D$9</f>
        <v>0.16</v>
      </c>
      <c r="P83" s="527">
        <f>'Variables and Assumptions'!$D$9</f>
        <v>0.16</v>
      </c>
      <c r="Q83" s="527">
        <f>'Variables and Assumptions'!$D$9</f>
        <v>0.16</v>
      </c>
      <c r="R83" s="527">
        <f>'Variables and Assumptions'!$D$9</f>
        <v>0.16</v>
      </c>
      <c r="S83" s="527">
        <f>'Variables and Assumptions'!$D$9</f>
        <v>0.16</v>
      </c>
      <c r="T83" s="527">
        <f>'Variables and Assumptions'!$D$9</f>
        <v>0.16</v>
      </c>
      <c r="U83" s="527">
        <f>'Variables and Assumptions'!$D$9</f>
        <v>0.16</v>
      </c>
      <c r="V83" s="527">
        <f>'Variables and Assumptions'!$D$9</f>
        <v>0.16</v>
      </c>
      <c r="W83" s="527">
        <f>'Variables and Assumptions'!$D$9</f>
        <v>0.16</v>
      </c>
      <c r="X83" s="527">
        <f>'Variables and Assumptions'!$D$9</f>
        <v>0.16</v>
      </c>
      <c r="Y83" s="527">
        <f>'Variables and Assumptions'!$D$9</f>
        <v>0.16</v>
      </c>
      <c r="Z83" s="527">
        <f>'Variables and Assumptions'!$D$9</f>
        <v>0.16</v>
      </c>
      <c r="AA83" s="527">
        <f>'Variables and Assumptions'!$E$9</f>
        <v>0.16</v>
      </c>
      <c r="AB83" s="527">
        <f>'Variables and Assumptions'!$E$9</f>
        <v>0.16</v>
      </c>
      <c r="AC83" s="527">
        <f>'Variables and Assumptions'!$E$9</f>
        <v>0.16</v>
      </c>
      <c r="AD83" s="527">
        <f>'Variables and Assumptions'!$E$9</f>
        <v>0.16</v>
      </c>
      <c r="AE83" s="527">
        <f>'Variables and Assumptions'!$E$9</f>
        <v>0.16</v>
      </c>
      <c r="AF83" s="527">
        <f>'Variables and Assumptions'!$E$9</f>
        <v>0.16</v>
      </c>
      <c r="AG83" s="527">
        <f>'Variables and Assumptions'!$E$9</f>
        <v>0.16</v>
      </c>
      <c r="AH83" s="527">
        <f>'Variables and Assumptions'!$E$9</f>
        <v>0.16</v>
      </c>
      <c r="AI83" s="527">
        <f>'Variables and Assumptions'!$E$9</f>
        <v>0.16</v>
      </c>
      <c r="AJ83" s="527">
        <f>'Variables and Assumptions'!$E$9</f>
        <v>0.16</v>
      </c>
      <c r="AK83" s="527">
        <f>'Variables and Assumptions'!$E$9</f>
        <v>0.16</v>
      </c>
      <c r="AL83" s="527">
        <f>'Variables and Assumptions'!$E$9</f>
        <v>0.16</v>
      </c>
    </row>
    <row r="84" spans="2:40" x14ac:dyDescent="0.3">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row>
    <row r="85" spans="2:40" s="32" customFormat="1" x14ac:dyDescent="0.3">
      <c r="B85" s="32" t="s">
        <v>626</v>
      </c>
      <c r="C85" s="241"/>
      <c r="D85" s="241"/>
      <c r="E85" s="527">
        <f>'Variables and Assumptions'!$C$10</f>
        <v>0.4</v>
      </c>
      <c r="F85" s="527">
        <f>'Variables and Assumptions'!$C$10</f>
        <v>0.4</v>
      </c>
      <c r="G85" s="527">
        <f>'Variables and Assumptions'!$C$10</f>
        <v>0.4</v>
      </c>
      <c r="H85" s="527">
        <f>'Variables and Assumptions'!$C$10</f>
        <v>0.4</v>
      </c>
      <c r="I85" s="527">
        <f>'Variables and Assumptions'!$C$10</f>
        <v>0.4</v>
      </c>
      <c r="J85" s="527">
        <f>'Variables and Assumptions'!$C$10</f>
        <v>0.4</v>
      </c>
      <c r="K85" s="527">
        <f>'Variables and Assumptions'!$C$10</f>
        <v>0.4</v>
      </c>
      <c r="L85" s="527">
        <f>'Variables and Assumptions'!$C$10</f>
        <v>0.4</v>
      </c>
      <c r="M85" s="527">
        <f>'Variables and Assumptions'!$C$10</f>
        <v>0.4</v>
      </c>
      <c r="N85" s="527">
        <f>'Variables and Assumptions'!$C$10</f>
        <v>0.4</v>
      </c>
      <c r="O85" s="527">
        <f>'Variables and Assumptions'!$C$10</f>
        <v>0.4</v>
      </c>
      <c r="P85" s="527">
        <f>'Variables and Assumptions'!$C$10</f>
        <v>0.4</v>
      </c>
      <c r="Q85" s="527">
        <f>'Variables and Assumptions'!$D$10</f>
        <v>0.55000000000000004</v>
      </c>
      <c r="R85" s="527">
        <f>'Variables and Assumptions'!$D$10</f>
        <v>0.55000000000000004</v>
      </c>
      <c r="S85" s="527">
        <f>'Variables and Assumptions'!$D$10</f>
        <v>0.55000000000000004</v>
      </c>
      <c r="T85" s="527">
        <f>'Variables and Assumptions'!$D$10</f>
        <v>0.55000000000000004</v>
      </c>
      <c r="U85" s="527">
        <f>'Variables and Assumptions'!$D$10</f>
        <v>0.55000000000000004</v>
      </c>
      <c r="V85" s="527">
        <f>'Variables and Assumptions'!$D$10</f>
        <v>0.55000000000000004</v>
      </c>
      <c r="W85" s="527">
        <f>'Variables and Assumptions'!$D$10</f>
        <v>0.55000000000000004</v>
      </c>
      <c r="X85" s="527">
        <f>'Variables and Assumptions'!$D$10</f>
        <v>0.55000000000000004</v>
      </c>
      <c r="Y85" s="527">
        <f>'Variables and Assumptions'!$D$10</f>
        <v>0.55000000000000004</v>
      </c>
      <c r="Z85" s="527">
        <f>'Variables and Assumptions'!$D$10</f>
        <v>0.55000000000000004</v>
      </c>
      <c r="AA85" s="527">
        <f>'Variables and Assumptions'!$D$10</f>
        <v>0.55000000000000004</v>
      </c>
      <c r="AB85" s="527">
        <f>'Variables and Assumptions'!$D$10</f>
        <v>0.55000000000000004</v>
      </c>
      <c r="AC85" s="527">
        <f>'Variables and Assumptions'!$E$10</f>
        <v>0.65</v>
      </c>
      <c r="AD85" s="527">
        <f>'Variables and Assumptions'!$E$10</f>
        <v>0.65</v>
      </c>
      <c r="AE85" s="527">
        <f>'Variables and Assumptions'!$E$10</f>
        <v>0.65</v>
      </c>
      <c r="AF85" s="527">
        <f>'Variables and Assumptions'!$E$10</f>
        <v>0.65</v>
      </c>
      <c r="AG85" s="527">
        <f>'Variables and Assumptions'!$E$10</f>
        <v>0.65</v>
      </c>
      <c r="AH85" s="527">
        <f>'Variables and Assumptions'!$E$10</f>
        <v>0.65</v>
      </c>
      <c r="AI85" s="527">
        <f>'Variables and Assumptions'!$E$10</f>
        <v>0.65</v>
      </c>
      <c r="AJ85" s="527">
        <f>'Variables and Assumptions'!$E$10</f>
        <v>0.65</v>
      </c>
      <c r="AK85" s="527">
        <f>'Variables and Assumptions'!$E$10</f>
        <v>0.65</v>
      </c>
      <c r="AL85" s="527">
        <f>'Variables and Assumptions'!$E$10</f>
        <v>0.65</v>
      </c>
    </row>
    <row r="86" spans="2:40" x14ac:dyDescent="0.3">
      <c r="H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2:40" ht="16.2" x14ac:dyDescent="0.45">
      <c r="B87" s="88" t="s">
        <v>622</v>
      </c>
    </row>
    <row r="88" spans="2:40" x14ac:dyDescent="0.3">
      <c r="B88" s="33" t="s">
        <v>236</v>
      </c>
      <c r="E88" s="114">
        <f t="shared" ref="E88:AL88" si="6">(E140+E143+E144+E145+E147+E148+E149+E150)*E83*E85</f>
        <v>27126.341295755643</v>
      </c>
      <c r="F88" s="114">
        <f t="shared" si="6"/>
        <v>19993.098405981094</v>
      </c>
      <c r="G88" s="114">
        <f t="shared" si="6"/>
        <v>43039.780361476667</v>
      </c>
      <c r="H88" s="114">
        <f t="shared" si="6"/>
        <v>38470.464030235933</v>
      </c>
      <c r="I88" s="114">
        <f t="shared" si="6"/>
        <v>79351.737810995197</v>
      </c>
      <c r="J88" s="114">
        <f t="shared" si="6"/>
        <v>65255.688042198111</v>
      </c>
      <c r="K88" s="114">
        <f t="shared" si="6"/>
        <v>68357.448042198113</v>
      </c>
      <c r="L88" s="114">
        <f t="shared" si="6"/>
        <v>83469.409642198123</v>
      </c>
      <c r="M88" s="114">
        <f t="shared" si="6"/>
        <v>111797.12359652539</v>
      </c>
      <c r="N88" s="114">
        <f t="shared" si="6"/>
        <v>96317.463416859944</v>
      </c>
      <c r="O88" s="114">
        <f t="shared" si="6"/>
        <v>80050.004842198119</v>
      </c>
      <c r="P88" s="114">
        <f t="shared" si="6"/>
        <v>93534.414133252663</v>
      </c>
      <c r="Q88" s="114">
        <f t="shared" si="6"/>
        <v>130168.12894066561</v>
      </c>
      <c r="R88" s="114">
        <f t="shared" si="6"/>
        <v>136012.71549178881</v>
      </c>
      <c r="S88" s="114">
        <f t="shared" si="6"/>
        <v>141661.47023951999</v>
      </c>
      <c r="T88" s="114">
        <f t="shared" si="6"/>
        <v>146814.85035208322</v>
      </c>
      <c r="U88" s="114">
        <f t="shared" si="6"/>
        <v>152034.95854144642</v>
      </c>
      <c r="V88" s="114">
        <f t="shared" si="6"/>
        <v>161659.6774099328</v>
      </c>
      <c r="W88" s="114">
        <f t="shared" si="6"/>
        <v>170761.80218702718</v>
      </c>
      <c r="X88" s="114">
        <f t="shared" si="6"/>
        <v>182279.56593231362</v>
      </c>
      <c r="Y88" s="114">
        <f t="shared" si="6"/>
        <v>193797.32967760001</v>
      </c>
      <c r="Z88" s="114">
        <f t="shared" si="6"/>
        <v>204079.66745629438</v>
      </c>
      <c r="AA88" s="114">
        <f t="shared" si="6"/>
        <v>216801.28528494082</v>
      </c>
      <c r="AB88" s="114">
        <f t="shared" si="6"/>
        <v>222137.44238686727</v>
      </c>
      <c r="AC88" s="114">
        <f t="shared" si="6"/>
        <v>252431.06230139575</v>
      </c>
      <c r="AD88" s="114">
        <f t="shared" si="6"/>
        <v>261020.6370429254</v>
      </c>
      <c r="AE88" s="114">
        <f t="shared" si="6"/>
        <v>278113.33528174373</v>
      </c>
      <c r="AF88" s="114">
        <f t="shared" si="6"/>
        <v>286355.89688174374</v>
      </c>
      <c r="AG88" s="114">
        <f t="shared" si="6"/>
        <v>301276.68913307111</v>
      </c>
      <c r="AH88" s="114">
        <f t="shared" si="6"/>
        <v>316595.12657188944</v>
      </c>
      <c r="AI88" s="114">
        <f t="shared" si="6"/>
        <v>330042.3651851078</v>
      </c>
      <c r="AJ88" s="114">
        <f t="shared" si="6"/>
        <v>346597.55709995521</v>
      </c>
      <c r="AK88" s="114">
        <f t="shared" si="6"/>
        <v>364260.10536545567</v>
      </c>
      <c r="AL88" s="114">
        <f t="shared" si="6"/>
        <v>381416.07133470313</v>
      </c>
      <c r="AM88" s="114"/>
      <c r="AN88" s="114"/>
    </row>
    <row r="89" spans="2:40" x14ac:dyDescent="0.3">
      <c r="B89" s="33" t="s">
        <v>237</v>
      </c>
      <c r="C89" s="94"/>
      <c r="D89" s="94"/>
      <c r="E89" s="94">
        <f>SUM(E88:E88)/12</f>
        <v>2260.5284413129702</v>
      </c>
      <c r="F89" s="94">
        <f>SUM($E88:F88)/12</f>
        <v>3926.619975144728</v>
      </c>
      <c r="G89" s="94">
        <f>SUM($E88:G88)/12</f>
        <v>7513.2683386011167</v>
      </c>
      <c r="H89" s="94">
        <f>SUM($E88:H88)/12</f>
        <v>10719.140341120778</v>
      </c>
      <c r="I89" s="94">
        <f>SUM($E88:I88)/12</f>
        <v>17331.785158703711</v>
      </c>
      <c r="J89" s="94">
        <f>SUM($E88:J88)/12</f>
        <v>22769.75916222022</v>
      </c>
      <c r="K89" s="94">
        <f>SUM($E88:K88)/12</f>
        <v>28466.213165736728</v>
      </c>
      <c r="L89" s="94">
        <f>SUM($E88:L88)/12</f>
        <v>35421.997302586569</v>
      </c>
      <c r="M89" s="94">
        <f>SUM($E88:M88)/12</f>
        <v>44738.424268963689</v>
      </c>
      <c r="N89" s="94">
        <f>SUM($E88:N88)/12</f>
        <v>52764.87955370202</v>
      </c>
      <c r="O89" s="94">
        <f>SUM($E88:O88)/12</f>
        <v>59435.713290551859</v>
      </c>
      <c r="P89" s="94">
        <f>SUM(E88:P88)/12</f>
        <v>67230.247801656253</v>
      </c>
      <c r="Q89" s="94">
        <f>SUM(F88:Q88)/12</f>
        <v>75817.063438732075</v>
      </c>
      <c r="R89" s="94">
        <f t="shared" ref="R89:AL89" si="7">SUM(G88:R88)/12</f>
        <v>85485.364862549395</v>
      </c>
      <c r="S89" s="94">
        <f t="shared" si="7"/>
        <v>93703.839019053019</v>
      </c>
      <c r="T89" s="94">
        <f t="shared" si="7"/>
        <v>102732.53787920694</v>
      </c>
      <c r="U89" s="94">
        <f t="shared" si="7"/>
        <v>108789.47294007787</v>
      </c>
      <c r="V89" s="94">
        <f t="shared" si="7"/>
        <v>116823.13872072242</v>
      </c>
      <c r="W89" s="94">
        <f t="shared" si="7"/>
        <v>125356.83489945818</v>
      </c>
      <c r="X89" s="94">
        <f t="shared" si="7"/>
        <v>133591.01459030114</v>
      </c>
      <c r="Y89" s="94">
        <f t="shared" si="7"/>
        <v>140424.36509705737</v>
      </c>
      <c r="Z89" s="94">
        <f t="shared" si="7"/>
        <v>149404.54876701024</v>
      </c>
      <c r="AA89" s="94">
        <f t="shared" si="7"/>
        <v>160800.48880390546</v>
      </c>
      <c r="AB89" s="94">
        <f t="shared" si="7"/>
        <v>171517.40782504002</v>
      </c>
      <c r="AC89" s="94">
        <f t="shared" si="7"/>
        <v>181705.98560510087</v>
      </c>
      <c r="AD89" s="94">
        <f t="shared" si="7"/>
        <v>192123.3124010289</v>
      </c>
      <c r="AE89" s="94">
        <f t="shared" si="7"/>
        <v>203494.30115454752</v>
      </c>
      <c r="AF89" s="94">
        <f t="shared" si="7"/>
        <v>215122.72169868593</v>
      </c>
      <c r="AG89" s="94">
        <f t="shared" si="7"/>
        <v>227559.53258132134</v>
      </c>
      <c r="AH89" s="94">
        <f t="shared" si="7"/>
        <v>240470.82001148441</v>
      </c>
      <c r="AI89" s="94">
        <f t="shared" si="7"/>
        <v>253744.20026132441</v>
      </c>
      <c r="AJ89" s="94">
        <f t="shared" si="7"/>
        <v>267437.36619196116</v>
      </c>
      <c r="AK89" s="94">
        <f t="shared" si="7"/>
        <v>281642.59749928251</v>
      </c>
      <c r="AL89" s="94">
        <f t="shared" si="7"/>
        <v>296420.63115581661</v>
      </c>
      <c r="AM89" s="94"/>
      <c r="AN89" s="94"/>
    </row>
    <row r="90" spans="2:40" x14ac:dyDescent="0.3">
      <c r="B90" s="33" t="s">
        <v>238</v>
      </c>
      <c r="E90" s="114">
        <f>E88-E89</f>
        <v>24865.812854442673</v>
      </c>
      <c r="F90" s="114">
        <f>E90+F88-F89</f>
        <v>40932.29128527904</v>
      </c>
      <c r="G90" s="114">
        <f t="shared" ref="G90:AL90" si="8">F90+G88-G89</f>
        <v>76458.803308154587</v>
      </c>
      <c r="H90" s="114">
        <f t="shared" si="8"/>
        <v>104210.12699726975</v>
      </c>
      <c r="I90" s="114">
        <f t="shared" si="8"/>
        <v>166230.07964956123</v>
      </c>
      <c r="J90" s="114">
        <f t="shared" si="8"/>
        <v>208716.0085295391</v>
      </c>
      <c r="K90" s="114">
        <f t="shared" si="8"/>
        <v>248607.24340600046</v>
      </c>
      <c r="L90" s="114">
        <f t="shared" si="8"/>
        <v>296654.65574561199</v>
      </c>
      <c r="M90" s="114">
        <f t="shared" si="8"/>
        <v>363713.35507317371</v>
      </c>
      <c r="N90" s="114">
        <f t="shared" si="8"/>
        <v>407265.9389363316</v>
      </c>
      <c r="O90" s="114">
        <f t="shared" si="8"/>
        <v>427880.23048797785</v>
      </c>
      <c r="P90" s="114">
        <f t="shared" si="8"/>
        <v>454184.39681957429</v>
      </c>
      <c r="Q90" s="114">
        <f t="shared" si="8"/>
        <v>508535.46232150786</v>
      </c>
      <c r="R90" s="114">
        <f t="shared" si="8"/>
        <v>559062.81295074732</v>
      </c>
      <c r="S90" s="114">
        <f t="shared" si="8"/>
        <v>607020.44417121424</v>
      </c>
      <c r="T90" s="114">
        <f t="shared" si="8"/>
        <v>651102.75664409052</v>
      </c>
      <c r="U90" s="114">
        <f t="shared" si="8"/>
        <v>694348.24224545911</v>
      </c>
      <c r="V90" s="114">
        <f t="shared" si="8"/>
        <v>739184.78093466954</v>
      </c>
      <c r="W90" s="114">
        <f t="shared" si="8"/>
        <v>784589.7482222385</v>
      </c>
      <c r="X90" s="114">
        <f t="shared" si="8"/>
        <v>833278.29956425098</v>
      </c>
      <c r="Y90" s="114">
        <f t="shared" si="8"/>
        <v>886651.26414479362</v>
      </c>
      <c r="Z90" s="114">
        <f t="shared" si="8"/>
        <v>941326.38283407781</v>
      </c>
      <c r="AA90" s="114">
        <f t="shared" si="8"/>
        <v>997327.17931511323</v>
      </c>
      <c r="AB90" s="114">
        <f t="shared" si="8"/>
        <v>1047947.2138769404</v>
      </c>
      <c r="AC90" s="114">
        <f t="shared" si="8"/>
        <v>1118672.2905732354</v>
      </c>
      <c r="AD90" s="114">
        <f t="shared" si="8"/>
        <v>1187569.615215132</v>
      </c>
      <c r="AE90" s="114">
        <f t="shared" si="8"/>
        <v>1262188.6493423281</v>
      </c>
      <c r="AF90" s="114">
        <f t="shared" si="8"/>
        <v>1333421.8245253859</v>
      </c>
      <c r="AG90" s="114">
        <f t="shared" si="8"/>
        <v>1407138.9810771355</v>
      </c>
      <c r="AH90" s="114">
        <f t="shared" si="8"/>
        <v>1483263.2876375406</v>
      </c>
      <c r="AI90" s="114">
        <f t="shared" si="8"/>
        <v>1559561.452561324</v>
      </c>
      <c r="AJ90" s="114">
        <f t="shared" si="8"/>
        <v>1638721.643469318</v>
      </c>
      <c r="AK90" s="114">
        <f t="shared" si="8"/>
        <v>1721339.1513354911</v>
      </c>
      <c r="AL90" s="114">
        <f t="shared" si="8"/>
        <v>1806334.5915143776</v>
      </c>
      <c r="AM90" s="114"/>
      <c r="AN90" s="114"/>
    </row>
    <row r="91" spans="2:40" x14ac:dyDescent="0.3">
      <c r="H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2:40" s="32" customFormat="1" x14ac:dyDescent="0.3">
      <c r="B92" s="32" t="s">
        <v>627</v>
      </c>
      <c r="C92" s="241"/>
      <c r="D92" s="241"/>
      <c r="E92" s="241"/>
      <c r="F92" s="241"/>
      <c r="G92" s="241"/>
      <c r="H92" s="295"/>
      <c r="I92" s="241"/>
      <c r="J92" s="241"/>
      <c r="K92" s="241"/>
      <c r="L92" s="241"/>
      <c r="M92" s="241"/>
      <c r="N92" s="241"/>
      <c r="O92" s="241"/>
      <c r="P92" s="241"/>
      <c r="Q92" s="527">
        <f>'Variables and Assumptions'!$D$11</f>
        <v>0.75</v>
      </c>
      <c r="R92" s="527">
        <f>'Variables and Assumptions'!$D$11</f>
        <v>0.75</v>
      </c>
      <c r="S92" s="527">
        <f>'Variables and Assumptions'!$D$11</f>
        <v>0.75</v>
      </c>
      <c r="T92" s="527">
        <f>'Variables and Assumptions'!$D$11</f>
        <v>0.75</v>
      </c>
      <c r="U92" s="527">
        <f>'Variables and Assumptions'!$D$11</f>
        <v>0.75</v>
      </c>
      <c r="V92" s="527">
        <f>'Variables and Assumptions'!$D$11</f>
        <v>0.75</v>
      </c>
      <c r="W92" s="527">
        <f>'Variables and Assumptions'!$D$11</f>
        <v>0.75</v>
      </c>
      <c r="X92" s="527">
        <f>'Variables and Assumptions'!$D$11</f>
        <v>0.75</v>
      </c>
      <c r="Y92" s="527">
        <f>'Variables and Assumptions'!$D$11</f>
        <v>0.75</v>
      </c>
      <c r="Z92" s="527">
        <f>'Variables and Assumptions'!$D$11</f>
        <v>0.75</v>
      </c>
      <c r="AA92" s="527">
        <f>'Variables and Assumptions'!$D$11</f>
        <v>0.75</v>
      </c>
      <c r="AB92" s="527">
        <f>'Variables and Assumptions'!$D$11</f>
        <v>0.75</v>
      </c>
      <c r="AC92" s="527">
        <f>'Variables and Assumptions'!$E$11</f>
        <v>0.75</v>
      </c>
      <c r="AD92" s="527">
        <f>'Variables and Assumptions'!$E$11</f>
        <v>0.75</v>
      </c>
      <c r="AE92" s="527">
        <f>'Variables and Assumptions'!$E$11</f>
        <v>0.75</v>
      </c>
      <c r="AF92" s="527">
        <f>'Variables and Assumptions'!$E$11</f>
        <v>0.75</v>
      </c>
      <c r="AG92" s="527">
        <f>'Variables and Assumptions'!$E$11</f>
        <v>0.75</v>
      </c>
      <c r="AH92" s="527">
        <f>'Variables and Assumptions'!$E$11</f>
        <v>0.75</v>
      </c>
      <c r="AI92" s="527">
        <f>'Variables and Assumptions'!$E$11</f>
        <v>0.75</v>
      </c>
      <c r="AJ92" s="527">
        <f>'Variables and Assumptions'!$E$11</f>
        <v>0.75</v>
      </c>
      <c r="AK92" s="527">
        <f>'Variables and Assumptions'!$E$11</f>
        <v>0.75</v>
      </c>
      <c r="AL92" s="527">
        <f>'Variables and Assumptions'!$E$11</f>
        <v>0.75</v>
      </c>
      <c r="AM92" s="241"/>
      <c r="AN92" s="241"/>
    </row>
    <row r="93" spans="2:40" x14ac:dyDescent="0.3">
      <c r="H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2:40" ht="16.2" x14ac:dyDescent="0.45">
      <c r="B94" s="88" t="s">
        <v>623</v>
      </c>
      <c r="H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2:40" x14ac:dyDescent="0.3">
      <c r="B95" s="33" t="s">
        <v>236</v>
      </c>
      <c r="H95" s="114"/>
      <c r="J95" s="114"/>
      <c r="K95" s="114"/>
      <c r="L95" s="114"/>
      <c r="M95" s="114"/>
      <c r="N95" s="114"/>
      <c r="O95" s="114"/>
      <c r="P95" s="114"/>
      <c r="Q95" s="114">
        <f>Q92*E88</f>
        <v>20344.755971816732</v>
      </c>
      <c r="R95" s="114">
        <f t="shared" ref="R95:AL95" si="9">R92*F88</f>
        <v>14994.823804485821</v>
      </c>
      <c r="S95" s="114">
        <f t="shared" si="9"/>
        <v>32279.835271107499</v>
      </c>
      <c r="T95" s="114">
        <f t="shared" si="9"/>
        <v>28852.84802267695</v>
      </c>
      <c r="U95" s="114">
        <f t="shared" si="9"/>
        <v>59513.803358246398</v>
      </c>
      <c r="V95" s="114">
        <f t="shared" si="9"/>
        <v>48941.766031648585</v>
      </c>
      <c r="W95" s="114">
        <f t="shared" si="9"/>
        <v>51268.086031648585</v>
      </c>
      <c r="X95" s="114">
        <f t="shared" si="9"/>
        <v>62602.057231648592</v>
      </c>
      <c r="Y95" s="114">
        <f t="shared" si="9"/>
        <v>83847.842697394037</v>
      </c>
      <c r="Z95" s="114">
        <f t="shared" si="9"/>
        <v>72238.097562644951</v>
      </c>
      <c r="AA95" s="114">
        <f t="shared" si="9"/>
        <v>60037.503631648593</v>
      </c>
      <c r="AB95" s="114">
        <f t="shared" si="9"/>
        <v>70150.81059993949</v>
      </c>
      <c r="AC95" s="114">
        <f t="shared" si="9"/>
        <v>97626.096705499207</v>
      </c>
      <c r="AD95" s="114">
        <f t="shared" si="9"/>
        <v>102009.53661884161</v>
      </c>
      <c r="AE95" s="114">
        <f t="shared" si="9"/>
        <v>106246.10267964</v>
      </c>
      <c r="AF95" s="114">
        <f t="shared" si="9"/>
        <v>110111.13776406241</v>
      </c>
      <c r="AG95" s="114">
        <f t="shared" si="9"/>
        <v>114026.21890608482</v>
      </c>
      <c r="AH95" s="114">
        <f t="shared" si="9"/>
        <v>121244.7580574496</v>
      </c>
      <c r="AI95" s="114">
        <f t="shared" si="9"/>
        <v>128071.35164027038</v>
      </c>
      <c r="AJ95" s="114">
        <f t="shared" si="9"/>
        <v>136709.6744492352</v>
      </c>
      <c r="AK95" s="114">
        <f t="shared" si="9"/>
        <v>145347.99725820002</v>
      </c>
      <c r="AL95" s="114">
        <f t="shared" si="9"/>
        <v>153059.75059222078</v>
      </c>
      <c r="AM95" s="114"/>
      <c r="AN95" s="114"/>
    </row>
    <row r="96" spans="2:40" x14ac:dyDescent="0.3">
      <c r="B96" s="33" t="s">
        <v>237</v>
      </c>
      <c r="C96" s="94"/>
      <c r="D96" s="94"/>
      <c r="E96" s="94"/>
      <c r="F96" s="94"/>
      <c r="G96" s="94"/>
      <c r="H96" s="94"/>
      <c r="I96" s="94"/>
      <c r="J96" s="94"/>
      <c r="K96" s="94"/>
      <c r="L96" s="94"/>
      <c r="M96" s="94"/>
      <c r="N96" s="94"/>
      <c r="O96" s="94"/>
      <c r="P96" s="94"/>
      <c r="Q96" s="94">
        <f>SUM(Q95:Q95)/12</f>
        <v>1695.3963309847277</v>
      </c>
      <c r="R96" s="94">
        <f>SUM($Q95:R95)/12</f>
        <v>2944.9649813585461</v>
      </c>
      <c r="S96" s="94">
        <f>SUM($Q95:S95)/12</f>
        <v>5634.9512539508387</v>
      </c>
      <c r="T96" s="94">
        <f>SUM($Q95:T95)/12</f>
        <v>8039.3552558405836</v>
      </c>
      <c r="U96" s="94">
        <f>SUM($Q95:U95)/12</f>
        <v>12998.838869027784</v>
      </c>
      <c r="V96" s="94">
        <f>SUM($Q95:V95)/12</f>
        <v>17077.319371665166</v>
      </c>
      <c r="W96" s="94">
        <f>SUM($Q95:W95)/12</f>
        <v>21349.65987430255</v>
      </c>
      <c r="X96" s="94">
        <f>SUM($Q95:X95)/12</f>
        <v>26566.497976939932</v>
      </c>
      <c r="Y96" s="94">
        <f>SUM($Q95:Y95)/12</f>
        <v>33553.818201722766</v>
      </c>
      <c r="Z96" s="94">
        <f>SUM($Q95:Z95)/12</f>
        <v>39573.659665276507</v>
      </c>
      <c r="AA96" s="94">
        <f>SUM($Q95:AA95)/12</f>
        <v>44576.784967913896</v>
      </c>
      <c r="AB96" s="94">
        <f>SUM(Q95:AB95)/12</f>
        <v>50422.685851242182</v>
      </c>
      <c r="AC96" s="94">
        <f t="shared" ref="AC96:AL96" si="10">SUM(R95:AC95)/12</f>
        <v>56862.797579049067</v>
      </c>
      <c r="AD96" s="94">
        <f t="shared" si="10"/>
        <v>64114.023646912043</v>
      </c>
      <c r="AE96" s="94">
        <f t="shared" si="10"/>
        <v>70277.879264289746</v>
      </c>
      <c r="AF96" s="94">
        <f t="shared" si="10"/>
        <v>77049.403409405189</v>
      </c>
      <c r="AG96" s="94">
        <f t="shared" si="10"/>
        <v>81592.104705058402</v>
      </c>
      <c r="AH96" s="94">
        <f t="shared" si="10"/>
        <v>87617.354040541817</v>
      </c>
      <c r="AI96" s="94">
        <f t="shared" si="10"/>
        <v>94017.626174593635</v>
      </c>
      <c r="AJ96" s="94">
        <f t="shared" si="10"/>
        <v>100193.26094272586</v>
      </c>
      <c r="AK96" s="94">
        <f t="shared" si="10"/>
        <v>105318.27382279302</v>
      </c>
      <c r="AL96" s="94">
        <f t="shared" si="10"/>
        <v>112053.41157525768</v>
      </c>
      <c r="AM96" s="94"/>
      <c r="AN96" s="94"/>
    </row>
    <row r="97" spans="2:40" x14ac:dyDescent="0.3">
      <c r="B97" s="33" t="s">
        <v>238</v>
      </c>
      <c r="H97" s="114"/>
      <c r="J97" s="114"/>
      <c r="K97" s="114"/>
      <c r="L97" s="114"/>
      <c r="M97" s="114"/>
      <c r="N97" s="114"/>
      <c r="O97" s="114"/>
      <c r="P97" s="114"/>
      <c r="Q97" s="114">
        <f>Q95-Q96</f>
        <v>18649.359640832005</v>
      </c>
      <c r="R97" s="114">
        <f>Q97+R95-R96</f>
        <v>30699.218463959278</v>
      </c>
      <c r="S97" s="114">
        <f t="shared" ref="S97:AL97" si="11">R97+S95-S96</f>
        <v>57344.102481115937</v>
      </c>
      <c r="T97" s="114">
        <f t="shared" si="11"/>
        <v>78157.595247952311</v>
      </c>
      <c r="U97" s="114">
        <f t="shared" si="11"/>
        <v>124672.55973717094</v>
      </c>
      <c r="V97" s="114">
        <f t="shared" si="11"/>
        <v>156537.00639715439</v>
      </c>
      <c r="W97" s="114">
        <f t="shared" si="11"/>
        <v>186455.43255450044</v>
      </c>
      <c r="X97" s="114">
        <f t="shared" si="11"/>
        <v>222490.99180920911</v>
      </c>
      <c r="Y97" s="114">
        <f t="shared" si="11"/>
        <v>272785.01630488038</v>
      </c>
      <c r="Z97" s="114">
        <f t="shared" si="11"/>
        <v>305449.45420224883</v>
      </c>
      <c r="AA97" s="114">
        <f t="shared" si="11"/>
        <v>320910.17286598356</v>
      </c>
      <c r="AB97" s="114">
        <f t="shared" si="11"/>
        <v>340638.29761468089</v>
      </c>
      <c r="AC97" s="114">
        <f t="shared" si="11"/>
        <v>381401.59674113104</v>
      </c>
      <c r="AD97" s="114">
        <f t="shared" si="11"/>
        <v>419297.10971306055</v>
      </c>
      <c r="AE97" s="114">
        <f t="shared" si="11"/>
        <v>455265.33312841086</v>
      </c>
      <c r="AF97" s="114">
        <f t="shared" si="11"/>
        <v>488327.06748306804</v>
      </c>
      <c r="AG97" s="114">
        <f t="shared" si="11"/>
        <v>520761.18168409448</v>
      </c>
      <c r="AH97" s="114">
        <f t="shared" si="11"/>
        <v>554388.58570100227</v>
      </c>
      <c r="AI97" s="114">
        <f t="shared" si="11"/>
        <v>588442.31116667902</v>
      </c>
      <c r="AJ97" s="114">
        <f t="shared" si="11"/>
        <v>624958.72467318841</v>
      </c>
      <c r="AK97" s="114">
        <f t="shared" si="11"/>
        <v>664988.44810859533</v>
      </c>
      <c r="AL97" s="114">
        <f t="shared" si="11"/>
        <v>705994.78712555848</v>
      </c>
      <c r="AM97" s="114"/>
      <c r="AN97" s="114"/>
    </row>
    <row r="98" spans="2:40" x14ac:dyDescent="0.3">
      <c r="H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2:40" x14ac:dyDescent="0.3">
      <c r="B99" s="33" t="s">
        <v>669</v>
      </c>
      <c r="H99" s="114"/>
      <c r="J99" s="114"/>
      <c r="K99" s="114"/>
      <c r="L99" s="114"/>
      <c r="M99" s="114"/>
      <c r="N99" s="114"/>
      <c r="O99" s="114"/>
      <c r="P99" s="114"/>
      <c r="Q99" s="114">
        <f>E154/'Contracts Signed'!B44</f>
        <v>28256.605516412117</v>
      </c>
      <c r="R99" s="114">
        <f>F154/'Contracts Signed'!C44</f>
        <v>22164.827671636362</v>
      </c>
      <c r="S99" s="114">
        <f>G154/'Contracts Signed'!D44</f>
        <v>29238.981223829247</v>
      </c>
      <c r="T99" s="114">
        <f>H154/'Contracts Signed'!E44</f>
        <v>28623.857165354111</v>
      </c>
      <c r="U99" s="114">
        <f>I154/'Contracts Signed'!F44</f>
        <v>26710.749655198484</v>
      </c>
      <c r="V99" s="114">
        <f>J154/'Contracts Signed'!G44</f>
        <v>29988.827225274865</v>
      </c>
      <c r="W99" s="114">
        <f>K154/'Contracts Signed'!H44</f>
        <v>29669.03126831515</v>
      </c>
      <c r="X99" s="114">
        <f>L154/'Contracts Signed'!I44</f>
        <v>27171.031784569699</v>
      </c>
      <c r="Y99" s="114">
        <f>M154/'Contracts Signed'!J44</f>
        <v>28062.739623366233</v>
      </c>
      <c r="Z99" s="114">
        <f>N154/'Contracts Signed'!K44</f>
        <v>27362.915743426114</v>
      </c>
      <c r="AA99" s="114">
        <f>O154/'Contracts Signed'!L44</f>
        <v>26612.3686310499</v>
      </c>
      <c r="AB99" s="114">
        <f>P154/'Contracts Signed'!M44</f>
        <v>27064.355941334677</v>
      </c>
      <c r="AC99" s="114">
        <f>Q154/'Contracts Signed'!N44</f>
        <v>26602.581311693506</v>
      </c>
      <c r="AD99" s="114">
        <f>R154/'Contracts Signed'!O44</f>
        <v>26830.350167544828</v>
      </c>
      <c r="AE99" s="114">
        <f>S154/'Contracts Signed'!P44</f>
        <v>27005.845076303031</v>
      </c>
      <c r="AF99" s="114">
        <f>T154/'Contracts Signed'!Q44</f>
        <v>27079.223261628151</v>
      </c>
      <c r="AG99" s="114">
        <f>U154/'Contracts Signed'!R44</f>
        <v>27159.863335370457</v>
      </c>
      <c r="AH99" s="114">
        <f>V154/'Contracts Signed'!S44</f>
        <v>27576.165056528629</v>
      </c>
      <c r="AI99" s="114">
        <f>W154/'Contracts Signed'!T44</f>
        <v>27628.134717309087</v>
      </c>
      <c r="AJ99" s="114">
        <f>X154/'Contracts Signed'!U44</f>
        <v>27899.749918035392</v>
      </c>
      <c r="AK99" s="114">
        <f>Y154/'Contracts Signed'!V44</f>
        <v>28143.859781979289</v>
      </c>
      <c r="AL99" s="114">
        <f>Z154/'Contracts Signed'!W44</f>
        <v>28195.297232066594</v>
      </c>
      <c r="AM99" s="114"/>
      <c r="AN99" s="114"/>
    </row>
    <row r="100" spans="2:40" x14ac:dyDescent="0.3">
      <c r="B100" s="33" t="s">
        <v>671</v>
      </c>
      <c r="H100" s="114"/>
      <c r="J100" s="114"/>
      <c r="K100" s="114"/>
      <c r="L100" s="114"/>
      <c r="M100" s="114"/>
      <c r="N100" s="114"/>
      <c r="O100" s="114"/>
      <c r="P100" s="114"/>
      <c r="Q100" s="307">
        <f>ROUND(Q95/$Q$83/Q99,0)</f>
        <v>5</v>
      </c>
      <c r="R100" s="307">
        <f t="shared" ref="R100:AL100" si="12">ROUND(R95/$Q$83/R99,0)</f>
        <v>4</v>
      </c>
      <c r="S100" s="307">
        <f t="shared" si="12"/>
        <v>7</v>
      </c>
      <c r="T100" s="307">
        <f t="shared" si="12"/>
        <v>6</v>
      </c>
      <c r="U100" s="307">
        <f t="shared" si="12"/>
        <v>14</v>
      </c>
      <c r="V100" s="307">
        <f t="shared" si="12"/>
        <v>10</v>
      </c>
      <c r="W100" s="307">
        <f t="shared" si="12"/>
        <v>11</v>
      </c>
      <c r="X100" s="307">
        <f t="shared" si="12"/>
        <v>14</v>
      </c>
      <c r="Y100" s="307">
        <f t="shared" si="12"/>
        <v>19</v>
      </c>
      <c r="Z100" s="307">
        <f t="shared" si="12"/>
        <v>17</v>
      </c>
      <c r="AA100" s="307">
        <f t="shared" si="12"/>
        <v>14</v>
      </c>
      <c r="AB100" s="307">
        <f t="shared" si="12"/>
        <v>16</v>
      </c>
      <c r="AC100" s="307">
        <f t="shared" si="12"/>
        <v>23</v>
      </c>
      <c r="AD100" s="307">
        <f t="shared" si="12"/>
        <v>24</v>
      </c>
      <c r="AE100" s="307">
        <f t="shared" si="12"/>
        <v>25</v>
      </c>
      <c r="AF100" s="307">
        <f t="shared" si="12"/>
        <v>25</v>
      </c>
      <c r="AG100" s="307">
        <f t="shared" si="12"/>
        <v>26</v>
      </c>
      <c r="AH100" s="307">
        <f t="shared" si="12"/>
        <v>27</v>
      </c>
      <c r="AI100" s="307">
        <f t="shared" si="12"/>
        <v>29</v>
      </c>
      <c r="AJ100" s="307">
        <f t="shared" si="12"/>
        <v>31</v>
      </c>
      <c r="AK100" s="307">
        <f t="shared" si="12"/>
        <v>32</v>
      </c>
      <c r="AL100" s="307">
        <f t="shared" si="12"/>
        <v>34</v>
      </c>
      <c r="AM100" s="114"/>
      <c r="AN100" s="114"/>
    </row>
    <row r="101" spans="2:40" x14ac:dyDescent="0.3">
      <c r="B101" s="33" t="s">
        <v>673</v>
      </c>
      <c r="H101" s="114"/>
      <c r="J101" s="114"/>
      <c r="K101" s="114"/>
      <c r="L101" s="114"/>
      <c r="M101" s="114"/>
      <c r="N101" s="114"/>
      <c r="O101" s="114"/>
      <c r="P101" s="114"/>
      <c r="Q101" s="307">
        <f>SUM(F100:Q100)</f>
        <v>5</v>
      </c>
      <c r="R101" s="307">
        <f>SUM(G100:R100)</f>
        <v>9</v>
      </c>
      <c r="S101" s="307">
        <f t="shared" ref="S101:AL101" si="13">SUM(H100:S100)</f>
        <v>16</v>
      </c>
      <c r="T101" s="307">
        <f t="shared" si="13"/>
        <v>22</v>
      </c>
      <c r="U101" s="307">
        <f t="shared" si="13"/>
        <v>36</v>
      </c>
      <c r="V101" s="307">
        <f t="shared" si="13"/>
        <v>46</v>
      </c>
      <c r="W101" s="307">
        <f t="shared" si="13"/>
        <v>57</v>
      </c>
      <c r="X101" s="307">
        <f t="shared" si="13"/>
        <v>71</v>
      </c>
      <c r="Y101" s="307">
        <f t="shared" si="13"/>
        <v>90</v>
      </c>
      <c r="Z101" s="307">
        <f t="shared" si="13"/>
        <v>107</v>
      </c>
      <c r="AA101" s="307">
        <f t="shared" si="13"/>
        <v>121</v>
      </c>
      <c r="AB101" s="307">
        <f t="shared" si="13"/>
        <v>137</v>
      </c>
      <c r="AC101" s="307">
        <f t="shared" si="13"/>
        <v>155</v>
      </c>
      <c r="AD101" s="307">
        <f t="shared" si="13"/>
        <v>175</v>
      </c>
      <c r="AE101" s="307">
        <f t="shared" si="13"/>
        <v>193</v>
      </c>
      <c r="AF101" s="307">
        <f t="shared" si="13"/>
        <v>212</v>
      </c>
      <c r="AG101" s="307">
        <f t="shared" si="13"/>
        <v>224</v>
      </c>
      <c r="AH101" s="307">
        <f t="shared" si="13"/>
        <v>241</v>
      </c>
      <c r="AI101" s="307">
        <f t="shared" si="13"/>
        <v>259</v>
      </c>
      <c r="AJ101" s="307">
        <f t="shared" si="13"/>
        <v>276</v>
      </c>
      <c r="AK101" s="307">
        <f t="shared" si="13"/>
        <v>289</v>
      </c>
      <c r="AL101" s="307">
        <f t="shared" si="13"/>
        <v>306</v>
      </c>
      <c r="AM101" s="114"/>
      <c r="AN101" s="114"/>
    </row>
    <row r="103" spans="2:40" s="32" customFormat="1" x14ac:dyDescent="0.3">
      <c r="B103" s="32" t="s">
        <v>628</v>
      </c>
      <c r="C103" s="241"/>
      <c r="D103" s="241"/>
      <c r="E103" s="241"/>
      <c r="F103" s="241"/>
      <c r="G103" s="241"/>
      <c r="I103" s="241"/>
      <c r="AC103" s="528">
        <f>'Variables and Assumptions'!$E$12</f>
        <v>0.85</v>
      </c>
      <c r="AD103" s="528">
        <f>'Variables and Assumptions'!$E$12</f>
        <v>0.85</v>
      </c>
      <c r="AE103" s="528">
        <f>'Variables and Assumptions'!$E$12</f>
        <v>0.85</v>
      </c>
      <c r="AF103" s="528">
        <f>'Variables and Assumptions'!$E$12</f>
        <v>0.85</v>
      </c>
      <c r="AG103" s="528">
        <f>'Variables and Assumptions'!$E$12</f>
        <v>0.85</v>
      </c>
      <c r="AH103" s="528">
        <f>'Variables and Assumptions'!$E$12</f>
        <v>0.85</v>
      </c>
      <c r="AI103" s="528">
        <f>'Variables and Assumptions'!$E$12</f>
        <v>0.85</v>
      </c>
      <c r="AJ103" s="528">
        <f>'Variables and Assumptions'!$E$12</f>
        <v>0.85</v>
      </c>
      <c r="AK103" s="528">
        <f>'Variables and Assumptions'!$E$12</f>
        <v>0.85</v>
      </c>
      <c r="AL103" s="528">
        <f>'Variables and Assumptions'!$E$12</f>
        <v>0.85</v>
      </c>
    </row>
    <row r="105" spans="2:40" ht="16.2" x14ac:dyDescent="0.45">
      <c r="B105" s="88" t="s">
        <v>624</v>
      </c>
    </row>
    <row r="106" spans="2:40" x14ac:dyDescent="0.3">
      <c r="B106" s="33" t="s">
        <v>236</v>
      </c>
      <c r="AC106" s="33">
        <f>Q95*AC103</f>
        <v>17293.042576044223</v>
      </c>
      <c r="AD106" s="33">
        <f t="shared" ref="AD106:AL106" si="14">R95*AD103</f>
        <v>12745.600233812947</v>
      </c>
      <c r="AE106" s="33">
        <f t="shared" si="14"/>
        <v>27437.859980441372</v>
      </c>
      <c r="AF106" s="33">
        <f t="shared" si="14"/>
        <v>24524.920819275405</v>
      </c>
      <c r="AG106" s="33">
        <f t="shared" si="14"/>
        <v>50586.732854509435</v>
      </c>
      <c r="AH106" s="33">
        <f t="shared" si="14"/>
        <v>41600.501126901298</v>
      </c>
      <c r="AI106" s="33">
        <f t="shared" si="14"/>
        <v>43577.873126901293</v>
      </c>
      <c r="AJ106" s="33">
        <f t="shared" si="14"/>
        <v>53211.748646901302</v>
      </c>
      <c r="AK106" s="33">
        <f t="shared" si="14"/>
        <v>71270.666292784925</v>
      </c>
      <c r="AL106" s="33">
        <f t="shared" si="14"/>
        <v>61402.382928248204</v>
      </c>
    </row>
    <row r="107" spans="2:40" x14ac:dyDescent="0.3">
      <c r="B107" s="33" t="s">
        <v>237</v>
      </c>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f>AC106/12</f>
        <v>1441.0868813370187</v>
      </c>
      <c r="AD107" s="94">
        <f>SUM($AC106:AD106)/12</f>
        <v>2503.2202341547641</v>
      </c>
      <c r="AE107" s="94">
        <f>SUM($AC106:AE106)/12</f>
        <v>4789.7085658582118</v>
      </c>
      <c r="AF107" s="94">
        <f>SUM($AC106:AF106)/12</f>
        <v>6833.4519674644953</v>
      </c>
      <c r="AG107" s="94">
        <f>SUM($AC106:AG106)/12</f>
        <v>11049.013038673615</v>
      </c>
      <c r="AH107" s="94">
        <f>SUM($AC106:AH106)/12</f>
        <v>14515.721465915391</v>
      </c>
      <c r="AI107" s="94">
        <f>SUM($AC106:AI106)/12</f>
        <v>18147.210893157167</v>
      </c>
      <c r="AJ107" s="94">
        <f>SUM($AC106:AJ106)/12</f>
        <v>22581.523280398938</v>
      </c>
      <c r="AK107" s="94">
        <f>SUM($AC106:AK106)/12</f>
        <v>28520.74547146435</v>
      </c>
      <c r="AL107" s="94">
        <f>SUM($AC106:AL106)/12</f>
        <v>33637.610715485032</v>
      </c>
    </row>
    <row r="108" spans="2:40" x14ac:dyDescent="0.3">
      <c r="B108" s="33" t="s">
        <v>238</v>
      </c>
      <c r="H108" s="114"/>
      <c r="J108" s="114"/>
      <c r="K108" s="114"/>
      <c r="L108" s="114"/>
      <c r="M108" s="114"/>
      <c r="N108" s="114"/>
      <c r="O108" s="114"/>
      <c r="P108" s="114"/>
      <c r="Q108" s="114"/>
      <c r="R108" s="114"/>
      <c r="S108" s="114"/>
      <c r="T108" s="114"/>
      <c r="U108" s="114"/>
      <c r="V108" s="114"/>
      <c r="W108" s="114"/>
      <c r="X108" s="114"/>
      <c r="Y108" s="114"/>
      <c r="Z108" s="114"/>
      <c r="AA108" s="114"/>
      <c r="AB108" s="114"/>
      <c r="AC108" s="114">
        <f>AC106-AC107</f>
        <v>15851.955694707205</v>
      </c>
      <c r="AD108" s="114">
        <f>AC108+AD106-AD107</f>
        <v>26094.335694365389</v>
      </c>
      <c r="AE108" s="114">
        <f>AD108+AE106-AE107</f>
        <v>48742.487108948546</v>
      </c>
      <c r="AF108" s="114">
        <f t="shared" ref="AF108:AL108" si="15">AE108+AF106-AF107</f>
        <v>66433.955960759457</v>
      </c>
      <c r="AG108" s="114">
        <f t="shared" si="15"/>
        <v>105971.67577659528</v>
      </c>
      <c r="AH108" s="114">
        <f t="shared" si="15"/>
        <v>133056.4554375812</v>
      </c>
      <c r="AI108" s="114">
        <f t="shared" si="15"/>
        <v>158487.11767132534</v>
      </c>
      <c r="AJ108" s="114">
        <f t="shared" si="15"/>
        <v>189117.3430378277</v>
      </c>
      <c r="AK108" s="114">
        <f t="shared" si="15"/>
        <v>231867.26385914825</v>
      </c>
      <c r="AL108" s="114">
        <f t="shared" si="15"/>
        <v>259632.03607191143</v>
      </c>
    </row>
    <row r="110" spans="2:40" x14ac:dyDescent="0.3">
      <c r="B110" s="33" t="s">
        <v>669</v>
      </c>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307">
        <f>Q99</f>
        <v>28256.605516412117</v>
      </c>
      <c r="AD110" s="307">
        <f t="shared" ref="AD110:AL110" si="16">R99</f>
        <v>22164.827671636362</v>
      </c>
      <c r="AE110" s="307">
        <f t="shared" si="16"/>
        <v>29238.981223829247</v>
      </c>
      <c r="AF110" s="307">
        <f t="shared" si="16"/>
        <v>28623.857165354111</v>
      </c>
      <c r="AG110" s="307">
        <f t="shared" si="16"/>
        <v>26710.749655198484</v>
      </c>
      <c r="AH110" s="307">
        <f t="shared" si="16"/>
        <v>29988.827225274865</v>
      </c>
      <c r="AI110" s="307">
        <f t="shared" si="16"/>
        <v>29669.03126831515</v>
      </c>
      <c r="AJ110" s="307">
        <f t="shared" si="16"/>
        <v>27171.031784569699</v>
      </c>
      <c r="AK110" s="307">
        <f t="shared" si="16"/>
        <v>28062.739623366233</v>
      </c>
      <c r="AL110" s="307">
        <f t="shared" si="16"/>
        <v>27362.915743426114</v>
      </c>
      <c r="AM110" s="90"/>
      <c r="AN110" s="90"/>
    </row>
    <row r="111" spans="2:40" x14ac:dyDescent="0.3">
      <c r="B111" s="33" t="s">
        <v>672</v>
      </c>
      <c r="AC111" s="26">
        <f>ROUND(AC106/AC83/AC110,0)</f>
        <v>4</v>
      </c>
      <c r="AD111" s="26">
        <f t="shared" ref="AD111:AL111" si="17">ROUND(AD106/AD83/AD110,0)</f>
        <v>4</v>
      </c>
      <c r="AE111" s="26">
        <f t="shared" si="17"/>
        <v>6</v>
      </c>
      <c r="AF111" s="26">
        <f t="shared" si="17"/>
        <v>5</v>
      </c>
      <c r="AG111" s="26">
        <f t="shared" si="17"/>
        <v>12</v>
      </c>
      <c r="AH111" s="26">
        <f t="shared" si="17"/>
        <v>9</v>
      </c>
      <c r="AI111" s="26">
        <f t="shared" si="17"/>
        <v>9</v>
      </c>
      <c r="AJ111" s="26">
        <f t="shared" si="17"/>
        <v>12</v>
      </c>
      <c r="AK111" s="26">
        <f t="shared" si="17"/>
        <v>16</v>
      </c>
      <c r="AL111" s="26">
        <f t="shared" si="17"/>
        <v>14</v>
      </c>
    </row>
    <row r="112" spans="2:40" x14ac:dyDescent="0.3">
      <c r="B112" s="33" t="s">
        <v>674</v>
      </c>
      <c r="AC112" s="307">
        <f t="shared" ref="AC112:AD112" si="18">SUM(R111:AC111)</f>
        <v>4</v>
      </c>
      <c r="AD112" s="307">
        <f t="shared" si="18"/>
        <v>8</v>
      </c>
      <c r="AE112" s="307">
        <f t="shared" ref="AE112" si="19">SUM(T111:AE111)</f>
        <v>14</v>
      </c>
      <c r="AF112" s="307">
        <f t="shared" ref="AF112" si="20">SUM(U111:AF111)</f>
        <v>19</v>
      </c>
      <c r="AG112" s="307">
        <f t="shared" ref="AG112" si="21">SUM(V111:AG111)</f>
        <v>31</v>
      </c>
      <c r="AH112" s="307">
        <f t="shared" ref="AH112" si="22">SUM(W111:AH111)</f>
        <v>40</v>
      </c>
      <c r="AI112" s="307">
        <f t="shared" ref="AI112" si="23">SUM(X111:AI111)</f>
        <v>49</v>
      </c>
      <c r="AJ112" s="307">
        <f t="shared" ref="AJ112" si="24">SUM(Y111:AJ111)</f>
        <v>61</v>
      </c>
      <c r="AK112" s="307">
        <f t="shared" ref="AK112" si="25">SUM(Z111:AK111)</f>
        <v>77</v>
      </c>
      <c r="AL112" s="307">
        <f t="shared" ref="AL112" si="26">SUM(AA111:AL111)</f>
        <v>91</v>
      </c>
    </row>
    <row r="113" spans="2:40" x14ac:dyDescent="0.3">
      <c r="H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2:40" x14ac:dyDescent="0.3">
      <c r="B114" s="33" t="s">
        <v>670</v>
      </c>
      <c r="Q114" s="26">
        <f>Q101+Q112</f>
        <v>5</v>
      </c>
      <c r="R114" s="26">
        <f t="shared" ref="R114:AL114" si="27">R101+R112</f>
        <v>9</v>
      </c>
      <c r="S114" s="26">
        <f t="shared" si="27"/>
        <v>16</v>
      </c>
      <c r="T114" s="26">
        <f t="shared" si="27"/>
        <v>22</v>
      </c>
      <c r="U114" s="26">
        <f t="shared" si="27"/>
        <v>36</v>
      </c>
      <c r="V114" s="26">
        <f t="shared" si="27"/>
        <v>46</v>
      </c>
      <c r="W114" s="26">
        <f t="shared" si="27"/>
        <v>57</v>
      </c>
      <c r="X114" s="26">
        <f t="shared" si="27"/>
        <v>71</v>
      </c>
      <c r="Y114" s="26">
        <f t="shared" si="27"/>
        <v>90</v>
      </c>
      <c r="Z114" s="26">
        <f t="shared" si="27"/>
        <v>107</v>
      </c>
      <c r="AA114" s="26">
        <f t="shared" si="27"/>
        <v>121</v>
      </c>
      <c r="AB114" s="26">
        <f t="shared" si="27"/>
        <v>137</v>
      </c>
      <c r="AC114" s="26">
        <f t="shared" si="27"/>
        <v>159</v>
      </c>
      <c r="AD114" s="26">
        <f t="shared" si="27"/>
        <v>183</v>
      </c>
      <c r="AE114" s="26">
        <f t="shared" si="27"/>
        <v>207</v>
      </c>
      <c r="AF114" s="26">
        <f t="shared" si="27"/>
        <v>231</v>
      </c>
      <c r="AG114" s="26">
        <f t="shared" si="27"/>
        <v>255</v>
      </c>
      <c r="AH114" s="26">
        <f t="shared" si="27"/>
        <v>281</v>
      </c>
      <c r="AI114" s="26">
        <f t="shared" si="27"/>
        <v>308</v>
      </c>
      <c r="AJ114" s="26">
        <f t="shared" si="27"/>
        <v>337</v>
      </c>
      <c r="AK114" s="26">
        <f t="shared" si="27"/>
        <v>366</v>
      </c>
      <c r="AL114" s="26">
        <f t="shared" si="27"/>
        <v>397</v>
      </c>
    </row>
    <row r="118" spans="2:40" ht="24.6" x14ac:dyDescent="0.7">
      <c r="B118" s="96" t="s">
        <v>543</v>
      </c>
    </row>
    <row r="119" spans="2:40" ht="16.2" x14ac:dyDescent="0.45">
      <c r="B119" s="88"/>
    </row>
    <row r="120" spans="2:40" ht="18" x14ac:dyDescent="0.6">
      <c r="B120" s="92" t="s">
        <v>239</v>
      </c>
    </row>
    <row r="121" spans="2:40" x14ac:dyDescent="0.3">
      <c r="B121" s="33" t="s">
        <v>193</v>
      </c>
      <c r="C121" s="114">
        <v>0</v>
      </c>
      <c r="D121" s="114">
        <f>-D81</f>
        <v>-202111.30766272725</v>
      </c>
      <c r="E121" s="114">
        <f>-E81+E140+E151+E88+E95+E106+D121</f>
        <v>81358.728716482932</v>
      </c>
      <c r="F121" s="114">
        <f t="shared" ref="F121:AL121" si="28">-F81+F140+F151+F88+F95+F106+E121</f>
        <v>133604.82710955496</v>
      </c>
      <c r="G121" s="114">
        <f t="shared" si="28"/>
        <v>572267.95040819515</v>
      </c>
      <c r="H121" s="114">
        <f t="shared" si="28"/>
        <v>604271.93192177662</v>
      </c>
      <c r="I121" s="114">
        <f t="shared" si="28"/>
        <v>1499233.3327986628</v>
      </c>
      <c r="J121" s="114">
        <f t="shared" si="28"/>
        <v>2093370.32611657</v>
      </c>
      <c r="K121" s="114">
        <f t="shared" si="28"/>
        <v>2621011.8794344775</v>
      </c>
      <c r="L121" s="114">
        <f t="shared" si="28"/>
        <v>3157641.9590460211</v>
      </c>
      <c r="M121" s="114">
        <f t="shared" si="28"/>
        <v>4317838.9384164372</v>
      </c>
      <c r="N121" s="114">
        <f t="shared" si="28"/>
        <v>5326653.5473380974</v>
      </c>
      <c r="O121" s="114">
        <f t="shared" si="28"/>
        <v>5959674.7098696409</v>
      </c>
      <c r="P121" s="114">
        <f t="shared" si="28"/>
        <v>6804764.9143558759</v>
      </c>
      <c r="Q121" s="114">
        <f t="shared" si="28"/>
        <v>7703961.0697150128</v>
      </c>
      <c r="R121" s="114">
        <f t="shared" si="28"/>
        <v>8639602.813191615</v>
      </c>
      <c r="S121" s="114">
        <f t="shared" si="28"/>
        <v>9635113.5527240597</v>
      </c>
      <c r="T121" s="114">
        <f t="shared" si="28"/>
        <v>10663318.14274431</v>
      </c>
      <c r="U121" s="114">
        <f t="shared" si="28"/>
        <v>11736088.112474985</v>
      </c>
      <c r="V121" s="114">
        <f t="shared" si="28"/>
        <v>12863981.716503985</v>
      </c>
      <c r="W121" s="114">
        <f t="shared" si="28"/>
        <v>14055947.861394333</v>
      </c>
      <c r="X121" s="114">
        <f t="shared" si="28"/>
        <v>15340299.010096405</v>
      </c>
      <c r="Y121" s="114">
        <f t="shared" si="28"/>
        <v>16733530.791894127</v>
      </c>
      <c r="Z121" s="114">
        <f t="shared" si="28"/>
        <v>18168808.788725503</v>
      </c>
      <c r="AA121" s="114">
        <f t="shared" si="28"/>
        <v>19733505.273416419</v>
      </c>
      <c r="AB121" s="114">
        <f t="shared" si="28"/>
        <v>21428103.688649442</v>
      </c>
      <c r="AC121" s="114">
        <f t="shared" si="28"/>
        <v>23050469.759795871</v>
      </c>
      <c r="AD121" s="114">
        <f t="shared" si="28"/>
        <v>24683702.438039161</v>
      </c>
      <c r="AE121" s="114">
        <f t="shared" si="28"/>
        <v>26477681.808009639</v>
      </c>
      <c r="AF121" s="114">
        <f t="shared" si="28"/>
        <v>28290442.682974286</v>
      </c>
      <c r="AG121" s="114">
        <f t="shared" si="28"/>
        <v>30219949.469592098</v>
      </c>
      <c r="AH121" s="114">
        <f t="shared" si="28"/>
        <v>32232058.573696159</v>
      </c>
      <c r="AI121" s="114">
        <f t="shared" si="28"/>
        <v>34328713.658296295</v>
      </c>
      <c r="AJ121" s="114">
        <f t="shared" si="28"/>
        <v>36536094.948253915</v>
      </c>
      <c r="AK121" s="114">
        <f t="shared" si="28"/>
        <v>38877253.641773373</v>
      </c>
      <c r="AL121" s="114">
        <f t="shared" si="28"/>
        <v>41365978.89751251</v>
      </c>
      <c r="AM121" s="114"/>
      <c r="AN121" s="114"/>
    </row>
    <row r="122" spans="2:40" x14ac:dyDescent="0.3">
      <c r="B122" s="33" t="s">
        <v>240</v>
      </c>
      <c r="C122" s="114">
        <v>0</v>
      </c>
      <c r="D122" s="114">
        <f t="shared" ref="D122:AL122" si="29">D81</f>
        <v>202111.30766272725</v>
      </c>
      <c r="E122" s="114">
        <f t="shared" si="29"/>
        <v>167505.38766272727</v>
      </c>
      <c r="F122" s="114">
        <f t="shared" si="29"/>
        <v>322384.24275909085</v>
      </c>
      <c r="G122" s="114">
        <f t="shared" si="29"/>
        <v>276873.22521090909</v>
      </c>
      <c r="H122" s="114">
        <f t="shared" si="29"/>
        <v>607567.48298909084</v>
      </c>
      <c r="I122" s="114">
        <f t="shared" si="29"/>
        <v>466506.32038363634</v>
      </c>
      <c r="J122" s="114">
        <f t="shared" si="29"/>
        <v>490738.82038363628</v>
      </c>
      <c r="K122" s="114">
        <f t="shared" si="29"/>
        <v>608801.02038363623</v>
      </c>
      <c r="L122" s="114">
        <f t="shared" si="29"/>
        <v>851048.85568999988</v>
      </c>
      <c r="M122" s="114">
        <f t="shared" si="29"/>
        <v>719552.74049818178</v>
      </c>
      <c r="N122" s="114">
        <f t="shared" si="29"/>
        <v>592463.2203836363</v>
      </c>
      <c r="O122" s="114">
        <f t="shared" si="29"/>
        <v>697810.16796999995</v>
      </c>
      <c r="P122" s="114">
        <f t="shared" si="29"/>
        <v>709919.43047909078</v>
      </c>
      <c r="Q122" s="114">
        <f t="shared" si="29"/>
        <v>741061.28300818172</v>
      </c>
      <c r="R122" s="114">
        <f t="shared" si="29"/>
        <v>771526.10553727264</v>
      </c>
      <c r="S122" s="114">
        <f t="shared" si="29"/>
        <v>798781.27055636363</v>
      </c>
      <c r="T122" s="114">
        <f t="shared" si="29"/>
        <v>826374.95057545451</v>
      </c>
      <c r="U122" s="114">
        <f t="shared" si="29"/>
        <v>877010.04563272733</v>
      </c>
      <c r="V122" s="114">
        <f t="shared" si="29"/>
        <v>930310.89819999994</v>
      </c>
      <c r="W122" s="114">
        <f t="shared" si="29"/>
        <v>991661.3082572727</v>
      </c>
      <c r="X122" s="114">
        <f t="shared" si="29"/>
        <v>1053011.7183145452</v>
      </c>
      <c r="Y122" s="114">
        <f t="shared" si="29"/>
        <v>1107778.3133536363</v>
      </c>
      <c r="Z122" s="114">
        <f t="shared" si="29"/>
        <v>1181249.4384490908</v>
      </c>
      <c r="AA122" s="114">
        <f t="shared" si="29"/>
        <v>1207477.0834872727</v>
      </c>
      <c r="AB122" s="114">
        <f t="shared" si="29"/>
        <v>1153662.7659009092</v>
      </c>
      <c r="AC122" s="114">
        <f t="shared" si="29"/>
        <v>1193328.4234109088</v>
      </c>
      <c r="AD122" s="114">
        <f t="shared" si="29"/>
        <v>1273479.4534490905</v>
      </c>
      <c r="AE122" s="114">
        <f t="shared" si="29"/>
        <v>1313107.1534490909</v>
      </c>
      <c r="AF122" s="114">
        <f t="shared" si="29"/>
        <v>1382775.7059781817</v>
      </c>
      <c r="AG122" s="114">
        <f t="shared" si="29"/>
        <v>1454396.6360163635</v>
      </c>
      <c r="AH122" s="114">
        <f t="shared" si="29"/>
        <v>1532637.7310736361</v>
      </c>
      <c r="AI122" s="114">
        <f t="shared" si="29"/>
        <v>1610204.596092727</v>
      </c>
      <c r="AJ122" s="114">
        <f t="shared" si="29"/>
        <v>1693490.318621818</v>
      </c>
      <c r="AK122" s="114">
        <f t="shared" si="29"/>
        <v>1773904.898640909</v>
      </c>
      <c r="AL122" s="114">
        <f t="shared" si="29"/>
        <v>1806298.9836027271</v>
      </c>
      <c r="AM122" s="114"/>
      <c r="AN122" s="114"/>
    </row>
    <row r="125" spans="2:40" ht="15" thickBot="1" x14ac:dyDescent="0.35">
      <c r="B125" s="33" t="s">
        <v>159</v>
      </c>
      <c r="C125" s="97">
        <f t="shared" ref="C125:AL125" si="30">C122+C121</f>
        <v>0</v>
      </c>
      <c r="D125" s="97">
        <f t="shared" si="30"/>
        <v>0</v>
      </c>
      <c r="E125" s="97">
        <f t="shared" si="30"/>
        <v>248864.1163792102</v>
      </c>
      <c r="F125" s="97">
        <f t="shared" si="30"/>
        <v>455989.06986864581</v>
      </c>
      <c r="G125" s="97">
        <f t="shared" si="30"/>
        <v>849141.17561910418</v>
      </c>
      <c r="H125" s="97">
        <f t="shared" si="30"/>
        <v>1211839.4149108673</v>
      </c>
      <c r="I125" s="97">
        <f t="shared" si="30"/>
        <v>1965739.6531822991</v>
      </c>
      <c r="J125" s="97">
        <f t="shared" si="30"/>
        <v>2584109.1465002066</v>
      </c>
      <c r="K125" s="97">
        <f t="shared" si="30"/>
        <v>3229812.899818114</v>
      </c>
      <c r="L125" s="97">
        <f t="shared" si="30"/>
        <v>4008690.8147360208</v>
      </c>
      <c r="M125" s="97">
        <f t="shared" si="30"/>
        <v>5037391.6789146187</v>
      </c>
      <c r="N125" s="97">
        <f t="shared" si="30"/>
        <v>5919116.767721734</v>
      </c>
      <c r="O125" s="97">
        <f t="shared" si="30"/>
        <v>6657484.8778396407</v>
      </c>
      <c r="P125" s="97">
        <f t="shared" si="30"/>
        <v>7514684.3448349666</v>
      </c>
      <c r="Q125" s="97">
        <f t="shared" si="30"/>
        <v>8445022.3527231943</v>
      </c>
      <c r="R125" s="97">
        <f t="shared" si="30"/>
        <v>9411128.918728888</v>
      </c>
      <c r="S125" s="97">
        <f t="shared" si="30"/>
        <v>10433894.823280424</v>
      </c>
      <c r="T125" s="97">
        <f t="shared" si="30"/>
        <v>11489693.093319764</v>
      </c>
      <c r="U125" s="97">
        <f t="shared" si="30"/>
        <v>12613098.158107713</v>
      </c>
      <c r="V125" s="97">
        <f t="shared" si="30"/>
        <v>13794292.614703985</v>
      </c>
      <c r="W125" s="97">
        <f t="shared" si="30"/>
        <v>15047609.169651605</v>
      </c>
      <c r="X125" s="97">
        <f t="shared" si="30"/>
        <v>16393310.72841095</v>
      </c>
      <c r="Y125" s="97">
        <f t="shared" si="30"/>
        <v>17841309.105247762</v>
      </c>
      <c r="Z125" s="97">
        <f t="shared" si="30"/>
        <v>19350058.227174595</v>
      </c>
      <c r="AA125" s="97">
        <f t="shared" si="30"/>
        <v>20940982.356903691</v>
      </c>
      <c r="AB125" s="97">
        <f t="shared" si="30"/>
        <v>22581766.454550352</v>
      </c>
      <c r="AC125" s="97">
        <f t="shared" si="30"/>
        <v>24243798.183206778</v>
      </c>
      <c r="AD125" s="97">
        <f t="shared" si="30"/>
        <v>25957181.89148825</v>
      </c>
      <c r="AE125" s="97">
        <f t="shared" si="30"/>
        <v>27790788.961458731</v>
      </c>
      <c r="AF125" s="97">
        <f t="shared" si="30"/>
        <v>29673218.388952468</v>
      </c>
      <c r="AG125" s="97">
        <f t="shared" si="30"/>
        <v>31674346.105608463</v>
      </c>
      <c r="AH125" s="97">
        <f t="shared" si="30"/>
        <v>33764696.304769792</v>
      </c>
      <c r="AI125" s="97">
        <f t="shared" si="30"/>
        <v>35938918.254389018</v>
      </c>
      <c r="AJ125" s="97">
        <f t="shared" si="30"/>
        <v>38229585.266875729</v>
      </c>
      <c r="AK125" s="97">
        <f t="shared" si="30"/>
        <v>40651158.540414281</v>
      </c>
      <c r="AL125" s="97">
        <f t="shared" si="30"/>
        <v>43172277.881115235</v>
      </c>
      <c r="AM125" s="97"/>
      <c r="AN125" s="97"/>
    </row>
    <row r="126" spans="2:40" ht="15" thickTop="1" x14ac:dyDescent="0.3"/>
    <row r="128" spans="2:40" x14ac:dyDescent="0.3">
      <c r="B128" s="33" t="s">
        <v>235</v>
      </c>
      <c r="C128" s="114">
        <f>C90</f>
        <v>0</v>
      </c>
      <c r="D128" s="114">
        <f>D90</f>
        <v>0</v>
      </c>
      <c r="E128" s="114">
        <f>E90+E97+E108</f>
        <v>24865.812854442673</v>
      </c>
      <c r="F128" s="114">
        <f t="shared" ref="F128:AL128" si="31">F90+F97+F108</f>
        <v>40932.29128527904</v>
      </c>
      <c r="G128" s="114">
        <f t="shared" si="31"/>
        <v>76458.803308154587</v>
      </c>
      <c r="H128" s="114">
        <f t="shared" si="31"/>
        <v>104210.12699726975</v>
      </c>
      <c r="I128" s="114">
        <f t="shared" si="31"/>
        <v>166230.07964956123</v>
      </c>
      <c r="J128" s="114">
        <f t="shared" si="31"/>
        <v>208716.0085295391</v>
      </c>
      <c r="K128" s="114">
        <f t="shared" si="31"/>
        <v>248607.24340600046</v>
      </c>
      <c r="L128" s="114">
        <f t="shared" si="31"/>
        <v>296654.65574561199</v>
      </c>
      <c r="M128" s="114">
        <f t="shared" si="31"/>
        <v>363713.35507317371</v>
      </c>
      <c r="N128" s="114">
        <f t="shared" si="31"/>
        <v>407265.9389363316</v>
      </c>
      <c r="O128" s="114">
        <f t="shared" si="31"/>
        <v>427880.23048797785</v>
      </c>
      <c r="P128" s="114">
        <f t="shared" si="31"/>
        <v>454184.39681957429</v>
      </c>
      <c r="Q128" s="114">
        <f t="shared" si="31"/>
        <v>527184.82196233992</v>
      </c>
      <c r="R128" s="114">
        <f t="shared" si="31"/>
        <v>589762.03141470661</v>
      </c>
      <c r="S128" s="114">
        <f t="shared" si="31"/>
        <v>664364.5466523302</v>
      </c>
      <c r="T128" s="114">
        <f t="shared" si="31"/>
        <v>729260.35189204279</v>
      </c>
      <c r="U128" s="114">
        <f t="shared" si="31"/>
        <v>819020.80198263004</v>
      </c>
      <c r="V128" s="114">
        <f t="shared" si="31"/>
        <v>895721.78733182396</v>
      </c>
      <c r="W128" s="114">
        <f t="shared" si="31"/>
        <v>971045.18077673891</v>
      </c>
      <c r="X128" s="114">
        <f t="shared" si="31"/>
        <v>1055769.2913734601</v>
      </c>
      <c r="Y128" s="114">
        <f t="shared" si="31"/>
        <v>1159436.280449674</v>
      </c>
      <c r="Z128" s="114">
        <f t="shared" si="31"/>
        <v>1246775.8370363265</v>
      </c>
      <c r="AA128" s="114">
        <f t="shared" si="31"/>
        <v>1318237.3521810968</v>
      </c>
      <c r="AB128" s="114">
        <f t="shared" si="31"/>
        <v>1388585.5114916214</v>
      </c>
      <c r="AC128" s="114">
        <f t="shared" si="31"/>
        <v>1515925.8430090735</v>
      </c>
      <c r="AD128" s="114">
        <f t="shared" si="31"/>
        <v>1632961.060622558</v>
      </c>
      <c r="AE128" s="114">
        <f t="shared" si="31"/>
        <v>1766196.4695796876</v>
      </c>
      <c r="AF128" s="114">
        <f t="shared" si="31"/>
        <v>1888182.8479692133</v>
      </c>
      <c r="AG128" s="114">
        <f t="shared" si="31"/>
        <v>2033871.8385378253</v>
      </c>
      <c r="AH128" s="114">
        <f t="shared" si="31"/>
        <v>2170708.3287761239</v>
      </c>
      <c r="AI128" s="114">
        <f t="shared" si="31"/>
        <v>2306490.8813993284</v>
      </c>
      <c r="AJ128" s="114">
        <f t="shared" si="31"/>
        <v>2452797.7111803344</v>
      </c>
      <c r="AK128" s="114">
        <f t="shared" si="31"/>
        <v>2618194.8633032348</v>
      </c>
      <c r="AL128" s="114">
        <f t="shared" si="31"/>
        <v>2771961.4147118474</v>
      </c>
      <c r="AM128" s="114"/>
      <c r="AN128" s="114"/>
    </row>
    <row r="130" spans="2:40" x14ac:dyDescent="0.3">
      <c r="B130" s="33" t="s">
        <v>199</v>
      </c>
      <c r="C130" s="114">
        <f>C167</f>
        <v>0</v>
      </c>
      <c r="D130" s="114">
        <f t="shared" ref="D130:AL130" si="32">D167+C130</f>
        <v>0</v>
      </c>
      <c r="E130" s="114">
        <f t="shared" si="32"/>
        <v>223998.30352476746</v>
      </c>
      <c r="F130" s="114">
        <f t="shared" si="32"/>
        <v>415056.77858336671</v>
      </c>
      <c r="G130" s="114">
        <f t="shared" si="32"/>
        <v>772682.37231094972</v>
      </c>
      <c r="H130" s="114">
        <f t="shared" si="32"/>
        <v>1107629.2879135977</v>
      </c>
      <c r="I130" s="114">
        <f t="shared" si="32"/>
        <v>1799509.5735327378</v>
      </c>
      <c r="J130" s="114">
        <f t="shared" si="32"/>
        <v>2375393.1379706673</v>
      </c>
      <c r="K130" s="114">
        <f t="shared" si="32"/>
        <v>2981205.6564121135</v>
      </c>
      <c r="L130" s="114">
        <f t="shared" si="32"/>
        <v>3712036.1589904092</v>
      </c>
      <c r="M130" s="114">
        <f t="shared" si="32"/>
        <v>4673678.3238414461</v>
      </c>
      <c r="N130" s="114">
        <f t="shared" si="32"/>
        <v>5511850.8287854027</v>
      </c>
      <c r="O130" s="114">
        <f t="shared" si="32"/>
        <v>6229604.6473516636</v>
      </c>
      <c r="P130" s="114">
        <f t="shared" si="32"/>
        <v>7060499.9480153928</v>
      </c>
      <c r="Q130" s="114">
        <f t="shared" si="32"/>
        <v>7917837.5307608554</v>
      </c>
      <c r="R130" s="114">
        <f t="shared" si="32"/>
        <v>8821366.8873141818</v>
      </c>
      <c r="S130" s="114">
        <f t="shared" si="32"/>
        <v>9769530.2766280957</v>
      </c>
      <c r="T130" s="114">
        <f t="shared" si="32"/>
        <v>10760432.741427725</v>
      </c>
      <c r="U130" s="114">
        <f t="shared" si="32"/>
        <v>11794077.356125087</v>
      </c>
      <c r="V130" s="114">
        <f t="shared" si="32"/>
        <v>12898570.827372165</v>
      </c>
      <c r="W130" s="114">
        <f t="shared" si="32"/>
        <v>14076563.988874871</v>
      </c>
      <c r="X130" s="114">
        <f t="shared" si="32"/>
        <v>15337541.437037494</v>
      </c>
      <c r="Y130" s="114">
        <f t="shared" si="32"/>
        <v>16681872.824798092</v>
      </c>
      <c r="Z130" s="114">
        <f t="shared" si="32"/>
        <v>18103282.390138268</v>
      </c>
      <c r="AA130" s="114">
        <f t="shared" si="32"/>
        <v>19622745.004722599</v>
      </c>
      <c r="AB130" s="114">
        <f t="shared" si="32"/>
        <v>21193180.943058737</v>
      </c>
      <c r="AC130" s="114">
        <f t="shared" si="32"/>
        <v>22727872.340197716</v>
      </c>
      <c r="AD130" s="114">
        <f t="shared" si="32"/>
        <v>24324220.830865704</v>
      </c>
      <c r="AE130" s="114">
        <f t="shared" si="32"/>
        <v>26024592.491879053</v>
      </c>
      <c r="AF130" s="114">
        <f t="shared" si="32"/>
        <v>27785035.540983263</v>
      </c>
      <c r="AG130" s="114">
        <f t="shared" si="32"/>
        <v>29640474.267070644</v>
      </c>
      <c r="AH130" s="114">
        <f t="shared" si="32"/>
        <v>31593987.975993678</v>
      </c>
      <c r="AI130" s="114">
        <f t="shared" si="32"/>
        <v>33632427.372989699</v>
      </c>
      <c r="AJ130" s="114">
        <f t="shared" si="32"/>
        <v>35776787.5556954</v>
      </c>
      <c r="AK130" s="114">
        <f t="shared" si="32"/>
        <v>38032963.677111052</v>
      </c>
      <c r="AL130" s="114">
        <f t="shared" si="32"/>
        <v>40400316.466403395</v>
      </c>
      <c r="AM130" s="114"/>
      <c r="AN130" s="114"/>
    </row>
    <row r="132" spans="2:40" ht="15" thickBot="1" x14ac:dyDescent="0.35">
      <c r="B132" s="33" t="s">
        <v>241</v>
      </c>
      <c r="C132" s="97">
        <f t="shared" ref="C132:AL132" si="33">SUM(C128:C131)</f>
        <v>0</v>
      </c>
      <c r="D132" s="97">
        <f t="shared" si="33"/>
        <v>0</v>
      </c>
      <c r="E132" s="97">
        <f t="shared" si="33"/>
        <v>248864.11637921014</v>
      </c>
      <c r="F132" s="97">
        <f t="shared" si="33"/>
        <v>455989.06986864575</v>
      </c>
      <c r="G132" s="97">
        <f t="shared" si="33"/>
        <v>849141.1756191043</v>
      </c>
      <c r="H132" s="97">
        <f t="shared" si="33"/>
        <v>1211839.4149108673</v>
      </c>
      <c r="I132" s="97">
        <f t="shared" si="33"/>
        <v>1965739.6531822991</v>
      </c>
      <c r="J132" s="97">
        <f t="shared" si="33"/>
        <v>2584109.1465002066</v>
      </c>
      <c r="K132" s="97">
        <f t="shared" si="33"/>
        <v>3229812.899818114</v>
      </c>
      <c r="L132" s="97">
        <f t="shared" si="33"/>
        <v>4008690.8147360212</v>
      </c>
      <c r="M132" s="97">
        <f t="shared" si="33"/>
        <v>5037391.6789146196</v>
      </c>
      <c r="N132" s="97">
        <f t="shared" si="33"/>
        <v>5919116.767721734</v>
      </c>
      <c r="O132" s="97">
        <f t="shared" si="33"/>
        <v>6657484.8778396416</v>
      </c>
      <c r="P132" s="97">
        <f t="shared" si="33"/>
        <v>7514684.3448349666</v>
      </c>
      <c r="Q132" s="97">
        <f t="shared" si="33"/>
        <v>8445022.3527231961</v>
      </c>
      <c r="R132" s="97">
        <f t="shared" si="33"/>
        <v>9411128.918728888</v>
      </c>
      <c r="S132" s="97">
        <f t="shared" si="33"/>
        <v>10433894.823280426</v>
      </c>
      <c r="T132" s="97">
        <f t="shared" si="33"/>
        <v>11489693.093319768</v>
      </c>
      <c r="U132" s="97">
        <f t="shared" si="33"/>
        <v>12613098.158107717</v>
      </c>
      <c r="V132" s="97">
        <f t="shared" si="33"/>
        <v>13794292.614703989</v>
      </c>
      <c r="W132" s="97">
        <f t="shared" si="33"/>
        <v>15047609.169651611</v>
      </c>
      <c r="X132" s="97">
        <f t="shared" si="33"/>
        <v>16393310.728410954</v>
      </c>
      <c r="Y132" s="97">
        <f t="shared" si="33"/>
        <v>17841309.105247766</v>
      </c>
      <c r="Z132" s="97">
        <f t="shared" si="33"/>
        <v>19350058.227174595</v>
      </c>
      <c r="AA132" s="97">
        <f t="shared" si="33"/>
        <v>20940982.356903695</v>
      </c>
      <c r="AB132" s="97">
        <f t="shared" si="33"/>
        <v>22581766.454550359</v>
      </c>
      <c r="AC132" s="97">
        <f t="shared" si="33"/>
        <v>24243798.183206789</v>
      </c>
      <c r="AD132" s="97">
        <f t="shared" si="33"/>
        <v>25957181.891488262</v>
      </c>
      <c r="AE132" s="97">
        <f t="shared" si="33"/>
        <v>27790788.961458743</v>
      </c>
      <c r="AF132" s="97">
        <f t="shared" si="33"/>
        <v>29673218.388952475</v>
      </c>
      <c r="AG132" s="97">
        <f t="shared" si="33"/>
        <v>31674346.105608471</v>
      </c>
      <c r="AH132" s="97">
        <f t="shared" si="33"/>
        <v>33764696.304769799</v>
      </c>
      <c r="AI132" s="97">
        <f t="shared" si="33"/>
        <v>35938918.254389025</v>
      </c>
      <c r="AJ132" s="97">
        <f t="shared" si="33"/>
        <v>38229585.266875736</v>
      </c>
      <c r="AK132" s="97">
        <f t="shared" si="33"/>
        <v>40651158.540414289</v>
      </c>
      <c r="AL132" s="97">
        <f t="shared" si="33"/>
        <v>43172277.881115243</v>
      </c>
      <c r="AM132" s="97"/>
      <c r="AN132" s="97"/>
    </row>
    <row r="133" spans="2:40" ht="15" thickTop="1" x14ac:dyDescent="0.3"/>
    <row r="134" spans="2:40" x14ac:dyDescent="0.3">
      <c r="E134" s="114">
        <f>E125-E132</f>
        <v>0</v>
      </c>
    </row>
    <row r="135" spans="2:40" ht="18" x14ac:dyDescent="0.6">
      <c r="B135" s="92" t="s">
        <v>242</v>
      </c>
      <c r="T135" s="33" t="s">
        <v>56</v>
      </c>
    </row>
    <row r="137" spans="2:40" x14ac:dyDescent="0.3">
      <c r="B137" s="122" t="s">
        <v>609</v>
      </c>
      <c r="C137" s="114">
        <f>C89</f>
        <v>0</v>
      </c>
      <c r="D137" s="114">
        <f t="shared" ref="D137" si="34">D89</f>
        <v>0</v>
      </c>
      <c r="E137" s="114">
        <f>$E$2*'Contracts Signed'!B7</f>
        <v>113422.61292829091</v>
      </c>
      <c r="F137" s="114">
        <f>$E$2*'Contracts Signed'!C7</f>
        <v>113422.61292829091</v>
      </c>
      <c r="G137" s="114">
        <f>$E$2*'Contracts Signed'!D7</f>
        <v>189037.68821381818</v>
      </c>
      <c r="H137" s="114">
        <f>$E$2*'Contracts Signed'!E7</f>
        <v>302460.30114210909</v>
      </c>
      <c r="I137" s="114">
        <f>$E$2*'Contracts Signed'!F7</f>
        <v>415882.9140704</v>
      </c>
      <c r="J137" s="114">
        <f>$E$2*'Contracts Signed'!G7</f>
        <v>529305.52699869091</v>
      </c>
      <c r="K137" s="114">
        <f>$E$2*'Contracts Signed'!H7</f>
        <v>529305.52699869091</v>
      </c>
      <c r="L137" s="114">
        <f>$E$2*'Contracts Signed'!I7</f>
        <v>529305.52699869091</v>
      </c>
      <c r="M137" s="114">
        <f>$E$2*'Contracts Signed'!J7</f>
        <v>529305.52699869091</v>
      </c>
      <c r="N137" s="114">
        <f>$E$2*'Contracts Signed'!K7</f>
        <v>529305.52699869091</v>
      </c>
      <c r="O137" s="114">
        <f>$E$2*'Contracts Signed'!L7</f>
        <v>529305.52699869091</v>
      </c>
      <c r="P137" s="114">
        <f>$E$2*'Contracts Signed'!M7</f>
        <v>529305.52699869091</v>
      </c>
      <c r="Q137" s="114">
        <f>$E$2*'Contracts Signed'!N7</f>
        <v>567113.06464145449</v>
      </c>
      <c r="R137" s="114">
        <f>$E$2*'Contracts Signed'!O7</f>
        <v>567113.06464145449</v>
      </c>
      <c r="S137" s="114">
        <f>$E$2*'Contracts Signed'!P7</f>
        <v>604920.60228421818</v>
      </c>
      <c r="T137" s="114">
        <f>$E$2*'Contracts Signed'!Q7</f>
        <v>642728.13992698188</v>
      </c>
      <c r="U137" s="114">
        <f>$E$2*'Contracts Signed'!R7</f>
        <v>642728.13992698188</v>
      </c>
      <c r="V137" s="114">
        <f>$E$2*'Contracts Signed'!S7</f>
        <v>718343.21521250904</v>
      </c>
      <c r="W137" s="114">
        <f>$E$2*'Contracts Signed'!T7</f>
        <v>756150.75285527273</v>
      </c>
      <c r="X137" s="114">
        <f>$E$2*'Contracts Signed'!U7</f>
        <v>793958.29049803643</v>
      </c>
      <c r="Y137" s="114">
        <f>$E$2*'Contracts Signed'!V7</f>
        <v>831765.8281408</v>
      </c>
      <c r="Z137" s="114">
        <f>$E$2*'Contracts Signed'!W7</f>
        <v>907380.90342632728</v>
      </c>
      <c r="AA137" s="114">
        <f>$E$2*'Contracts Signed'!X7</f>
        <v>945188.44106909097</v>
      </c>
      <c r="AB137" s="114">
        <f>$E$2*'Contracts Signed'!Y7</f>
        <v>982995.97871185455</v>
      </c>
      <c r="AC137" s="114">
        <f>$E$2*'Contracts Signed'!Z7</f>
        <v>982995.97871185455</v>
      </c>
      <c r="AD137" s="114">
        <f>$E$2*'Contracts Signed'!AA7</f>
        <v>1020803.5163546181</v>
      </c>
      <c r="AE137" s="114">
        <f>$E$2*'Contracts Signed'!AB7</f>
        <v>1058611.0539973818</v>
      </c>
      <c r="AF137" s="114">
        <f>$E$2*'Contracts Signed'!AC7</f>
        <v>1058611.0539973818</v>
      </c>
      <c r="AG137" s="114">
        <f>$E$2*'Contracts Signed'!AD7</f>
        <v>1058611.0539973818</v>
      </c>
      <c r="AH137" s="114">
        <f>$E$2*'Contracts Signed'!AE7</f>
        <v>1096418.5916401455</v>
      </c>
      <c r="AI137" s="114">
        <f>$E$2*'Contracts Signed'!AF7</f>
        <v>1096418.5916401455</v>
      </c>
      <c r="AJ137" s="114">
        <f>$E$2*'Contracts Signed'!AG7</f>
        <v>1134226.129282909</v>
      </c>
      <c r="AK137" s="114">
        <f>$E$2*'Contracts Signed'!AH7</f>
        <v>1172033.6669256727</v>
      </c>
      <c r="AL137" s="114">
        <f>$E$2*'Contracts Signed'!AI7</f>
        <v>1172033.6669256727</v>
      </c>
      <c r="AM137" s="114"/>
      <c r="AN137" s="114"/>
    </row>
    <row r="138" spans="2:40" x14ac:dyDescent="0.3">
      <c r="B138" s="122" t="s">
        <v>610</v>
      </c>
      <c r="E138" s="114">
        <f>$H$2*'Contracts Signed'!B8</f>
        <v>31191.938422399999</v>
      </c>
      <c r="F138" s="114">
        <f>$H$2*'Contracts Signed'!C8</f>
        <v>31191.938422399999</v>
      </c>
      <c r="G138" s="114">
        <f>$H$2*'Contracts Signed'!D8</f>
        <v>31191.938422399999</v>
      </c>
      <c r="H138" s="114">
        <f>$H$2*'Contracts Signed'!E8</f>
        <v>62383.876844799997</v>
      </c>
      <c r="I138" s="114">
        <f>$H$2*'Contracts Signed'!F8</f>
        <v>93575.8152672</v>
      </c>
      <c r="J138" s="114">
        <f>$H$2*'Contracts Signed'!G8</f>
        <v>124767.75368959999</v>
      </c>
      <c r="K138" s="114">
        <f>$H$2*'Contracts Signed'!H8</f>
        <v>124767.75368959999</v>
      </c>
      <c r="L138" s="114">
        <f>$H$2*'Contracts Signed'!I8</f>
        <v>124767.75368959999</v>
      </c>
      <c r="M138" s="114">
        <f>$H$2*'Contracts Signed'!J8</f>
        <v>124767.75368959999</v>
      </c>
      <c r="N138" s="114">
        <f>$H$2*'Contracts Signed'!K8</f>
        <v>124767.75368959999</v>
      </c>
      <c r="O138" s="114">
        <f>$H$2*'Contracts Signed'!L8</f>
        <v>124767.75368959999</v>
      </c>
      <c r="P138" s="114">
        <f>$H$2*'Contracts Signed'!M8</f>
        <v>124767.75368959999</v>
      </c>
      <c r="Q138" s="114">
        <f>$H$2*'Contracts Signed'!N8</f>
        <v>124767.75368959999</v>
      </c>
      <c r="R138" s="114">
        <f>$H$2*'Contracts Signed'!O8</f>
        <v>124767.75368959999</v>
      </c>
      <c r="S138" s="114">
        <f>$H$2*'Contracts Signed'!P8</f>
        <v>155959.69211199999</v>
      </c>
      <c r="T138" s="114">
        <f>$H$2*'Contracts Signed'!Q8</f>
        <v>155959.69211199999</v>
      </c>
      <c r="U138" s="114">
        <f>$H$2*'Contracts Signed'!R8</f>
        <v>155959.69211199999</v>
      </c>
      <c r="V138" s="114">
        <f>$H$2*'Contracts Signed'!S8</f>
        <v>155959.69211199999</v>
      </c>
      <c r="W138" s="114">
        <f>$H$2*'Contracts Signed'!T8</f>
        <v>187151.6305344</v>
      </c>
      <c r="X138" s="114">
        <f>$H$2*'Contracts Signed'!U8</f>
        <v>187151.6305344</v>
      </c>
      <c r="Y138" s="114">
        <f>$H$2*'Contracts Signed'!V8</f>
        <v>187151.6305344</v>
      </c>
      <c r="Z138" s="114">
        <f>$H$2*'Contracts Signed'!W8</f>
        <v>218343.56895679998</v>
      </c>
      <c r="AA138" s="114">
        <f>$H$2*'Contracts Signed'!X8</f>
        <v>218343.56895679998</v>
      </c>
      <c r="AB138" s="114">
        <f>$H$2*'Contracts Signed'!Y8</f>
        <v>218343.56895679998</v>
      </c>
      <c r="AC138" s="114">
        <f>$H$2*'Contracts Signed'!Z8</f>
        <v>218343.56895679998</v>
      </c>
      <c r="AD138" s="114">
        <f>$H$2*'Contracts Signed'!AA8</f>
        <v>249535.50737919999</v>
      </c>
      <c r="AE138" s="114">
        <f>$H$2*'Contracts Signed'!AB8</f>
        <v>249535.50737919999</v>
      </c>
      <c r="AF138" s="114">
        <f>$H$2*'Contracts Signed'!AC8</f>
        <v>249535.50737919999</v>
      </c>
      <c r="AG138" s="114">
        <f>$H$2*'Contracts Signed'!AD8</f>
        <v>249535.50737919999</v>
      </c>
      <c r="AH138" s="114">
        <f>$H$2*'Contracts Signed'!AE8</f>
        <v>249535.50737919999</v>
      </c>
      <c r="AI138" s="114">
        <f>$H$2*'Contracts Signed'!AF8</f>
        <v>249535.50737919999</v>
      </c>
      <c r="AJ138" s="114">
        <f>$H$2*'Contracts Signed'!AG8</f>
        <v>249535.50737919999</v>
      </c>
      <c r="AK138" s="114">
        <f>$H$2*'Contracts Signed'!AH8</f>
        <v>280727.4458016</v>
      </c>
      <c r="AL138" s="114">
        <f>$H$2*'Contracts Signed'!AI8</f>
        <v>280727.4458016</v>
      </c>
      <c r="AM138" s="114"/>
      <c r="AN138" s="114"/>
    </row>
    <row r="139" spans="2:40" x14ac:dyDescent="0.3">
      <c r="B139" s="122" t="s">
        <v>611</v>
      </c>
      <c r="E139" s="114">
        <f>$D$2*'Contracts Signed'!B9</f>
        <v>38565.81124276363</v>
      </c>
      <c r="F139" s="114">
        <f>$D$2*'Contracts Signed'!C9</f>
        <v>38565.81124276363</v>
      </c>
      <c r="G139" s="114">
        <f>$D$2*'Contracts Signed'!D9</f>
        <v>38565.81124276363</v>
      </c>
      <c r="H139" s="114">
        <f>$D$2*'Contracts Signed'!E9</f>
        <v>77131.622485527259</v>
      </c>
      <c r="I139" s="114">
        <f>$D$2*'Contracts Signed'!F9</f>
        <v>115697.4337282909</v>
      </c>
      <c r="J139" s="114">
        <f>$D$2*'Contracts Signed'!G9</f>
        <v>154263.24497105452</v>
      </c>
      <c r="K139" s="114">
        <f>$D$2*'Contracts Signed'!H9</f>
        <v>154263.24497105452</v>
      </c>
      <c r="L139" s="114">
        <f>$D$2*'Contracts Signed'!I9</f>
        <v>154263.24497105452</v>
      </c>
      <c r="M139" s="114">
        <f>$D$2*'Contracts Signed'!J9</f>
        <v>154263.24497105452</v>
      </c>
      <c r="N139" s="114">
        <f>$D$2*'Contracts Signed'!K9</f>
        <v>154263.24497105452</v>
      </c>
      <c r="O139" s="114">
        <f>$D$2*'Contracts Signed'!L9</f>
        <v>154263.24497105452</v>
      </c>
      <c r="P139" s="114">
        <f>$D$2*'Contracts Signed'!M9</f>
        <v>154263.24497105452</v>
      </c>
      <c r="Q139" s="114">
        <f>$D$2*'Contracts Signed'!N9</f>
        <v>154263.24497105452</v>
      </c>
      <c r="R139" s="114">
        <f>$D$2*'Contracts Signed'!O9</f>
        <v>192829.05621381814</v>
      </c>
      <c r="S139" s="114">
        <f>$D$2*'Contracts Signed'!P9</f>
        <v>154263.24497105452</v>
      </c>
      <c r="T139" s="114">
        <f>$D$2*'Contracts Signed'!Q9</f>
        <v>154263.24497105452</v>
      </c>
      <c r="U139" s="114">
        <f>$D$2*'Contracts Signed'!R9</f>
        <v>192829.05621381814</v>
      </c>
      <c r="V139" s="114">
        <f>$D$2*'Contracts Signed'!S9</f>
        <v>192829.05621381814</v>
      </c>
      <c r="W139" s="114">
        <f>$D$2*'Contracts Signed'!T9</f>
        <v>192829.05621381814</v>
      </c>
      <c r="X139" s="114">
        <f>$D$2*'Contracts Signed'!U9</f>
        <v>231394.86745658179</v>
      </c>
      <c r="Y139" s="114">
        <f>$D$2*'Contracts Signed'!V9</f>
        <v>269960.67869934539</v>
      </c>
      <c r="Z139" s="114">
        <f>$D$2*'Contracts Signed'!W9</f>
        <v>231394.86745658179</v>
      </c>
      <c r="AA139" s="114">
        <f>$D$2*'Contracts Signed'!X9</f>
        <v>269960.67869934539</v>
      </c>
      <c r="AB139" s="114">
        <f>$D$2*'Contracts Signed'!Y9</f>
        <v>308526.48994210904</v>
      </c>
      <c r="AC139" s="114">
        <f>$D$2*'Contracts Signed'!Z9</f>
        <v>308526.48994210904</v>
      </c>
      <c r="AD139" s="114">
        <f>$D$2*'Contracts Signed'!AA9</f>
        <v>269960.67869934539</v>
      </c>
      <c r="AE139" s="114">
        <f>$D$2*'Contracts Signed'!AB9</f>
        <v>269960.67869934539</v>
      </c>
      <c r="AF139" s="114">
        <f>$D$2*'Contracts Signed'!AC9</f>
        <v>269960.67869934539</v>
      </c>
      <c r="AG139" s="114">
        <f>$D$2*'Contracts Signed'!AD9</f>
        <v>308526.48994210904</v>
      </c>
      <c r="AH139" s="114">
        <f>$D$2*'Contracts Signed'!AE9</f>
        <v>308526.48994210904</v>
      </c>
      <c r="AI139" s="114">
        <f>$D$2*'Contracts Signed'!AF9</f>
        <v>347092.30118487269</v>
      </c>
      <c r="AJ139" s="114">
        <f>$D$2*'Contracts Signed'!AG9</f>
        <v>347092.30118487269</v>
      </c>
      <c r="AK139" s="114">
        <f>$D$2*'Contracts Signed'!AH9</f>
        <v>308526.48994210904</v>
      </c>
      <c r="AL139" s="114">
        <f>$D$2*'Contracts Signed'!AI9</f>
        <v>347092.30118487269</v>
      </c>
      <c r="AM139" s="114"/>
      <c r="AN139" s="114"/>
    </row>
    <row r="140" spans="2:40" s="89" customFormat="1" x14ac:dyDescent="0.3">
      <c r="B140" s="291" t="s">
        <v>612</v>
      </c>
      <c r="C140" s="321"/>
      <c r="D140" s="321"/>
      <c r="E140" s="321">
        <f>SUM(E137:E139)</f>
        <v>183180.36259345454</v>
      </c>
      <c r="F140" s="321">
        <f t="shared" ref="F140:AL140" si="35">SUM(F137:F139)</f>
        <v>183180.36259345454</v>
      </c>
      <c r="G140" s="321">
        <f t="shared" si="35"/>
        <v>258795.43787898181</v>
      </c>
      <c r="H140" s="321">
        <f t="shared" si="35"/>
        <v>441975.80047243636</v>
      </c>
      <c r="I140" s="321">
        <f t="shared" si="35"/>
        <v>625156.1630658909</v>
      </c>
      <c r="J140" s="321">
        <f t="shared" si="35"/>
        <v>808336.52565934544</v>
      </c>
      <c r="K140" s="321">
        <f t="shared" si="35"/>
        <v>808336.52565934544</v>
      </c>
      <c r="L140" s="321">
        <f t="shared" si="35"/>
        <v>808336.52565934544</v>
      </c>
      <c r="M140" s="321">
        <f t="shared" si="35"/>
        <v>808336.52565934544</v>
      </c>
      <c r="N140" s="321">
        <f t="shared" si="35"/>
        <v>808336.52565934544</v>
      </c>
      <c r="O140" s="321">
        <f t="shared" si="35"/>
        <v>808336.52565934544</v>
      </c>
      <c r="P140" s="321">
        <f t="shared" si="35"/>
        <v>808336.52565934544</v>
      </c>
      <c r="Q140" s="321">
        <f t="shared" si="35"/>
        <v>846144.06330210902</v>
      </c>
      <c r="R140" s="321">
        <f t="shared" si="35"/>
        <v>884709.87454487267</v>
      </c>
      <c r="S140" s="321">
        <f t="shared" si="35"/>
        <v>915143.53936727263</v>
      </c>
      <c r="T140" s="321">
        <f t="shared" si="35"/>
        <v>952951.07701003633</v>
      </c>
      <c r="U140" s="321">
        <f t="shared" si="35"/>
        <v>991516.88825279998</v>
      </c>
      <c r="V140" s="321">
        <f t="shared" si="35"/>
        <v>1067131.9635383273</v>
      </c>
      <c r="W140" s="321">
        <f t="shared" si="35"/>
        <v>1136131.4396034908</v>
      </c>
      <c r="X140" s="321">
        <f t="shared" si="35"/>
        <v>1212504.7884890181</v>
      </c>
      <c r="Y140" s="321">
        <f t="shared" si="35"/>
        <v>1288878.1373745454</v>
      </c>
      <c r="Z140" s="321">
        <f t="shared" si="35"/>
        <v>1357119.339839709</v>
      </c>
      <c r="AA140" s="321">
        <f t="shared" si="35"/>
        <v>1433492.6887252363</v>
      </c>
      <c r="AB140" s="321">
        <f t="shared" si="35"/>
        <v>1509866.0376107635</v>
      </c>
      <c r="AC140" s="321">
        <f t="shared" si="35"/>
        <v>1509866.0376107635</v>
      </c>
      <c r="AD140" s="321">
        <f t="shared" si="35"/>
        <v>1540299.7024331635</v>
      </c>
      <c r="AE140" s="321">
        <f t="shared" si="35"/>
        <v>1578107.2400759272</v>
      </c>
      <c r="AF140" s="321">
        <f t="shared" si="35"/>
        <v>1578107.2400759272</v>
      </c>
      <c r="AG140" s="321">
        <f t="shared" si="35"/>
        <v>1616673.0513186909</v>
      </c>
      <c r="AH140" s="321">
        <f t="shared" si="35"/>
        <v>1654480.5889614546</v>
      </c>
      <c r="AI140" s="321">
        <f t="shared" si="35"/>
        <v>1693046.4002042182</v>
      </c>
      <c r="AJ140" s="321">
        <f t="shared" si="35"/>
        <v>1730853.9378469817</v>
      </c>
      <c r="AK140" s="321">
        <f t="shared" si="35"/>
        <v>1761287.6026693818</v>
      </c>
      <c r="AL140" s="321">
        <f t="shared" si="35"/>
        <v>1799853.4139121454</v>
      </c>
      <c r="AM140" s="322"/>
      <c r="AN140" s="322"/>
    </row>
    <row r="141" spans="2:40" x14ac:dyDescent="0.3">
      <c r="H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2:40" x14ac:dyDescent="0.3">
      <c r="H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2:40" x14ac:dyDescent="0.3">
      <c r="B143" s="122" t="s">
        <v>614</v>
      </c>
      <c r="E143" s="114">
        <f>$E$14*'Contracts Signed'!B15</f>
        <v>135026.92015272725</v>
      </c>
      <c r="F143" s="114">
        <f>$E$14*'Contracts Signed'!C15</f>
        <v>0</v>
      </c>
      <c r="G143" s="114">
        <f>$E$14*'Contracts Signed'!D15</f>
        <v>135026.92015272725</v>
      </c>
      <c r="H143" s="114">
        <f>$E$14*'Contracts Signed'!E15</f>
        <v>0</v>
      </c>
      <c r="I143" s="114">
        <f>$E$14*'Contracts Signed'!F15</f>
        <v>168783.65019090907</v>
      </c>
      <c r="J143" s="114">
        <f>$E$14*'Contracts Signed'!G15</f>
        <v>0</v>
      </c>
      <c r="K143" s="114">
        <f>$E$14*'Contracts Signed'!H15</f>
        <v>0</v>
      </c>
      <c r="L143" s="114">
        <f>$E$14*'Contracts Signed'!I15</f>
        <v>0</v>
      </c>
      <c r="M143" s="114">
        <f>$E$14*'Contracts Signed'!J15</f>
        <v>270053.84030545451</v>
      </c>
      <c r="N143" s="114">
        <f>$E$14*'Contracts Signed'!K15</f>
        <v>135026.92015272725</v>
      </c>
      <c r="O143" s="114">
        <f>$E$14*'Contracts Signed'!L15</f>
        <v>0</v>
      </c>
      <c r="P143" s="114">
        <f>$E$14*'Contracts Signed'!M15</f>
        <v>101270.19011454543</v>
      </c>
      <c r="Q143" s="114">
        <f>$E$14*'Contracts Signed'!N15</f>
        <v>67513.460076363626</v>
      </c>
      <c r="R143" s="114">
        <f>$E$14*'Contracts Signed'!O15</f>
        <v>67513.460076363626</v>
      </c>
      <c r="S143" s="114">
        <f>$E$14*'Contracts Signed'!P15</f>
        <v>101270.19011454543</v>
      </c>
      <c r="T143" s="114">
        <f>$E$14*'Contracts Signed'!Q15</f>
        <v>101270.19011454543</v>
      </c>
      <c r="U143" s="114">
        <f>$E$14*'Contracts Signed'!R15</f>
        <v>101270.19011454543</v>
      </c>
      <c r="V143" s="114">
        <f>$E$14*'Contracts Signed'!S15</f>
        <v>135026.92015272725</v>
      </c>
      <c r="W143" s="114">
        <f>$E$14*'Contracts Signed'!T15</f>
        <v>135026.92015272725</v>
      </c>
      <c r="X143" s="114">
        <f>$E$14*'Contracts Signed'!U15</f>
        <v>168783.65019090907</v>
      </c>
      <c r="Y143" s="114">
        <f>$E$14*'Contracts Signed'!V15</f>
        <v>202540.38022909086</v>
      </c>
      <c r="Z143" s="114">
        <f>$E$14*'Contracts Signed'!W15</f>
        <v>202540.38022909086</v>
      </c>
      <c r="AA143" s="114">
        <f>$E$14*'Contracts Signed'!X15</f>
        <v>236297.11026727268</v>
      </c>
      <c r="AB143" s="114">
        <f>$E$14*'Contracts Signed'!Y15</f>
        <v>236297.11026727268</v>
      </c>
      <c r="AC143" s="114">
        <f>$E$14*'Contracts Signed'!Z15</f>
        <v>168783.65019090907</v>
      </c>
      <c r="AD143" s="114">
        <f>$E$14*'Contracts Signed'!AA15</f>
        <v>168783.65019090907</v>
      </c>
      <c r="AE143" s="114">
        <f>$E$14*'Contracts Signed'!AB15</f>
        <v>202540.38022909086</v>
      </c>
      <c r="AF143" s="114">
        <f>$E$14*'Contracts Signed'!AC15</f>
        <v>202540.38022909086</v>
      </c>
      <c r="AG143" s="114">
        <f>$E$14*'Contracts Signed'!AD15</f>
        <v>202540.38022909086</v>
      </c>
      <c r="AH143" s="114">
        <f>$E$14*'Contracts Signed'!AE15</f>
        <v>236297.11026727268</v>
      </c>
      <c r="AI143" s="114">
        <f>$E$14*'Contracts Signed'!AF15</f>
        <v>236297.11026727268</v>
      </c>
      <c r="AJ143" s="114">
        <f>$E$14*'Contracts Signed'!AG15</f>
        <v>236297.11026727268</v>
      </c>
      <c r="AK143" s="114">
        <f>$E$14*'Contracts Signed'!AH15</f>
        <v>270053.84030545451</v>
      </c>
      <c r="AL143" s="114">
        <f>$E$14*'Contracts Signed'!AI15</f>
        <v>270053.84030545451</v>
      </c>
      <c r="AM143" s="114"/>
      <c r="AN143" s="114"/>
    </row>
    <row r="144" spans="2:40" x14ac:dyDescent="0.3">
      <c r="B144" s="122" t="s">
        <v>615</v>
      </c>
      <c r="E144" s="114">
        <f>$H$14*'Contracts Signed'!B16</f>
        <v>0</v>
      </c>
      <c r="F144" s="114">
        <f>$H$14*'Contracts Signed'!C16</f>
        <v>0</v>
      </c>
      <c r="G144" s="114">
        <f>$H$14*'Contracts Signed'!D16</f>
        <v>55699.890039999991</v>
      </c>
      <c r="H144" s="114">
        <f>$H$14*'Contracts Signed'!E16</f>
        <v>0</v>
      </c>
      <c r="I144" s="114">
        <f>$H$14*'Contracts Signed'!F16</f>
        <v>55699.890039999991</v>
      </c>
      <c r="J144" s="114">
        <f>$H$14*'Contracts Signed'!G16</f>
        <v>0</v>
      </c>
      <c r="K144" s="114">
        <f>$H$14*'Contracts Signed'!H16</f>
        <v>0</v>
      </c>
      <c r="L144" s="114">
        <f>$H$14*'Contracts Signed'!I16</f>
        <v>0</v>
      </c>
      <c r="M144" s="114">
        <f>$H$14*'Contracts Signed'!J16</f>
        <v>55699.890039999991</v>
      </c>
      <c r="N144" s="114">
        <f>$H$14*'Contracts Signed'!K16</f>
        <v>0</v>
      </c>
      <c r="O144" s="114">
        <f>$H$14*'Contracts Signed'!L16</f>
        <v>0</v>
      </c>
      <c r="P144" s="114">
        <f>$H$14*'Contracts Signed'!M16</f>
        <v>27849.945019999996</v>
      </c>
      <c r="Q144" s="114">
        <f>$H$14*'Contracts Signed'!N16</f>
        <v>0</v>
      </c>
      <c r="R144" s="114">
        <f>$H$14*'Contracts Signed'!O16</f>
        <v>27849.945019999996</v>
      </c>
      <c r="S144" s="114">
        <f>$H$14*'Contracts Signed'!P16</f>
        <v>27849.945019999996</v>
      </c>
      <c r="T144" s="114">
        <f>$H$14*'Contracts Signed'!Q16</f>
        <v>27849.945019999996</v>
      </c>
      <c r="U144" s="114">
        <f>$H$14*'Contracts Signed'!R16</f>
        <v>27849.945019999996</v>
      </c>
      <c r="V144" s="114">
        <f>$H$14*'Contracts Signed'!S16</f>
        <v>27849.945019999996</v>
      </c>
      <c r="W144" s="114">
        <f>$H$14*'Contracts Signed'!T16</f>
        <v>27849.945019999996</v>
      </c>
      <c r="X144" s="114">
        <f>$H$14*'Contracts Signed'!U16</f>
        <v>27849.945019999996</v>
      </c>
      <c r="Y144" s="114">
        <f>$H$14*'Contracts Signed'!V16</f>
        <v>27849.945019999996</v>
      </c>
      <c r="Z144" s="114">
        <f>$H$14*'Contracts Signed'!W16</f>
        <v>55699.890039999991</v>
      </c>
      <c r="AA144" s="114">
        <f>$H$14*'Contracts Signed'!X16</f>
        <v>55699.890039999991</v>
      </c>
      <c r="AB144" s="114">
        <f>$H$14*'Contracts Signed'!Y16</f>
        <v>55699.890039999991</v>
      </c>
      <c r="AC144" s="114">
        <f>$H$14*'Contracts Signed'!Z16</f>
        <v>27849.945019999996</v>
      </c>
      <c r="AD144" s="114">
        <f>$H$14*'Contracts Signed'!AA16</f>
        <v>27849.945019999996</v>
      </c>
      <c r="AE144" s="114">
        <f>$H$14*'Contracts Signed'!AB16</f>
        <v>27849.945019999996</v>
      </c>
      <c r="AF144" s="114">
        <f>$H$14*'Contracts Signed'!AC16</f>
        <v>27849.945019999996</v>
      </c>
      <c r="AG144" s="114">
        <f>$H$14*'Contracts Signed'!AD16</f>
        <v>55699.890039999991</v>
      </c>
      <c r="AH144" s="114">
        <f>$H$14*'Contracts Signed'!AE16</f>
        <v>55699.890039999991</v>
      </c>
      <c r="AI144" s="114">
        <f>$H$14*'Contracts Signed'!AF16</f>
        <v>55699.890039999991</v>
      </c>
      <c r="AJ144" s="114">
        <f>$H$14*'Contracts Signed'!AG16</f>
        <v>55699.890039999991</v>
      </c>
      <c r="AK144" s="114">
        <f>$H$14*'Contracts Signed'!AH16</f>
        <v>55699.890039999991</v>
      </c>
      <c r="AL144" s="114">
        <f>$H$14*'Contracts Signed'!AI16</f>
        <v>55699.890039999991</v>
      </c>
      <c r="AM144" s="114"/>
      <c r="AN144" s="114"/>
    </row>
    <row r="145" spans="2:40" x14ac:dyDescent="0.3">
      <c r="B145" s="122" t="s">
        <v>616</v>
      </c>
      <c r="E145" s="114">
        <f>$D$14*'Contracts Signed'!B17</f>
        <v>0</v>
      </c>
      <c r="F145" s="114">
        <f>$D$14*'Contracts Signed'!C17</f>
        <v>0</v>
      </c>
      <c r="G145" s="114">
        <f>$D$14*'Contracts Signed'!D17</f>
        <v>68867.520076363624</v>
      </c>
      <c r="H145" s="114">
        <f>$D$14*'Contracts Signed'!E17</f>
        <v>0</v>
      </c>
      <c r="I145" s="114">
        <f>$D$14*'Contracts Signed'!F17</f>
        <v>0</v>
      </c>
      <c r="J145" s="114">
        <f>$D$14*'Contracts Signed'!G17</f>
        <v>0</v>
      </c>
      <c r="K145" s="114">
        <f>$D$14*'Contracts Signed'!H17</f>
        <v>0</v>
      </c>
      <c r="L145" s="114">
        <f>$D$14*'Contracts Signed'!I17</f>
        <v>0</v>
      </c>
      <c r="M145" s="114">
        <f>$D$14*'Contracts Signed'!J17</f>
        <v>172168.80019090907</v>
      </c>
      <c r="N145" s="114">
        <f>$D$14*'Contracts Signed'!K17</f>
        <v>68867.520076363624</v>
      </c>
      <c r="O145" s="114">
        <f>$D$14*'Contracts Signed'!L17</f>
        <v>0</v>
      </c>
      <c r="P145" s="114">
        <f>$D$14*'Contracts Signed'!M17</f>
        <v>34433.760038181812</v>
      </c>
      <c r="Q145" s="114">
        <f>$D$14*'Contracts Signed'!N17</f>
        <v>34433.760038181812</v>
      </c>
      <c r="R145" s="114">
        <f>$D$14*'Contracts Signed'!O17</f>
        <v>34433.760038181812</v>
      </c>
      <c r="S145" s="114">
        <f>$D$14*'Contracts Signed'!P17</f>
        <v>34433.760038181812</v>
      </c>
      <c r="T145" s="114">
        <f>$D$14*'Contracts Signed'!Q17</f>
        <v>34433.760038181812</v>
      </c>
      <c r="U145" s="114">
        <f>$D$14*'Contracts Signed'!R17</f>
        <v>34433.760038181812</v>
      </c>
      <c r="V145" s="114">
        <f>$D$14*'Contracts Signed'!S17</f>
        <v>34433.760038181812</v>
      </c>
      <c r="W145" s="114">
        <f>$D$14*'Contracts Signed'!T17</f>
        <v>68867.520076363624</v>
      </c>
      <c r="X145" s="114">
        <f>$D$14*'Contracts Signed'!U17</f>
        <v>68867.520076363624</v>
      </c>
      <c r="Y145" s="114">
        <f>$D$14*'Contracts Signed'!V17</f>
        <v>68867.520076363624</v>
      </c>
      <c r="Z145" s="114">
        <f>$D$14*'Contracts Signed'!W17</f>
        <v>68867.520076363624</v>
      </c>
      <c r="AA145" s="114">
        <f>$D$14*'Contracts Signed'!X17</f>
        <v>103301.28011454543</v>
      </c>
      <c r="AB145" s="114">
        <f>$D$14*'Contracts Signed'!Y17</f>
        <v>103301.28011454543</v>
      </c>
      <c r="AC145" s="114">
        <f>$D$14*'Contracts Signed'!Z17</f>
        <v>68867.520076363624</v>
      </c>
      <c r="AD145" s="114">
        <f>$D$14*'Contracts Signed'!AA17</f>
        <v>68867.520076363624</v>
      </c>
      <c r="AE145" s="114">
        <f>$D$14*'Contracts Signed'!AB17</f>
        <v>68867.520076363624</v>
      </c>
      <c r="AF145" s="114">
        <f>$D$14*'Contracts Signed'!AC17</f>
        <v>68867.520076363624</v>
      </c>
      <c r="AG145" s="114">
        <f>$D$14*'Contracts Signed'!AD17</f>
        <v>68867.520076363624</v>
      </c>
      <c r="AH145" s="114">
        <f>$D$14*'Contracts Signed'!AE17</f>
        <v>68867.520076363624</v>
      </c>
      <c r="AI145" s="114">
        <f>$D$14*'Contracts Signed'!AF17</f>
        <v>103301.28011454543</v>
      </c>
      <c r="AJ145" s="114">
        <f>$D$14*'Contracts Signed'!AG17</f>
        <v>103301.28011454543</v>
      </c>
      <c r="AK145" s="114">
        <f>$D$14*'Contracts Signed'!AH17</f>
        <v>103301.28011454543</v>
      </c>
      <c r="AL145" s="114">
        <f>$D$14*'Contracts Signed'!AI17</f>
        <v>103301.28011454543</v>
      </c>
      <c r="AM145" s="114"/>
      <c r="AN145" s="114"/>
    </row>
    <row r="146" spans="2:40" x14ac:dyDescent="0.3">
      <c r="B146" s="122" t="s">
        <v>617</v>
      </c>
      <c r="E146" s="114">
        <f>$F$14*'Contracts Signed'!B18</f>
        <v>0</v>
      </c>
      <c r="F146" s="114">
        <f>$F$14*'Contracts Signed'!C18</f>
        <v>42245.080152727271</v>
      </c>
      <c r="G146" s="114">
        <f>$F$14*'Contracts Signed'!D18</f>
        <v>0</v>
      </c>
      <c r="H146" s="114">
        <f>$F$14*'Contracts Signed'!E18</f>
        <v>0</v>
      </c>
      <c r="I146" s="114">
        <f>$F$14*'Contracts Signed'!F18</f>
        <v>42245.080152727271</v>
      </c>
      <c r="J146" s="114">
        <f>$F$14*'Contracts Signed'!G18</f>
        <v>0</v>
      </c>
      <c r="K146" s="114">
        <f>$F$14*'Contracts Signed'!H18</f>
        <v>0</v>
      </c>
      <c r="L146" s="114">
        <f>$F$14*'Contracts Signed'!I18</f>
        <v>0</v>
      </c>
      <c r="M146" s="114">
        <f>$F$14*'Contracts Signed'!J18</f>
        <v>21122.540076363635</v>
      </c>
      <c r="N146" s="114">
        <f>$F$14*'Contracts Signed'!K18</f>
        <v>0</v>
      </c>
      <c r="O146" s="114">
        <f>$F$14*'Contracts Signed'!L18</f>
        <v>0</v>
      </c>
      <c r="P146" s="114">
        <f>$F$14*'Contracts Signed'!M18</f>
        <v>0</v>
      </c>
      <c r="Q146" s="114">
        <f>$F$14*'Contracts Signed'!N18</f>
        <v>10561.270038181818</v>
      </c>
      <c r="R146" s="114">
        <f>$F$14*'Contracts Signed'!O18</f>
        <v>10561.270038181818</v>
      </c>
      <c r="S146" s="114">
        <f>$F$14*'Contracts Signed'!P18</f>
        <v>10561.270038181818</v>
      </c>
      <c r="T146" s="114">
        <f>$F$14*'Contracts Signed'!Q18</f>
        <v>10561.270038181818</v>
      </c>
      <c r="U146" s="114">
        <f>$F$14*'Contracts Signed'!R18</f>
        <v>10561.270038181818</v>
      </c>
      <c r="V146" s="114">
        <f>$F$14*'Contracts Signed'!S18</f>
        <v>10561.270038181818</v>
      </c>
      <c r="W146" s="114">
        <f>$F$14*'Contracts Signed'!T18</f>
        <v>21122.540076363635</v>
      </c>
      <c r="X146" s="114">
        <f>$F$14*'Contracts Signed'!U18</f>
        <v>21122.540076363635</v>
      </c>
      <c r="Y146" s="114">
        <f>$F$14*'Contracts Signed'!V18</f>
        <v>21122.540076363635</v>
      </c>
      <c r="Z146" s="114">
        <f>$F$14*'Contracts Signed'!W18</f>
        <v>21122.540076363635</v>
      </c>
      <c r="AA146" s="114">
        <f>$F$14*'Contracts Signed'!X18</f>
        <v>31683.810114545453</v>
      </c>
      <c r="AB146" s="114">
        <f>$F$14*'Contracts Signed'!Y18</f>
        <v>31683.810114545453</v>
      </c>
      <c r="AC146" s="114">
        <f>$F$14*'Contracts Signed'!Z18</f>
        <v>21122.540076363635</v>
      </c>
      <c r="AD146" s="114">
        <f>$F$14*'Contracts Signed'!AA18</f>
        <v>21122.540076363635</v>
      </c>
      <c r="AE146" s="114">
        <f>$F$14*'Contracts Signed'!AB18</f>
        <v>21122.540076363635</v>
      </c>
      <c r="AF146" s="114">
        <f>$F$14*'Contracts Signed'!AC18</f>
        <v>21122.540076363635</v>
      </c>
      <c r="AG146" s="114">
        <f>$F$14*'Contracts Signed'!AD18</f>
        <v>21122.540076363635</v>
      </c>
      <c r="AH146" s="114">
        <f>$F$14*'Contracts Signed'!AE18</f>
        <v>21122.540076363635</v>
      </c>
      <c r="AI146" s="114">
        <f>$F$14*'Contracts Signed'!AF18</f>
        <v>31683.810114545453</v>
      </c>
      <c r="AJ146" s="114">
        <f>$F$14*'Contracts Signed'!AG18</f>
        <v>31683.810114545453</v>
      </c>
      <c r="AK146" s="114">
        <f>$F$14*'Contracts Signed'!AH18</f>
        <v>31683.810114545453</v>
      </c>
      <c r="AL146" s="114">
        <f>$F$14*'Contracts Signed'!AI18</f>
        <v>31683.810114545453</v>
      </c>
      <c r="AM146" s="114"/>
      <c r="AN146" s="114"/>
    </row>
    <row r="147" spans="2:40" x14ac:dyDescent="0.3">
      <c r="B147" s="122" t="s">
        <v>618</v>
      </c>
      <c r="E147" s="114">
        <f>$G$14*'Contracts Signed'!B19+'Contracts Signed'!B28</f>
        <v>0</v>
      </c>
      <c r="F147" s="114">
        <f>$G$14*'Contracts Signed'!C19+'Contracts Signed'!C28</f>
        <v>0</v>
      </c>
      <c r="G147" s="114">
        <f>$G$14*'Contracts Signed'!D19+'Contracts Signed'!D28</f>
        <v>0</v>
      </c>
      <c r="H147" s="114">
        <f>$G$14*'Contracts Signed'!E19+'Contracts Signed'!E28</f>
        <v>0</v>
      </c>
      <c r="I147" s="114">
        <f>$G$14*'Contracts Signed'!F19+'Contracts Signed'!F28</f>
        <v>207536</v>
      </c>
      <c r="J147" s="114">
        <f>$G$14*'Contracts Signed'!G19+'Contracts Signed'!G28</f>
        <v>0</v>
      </c>
      <c r="K147" s="114">
        <f>$G$14*'Contracts Signed'!H19+'Contracts Signed'!H28</f>
        <v>0</v>
      </c>
      <c r="L147" s="114">
        <f>$G$14*'Contracts Signed'!I19+'Contracts Signed'!I28</f>
        <v>207536</v>
      </c>
      <c r="M147" s="114">
        <f>$G$14*'Contracts Signed'!J19+'Contracts Signed'!J28</f>
        <v>103769</v>
      </c>
      <c r="N147" s="114">
        <f>$G$14*'Contracts Signed'!K19+'Contracts Signed'!K28</f>
        <v>103769</v>
      </c>
      <c r="O147" s="114">
        <f>$G$14*'Contracts Signed'!L19+'Contracts Signed'!L28</f>
        <v>1</v>
      </c>
      <c r="P147" s="114">
        <f>$G$14*'Contracts Signed'!M19+'Contracts Signed'!M28</f>
        <v>1</v>
      </c>
      <c r="Q147" s="114">
        <f>$G$14*'Contracts Signed'!N19+'Contracts Signed'!N28</f>
        <v>41508.199999999997</v>
      </c>
      <c r="R147" s="114">
        <f>$G$14*'Contracts Signed'!O19+'Contracts Signed'!O28</f>
        <v>41508.199999999997</v>
      </c>
      <c r="S147" s="114">
        <f>$G$14*'Contracts Signed'!P19+'Contracts Signed'!P28</f>
        <v>41508.199999999997</v>
      </c>
      <c r="T147" s="114">
        <f>$G$14*'Contracts Signed'!Q19+'Contracts Signed'!Q28</f>
        <v>62261.799999999996</v>
      </c>
      <c r="U147" s="114">
        <f>$G$14*'Contracts Signed'!R19+'Contracts Signed'!R28</f>
        <v>83015.399999999994</v>
      </c>
      <c r="V147" s="114">
        <f>$G$14*'Contracts Signed'!S19+'Contracts Signed'!S28</f>
        <v>83015.399999999994</v>
      </c>
      <c r="W147" s="114">
        <f>$G$14*'Contracts Signed'!T19+'Contracts Signed'!T28</f>
        <v>83015.399999999994</v>
      </c>
      <c r="X147" s="114">
        <f>$G$14*'Contracts Signed'!U19+'Contracts Signed'!U28</f>
        <v>103769</v>
      </c>
      <c r="Y147" s="114">
        <f>$G$14*'Contracts Signed'!V19+'Contracts Signed'!V28</f>
        <v>124522.59999999999</v>
      </c>
      <c r="Z147" s="114">
        <f>$G$14*'Contracts Signed'!W19+'Contracts Signed'!W28</f>
        <v>145276.19999999998</v>
      </c>
      <c r="AA147" s="114">
        <f>$G$14*'Contracts Signed'!X19+'Contracts Signed'!X28</f>
        <v>145276.19999999998</v>
      </c>
      <c r="AB147" s="114">
        <f>$G$14*'Contracts Signed'!Y19+'Contracts Signed'!Y28</f>
        <v>124522.59999999999</v>
      </c>
      <c r="AC147" s="114">
        <f>$G$14*'Contracts Signed'!Z19+'Contracts Signed'!Z28</f>
        <v>103769</v>
      </c>
      <c r="AD147" s="114">
        <f>$G$14*'Contracts Signed'!AA19+'Contracts Signed'!AA28</f>
        <v>103769</v>
      </c>
      <c r="AE147" s="114">
        <f>$G$14*'Contracts Signed'!AB19+'Contracts Signed'!AB28</f>
        <v>124522.59999999999</v>
      </c>
      <c r="AF147" s="114">
        <f>$G$14*'Contracts Signed'!AC19+'Contracts Signed'!AC28</f>
        <v>145276.19999999998</v>
      </c>
      <c r="AG147" s="114">
        <f>$G$14*'Contracts Signed'!AD19+'Contracts Signed'!AD28</f>
        <v>145276.19999999998</v>
      </c>
      <c r="AH147" s="114">
        <f>$G$14*'Contracts Signed'!AE19+'Contracts Signed'!AE28</f>
        <v>145276.19999999998</v>
      </c>
      <c r="AI147" s="114">
        <f>$G$14*'Contracts Signed'!AF19+'Contracts Signed'!AF28</f>
        <v>124523.59999999999</v>
      </c>
      <c r="AJ147" s="114">
        <f>$G$14*'Contracts Signed'!AG19+'Contracts Signed'!AG28</f>
        <v>145277.19999999998</v>
      </c>
      <c r="AK147" s="114">
        <f>$G$14*'Contracts Signed'!AH19+'Contracts Signed'!AH28</f>
        <v>145277.19999999998</v>
      </c>
      <c r="AL147" s="114">
        <f>$G$14*'Contracts Signed'!AI19+'Contracts Signed'!AI28</f>
        <v>166030.79999999999</v>
      </c>
      <c r="AM147" s="114"/>
      <c r="AN147" s="114"/>
    </row>
    <row r="148" spans="2:40" x14ac:dyDescent="0.3">
      <c r="B148" s="122" t="s">
        <v>619</v>
      </c>
      <c r="E148" s="114">
        <f>$J$14*'Contracts Signed'!B26</f>
        <v>94280</v>
      </c>
      <c r="F148" s="114">
        <f>$J$14*'Contracts Signed'!C26</f>
        <v>117850</v>
      </c>
      <c r="G148" s="114">
        <f>$J$14*'Contracts Signed'!D26</f>
        <v>141420</v>
      </c>
      <c r="H148" s="114">
        <f>$J$14*'Contracts Signed'!E26</f>
        <v>141420</v>
      </c>
      <c r="I148" s="114">
        <f>$J$14*'Contracts Signed'!F26</f>
        <v>164990</v>
      </c>
      <c r="J148" s="114">
        <f>$J$14*'Contracts Signed'!G26</f>
        <v>188560</v>
      </c>
      <c r="K148" s="114">
        <f>$J$14*'Contracts Signed'!H26</f>
        <v>235700</v>
      </c>
      <c r="L148" s="114">
        <f>$J$14*'Contracts Signed'!I26</f>
        <v>259270</v>
      </c>
      <c r="M148" s="114">
        <f>$J$14*'Contracts Signed'!J26</f>
        <v>306410</v>
      </c>
      <c r="N148" s="114">
        <f>$J$14*'Contracts Signed'!K26</f>
        <v>353550</v>
      </c>
      <c r="O148" s="114">
        <f>$J$14*'Contracts Signed'!L26</f>
        <v>400690</v>
      </c>
      <c r="P148" s="114">
        <f>$J$14*'Contracts Signed'!M26</f>
        <v>447830</v>
      </c>
      <c r="Q148" s="114">
        <f>$J$14*'Contracts Signed'!N26</f>
        <v>447830</v>
      </c>
      <c r="R148" s="114">
        <f>$J$14*'Contracts Signed'!O26</f>
        <v>447830</v>
      </c>
      <c r="S148" s="114">
        <f>$J$14*'Contracts Signed'!P26</f>
        <v>447830</v>
      </c>
      <c r="T148" s="114">
        <f>$J$14*'Contracts Signed'!Q26</f>
        <v>447830</v>
      </c>
      <c r="U148" s="114">
        <f>$J$14*'Contracts Signed'!R26</f>
        <v>447830</v>
      </c>
      <c r="V148" s="114">
        <f>$J$14*'Contracts Signed'!S26</f>
        <v>447830</v>
      </c>
      <c r="W148" s="114">
        <f>$J$14*'Contracts Signed'!T26</f>
        <v>447830</v>
      </c>
      <c r="X148" s="114">
        <f>$J$14*'Contracts Signed'!U26</f>
        <v>447830</v>
      </c>
      <c r="Y148" s="114">
        <f>$J$14*'Contracts Signed'!V26</f>
        <v>447830</v>
      </c>
      <c r="Z148" s="114">
        <f>$J$14*'Contracts Signed'!W26</f>
        <v>447830</v>
      </c>
      <c r="AA148" s="114">
        <f>$J$14*'Contracts Signed'!X26</f>
        <v>447830</v>
      </c>
      <c r="AB148" s="114">
        <f>$J$14*'Contracts Signed'!Y26</f>
        <v>447830</v>
      </c>
      <c r="AC148" s="114">
        <f>$J$14*'Contracts Signed'!Z26</f>
        <v>494970</v>
      </c>
      <c r="AD148" s="114">
        <f>$J$14*'Contracts Signed'!AA26</f>
        <v>542110</v>
      </c>
      <c r="AE148" s="114">
        <f>$J$14*'Contracts Signed'!AB26</f>
        <v>612820</v>
      </c>
      <c r="AF148" s="114">
        <f>$J$14*'Contracts Signed'!AC26</f>
        <v>659960</v>
      </c>
      <c r="AG148" s="114">
        <f>$J$14*'Contracts Signed'!AD26</f>
        <v>730670</v>
      </c>
      <c r="AH148" s="114">
        <f>$J$14*'Contracts Signed'!AE26</f>
        <v>801380</v>
      </c>
      <c r="AI148" s="114">
        <f>$J$14*'Contracts Signed'!AF26</f>
        <v>872090</v>
      </c>
      <c r="AJ148" s="114">
        <f>$J$14*'Contracts Signed'!AG26</f>
        <v>966370</v>
      </c>
      <c r="AK148" s="114">
        <f>$J$14*'Contracts Signed'!AH26</f>
        <v>1060650</v>
      </c>
      <c r="AL148" s="114">
        <f>$J$14*'Contracts Signed'!AI26</f>
        <v>1154930</v>
      </c>
      <c r="AM148" s="114"/>
      <c r="AN148" s="114"/>
    </row>
    <row r="149" spans="2:40" x14ac:dyDescent="0.3">
      <c r="B149" s="122" t="s">
        <v>620</v>
      </c>
      <c r="E149" s="114">
        <f>$I$14*'Contracts Signed'!B27</f>
        <v>6343.4</v>
      </c>
      <c r="F149" s="114">
        <f>$I$14*'Contracts Signed'!C27</f>
        <v>6343.4</v>
      </c>
      <c r="G149" s="114">
        <f>$I$14*'Contracts Signed'!D27</f>
        <v>12686.8</v>
      </c>
      <c r="H149" s="114">
        <f>$I$14*'Contracts Signed'!E27</f>
        <v>12686.8</v>
      </c>
      <c r="I149" s="114">
        <f>$I$14*'Contracts Signed'!F27</f>
        <v>12686.8</v>
      </c>
      <c r="J149" s="114">
        <f>$I$14*'Contracts Signed'!G27</f>
        <v>12686.8</v>
      </c>
      <c r="K149" s="114">
        <f>$I$14*'Contracts Signed'!H27</f>
        <v>19030.199999999997</v>
      </c>
      <c r="L149" s="114">
        <f>$I$14*'Contracts Signed'!I27</f>
        <v>19030.199999999997</v>
      </c>
      <c r="M149" s="114">
        <f>$I$14*'Contracts Signed'!J27</f>
        <v>25373.599999999999</v>
      </c>
      <c r="N149" s="114">
        <f>$I$14*'Contracts Signed'!K27</f>
        <v>25373.599999999999</v>
      </c>
      <c r="O149" s="114">
        <f>$I$14*'Contracts Signed'!L27</f>
        <v>31717</v>
      </c>
      <c r="P149" s="114">
        <f>$I$14*'Contracts Signed'!M27</f>
        <v>31717</v>
      </c>
      <c r="Q149" s="114">
        <f>$I$14*'Contracts Signed'!N27</f>
        <v>31717</v>
      </c>
      <c r="R149" s="114">
        <f>$I$14*'Contracts Signed'!O27</f>
        <v>31717</v>
      </c>
      <c r="S149" s="114">
        <f>$I$14*'Contracts Signed'!P27</f>
        <v>31717</v>
      </c>
      <c r="T149" s="114">
        <f>$I$14*'Contracts Signed'!Q27</f>
        <v>31717</v>
      </c>
      <c r="U149" s="114">
        <f>$I$14*'Contracts Signed'!R27</f>
        <v>31717</v>
      </c>
      <c r="V149" s="114">
        <f>$I$14*'Contracts Signed'!S27</f>
        <v>31717</v>
      </c>
      <c r="W149" s="114">
        <f>$I$14*'Contracts Signed'!T27</f>
        <v>31717</v>
      </c>
      <c r="X149" s="114">
        <f>$I$14*'Contracts Signed'!U27</f>
        <v>31717</v>
      </c>
      <c r="Y149" s="114">
        <f>$I$14*'Contracts Signed'!V27</f>
        <v>31717</v>
      </c>
      <c r="Z149" s="114">
        <f>$I$14*'Contracts Signed'!W27</f>
        <v>31717</v>
      </c>
      <c r="AA149" s="114">
        <f>$I$14*'Contracts Signed'!X27</f>
        <v>31717</v>
      </c>
      <c r="AB149" s="114">
        <f>$I$14*'Contracts Signed'!Y27</f>
        <v>31717</v>
      </c>
      <c r="AC149" s="114">
        <f>$I$14*'Contracts Signed'!Z27</f>
        <v>38060.399999999994</v>
      </c>
      <c r="AD149" s="114">
        <f>$I$14*'Contracts Signed'!AA27</f>
        <v>38060.399999999994</v>
      </c>
      <c r="AE149" s="114">
        <f>$I$14*'Contracts Signed'!AB27</f>
        <v>44403.799999999996</v>
      </c>
      <c r="AF149" s="114">
        <f>$I$14*'Contracts Signed'!AC27</f>
        <v>50747.199999999997</v>
      </c>
      <c r="AG149" s="114">
        <f>$I$14*'Contracts Signed'!AD27</f>
        <v>57090.6</v>
      </c>
      <c r="AH149" s="114">
        <f>$I$14*'Contracts Signed'!AE27</f>
        <v>57090.6</v>
      </c>
      <c r="AI149" s="114">
        <f>$I$14*'Contracts Signed'!AF27</f>
        <v>63434</v>
      </c>
      <c r="AJ149" s="114">
        <f>$I$14*'Contracts Signed'!AG27</f>
        <v>69777.399999999994</v>
      </c>
      <c r="AK149" s="114">
        <f>$I$14*'Contracts Signed'!AH27</f>
        <v>76120.799999999988</v>
      </c>
      <c r="AL149" s="114">
        <f>$I$14*'Contracts Signed'!AI27</f>
        <v>82464.2</v>
      </c>
      <c r="AM149" s="114"/>
      <c r="AN149" s="114"/>
    </row>
    <row r="150" spans="2:40" x14ac:dyDescent="0.3">
      <c r="B150" s="122" t="s">
        <v>621</v>
      </c>
      <c r="E150" s="114">
        <f>$C$14*'Contracts Signed'!B29</f>
        <v>5018.3999999999996</v>
      </c>
      <c r="F150" s="114">
        <f>$C$14*'Contracts Signed'!C29</f>
        <v>5018.3999999999996</v>
      </c>
      <c r="G150" s="114">
        <f>$C$14*'Contracts Signed'!D29</f>
        <v>0</v>
      </c>
      <c r="H150" s="114">
        <f>$C$14*'Contracts Signed'!E29</f>
        <v>5018.3999999999996</v>
      </c>
      <c r="I150" s="114">
        <f>$C$14*'Contracts Signed'!F29</f>
        <v>5018.3999999999996</v>
      </c>
      <c r="J150" s="114">
        <f>$C$14*'Contracts Signed'!G29</f>
        <v>10036.799999999999</v>
      </c>
      <c r="K150" s="114">
        <f>$C$14*'Contracts Signed'!H29</f>
        <v>5018.3999999999996</v>
      </c>
      <c r="L150" s="114">
        <f>$C$14*'Contracts Signed'!I29</f>
        <v>10036.799999999999</v>
      </c>
      <c r="M150" s="114">
        <f>$C$14*'Contracts Signed'!J29</f>
        <v>5018.3999999999996</v>
      </c>
      <c r="N150" s="114">
        <f>$C$14*'Contracts Signed'!K29</f>
        <v>10036.799999999999</v>
      </c>
      <c r="O150" s="114">
        <f>$C$14*'Contracts Signed'!L29</f>
        <v>10036.799999999999</v>
      </c>
      <c r="P150" s="114">
        <f>$C$14*'Contracts Signed'!M29</f>
        <v>10036.799999999999</v>
      </c>
      <c r="Q150" s="114">
        <f>$C$14*'Contracts Signed'!N29</f>
        <v>10036.799999999999</v>
      </c>
      <c r="R150" s="114">
        <f>$C$14*'Contracts Signed'!O29</f>
        <v>10036.799999999999</v>
      </c>
      <c r="S150" s="114">
        <f>$C$14*'Contracts Signed'!P29</f>
        <v>10036.799999999999</v>
      </c>
      <c r="T150" s="114">
        <f>$C$14*'Contracts Signed'!Q29</f>
        <v>10036.799999999999</v>
      </c>
      <c r="U150" s="114">
        <f>$C$14*'Contracts Signed'!R29</f>
        <v>10036.799999999999</v>
      </c>
      <c r="V150" s="114">
        <f>$C$14*'Contracts Signed'!S29</f>
        <v>10036.799999999999</v>
      </c>
      <c r="W150" s="114">
        <f>$C$14*'Contracts Signed'!T29</f>
        <v>10036.799999999999</v>
      </c>
      <c r="X150" s="114">
        <f>$C$14*'Contracts Signed'!U29</f>
        <v>10036.799999999999</v>
      </c>
      <c r="Y150" s="114">
        <f>$C$14*'Contracts Signed'!V29</f>
        <v>10036.799999999999</v>
      </c>
      <c r="Z150" s="114">
        <f>$C$14*'Contracts Signed'!W29</f>
        <v>10036.799999999999</v>
      </c>
      <c r="AA150" s="114">
        <f>$C$14*'Contracts Signed'!X29</f>
        <v>10036.799999999999</v>
      </c>
      <c r="AB150" s="114">
        <f>$C$14*'Contracts Signed'!Y29</f>
        <v>15055.199999999999</v>
      </c>
      <c r="AC150" s="114">
        <f>$C$14*'Contracts Signed'!Z29</f>
        <v>15055.199999999999</v>
      </c>
      <c r="AD150" s="114">
        <f>$C$14*'Contracts Signed'!AA29</f>
        <v>20073.599999999999</v>
      </c>
      <c r="AE150" s="114">
        <f>$C$14*'Contracts Signed'!AB29</f>
        <v>15055.199999999999</v>
      </c>
      <c r="AF150" s="114">
        <f>$C$14*'Contracts Signed'!AC29</f>
        <v>20073.599999999999</v>
      </c>
      <c r="AG150" s="114">
        <f>$C$14*'Contracts Signed'!AD29</f>
        <v>20073.599999999999</v>
      </c>
      <c r="AH150" s="114">
        <f>$C$14*'Contracts Signed'!AE29</f>
        <v>25092</v>
      </c>
      <c r="AI150" s="114">
        <f>$C$14*'Contracts Signed'!AF29</f>
        <v>25092</v>
      </c>
      <c r="AJ150" s="114">
        <f>$C$14*'Contracts Signed'!AG29</f>
        <v>25092</v>
      </c>
      <c r="AK150" s="114">
        <f>$C$14*'Contracts Signed'!AH29</f>
        <v>30110.399999999998</v>
      </c>
      <c r="AL150" s="114">
        <f>$C$14*'Contracts Signed'!AI29</f>
        <v>35128.799999999996</v>
      </c>
      <c r="AM150" s="114"/>
      <c r="AN150" s="114"/>
    </row>
    <row r="151" spans="2:40" s="89" customFormat="1" x14ac:dyDescent="0.3">
      <c r="B151" s="291" t="s">
        <v>613</v>
      </c>
      <c r="C151" s="321"/>
      <c r="D151" s="321"/>
      <c r="E151" s="321">
        <f>SUM(E143:E150)</f>
        <v>240668.72015272724</v>
      </c>
      <c r="F151" s="321">
        <f t="shared" ref="F151:AL151" si="36">SUM(F143:F150)</f>
        <v>171456.88015272724</v>
      </c>
      <c r="G151" s="321">
        <f t="shared" si="36"/>
        <v>413701.13026909088</v>
      </c>
      <c r="H151" s="321">
        <f t="shared" si="36"/>
        <v>159125.19999999998</v>
      </c>
      <c r="I151" s="321">
        <f t="shared" si="36"/>
        <v>656959.8203836364</v>
      </c>
      <c r="J151" s="321">
        <f t="shared" si="36"/>
        <v>211283.59999999998</v>
      </c>
      <c r="K151" s="321">
        <f t="shared" si="36"/>
        <v>259748.6</v>
      </c>
      <c r="L151" s="321">
        <f t="shared" si="36"/>
        <v>495873</v>
      </c>
      <c r="M151" s="321">
        <f t="shared" si="36"/>
        <v>959616.0706127272</v>
      </c>
      <c r="N151" s="321">
        <f t="shared" si="36"/>
        <v>696623.84022909089</v>
      </c>
      <c r="O151" s="321">
        <f t="shared" si="36"/>
        <v>442444.79999999999</v>
      </c>
      <c r="P151" s="321">
        <f t="shared" si="36"/>
        <v>653138.69517272734</v>
      </c>
      <c r="Q151" s="321">
        <f t="shared" si="36"/>
        <v>643600.49015272735</v>
      </c>
      <c r="R151" s="321">
        <f t="shared" si="36"/>
        <v>671450.43517272733</v>
      </c>
      <c r="S151" s="321">
        <f t="shared" si="36"/>
        <v>705207.16521090909</v>
      </c>
      <c r="T151" s="321">
        <f t="shared" si="36"/>
        <v>725960.76521090907</v>
      </c>
      <c r="U151" s="321">
        <f t="shared" si="36"/>
        <v>746714.36521090916</v>
      </c>
      <c r="V151" s="321">
        <f t="shared" si="36"/>
        <v>780471.09524909093</v>
      </c>
      <c r="W151" s="321">
        <f t="shared" si="36"/>
        <v>825466.12532545452</v>
      </c>
      <c r="X151" s="321">
        <f t="shared" si="36"/>
        <v>879976.45536363637</v>
      </c>
      <c r="Y151" s="321">
        <f t="shared" si="36"/>
        <v>934486.78540181811</v>
      </c>
      <c r="Z151" s="321">
        <f t="shared" si="36"/>
        <v>983090.33042181819</v>
      </c>
      <c r="AA151" s="321">
        <f t="shared" si="36"/>
        <v>1061842.0905363637</v>
      </c>
      <c r="AB151" s="321">
        <f t="shared" si="36"/>
        <v>1046106.8905363635</v>
      </c>
      <c r="AC151" s="321">
        <f t="shared" si="36"/>
        <v>938478.2553636363</v>
      </c>
      <c r="AD151" s="321">
        <f t="shared" si="36"/>
        <v>990636.65536363632</v>
      </c>
      <c r="AE151" s="321">
        <f t="shared" si="36"/>
        <v>1117181.9854018181</v>
      </c>
      <c r="AF151" s="321">
        <f t="shared" si="36"/>
        <v>1196437.3854018182</v>
      </c>
      <c r="AG151" s="321">
        <f t="shared" si="36"/>
        <v>1301340.7304218183</v>
      </c>
      <c r="AH151" s="321">
        <f t="shared" si="36"/>
        <v>1410825.8604600001</v>
      </c>
      <c r="AI151" s="321">
        <f t="shared" si="36"/>
        <v>1512121.6905363635</v>
      </c>
      <c r="AJ151" s="321">
        <f t="shared" si="36"/>
        <v>1633498.6905363635</v>
      </c>
      <c r="AK151" s="321">
        <f t="shared" si="36"/>
        <v>1772897.2205745454</v>
      </c>
      <c r="AL151" s="321">
        <f t="shared" si="36"/>
        <v>1899292.6205745453</v>
      </c>
      <c r="AM151" s="322"/>
      <c r="AN151" s="322"/>
    </row>
    <row r="152" spans="2:40" x14ac:dyDescent="0.3">
      <c r="H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2:40" x14ac:dyDescent="0.3">
      <c r="B153" s="33" t="s">
        <v>56</v>
      </c>
      <c r="H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2:40" x14ac:dyDescent="0.3">
      <c r="B154" s="101" t="s">
        <v>544</v>
      </c>
      <c r="C154" s="294"/>
      <c r="D154" s="294"/>
      <c r="E154" s="294">
        <f>+E151+E140</f>
        <v>423849.08274618175</v>
      </c>
      <c r="F154" s="294">
        <f t="shared" ref="F154:AL154" si="37">+F151+F140</f>
        <v>354637.24274618179</v>
      </c>
      <c r="G154" s="294">
        <f t="shared" si="37"/>
        <v>672496.56814807269</v>
      </c>
      <c r="H154" s="294">
        <f t="shared" si="37"/>
        <v>601101.00047243631</v>
      </c>
      <c r="I154" s="294">
        <f t="shared" si="37"/>
        <v>1282115.9834495273</v>
      </c>
      <c r="J154" s="294">
        <f t="shared" si="37"/>
        <v>1019620.1256593454</v>
      </c>
      <c r="K154" s="294">
        <f t="shared" si="37"/>
        <v>1068085.1256593454</v>
      </c>
      <c r="L154" s="294">
        <f t="shared" si="37"/>
        <v>1304209.5256593456</v>
      </c>
      <c r="M154" s="294">
        <f t="shared" si="37"/>
        <v>1767952.5962720728</v>
      </c>
      <c r="N154" s="294">
        <f t="shared" si="37"/>
        <v>1504960.3658884363</v>
      </c>
      <c r="O154" s="294">
        <f t="shared" si="37"/>
        <v>1250781.3256593454</v>
      </c>
      <c r="P154" s="294">
        <f t="shared" si="37"/>
        <v>1461475.2208320727</v>
      </c>
      <c r="Q154" s="294">
        <f t="shared" si="37"/>
        <v>1489744.5534548364</v>
      </c>
      <c r="R154" s="294">
        <f t="shared" si="37"/>
        <v>1556160.3097176</v>
      </c>
      <c r="S154" s="294">
        <f t="shared" si="37"/>
        <v>1620350.7045781817</v>
      </c>
      <c r="T154" s="294">
        <f t="shared" si="37"/>
        <v>1678911.8422209453</v>
      </c>
      <c r="U154" s="294">
        <f t="shared" si="37"/>
        <v>1738231.2534637093</v>
      </c>
      <c r="V154" s="294">
        <f t="shared" si="37"/>
        <v>1847603.0587874181</v>
      </c>
      <c r="W154" s="294">
        <f t="shared" si="37"/>
        <v>1961597.5649289452</v>
      </c>
      <c r="X154" s="294">
        <f t="shared" si="37"/>
        <v>2092481.2438526545</v>
      </c>
      <c r="Y154" s="294">
        <f t="shared" si="37"/>
        <v>2223364.9227763638</v>
      </c>
      <c r="Z154" s="294">
        <f t="shared" si="37"/>
        <v>2340209.6702615274</v>
      </c>
      <c r="AA154" s="294">
        <f t="shared" si="37"/>
        <v>2495334.7792616002</v>
      </c>
      <c r="AB154" s="294">
        <f t="shared" si="37"/>
        <v>2555972.9281471269</v>
      </c>
      <c r="AC154" s="294">
        <f t="shared" si="37"/>
        <v>2448344.2929743999</v>
      </c>
      <c r="AD154" s="294">
        <f t="shared" si="37"/>
        <v>2530936.3577967999</v>
      </c>
      <c r="AE154" s="294">
        <f t="shared" si="37"/>
        <v>2695289.2254777453</v>
      </c>
      <c r="AF154" s="294">
        <f t="shared" si="37"/>
        <v>2774544.6254777452</v>
      </c>
      <c r="AG154" s="294">
        <f t="shared" si="37"/>
        <v>2918013.781740509</v>
      </c>
      <c r="AH154" s="294">
        <f t="shared" si="37"/>
        <v>3065306.4494214547</v>
      </c>
      <c r="AI154" s="294">
        <f t="shared" si="37"/>
        <v>3205168.090740582</v>
      </c>
      <c r="AJ154" s="294">
        <f t="shared" si="37"/>
        <v>3364352.628383345</v>
      </c>
      <c r="AK154" s="294">
        <f t="shared" si="37"/>
        <v>3534184.8232439272</v>
      </c>
      <c r="AL154" s="294">
        <f t="shared" si="37"/>
        <v>3699146.0344866905</v>
      </c>
      <c r="AM154" s="114"/>
      <c r="AN154" s="114"/>
    </row>
    <row r="155" spans="2:40" x14ac:dyDescent="0.3">
      <c r="H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7" spans="2:40" s="311" customFormat="1" x14ac:dyDescent="0.3">
      <c r="B157" s="311" t="s">
        <v>629</v>
      </c>
      <c r="C157" s="310"/>
      <c r="D157" s="310"/>
      <c r="E157" s="310">
        <f>('Contracts Signed'!B7*$E$18+'Contracts Signed'!B8*$H$18+'Contracts Signed'!B9*$D$18)</f>
        <v>81776.947586363618</v>
      </c>
      <c r="F157" s="310">
        <f>('Contracts Signed'!C7*$E$18+'Contracts Signed'!C8*$H$18+'Contracts Signed'!C9*$D$18)</f>
        <v>81776.947586363618</v>
      </c>
      <c r="G157" s="310">
        <f>('Contracts Signed'!D7*$E$18+'Contracts Signed'!D8*$H$18+'Contracts Signed'!D9*$D$18)</f>
        <v>115533.67762454544</v>
      </c>
      <c r="H157" s="310">
        <f>('Contracts Signed'!E7*$E$18+'Contracts Signed'!E8*$H$18+'Contracts Signed'!E9*$D$18)</f>
        <v>197310.62521090906</v>
      </c>
      <c r="I157" s="310">
        <f>('Contracts Signed'!F7*$E$18+'Contracts Signed'!F8*$H$18+'Contracts Signed'!F9*$D$18)</f>
        <v>279087.5727972727</v>
      </c>
      <c r="J157" s="310">
        <f>('Contracts Signed'!G7*$E$18+'Contracts Signed'!G8*$H$18+'Contracts Signed'!G9*$D$18)</f>
        <v>360864.52038363629</v>
      </c>
      <c r="K157" s="310">
        <f>('Contracts Signed'!H7*$E$18+'Contracts Signed'!H8*$H$18+'Contracts Signed'!H9*$D$18)</f>
        <v>360864.52038363629</v>
      </c>
      <c r="L157" s="310">
        <f>('Contracts Signed'!I7*$E$18+'Contracts Signed'!I8*$H$18+'Contracts Signed'!I9*$D$18)</f>
        <v>360864.52038363629</v>
      </c>
      <c r="M157" s="310">
        <f>('Contracts Signed'!J7*$E$18+'Contracts Signed'!J8*$H$18+'Contracts Signed'!J9*$D$18)</f>
        <v>360864.52038363629</v>
      </c>
      <c r="N157" s="310">
        <f>('Contracts Signed'!K7*$E$18+'Contracts Signed'!K8*$H$18+'Contracts Signed'!K9*$D$18)</f>
        <v>360864.52038363629</v>
      </c>
      <c r="O157" s="310">
        <f>('Contracts Signed'!L7*$E$18+'Contracts Signed'!L8*$H$18+'Contracts Signed'!L9*$D$18)</f>
        <v>360864.52038363629</v>
      </c>
      <c r="P157" s="310">
        <f>('Contracts Signed'!M7*$E$18+'Contracts Signed'!M8*$H$18+'Contracts Signed'!M9*$D$18)</f>
        <v>360864.52038363629</v>
      </c>
      <c r="Q157" s="310">
        <f>('Contracts Signed'!N7*$E$18+'Contracts Signed'!N8*$H$18+'Contracts Signed'!N9*$D$18)</f>
        <v>377742.88540272723</v>
      </c>
      <c r="R157" s="310">
        <f>('Contracts Signed'!O7*$E$18+'Contracts Signed'!O8*$H$18+'Contracts Signed'!O9*$D$18)</f>
        <v>394959.76542181813</v>
      </c>
      <c r="S157" s="310">
        <f>('Contracts Signed'!P7*$E$18+'Contracts Signed'!P8*$H$18+'Contracts Signed'!P9*$D$18)</f>
        <v>408546.22293181816</v>
      </c>
      <c r="T157" s="310">
        <f>('Contracts Signed'!Q7*$E$18+'Contracts Signed'!Q8*$H$18+'Contracts Signed'!Q9*$D$18)</f>
        <v>425424.58795090899</v>
      </c>
      <c r="U157" s="310">
        <f>('Contracts Signed'!R7*$E$18+'Contracts Signed'!R8*$H$18+'Contracts Signed'!R9*$D$18)</f>
        <v>442641.46796999988</v>
      </c>
      <c r="V157" s="310">
        <f>('Contracts Signed'!S7*$E$18+'Contracts Signed'!S8*$H$18+'Contracts Signed'!S9*$D$18)</f>
        <v>476398.19800818176</v>
      </c>
      <c r="W157" s="310">
        <f>('Contracts Signed'!T7*$E$18+'Contracts Signed'!T8*$H$18+'Contracts Signed'!T9*$D$18)</f>
        <v>507201.53553727269</v>
      </c>
      <c r="X157" s="310">
        <f>('Contracts Signed'!U7*$E$18+'Contracts Signed'!U8*$H$18+'Contracts Signed'!U9*$D$18)</f>
        <v>541296.78057545447</v>
      </c>
      <c r="Y157" s="310">
        <f>('Contracts Signed'!V7*$E$18+'Contracts Signed'!V8*$H$18+'Contracts Signed'!V9*$D$18)</f>
        <v>575392.02561363624</v>
      </c>
      <c r="Z157" s="310">
        <f>('Contracts Signed'!W7*$E$18+'Contracts Signed'!W8*$H$18+'Contracts Signed'!W9*$D$18)</f>
        <v>605856.84814272716</v>
      </c>
      <c r="AA157" s="310">
        <f>('Contracts Signed'!X7*$E$18+'Contracts Signed'!X8*$H$18+'Contracts Signed'!X9*$D$18)</f>
        <v>639952.09318090905</v>
      </c>
      <c r="AB157" s="310">
        <f>('Contracts Signed'!Y7*$E$18+'Contracts Signed'!Y8*$H$18+'Contracts Signed'!Y9*$D$18)</f>
        <v>674047.33821909083</v>
      </c>
      <c r="AC157" s="310">
        <f>('Contracts Signed'!Z7*$E$18+'Contracts Signed'!Z8*$H$18+'Contracts Signed'!Z9*$D$18)</f>
        <v>674047.33821909083</v>
      </c>
      <c r="AD157" s="310">
        <f>('Contracts Signed'!AA7*$E$18+'Contracts Signed'!AA8*$H$18+'Contracts Signed'!AA9*$D$18)</f>
        <v>687633.79572909081</v>
      </c>
      <c r="AE157" s="310">
        <f>('Contracts Signed'!AB7*$E$18+'Contracts Signed'!AB8*$H$18+'Contracts Signed'!AB9*$D$18)</f>
        <v>704512.16074818163</v>
      </c>
      <c r="AF157" s="310">
        <f>('Contracts Signed'!AC7*$E$18+'Contracts Signed'!AC8*$H$18+'Contracts Signed'!AC9*$D$18)</f>
        <v>704512.16074818163</v>
      </c>
      <c r="AG157" s="310">
        <f>('Contracts Signed'!AD7*$E$18+'Contracts Signed'!AD8*$H$18+'Contracts Signed'!AD9*$D$18)</f>
        <v>721729.04076727259</v>
      </c>
      <c r="AH157" s="310">
        <f>('Contracts Signed'!AE7*$E$18+'Contracts Signed'!AE8*$H$18+'Contracts Signed'!AE9*$D$18)</f>
        <v>738607.40578636352</v>
      </c>
      <c r="AI157" s="310">
        <f>('Contracts Signed'!AF7*$E$18+'Contracts Signed'!AF8*$H$18+'Contracts Signed'!AF9*$D$18)</f>
        <v>755824.28580545436</v>
      </c>
      <c r="AJ157" s="310">
        <f>('Contracts Signed'!AG7*$E$18+'Contracts Signed'!AG8*$H$18+'Contracts Signed'!AG9*$D$18)</f>
        <v>772702.6508245453</v>
      </c>
      <c r="AK157" s="310">
        <f>('Contracts Signed'!AH7*$E$18+'Contracts Signed'!AH8*$H$18+'Contracts Signed'!AH9*$D$18)</f>
        <v>786289.1083345454</v>
      </c>
      <c r="AL157" s="310">
        <f>('Contracts Signed'!AI7*$E$18+'Contracts Signed'!AI8*$H$18+'Contracts Signed'!AI9*$D$18)</f>
        <v>803505.98835363623</v>
      </c>
    </row>
    <row r="158" spans="2:40" s="311" customFormat="1" x14ac:dyDescent="0.3">
      <c r="B158" s="311" t="s">
        <v>630</v>
      </c>
      <c r="C158" s="310"/>
      <c r="D158" s="310"/>
      <c r="E158" s="310">
        <f t="shared" ref="E158:AL158" si="38">D81-E157</f>
        <v>120334.36007636364</v>
      </c>
      <c r="F158" s="310">
        <f t="shared" si="38"/>
        <v>85728.440076363651</v>
      </c>
      <c r="G158" s="310">
        <f t="shared" si="38"/>
        <v>206850.56513454541</v>
      </c>
      <c r="H158" s="310">
        <f t="shared" si="38"/>
        <v>79562.600000000035</v>
      </c>
      <c r="I158" s="310">
        <f t="shared" si="38"/>
        <v>328479.91019181814</v>
      </c>
      <c r="J158" s="310">
        <f t="shared" si="38"/>
        <v>105641.80000000005</v>
      </c>
      <c r="K158" s="310">
        <f t="shared" si="38"/>
        <v>129874.29999999999</v>
      </c>
      <c r="L158" s="310">
        <f t="shared" si="38"/>
        <v>247936.49999999994</v>
      </c>
      <c r="M158" s="310">
        <f t="shared" si="38"/>
        <v>490184.33530636359</v>
      </c>
      <c r="N158" s="310">
        <f t="shared" si="38"/>
        <v>358688.22011454549</v>
      </c>
      <c r="O158" s="310">
        <f t="shared" si="38"/>
        <v>231598.7</v>
      </c>
      <c r="P158" s="310">
        <f t="shared" si="38"/>
        <v>336945.64758636366</v>
      </c>
      <c r="Q158" s="310">
        <f t="shared" si="38"/>
        <v>332176.54507636355</v>
      </c>
      <c r="R158" s="310">
        <f t="shared" si="38"/>
        <v>346101.5175863636</v>
      </c>
      <c r="S158" s="310">
        <f t="shared" si="38"/>
        <v>362979.88260545448</v>
      </c>
      <c r="T158" s="310">
        <f t="shared" si="38"/>
        <v>373356.68260545464</v>
      </c>
      <c r="U158" s="310">
        <f t="shared" si="38"/>
        <v>383733.48260545463</v>
      </c>
      <c r="V158" s="310">
        <f t="shared" si="38"/>
        <v>400611.84762454557</v>
      </c>
      <c r="W158" s="310">
        <f t="shared" si="38"/>
        <v>423109.36266272725</v>
      </c>
      <c r="X158" s="310">
        <f t="shared" si="38"/>
        <v>450364.52768181823</v>
      </c>
      <c r="Y158" s="310">
        <f t="shared" si="38"/>
        <v>477619.69270090898</v>
      </c>
      <c r="Z158" s="310">
        <f t="shared" si="38"/>
        <v>501921.46521090914</v>
      </c>
      <c r="AA158" s="310">
        <f t="shared" si="38"/>
        <v>541297.34526818176</v>
      </c>
      <c r="AB158" s="310">
        <f t="shared" si="38"/>
        <v>533429.7452681819</v>
      </c>
      <c r="AC158" s="310">
        <f t="shared" si="38"/>
        <v>479615.42768181837</v>
      </c>
      <c r="AD158" s="310">
        <f t="shared" si="38"/>
        <v>505694.62768181798</v>
      </c>
      <c r="AE158" s="310">
        <f t="shared" si="38"/>
        <v>568967.29270090885</v>
      </c>
      <c r="AF158" s="310">
        <f t="shared" si="38"/>
        <v>608594.99270090926</v>
      </c>
      <c r="AG158" s="310">
        <f t="shared" si="38"/>
        <v>661046.66521090909</v>
      </c>
      <c r="AH158" s="310">
        <f t="shared" si="38"/>
        <v>715789.23022999999</v>
      </c>
      <c r="AI158" s="310">
        <f t="shared" si="38"/>
        <v>776813.44526818173</v>
      </c>
      <c r="AJ158" s="310">
        <f t="shared" si="38"/>
        <v>837501.94526818173</v>
      </c>
      <c r="AK158" s="310">
        <f t="shared" si="38"/>
        <v>907201.21028727258</v>
      </c>
      <c r="AL158" s="310">
        <f t="shared" si="38"/>
        <v>970398.91028727277</v>
      </c>
    </row>
    <row r="160" spans="2:40" x14ac:dyDescent="0.3">
      <c r="B160" s="33" t="s">
        <v>15</v>
      </c>
      <c r="C160" s="98">
        <f t="shared" ref="C160:AL160" si="39">SUM(C157:C159)</f>
        <v>0</v>
      </c>
      <c r="D160" s="98">
        <f t="shared" si="39"/>
        <v>0</v>
      </c>
      <c r="E160" s="98">
        <f t="shared" si="39"/>
        <v>202111.30766272725</v>
      </c>
      <c r="F160" s="98">
        <f t="shared" si="39"/>
        <v>167505.38766272727</v>
      </c>
      <c r="G160" s="98">
        <f t="shared" si="39"/>
        <v>322384.24275909085</v>
      </c>
      <c r="H160" s="98">
        <f t="shared" si="39"/>
        <v>276873.22521090909</v>
      </c>
      <c r="I160" s="98">
        <f t="shared" si="39"/>
        <v>607567.48298909084</v>
      </c>
      <c r="J160" s="98">
        <f t="shared" si="39"/>
        <v>466506.32038363634</v>
      </c>
      <c r="K160" s="98">
        <f t="shared" si="39"/>
        <v>490738.82038363628</v>
      </c>
      <c r="L160" s="98">
        <f t="shared" si="39"/>
        <v>608801.02038363623</v>
      </c>
      <c r="M160" s="98">
        <f t="shared" si="39"/>
        <v>851048.85568999988</v>
      </c>
      <c r="N160" s="98">
        <f t="shared" si="39"/>
        <v>719552.74049818178</v>
      </c>
      <c r="O160" s="98">
        <f t="shared" si="39"/>
        <v>592463.2203836363</v>
      </c>
      <c r="P160" s="98">
        <f t="shared" si="39"/>
        <v>697810.16796999995</v>
      </c>
      <c r="Q160" s="98">
        <f t="shared" si="39"/>
        <v>709919.43047909078</v>
      </c>
      <c r="R160" s="98">
        <f t="shared" si="39"/>
        <v>741061.28300818172</v>
      </c>
      <c r="S160" s="98">
        <f t="shared" si="39"/>
        <v>771526.10553727264</v>
      </c>
      <c r="T160" s="98">
        <f t="shared" si="39"/>
        <v>798781.27055636363</v>
      </c>
      <c r="U160" s="98">
        <f t="shared" si="39"/>
        <v>826374.95057545451</v>
      </c>
      <c r="V160" s="98">
        <f t="shared" si="39"/>
        <v>877010.04563272733</v>
      </c>
      <c r="W160" s="98">
        <f t="shared" si="39"/>
        <v>930310.89819999994</v>
      </c>
      <c r="X160" s="98">
        <f t="shared" si="39"/>
        <v>991661.3082572727</v>
      </c>
      <c r="Y160" s="98">
        <f t="shared" si="39"/>
        <v>1053011.7183145452</v>
      </c>
      <c r="Z160" s="98">
        <f t="shared" si="39"/>
        <v>1107778.3133536363</v>
      </c>
      <c r="AA160" s="98">
        <f t="shared" si="39"/>
        <v>1181249.4384490908</v>
      </c>
      <c r="AB160" s="98">
        <f t="shared" si="39"/>
        <v>1207477.0834872727</v>
      </c>
      <c r="AC160" s="98">
        <f t="shared" si="39"/>
        <v>1153662.7659009092</v>
      </c>
      <c r="AD160" s="98">
        <f t="shared" si="39"/>
        <v>1193328.4234109088</v>
      </c>
      <c r="AE160" s="98">
        <f t="shared" si="39"/>
        <v>1273479.4534490905</v>
      </c>
      <c r="AF160" s="98">
        <f t="shared" si="39"/>
        <v>1313107.1534490909</v>
      </c>
      <c r="AG160" s="98">
        <f t="shared" si="39"/>
        <v>1382775.7059781817</v>
      </c>
      <c r="AH160" s="98">
        <f t="shared" si="39"/>
        <v>1454396.6360163635</v>
      </c>
      <c r="AI160" s="98">
        <f t="shared" si="39"/>
        <v>1532637.7310736361</v>
      </c>
      <c r="AJ160" s="98">
        <f t="shared" si="39"/>
        <v>1610204.596092727</v>
      </c>
      <c r="AK160" s="98">
        <f t="shared" si="39"/>
        <v>1693490.318621818</v>
      </c>
      <c r="AL160" s="98">
        <f t="shared" si="39"/>
        <v>1773904.898640909</v>
      </c>
      <c r="AM160" s="98"/>
      <c r="AN160" s="98"/>
    </row>
    <row r="161" spans="2:40" x14ac:dyDescent="0.3">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row>
    <row r="162" spans="2:40" x14ac:dyDescent="0.3">
      <c r="B162" s="33" t="s">
        <v>545</v>
      </c>
      <c r="C162" s="100">
        <f t="shared" ref="C162:AL162" si="40">C154-C160</f>
        <v>0</v>
      </c>
      <c r="D162" s="100">
        <f t="shared" si="40"/>
        <v>0</v>
      </c>
      <c r="E162" s="100">
        <f t="shared" si="40"/>
        <v>221737.7750834545</v>
      </c>
      <c r="F162" s="100">
        <f t="shared" si="40"/>
        <v>187131.85508345452</v>
      </c>
      <c r="G162" s="100">
        <f t="shared" si="40"/>
        <v>350112.32538898184</v>
      </c>
      <c r="H162" s="100">
        <f t="shared" si="40"/>
        <v>324227.77526152722</v>
      </c>
      <c r="I162" s="100">
        <f t="shared" si="40"/>
        <v>674548.50046043645</v>
      </c>
      <c r="J162" s="100">
        <f t="shared" si="40"/>
        <v>553113.80527570914</v>
      </c>
      <c r="K162" s="100">
        <f t="shared" si="40"/>
        <v>577346.30527570914</v>
      </c>
      <c r="L162" s="100">
        <f t="shared" si="40"/>
        <v>695408.50527570932</v>
      </c>
      <c r="M162" s="100">
        <f t="shared" si="40"/>
        <v>916903.74058207287</v>
      </c>
      <c r="N162" s="100">
        <f t="shared" si="40"/>
        <v>785407.62539025454</v>
      </c>
      <c r="O162" s="100">
        <f t="shared" si="40"/>
        <v>658318.10527570907</v>
      </c>
      <c r="P162" s="100">
        <f t="shared" si="40"/>
        <v>763665.05286207271</v>
      </c>
      <c r="Q162" s="100">
        <f t="shared" si="40"/>
        <v>779825.12297574559</v>
      </c>
      <c r="R162" s="100">
        <f t="shared" si="40"/>
        <v>815099.02670941828</v>
      </c>
      <c r="S162" s="100">
        <f t="shared" si="40"/>
        <v>848824.59904090909</v>
      </c>
      <c r="T162" s="100">
        <f t="shared" si="40"/>
        <v>880130.57166458166</v>
      </c>
      <c r="U162" s="100">
        <f t="shared" si="40"/>
        <v>911856.30288825475</v>
      </c>
      <c r="V162" s="100">
        <f t="shared" si="40"/>
        <v>970593.01315469074</v>
      </c>
      <c r="W162" s="100">
        <f t="shared" si="40"/>
        <v>1031286.6667289452</v>
      </c>
      <c r="X162" s="100">
        <f t="shared" si="40"/>
        <v>1100819.9355953818</v>
      </c>
      <c r="Y162" s="100">
        <f t="shared" si="40"/>
        <v>1170353.2044618186</v>
      </c>
      <c r="Z162" s="100">
        <f t="shared" si="40"/>
        <v>1232431.3569078911</v>
      </c>
      <c r="AA162" s="100">
        <f t="shared" si="40"/>
        <v>1314085.3408125094</v>
      </c>
      <c r="AB162" s="100">
        <f t="shared" si="40"/>
        <v>1348495.8446598542</v>
      </c>
      <c r="AC162" s="100">
        <f t="shared" si="40"/>
        <v>1294681.5270734907</v>
      </c>
      <c r="AD162" s="100">
        <f t="shared" si="40"/>
        <v>1337607.9343858911</v>
      </c>
      <c r="AE162" s="100">
        <f t="shared" si="40"/>
        <v>1421809.7720286548</v>
      </c>
      <c r="AF162" s="100">
        <f t="shared" si="40"/>
        <v>1461437.4720286543</v>
      </c>
      <c r="AG162" s="100">
        <f t="shared" si="40"/>
        <v>1535238.0757623273</v>
      </c>
      <c r="AH162" s="100">
        <f t="shared" si="40"/>
        <v>1610909.8134050912</v>
      </c>
      <c r="AI162" s="100">
        <f t="shared" si="40"/>
        <v>1672530.3596669459</v>
      </c>
      <c r="AJ162" s="100">
        <f t="shared" si="40"/>
        <v>1754148.0322906179</v>
      </c>
      <c r="AK162" s="100">
        <f t="shared" si="40"/>
        <v>1840694.5046221092</v>
      </c>
      <c r="AL162" s="100">
        <f t="shared" si="40"/>
        <v>1925241.1358457815</v>
      </c>
      <c r="AM162" s="100"/>
      <c r="AN162" s="100"/>
    </row>
    <row r="163" spans="2:40" x14ac:dyDescent="0.3">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row>
    <row r="164" spans="2:40" x14ac:dyDescent="0.3">
      <c r="B164" s="33" t="s">
        <v>637</v>
      </c>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row>
    <row r="165" spans="2:40" s="311" customFormat="1" x14ac:dyDescent="0.3">
      <c r="B165" s="311" t="s">
        <v>638</v>
      </c>
      <c r="C165" s="530"/>
      <c r="D165" s="530"/>
      <c r="E165" s="531">
        <f>E89+E96+E107</f>
        <v>2260.5284413129702</v>
      </c>
      <c r="F165" s="531">
        <f t="shared" ref="F165:AL165" si="41">F89+F96+F107</f>
        <v>3926.619975144728</v>
      </c>
      <c r="G165" s="531">
        <f t="shared" si="41"/>
        <v>7513.2683386011167</v>
      </c>
      <c r="H165" s="531">
        <f t="shared" si="41"/>
        <v>10719.140341120778</v>
      </c>
      <c r="I165" s="531">
        <f t="shared" si="41"/>
        <v>17331.785158703711</v>
      </c>
      <c r="J165" s="531">
        <f t="shared" si="41"/>
        <v>22769.75916222022</v>
      </c>
      <c r="K165" s="531">
        <f t="shared" si="41"/>
        <v>28466.213165736728</v>
      </c>
      <c r="L165" s="531">
        <f t="shared" si="41"/>
        <v>35421.997302586569</v>
      </c>
      <c r="M165" s="531">
        <f t="shared" si="41"/>
        <v>44738.424268963689</v>
      </c>
      <c r="N165" s="531">
        <f t="shared" si="41"/>
        <v>52764.87955370202</v>
      </c>
      <c r="O165" s="531">
        <f t="shared" si="41"/>
        <v>59435.713290551859</v>
      </c>
      <c r="P165" s="531">
        <f t="shared" si="41"/>
        <v>67230.247801656253</v>
      </c>
      <c r="Q165" s="531">
        <f t="shared" si="41"/>
        <v>77512.459769716806</v>
      </c>
      <c r="R165" s="531">
        <f t="shared" si="41"/>
        <v>88430.329843907937</v>
      </c>
      <c r="S165" s="531">
        <f t="shared" si="41"/>
        <v>99338.790273003862</v>
      </c>
      <c r="T165" s="531">
        <f t="shared" si="41"/>
        <v>110771.89313504752</v>
      </c>
      <c r="U165" s="531">
        <f t="shared" si="41"/>
        <v>121788.31180910565</v>
      </c>
      <c r="V165" s="531">
        <f t="shared" si="41"/>
        <v>133900.45809238759</v>
      </c>
      <c r="W165" s="531">
        <f t="shared" si="41"/>
        <v>146706.49477376073</v>
      </c>
      <c r="X165" s="531">
        <f t="shared" si="41"/>
        <v>160157.51256724106</v>
      </c>
      <c r="Y165" s="531">
        <f t="shared" si="41"/>
        <v>173978.18329878012</v>
      </c>
      <c r="Z165" s="531">
        <f t="shared" si="41"/>
        <v>188978.20843228674</v>
      </c>
      <c r="AA165" s="531">
        <f t="shared" si="41"/>
        <v>205377.27377181937</v>
      </c>
      <c r="AB165" s="531">
        <f t="shared" si="41"/>
        <v>221940.09367628221</v>
      </c>
      <c r="AC165" s="531">
        <f t="shared" si="41"/>
        <v>240009.87006548696</v>
      </c>
      <c r="AD165" s="531">
        <f t="shared" si="41"/>
        <v>258740.5562820957</v>
      </c>
      <c r="AE165" s="531">
        <f t="shared" si="41"/>
        <v>278561.88898469543</v>
      </c>
      <c r="AF165" s="531">
        <f t="shared" si="41"/>
        <v>299005.57707555557</v>
      </c>
      <c r="AG165" s="531">
        <f t="shared" si="41"/>
        <v>320200.65032505337</v>
      </c>
      <c r="AH165" s="531">
        <f t="shared" si="41"/>
        <v>342603.89551794162</v>
      </c>
      <c r="AI165" s="531">
        <f t="shared" si="41"/>
        <v>365909.03732907522</v>
      </c>
      <c r="AJ165" s="531">
        <f t="shared" si="41"/>
        <v>390212.15041508595</v>
      </c>
      <c r="AK165" s="531">
        <f t="shared" si="41"/>
        <v>415481.6167935399</v>
      </c>
      <c r="AL165" s="531">
        <f t="shared" si="41"/>
        <v>442111.65344655933</v>
      </c>
      <c r="AM165" s="530"/>
      <c r="AN165" s="530"/>
    </row>
    <row r="167" spans="2:40" ht="15" thickBot="1" x14ac:dyDescent="0.35">
      <c r="B167" s="33" t="s">
        <v>243</v>
      </c>
      <c r="C167" s="97">
        <f>C162-C165</f>
        <v>0</v>
      </c>
      <c r="D167" s="97">
        <f t="shared" ref="D167" si="42">D162-D165</f>
        <v>0</v>
      </c>
      <c r="E167" s="97">
        <f>E162+E165</f>
        <v>223998.30352476746</v>
      </c>
      <c r="F167" s="97">
        <f t="shared" ref="F167:AL167" si="43">F162+F165</f>
        <v>191058.47505859926</v>
      </c>
      <c r="G167" s="97">
        <f t="shared" si="43"/>
        <v>357625.59372758295</v>
      </c>
      <c r="H167" s="97">
        <f t="shared" si="43"/>
        <v>334946.91560264799</v>
      </c>
      <c r="I167" s="97">
        <f t="shared" si="43"/>
        <v>691880.28561914014</v>
      </c>
      <c r="J167" s="97">
        <f t="shared" si="43"/>
        <v>575883.56443792931</v>
      </c>
      <c r="K167" s="97">
        <f t="shared" si="43"/>
        <v>605812.51844144589</v>
      </c>
      <c r="L167" s="97">
        <f t="shared" si="43"/>
        <v>730830.50257829588</v>
      </c>
      <c r="M167" s="97">
        <f t="shared" si="43"/>
        <v>961642.16485103662</v>
      </c>
      <c r="N167" s="97">
        <f t="shared" si="43"/>
        <v>838172.50494395662</v>
      </c>
      <c r="O167" s="97">
        <f t="shared" si="43"/>
        <v>717753.81856626098</v>
      </c>
      <c r="P167" s="97">
        <f t="shared" si="43"/>
        <v>830895.30066372897</v>
      </c>
      <c r="Q167" s="97">
        <f t="shared" si="43"/>
        <v>857337.58274546242</v>
      </c>
      <c r="R167" s="97">
        <f t="shared" si="43"/>
        <v>903529.35655332624</v>
      </c>
      <c r="S167" s="97">
        <f t="shared" si="43"/>
        <v>948163.38931391295</v>
      </c>
      <c r="T167" s="97">
        <f t="shared" si="43"/>
        <v>990902.46479962918</v>
      </c>
      <c r="U167" s="97">
        <f t="shared" si="43"/>
        <v>1033644.6146973604</v>
      </c>
      <c r="V167" s="97">
        <f t="shared" si="43"/>
        <v>1104493.4712470784</v>
      </c>
      <c r="W167" s="97">
        <f t="shared" si="43"/>
        <v>1177993.1615027059</v>
      </c>
      <c r="X167" s="97">
        <f t="shared" si="43"/>
        <v>1260977.4481626227</v>
      </c>
      <c r="Y167" s="97">
        <f t="shared" si="43"/>
        <v>1344331.3877605987</v>
      </c>
      <c r="Z167" s="97">
        <f t="shared" si="43"/>
        <v>1421409.5653401779</v>
      </c>
      <c r="AA167" s="97">
        <f t="shared" si="43"/>
        <v>1519462.6145843288</v>
      </c>
      <c r="AB167" s="97">
        <f t="shared" si="43"/>
        <v>1570435.9383361363</v>
      </c>
      <c r="AC167" s="97">
        <f t="shared" si="43"/>
        <v>1534691.3971389777</v>
      </c>
      <c r="AD167" s="97">
        <f t="shared" si="43"/>
        <v>1596348.4906679867</v>
      </c>
      <c r="AE167" s="97">
        <f t="shared" si="43"/>
        <v>1700371.6610133504</v>
      </c>
      <c r="AF167" s="97">
        <f t="shared" si="43"/>
        <v>1760443.04910421</v>
      </c>
      <c r="AG167" s="97">
        <f t="shared" si="43"/>
        <v>1855438.7260873807</v>
      </c>
      <c r="AH167" s="97">
        <f t="shared" si="43"/>
        <v>1953513.7089230327</v>
      </c>
      <c r="AI167" s="97">
        <f t="shared" si="43"/>
        <v>2038439.396996021</v>
      </c>
      <c r="AJ167" s="97">
        <f t="shared" si="43"/>
        <v>2144360.1827057041</v>
      </c>
      <c r="AK167" s="97">
        <f t="shared" si="43"/>
        <v>2256176.1214156491</v>
      </c>
      <c r="AL167" s="97">
        <f t="shared" si="43"/>
        <v>2367352.7892923411</v>
      </c>
      <c r="AM167" s="97"/>
      <c r="AN167" s="97"/>
    </row>
    <row r="168" spans="2:40" ht="15" thickTop="1" x14ac:dyDescent="0.3"/>
    <row r="169" spans="2:40" x14ac:dyDescent="0.3">
      <c r="AC169" s="32"/>
    </row>
    <row r="170" spans="2:40" s="311" customFormat="1" x14ac:dyDescent="0.3">
      <c r="B170" s="309" t="s">
        <v>612</v>
      </c>
      <c r="C170" s="529">
        <f>C140*(1-'Variables and Assumptions'!$C$14)</f>
        <v>0</v>
      </c>
      <c r="D170" s="529">
        <f>D140*(1-'Variables and Assumptions'!$C$14)</f>
        <v>0</v>
      </c>
      <c r="E170" s="529">
        <f>E140*(1-'Variables and Assumptions'!$C$14)</f>
        <v>183180.36259345454</v>
      </c>
      <c r="F170" s="529">
        <f>F140*(1-'Variables and Assumptions'!$C$14)</f>
        <v>183180.36259345454</v>
      </c>
      <c r="G170" s="529">
        <f>G140*(1-'Variables and Assumptions'!$C$14)</f>
        <v>258795.43787898181</v>
      </c>
      <c r="H170" s="529">
        <f>H140*(1-'Variables and Assumptions'!$C$14)</f>
        <v>441975.80047243636</v>
      </c>
      <c r="I170" s="529">
        <f>I140*(1-'Variables and Assumptions'!$C$14)</f>
        <v>625156.1630658909</v>
      </c>
      <c r="J170" s="529">
        <f>J140*(1-'Variables and Assumptions'!$C$14)</f>
        <v>808336.52565934544</v>
      </c>
      <c r="K170" s="529">
        <f>K140*(1-'Variables and Assumptions'!$C$14)</f>
        <v>808336.52565934544</v>
      </c>
      <c r="L170" s="529">
        <f>L140*(1-'Variables and Assumptions'!$C$14)</f>
        <v>808336.52565934544</v>
      </c>
      <c r="M170" s="529">
        <f>M140*(1-'Variables and Assumptions'!$C$14)</f>
        <v>808336.52565934544</v>
      </c>
      <c r="N170" s="529">
        <f>N140*(1-'Variables and Assumptions'!$C$14)</f>
        <v>808336.52565934544</v>
      </c>
      <c r="O170" s="529">
        <f>O140*(1-'Variables and Assumptions'!$D$14)</f>
        <v>808336.52565934544</v>
      </c>
      <c r="P170" s="529">
        <f>P140*(1-'Variables and Assumptions'!$D$14)</f>
        <v>808336.52565934544</v>
      </c>
      <c r="Q170" s="529">
        <f>Q140*(1-'Variables and Assumptions'!$D$14)</f>
        <v>846144.06330210902</v>
      </c>
      <c r="R170" s="529">
        <f>R140*(1-'Variables and Assumptions'!$D$14)</f>
        <v>884709.87454487267</v>
      </c>
      <c r="S170" s="529">
        <f>S140*(1-'Variables and Assumptions'!$D$14)</f>
        <v>915143.53936727263</v>
      </c>
      <c r="T170" s="529">
        <f>T140*(1-'Variables and Assumptions'!$D$14)</f>
        <v>952951.07701003633</v>
      </c>
      <c r="U170" s="529">
        <f>U140*(1-'Variables and Assumptions'!$D$14)</f>
        <v>991516.88825279998</v>
      </c>
      <c r="V170" s="529">
        <f>V140*(1-'Variables and Assumptions'!$D$14)</f>
        <v>1067131.9635383273</v>
      </c>
      <c r="W170" s="529">
        <f>W140*(1-'Variables and Assumptions'!$D$14)</f>
        <v>1136131.4396034908</v>
      </c>
      <c r="X170" s="529">
        <f>X140*(1-'Variables and Assumptions'!$D$14)</f>
        <v>1212504.7884890181</v>
      </c>
      <c r="Y170" s="529">
        <f>Y140*(1-'Variables and Assumptions'!$D$14)</f>
        <v>1288878.1373745454</v>
      </c>
      <c r="Z170" s="529">
        <f>Z140*(1-'Variables and Assumptions'!$D$14)</f>
        <v>1357119.339839709</v>
      </c>
      <c r="AA170" s="529">
        <f>AA140*(1-'Variables and Assumptions'!$E$14)</f>
        <v>1433492.6887252363</v>
      </c>
      <c r="AB170" s="529">
        <f>AB140*(1-'Variables and Assumptions'!$E$14)</f>
        <v>1509866.0376107635</v>
      </c>
      <c r="AC170" s="529">
        <f>AC140*(1-'Variables and Assumptions'!$E$14)</f>
        <v>1509866.0376107635</v>
      </c>
      <c r="AD170" s="529">
        <f>AD140*(1-'Variables and Assumptions'!$E$14)</f>
        <v>1540299.7024331635</v>
      </c>
      <c r="AE170" s="529">
        <f>AE140*(1-'Variables and Assumptions'!$E$14)</f>
        <v>1578107.2400759272</v>
      </c>
      <c r="AF170" s="529">
        <f>AF140*(1-'Variables and Assumptions'!$E$14)</f>
        <v>1578107.2400759272</v>
      </c>
      <c r="AG170" s="529">
        <f>AG140*(1-'Variables and Assumptions'!$E$14)</f>
        <v>1616673.0513186909</v>
      </c>
      <c r="AH170" s="529">
        <f>AH140*(1-'Variables and Assumptions'!$E$14)</f>
        <v>1654480.5889614546</v>
      </c>
      <c r="AI170" s="529">
        <f>AI140*(1-'Variables and Assumptions'!$E$14)</f>
        <v>1693046.4002042182</v>
      </c>
      <c r="AJ170" s="529">
        <f>AJ140*(1-'Variables and Assumptions'!$E$14)</f>
        <v>1730853.9378469817</v>
      </c>
      <c r="AK170" s="529">
        <f>AK140*(1-'Variables and Assumptions'!$E$14)</f>
        <v>1761287.6026693818</v>
      </c>
      <c r="AL170" s="529">
        <f>AL140*(1-'Variables and Assumptions'!$E$14)</f>
        <v>1799853.4139121454</v>
      </c>
    </row>
    <row r="171" spans="2:40" x14ac:dyDescent="0.3">
      <c r="B171" s="89"/>
    </row>
    <row r="172" spans="2:40" s="311" customFormat="1" x14ac:dyDescent="0.3">
      <c r="B172" s="309" t="s">
        <v>613</v>
      </c>
      <c r="C172" s="529">
        <f>C151*(1-'Variables and Assumptions'!$C$15)</f>
        <v>0</v>
      </c>
      <c r="D172" s="529">
        <f>D151*(1-'Variables and Assumptions'!$C$15)</f>
        <v>0</v>
      </c>
      <c r="E172" s="529">
        <f>E151*(1-'Variables and Assumptions'!$C$15)</f>
        <v>240668.72015272724</v>
      </c>
      <c r="F172" s="529">
        <f>F151*(1-'Variables and Assumptions'!$C$15)</f>
        <v>171456.88015272724</v>
      </c>
      <c r="G172" s="529">
        <f>G151*(1-'Variables and Assumptions'!$C$15)</f>
        <v>413701.13026909088</v>
      </c>
      <c r="H172" s="529">
        <f>H151*(1-'Variables and Assumptions'!$C$15)</f>
        <v>159125.19999999998</v>
      </c>
      <c r="I172" s="529">
        <f>I151*(1-'Variables and Assumptions'!$C$15)</f>
        <v>656959.8203836364</v>
      </c>
      <c r="J172" s="529">
        <f>J151*(1-'Variables and Assumptions'!$C$15)</f>
        <v>211283.59999999998</v>
      </c>
      <c r="K172" s="529">
        <f>K151*(1-'Variables and Assumptions'!$C$15)</f>
        <v>259748.6</v>
      </c>
      <c r="L172" s="529">
        <f>L151*(1-'Variables and Assumptions'!$C$15)</f>
        <v>495873</v>
      </c>
      <c r="M172" s="529">
        <f>M151*(1-'Variables and Assumptions'!$C$15)</f>
        <v>959616.0706127272</v>
      </c>
      <c r="N172" s="529">
        <f>N151*(1-'Variables and Assumptions'!$C$15)</f>
        <v>696623.84022909089</v>
      </c>
      <c r="O172" s="529">
        <f>O151*(1-'Variables and Assumptions'!$D$15)</f>
        <v>442444.79999999999</v>
      </c>
      <c r="P172" s="529">
        <f>P151*(1-'Variables and Assumptions'!$D$15)</f>
        <v>653138.69517272734</v>
      </c>
      <c r="Q172" s="529">
        <f>Q151*(1-'Variables and Assumptions'!$D$15)</f>
        <v>643600.49015272735</v>
      </c>
      <c r="R172" s="529">
        <f>R151*(1-'Variables and Assumptions'!$D$15)</f>
        <v>671450.43517272733</v>
      </c>
      <c r="S172" s="529">
        <f>S151*(1-'Variables and Assumptions'!$D$15)</f>
        <v>705207.16521090909</v>
      </c>
      <c r="T172" s="529">
        <f>T151*(1-'Variables and Assumptions'!$D$15)</f>
        <v>725960.76521090907</v>
      </c>
      <c r="U172" s="529">
        <f>U151*(1-'Variables and Assumptions'!$D$15)</f>
        <v>746714.36521090916</v>
      </c>
      <c r="V172" s="529">
        <f>V151*(1-'Variables and Assumptions'!$D$15)</f>
        <v>780471.09524909093</v>
      </c>
      <c r="W172" s="529">
        <f>W151*(1-'Variables and Assumptions'!$D$15)</f>
        <v>825466.12532545452</v>
      </c>
      <c r="X172" s="529">
        <f>X151*(1-'Variables and Assumptions'!$D$15)</f>
        <v>879976.45536363637</v>
      </c>
      <c r="Y172" s="529">
        <f>Y151*(1-'Variables and Assumptions'!$D$15)</f>
        <v>934486.78540181811</v>
      </c>
      <c r="Z172" s="529">
        <f>Z151*(1-'Variables and Assumptions'!$D$15)</f>
        <v>983090.33042181819</v>
      </c>
      <c r="AA172" s="529">
        <f>AA151*(1-'Variables and Assumptions'!$E$15)</f>
        <v>1061842.0905363637</v>
      </c>
      <c r="AB172" s="529">
        <f>AB151*(1-'Variables and Assumptions'!$E$15)</f>
        <v>1046106.8905363635</v>
      </c>
      <c r="AC172" s="529">
        <f>AC151*(1-'Variables and Assumptions'!$E$15)</f>
        <v>938478.2553636363</v>
      </c>
      <c r="AD172" s="529">
        <f>AD151*(1-'Variables and Assumptions'!$E$15)</f>
        <v>990636.65536363632</v>
      </c>
      <c r="AE172" s="529">
        <f>AE151*(1-'Variables and Assumptions'!$E$15)</f>
        <v>1117181.9854018181</v>
      </c>
      <c r="AF172" s="529">
        <f>AF151*(1-'Variables and Assumptions'!$E$15)</f>
        <v>1196437.3854018182</v>
      </c>
      <c r="AG172" s="529">
        <f>AG151*(1-'Variables and Assumptions'!$E$15)</f>
        <v>1301340.7304218183</v>
      </c>
      <c r="AH172" s="529">
        <f>AH151*(1-'Variables and Assumptions'!$E$15)</f>
        <v>1410825.8604600001</v>
      </c>
      <c r="AI172" s="529">
        <f>AI151*(1-'Variables and Assumptions'!$E$15)</f>
        <v>1512121.6905363635</v>
      </c>
      <c r="AJ172" s="529">
        <f>AJ151*(1-'Variables and Assumptions'!$E$15)</f>
        <v>1633498.6905363635</v>
      </c>
      <c r="AK172" s="529">
        <f>AK151*(1-'Variables and Assumptions'!$E$15)</f>
        <v>1772897.2205745454</v>
      </c>
      <c r="AL172" s="529">
        <f>AL151*(1-'Variables and Assumptions'!$E$15)</f>
        <v>1899292.6205745453</v>
      </c>
    </row>
  </sheetData>
  <mergeCells count="57">
    <mergeCell ref="M17:R17"/>
    <mergeCell ref="K1:R1"/>
    <mergeCell ref="L4:R4"/>
    <mergeCell ref="K5:R5"/>
    <mergeCell ref="K7:R7"/>
    <mergeCell ref="K9:R9"/>
    <mergeCell ref="K10:R10"/>
    <mergeCell ref="K11:R11"/>
    <mergeCell ref="K12:R12"/>
    <mergeCell ref="K13:R13"/>
    <mergeCell ref="M15:R15"/>
    <mergeCell ref="M16:R16"/>
    <mergeCell ref="K30:R30"/>
    <mergeCell ref="K18:R18"/>
    <mergeCell ref="K19:R19"/>
    <mergeCell ref="K20:R20"/>
    <mergeCell ref="K21:R21"/>
    <mergeCell ref="K22:R22"/>
    <mergeCell ref="K23:R23"/>
    <mergeCell ref="K24:R24"/>
    <mergeCell ref="K25:R25"/>
    <mergeCell ref="K26:R26"/>
    <mergeCell ref="K28:R28"/>
    <mergeCell ref="K29:R29"/>
    <mergeCell ref="K42:R42"/>
    <mergeCell ref="K31:R31"/>
    <mergeCell ref="K32:R32"/>
    <mergeCell ref="K33:R33"/>
    <mergeCell ref="K34:R34"/>
    <mergeCell ref="K35:R35"/>
    <mergeCell ref="K36:R36"/>
    <mergeCell ref="K37:R37"/>
    <mergeCell ref="K38:R38"/>
    <mergeCell ref="K39:R39"/>
    <mergeCell ref="K40:R40"/>
    <mergeCell ref="K41:R41"/>
    <mergeCell ref="K54:R54"/>
    <mergeCell ref="K43:R43"/>
    <mergeCell ref="K44:R44"/>
    <mergeCell ref="K45:R45"/>
    <mergeCell ref="K46:R46"/>
    <mergeCell ref="K47:R47"/>
    <mergeCell ref="K48:R48"/>
    <mergeCell ref="K49:R49"/>
    <mergeCell ref="K50:R50"/>
    <mergeCell ref="K51:R51"/>
    <mergeCell ref="K52:R52"/>
    <mergeCell ref="K53:R53"/>
    <mergeCell ref="K61:R61"/>
    <mergeCell ref="K62:R62"/>
    <mergeCell ref="K63:R63"/>
    <mergeCell ref="K55:R55"/>
    <mergeCell ref="K56:R56"/>
    <mergeCell ref="K57:R57"/>
    <mergeCell ref="K58:R58"/>
    <mergeCell ref="K59:R59"/>
    <mergeCell ref="K60:R60"/>
  </mergeCells>
  <pageMargins left="0.7" right="0.7" top="0.75" bottom="0.75" header="0.3" footer="0.3"/>
  <pageSetup scale="42" fitToWidth="3" orientation="portrait" horizontalDpi="300" verticalDpi="300" r:id="rId1"/>
  <headerFooter>
    <oddHeader>&amp;C&amp;18C PORT SOLUTIONS INC</oddHeader>
    <oddFooter>&amp;C&amp;A&amp;R&amp;F</oddFooter>
  </headerFooter>
  <colBreaks count="2" manualBreakCount="2">
    <brk id="14" max="171" man="1"/>
    <brk id="26" max="171"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56"/>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9.109375" defaultRowHeight="14.4" x14ac:dyDescent="0.3"/>
  <cols>
    <col min="1" max="1" width="23.5546875" style="115" bestFit="1" customWidth="1"/>
    <col min="2" max="2" width="13.33203125" style="27" bestFit="1" customWidth="1"/>
    <col min="3" max="9" width="10" style="27" bestFit="1" customWidth="1"/>
    <col min="10" max="10" width="11.5546875" style="27" bestFit="1" customWidth="1"/>
    <col min="11" max="12" width="10" style="27" bestFit="1" customWidth="1"/>
    <col min="13" max="13" width="11.5546875" style="27" customWidth="1"/>
    <col min="14" max="15" width="10" style="27" bestFit="1" customWidth="1"/>
    <col min="16" max="16" width="12.6640625" style="27" bestFit="1" customWidth="1"/>
    <col min="17" max="17" width="12" style="27" bestFit="1" customWidth="1"/>
    <col min="18" max="24" width="11.5546875" style="27" bestFit="1" customWidth="1"/>
    <col min="25" max="25" width="14.33203125" style="27" bestFit="1" customWidth="1"/>
    <col min="26" max="36" width="11.5546875" style="27" bestFit="1" customWidth="1"/>
    <col min="37" max="37" width="12.5546875" style="27" bestFit="1" customWidth="1"/>
    <col min="38" max="16384" width="9.109375" style="27"/>
  </cols>
  <sheetData>
    <row r="2" spans="1:37" ht="25.8" x14ac:dyDescent="0.5">
      <c r="A2" s="252" t="s">
        <v>539</v>
      </c>
    </row>
    <row r="5" spans="1:37" x14ac:dyDescent="0.3">
      <c r="B5" s="253">
        <v>40544</v>
      </c>
      <c r="C5" s="253">
        <v>40575</v>
      </c>
      <c r="D5" s="253">
        <v>40603</v>
      </c>
      <c r="E5" s="253">
        <v>40634</v>
      </c>
      <c r="F5" s="253">
        <v>40664</v>
      </c>
      <c r="G5" s="253">
        <v>40695</v>
      </c>
      <c r="H5" s="253">
        <v>40725</v>
      </c>
      <c r="I5" s="253">
        <v>40756</v>
      </c>
      <c r="J5" s="253">
        <v>40787</v>
      </c>
      <c r="K5" s="253">
        <v>40817</v>
      </c>
      <c r="L5" s="253">
        <v>40848</v>
      </c>
      <c r="M5" s="253">
        <v>40878</v>
      </c>
      <c r="N5" s="253">
        <v>40909</v>
      </c>
      <c r="O5" s="253">
        <v>40940</v>
      </c>
      <c r="P5" s="253">
        <v>40969</v>
      </c>
      <c r="Q5" s="253">
        <v>41000</v>
      </c>
      <c r="R5" s="253">
        <v>41030</v>
      </c>
      <c r="S5" s="253">
        <v>41061</v>
      </c>
      <c r="T5" s="253">
        <v>41091</v>
      </c>
      <c r="U5" s="253">
        <v>41122</v>
      </c>
      <c r="V5" s="253">
        <v>41153</v>
      </c>
      <c r="W5" s="253">
        <v>41183</v>
      </c>
      <c r="X5" s="253">
        <v>41214</v>
      </c>
      <c r="Y5" s="253">
        <v>41244</v>
      </c>
      <c r="Z5" s="253">
        <v>41275</v>
      </c>
      <c r="AA5" s="253">
        <v>41306</v>
      </c>
      <c r="AB5" s="253">
        <v>41334</v>
      </c>
      <c r="AC5" s="253">
        <v>41365</v>
      </c>
      <c r="AD5" s="253">
        <v>41395</v>
      </c>
      <c r="AE5" s="253">
        <v>41426</v>
      </c>
      <c r="AF5" s="253">
        <v>41456</v>
      </c>
      <c r="AG5" s="253">
        <v>41487</v>
      </c>
      <c r="AH5" s="253">
        <v>41518</v>
      </c>
      <c r="AI5" s="253">
        <v>41548</v>
      </c>
      <c r="AJ5" s="253">
        <v>41579</v>
      </c>
      <c r="AK5" s="253">
        <v>41609</v>
      </c>
    </row>
    <row r="6" spans="1:37" x14ac:dyDescent="0.3">
      <c r="A6" s="99" t="s">
        <v>558</v>
      </c>
      <c r="B6" s="36"/>
    </row>
    <row r="7" spans="1:37" x14ac:dyDescent="0.3">
      <c r="A7" s="244" t="s">
        <v>274</v>
      </c>
      <c r="B7" s="236">
        <f>'Sales Quota Detail'!B87</f>
        <v>3</v>
      </c>
      <c r="C7" s="236">
        <f>'Sales Quota Detail'!D87</f>
        <v>3</v>
      </c>
      <c r="D7" s="236">
        <f>'Sales Quota Detail'!F87</f>
        <v>5</v>
      </c>
      <c r="E7" s="236">
        <f>'Sales Quota Detail'!H87</f>
        <v>8</v>
      </c>
      <c r="F7" s="236">
        <f>'Sales Quota Detail'!J87</f>
        <v>11</v>
      </c>
      <c r="G7" s="236">
        <f>'Sales Quota Detail'!L87</f>
        <v>14</v>
      </c>
      <c r="H7" s="236">
        <f>'Sales Quota Detail'!N87</f>
        <v>14</v>
      </c>
      <c r="I7" s="236">
        <f>'Sales Quota Detail'!P87</f>
        <v>14</v>
      </c>
      <c r="J7" s="236">
        <f>'Sales Quota Detail'!R87</f>
        <v>14</v>
      </c>
      <c r="K7" s="236">
        <f>'Sales Quota Detail'!T87</f>
        <v>14</v>
      </c>
      <c r="L7" s="236">
        <f>'Sales Quota Detail'!V87</f>
        <v>14</v>
      </c>
      <c r="M7" s="236">
        <f>'Sales Quota Detail'!X87</f>
        <v>14</v>
      </c>
      <c r="N7" s="251">
        <f>ROUND(N10*0.64,0)</f>
        <v>15</v>
      </c>
      <c r="O7" s="251">
        <f t="shared" ref="O7:Y7" si="0">ROUND(O10*0.64,0)</f>
        <v>15</v>
      </c>
      <c r="P7" s="251">
        <f t="shared" si="0"/>
        <v>16</v>
      </c>
      <c r="Q7" s="251">
        <f t="shared" si="0"/>
        <v>17</v>
      </c>
      <c r="R7" s="251">
        <f t="shared" si="0"/>
        <v>17</v>
      </c>
      <c r="S7" s="251">
        <f t="shared" si="0"/>
        <v>19</v>
      </c>
      <c r="T7" s="251">
        <f t="shared" si="0"/>
        <v>20</v>
      </c>
      <c r="U7" s="251">
        <f t="shared" si="0"/>
        <v>21</v>
      </c>
      <c r="V7" s="251">
        <f t="shared" si="0"/>
        <v>22</v>
      </c>
      <c r="W7" s="251">
        <f t="shared" si="0"/>
        <v>24</v>
      </c>
      <c r="X7" s="251">
        <f t="shared" si="0"/>
        <v>25</v>
      </c>
      <c r="Y7" s="251">
        <f t="shared" si="0"/>
        <v>26</v>
      </c>
      <c r="Z7" s="251">
        <f t="shared" ref="Z7:AK7" si="1">ROUND(Z10*0.64,0)</f>
        <v>26</v>
      </c>
      <c r="AA7" s="251">
        <f t="shared" si="1"/>
        <v>27</v>
      </c>
      <c r="AB7" s="251">
        <f t="shared" si="1"/>
        <v>28</v>
      </c>
      <c r="AC7" s="251">
        <f t="shared" si="1"/>
        <v>28</v>
      </c>
      <c r="AD7" s="251">
        <f t="shared" si="1"/>
        <v>28</v>
      </c>
      <c r="AE7" s="251">
        <f t="shared" si="1"/>
        <v>29</v>
      </c>
      <c r="AF7" s="251">
        <f t="shared" si="1"/>
        <v>29</v>
      </c>
      <c r="AG7" s="251">
        <f t="shared" si="1"/>
        <v>30</v>
      </c>
      <c r="AH7" s="251">
        <f t="shared" si="1"/>
        <v>31</v>
      </c>
      <c r="AI7" s="251">
        <f t="shared" si="1"/>
        <v>31</v>
      </c>
      <c r="AJ7" s="251">
        <f t="shared" si="1"/>
        <v>32</v>
      </c>
      <c r="AK7" s="251">
        <f t="shared" si="1"/>
        <v>33</v>
      </c>
    </row>
    <row r="8" spans="1:37" x14ac:dyDescent="0.3">
      <c r="A8" s="244" t="s">
        <v>275</v>
      </c>
      <c r="B8" s="236">
        <f>'Sales Quota Detail'!B88</f>
        <v>1</v>
      </c>
      <c r="C8" s="236">
        <f>'Sales Quota Detail'!D88</f>
        <v>1</v>
      </c>
      <c r="D8" s="236">
        <f>'Sales Quota Detail'!F88</f>
        <v>1</v>
      </c>
      <c r="E8" s="236">
        <f>'Sales Quota Detail'!H88</f>
        <v>2</v>
      </c>
      <c r="F8" s="236">
        <f>'Sales Quota Detail'!J88</f>
        <v>3</v>
      </c>
      <c r="G8" s="236">
        <f>'Sales Quota Detail'!L88</f>
        <v>4</v>
      </c>
      <c r="H8" s="236">
        <f>'Sales Quota Detail'!N88</f>
        <v>4</v>
      </c>
      <c r="I8" s="236">
        <f>'Sales Quota Detail'!P88</f>
        <v>4</v>
      </c>
      <c r="J8" s="236">
        <f>'Sales Quota Detail'!R88</f>
        <v>4</v>
      </c>
      <c r="K8" s="236">
        <f>'Sales Quota Detail'!T88</f>
        <v>4</v>
      </c>
      <c r="L8" s="236">
        <f>'Sales Quota Detail'!V88</f>
        <v>4</v>
      </c>
      <c r="M8" s="236">
        <f>'Sales Quota Detail'!X88</f>
        <v>4</v>
      </c>
      <c r="N8" s="251">
        <f>ROUND(N10*0.18,0)</f>
        <v>4</v>
      </c>
      <c r="O8" s="251">
        <f t="shared" ref="O8:Y8" si="2">ROUND(O10*0.18,0)</f>
        <v>4</v>
      </c>
      <c r="P8" s="251">
        <f t="shared" si="2"/>
        <v>5</v>
      </c>
      <c r="Q8" s="251">
        <f t="shared" si="2"/>
        <v>5</v>
      </c>
      <c r="R8" s="251">
        <f t="shared" si="2"/>
        <v>5</v>
      </c>
      <c r="S8" s="251">
        <f t="shared" si="2"/>
        <v>5</v>
      </c>
      <c r="T8" s="251">
        <f t="shared" si="2"/>
        <v>6</v>
      </c>
      <c r="U8" s="251">
        <f t="shared" si="2"/>
        <v>6</v>
      </c>
      <c r="V8" s="251">
        <f t="shared" si="2"/>
        <v>6</v>
      </c>
      <c r="W8" s="251">
        <f t="shared" si="2"/>
        <v>7</v>
      </c>
      <c r="X8" s="251">
        <f t="shared" si="2"/>
        <v>7</v>
      </c>
      <c r="Y8" s="251">
        <f t="shared" si="2"/>
        <v>7</v>
      </c>
      <c r="Z8" s="251">
        <f t="shared" ref="Z8:AK8" si="3">ROUND(Z10*0.18,0)</f>
        <v>7</v>
      </c>
      <c r="AA8" s="251">
        <f t="shared" si="3"/>
        <v>8</v>
      </c>
      <c r="AB8" s="251">
        <f t="shared" si="3"/>
        <v>8</v>
      </c>
      <c r="AC8" s="251">
        <f t="shared" si="3"/>
        <v>8</v>
      </c>
      <c r="AD8" s="251">
        <f t="shared" si="3"/>
        <v>8</v>
      </c>
      <c r="AE8" s="251">
        <f t="shared" si="3"/>
        <v>8</v>
      </c>
      <c r="AF8" s="251">
        <f t="shared" si="3"/>
        <v>8</v>
      </c>
      <c r="AG8" s="251">
        <f t="shared" si="3"/>
        <v>8</v>
      </c>
      <c r="AH8" s="251">
        <f t="shared" si="3"/>
        <v>9</v>
      </c>
      <c r="AI8" s="251">
        <f t="shared" si="3"/>
        <v>9</v>
      </c>
      <c r="AJ8" s="251">
        <f t="shared" si="3"/>
        <v>9</v>
      </c>
      <c r="AK8" s="251">
        <f t="shared" si="3"/>
        <v>9</v>
      </c>
    </row>
    <row r="9" spans="1:37" x14ac:dyDescent="0.3">
      <c r="A9" s="244" t="s">
        <v>272</v>
      </c>
      <c r="B9" s="236">
        <f>'Sales Quota Detail'!B89</f>
        <v>1</v>
      </c>
      <c r="C9" s="236">
        <f>'Sales Quota Detail'!D89</f>
        <v>1</v>
      </c>
      <c r="D9" s="236">
        <f>'Sales Quota Detail'!F89</f>
        <v>1</v>
      </c>
      <c r="E9" s="236">
        <f>'Sales Quota Detail'!H89</f>
        <v>2</v>
      </c>
      <c r="F9" s="236">
        <f>'Sales Quota Detail'!J89</f>
        <v>3</v>
      </c>
      <c r="G9" s="236">
        <f>'Sales Quota Detail'!L89</f>
        <v>4</v>
      </c>
      <c r="H9" s="236">
        <f>'Sales Quota Detail'!N89</f>
        <v>4</v>
      </c>
      <c r="I9" s="236">
        <f>'Sales Quota Detail'!P89</f>
        <v>4</v>
      </c>
      <c r="J9" s="236">
        <f>'Sales Quota Detail'!R89</f>
        <v>4</v>
      </c>
      <c r="K9" s="236">
        <f>'Sales Quota Detail'!T89</f>
        <v>4</v>
      </c>
      <c r="L9" s="236">
        <f>'Sales Quota Detail'!V89</f>
        <v>4</v>
      </c>
      <c r="M9" s="236">
        <f>'Sales Quota Detail'!X89</f>
        <v>4</v>
      </c>
      <c r="N9" s="251">
        <f>N10-N7-N8</f>
        <v>4</v>
      </c>
      <c r="O9" s="251">
        <f t="shared" ref="O9:Y9" si="4">O10-O7-O8</f>
        <v>5</v>
      </c>
      <c r="P9" s="251">
        <f t="shared" si="4"/>
        <v>4</v>
      </c>
      <c r="Q9" s="251">
        <f t="shared" si="4"/>
        <v>4</v>
      </c>
      <c r="R9" s="251">
        <f t="shared" si="4"/>
        <v>5</v>
      </c>
      <c r="S9" s="251">
        <f t="shared" si="4"/>
        <v>5</v>
      </c>
      <c r="T9" s="251">
        <f t="shared" si="4"/>
        <v>5</v>
      </c>
      <c r="U9" s="251">
        <f t="shared" si="4"/>
        <v>6</v>
      </c>
      <c r="V9" s="251">
        <f t="shared" si="4"/>
        <v>7</v>
      </c>
      <c r="W9" s="251">
        <f t="shared" si="4"/>
        <v>6</v>
      </c>
      <c r="X9" s="251">
        <f t="shared" si="4"/>
        <v>7</v>
      </c>
      <c r="Y9" s="251">
        <f t="shared" si="4"/>
        <v>8</v>
      </c>
      <c r="Z9" s="251">
        <f t="shared" ref="Z9" si="5">Z10-Z7-Z8</f>
        <v>8</v>
      </c>
      <c r="AA9" s="251">
        <f t="shared" ref="AA9" si="6">AA10-AA7-AA8</f>
        <v>7</v>
      </c>
      <c r="AB9" s="251">
        <f t="shared" ref="AB9" si="7">AB10-AB7-AB8</f>
        <v>7</v>
      </c>
      <c r="AC9" s="251">
        <f t="shared" ref="AC9" si="8">AC10-AC7-AC8</f>
        <v>7</v>
      </c>
      <c r="AD9" s="251">
        <f t="shared" ref="AD9" si="9">AD10-AD7-AD8</f>
        <v>8</v>
      </c>
      <c r="AE9" s="251">
        <f t="shared" ref="AE9" si="10">AE10-AE7-AE8</f>
        <v>8</v>
      </c>
      <c r="AF9" s="251">
        <f t="shared" ref="AF9" si="11">AF10-AF7-AF8</f>
        <v>9</v>
      </c>
      <c r="AG9" s="251">
        <f t="shared" ref="AG9" si="12">AG10-AG7-AG8</f>
        <v>9</v>
      </c>
      <c r="AH9" s="251">
        <f t="shared" ref="AH9" si="13">AH10-AH7-AH8</f>
        <v>8</v>
      </c>
      <c r="AI9" s="251">
        <f t="shared" ref="AI9" si="14">AI10-AI7-AI8</f>
        <v>9</v>
      </c>
      <c r="AJ9" s="251">
        <f t="shared" ref="AJ9" si="15">AJ10-AJ7-AJ8</f>
        <v>9</v>
      </c>
      <c r="AK9" s="251">
        <f t="shared" ref="AK9" si="16">AK10-AK7-AK8</f>
        <v>10</v>
      </c>
    </row>
    <row r="10" spans="1:37" x14ac:dyDescent="0.3">
      <c r="A10" s="122" t="s">
        <v>550</v>
      </c>
      <c r="B10" s="243">
        <f t="shared" ref="B10:M10" si="17">SUM(B7:B9)</f>
        <v>5</v>
      </c>
      <c r="C10" s="243">
        <f t="shared" si="17"/>
        <v>5</v>
      </c>
      <c r="D10" s="243">
        <f t="shared" si="17"/>
        <v>7</v>
      </c>
      <c r="E10" s="243">
        <f t="shared" si="17"/>
        <v>12</v>
      </c>
      <c r="F10" s="243">
        <f t="shared" si="17"/>
        <v>17</v>
      </c>
      <c r="G10" s="243">
        <f t="shared" si="17"/>
        <v>22</v>
      </c>
      <c r="H10" s="243">
        <f t="shared" si="17"/>
        <v>22</v>
      </c>
      <c r="I10" s="243">
        <f t="shared" si="17"/>
        <v>22</v>
      </c>
      <c r="J10" s="243">
        <f t="shared" si="17"/>
        <v>22</v>
      </c>
      <c r="K10" s="243">
        <f t="shared" si="17"/>
        <v>22</v>
      </c>
      <c r="L10" s="243">
        <f t="shared" si="17"/>
        <v>22</v>
      </c>
      <c r="M10" s="243">
        <f t="shared" si="17"/>
        <v>22</v>
      </c>
      <c r="N10" s="243">
        <f>ROUND(M10*$N$12,0)</f>
        <v>23</v>
      </c>
      <c r="O10" s="243">
        <f t="shared" ref="O10:Y10" si="18">ROUND(N10*$N$12,0)</f>
        <v>24</v>
      </c>
      <c r="P10" s="243">
        <f t="shared" si="18"/>
        <v>25</v>
      </c>
      <c r="Q10" s="243">
        <f t="shared" si="18"/>
        <v>26</v>
      </c>
      <c r="R10" s="243">
        <f t="shared" si="18"/>
        <v>27</v>
      </c>
      <c r="S10" s="243">
        <f t="shared" si="18"/>
        <v>29</v>
      </c>
      <c r="T10" s="243">
        <f t="shared" si="18"/>
        <v>31</v>
      </c>
      <c r="U10" s="243">
        <f t="shared" si="18"/>
        <v>33</v>
      </c>
      <c r="V10" s="243">
        <f t="shared" si="18"/>
        <v>35</v>
      </c>
      <c r="W10" s="243">
        <f t="shared" si="18"/>
        <v>37</v>
      </c>
      <c r="X10" s="243">
        <f t="shared" si="18"/>
        <v>39</v>
      </c>
      <c r="Y10" s="243">
        <f t="shared" si="18"/>
        <v>41</v>
      </c>
      <c r="Z10" s="243">
        <v>41</v>
      </c>
      <c r="AA10" s="243">
        <f t="shared" ref="AA10:AJ10" si="19">ROUND(Z10*$Z$12,0)</f>
        <v>42</v>
      </c>
      <c r="AB10" s="243">
        <f t="shared" si="19"/>
        <v>43</v>
      </c>
      <c r="AC10" s="243">
        <v>43</v>
      </c>
      <c r="AD10" s="243">
        <f t="shared" si="19"/>
        <v>44</v>
      </c>
      <c r="AE10" s="243">
        <f t="shared" si="19"/>
        <v>45</v>
      </c>
      <c r="AF10" s="243">
        <f t="shared" si="19"/>
        <v>46</v>
      </c>
      <c r="AG10" s="243">
        <f t="shared" si="19"/>
        <v>47</v>
      </c>
      <c r="AH10" s="243">
        <f t="shared" si="19"/>
        <v>48</v>
      </c>
      <c r="AI10" s="243">
        <f t="shared" si="19"/>
        <v>49</v>
      </c>
      <c r="AJ10" s="243">
        <f t="shared" si="19"/>
        <v>50</v>
      </c>
      <c r="AK10" s="243">
        <v>52</v>
      </c>
    </row>
    <row r="11" spans="1:37" x14ac:dyDescent="0.3">
      <c r="A11" s="122" t="s">
        <v>542</v>
      </c>
      <c r="B11" s="236"/>
      <c r="C11" s="236"/>
      <c r="D11" s="236"/>
      <c r="E11" s="236"/>
      <c r="F11" s="236"/>
      <c r="G11" s="236"/>
      <c r="H11" s="236"/>
      <c r="I11" s="236"/>
      <c r="J11" s="236"/>
      <c r="K11" s="236"/>
      <c r="L11" s="236"/>
      <c r="M11" s="236">
        <f>SUM(B10:M10)</f>
        <v>200</v>
      </c>
      <c r="N11" s="236"/>
      <c r="O11" s="236"/>
      <c r="P11" s="236"/>
      <c r="Q11" s="236"/>
      <c r="R11" s="236"/>
      <c r="S11" s="236"/>
      <c r="T11" s="236"/>
      <c r="U11" s="236"/>
      <c r="V11" s="236"/>
      <c r="W11" s="236"/>
      <c r="X11" s="236"/>
      <c r="Y11" s="236">
        <f>SUM(N10:Y10)</f>
        <v>370</v>
      </c>
      <c r="Z11" s="236"/>
      <c r="AA11" s="236"/>
      <c r="AB11" s="236"/>
      <c r="AC11" s="236"/>
      <c r="AD11" s="236"/>
      <c r="AE11" s="236"/>
      <c r="AF11" s="236"/>
      <c r="AG11" s="236"/>
      <c r="AH11" s="236"/>
      <c r="AI11" s="236"/>
      <c r="AJ11" s="236"/>
      <c r="AK11" s="236">
        <f>SUM(Z10:AK10)</f>
        <v>550</v>
      </c>
    </row>
    <row r="12" spans="1:37" x14ac:dyDescent="0.3">
      <c r="A12" s="122" t="s">
        <v>541</v>
      </c>
      <c r="B12" s="236"/>
      <c r="C12" s="236"/>
      <c r="D12" s="236"/>
      <c r="E12" s="236"/>
      <c r="F12" s="236"/>
      <c r="G12" s="236"/>
      <c r="H12" s="236"/>
      <c r="I12" s="236"/>
      <c r="J12" s="236"/>
      <c r="K12" s="236"/>
      <c r="L12" s="236"/>
      <c r="M12" s="236"/>
      <c r="N12" s="236">
        <v>1.0564849481595577</v>
      </c>
      <c r="O12" s="236"/>
      <c r="P12" s="236"/>
      <c r="Q12" s="236"/>
      <c r="R12" s="236"/>
      <c r="S12" s="236"/>
      <c r="T12" s="236"/>
      <c r="U12" s="236"/>
      <c r="V12" s="236"/>
      <c r="W12" s="236"/>
      <c r="X12" s="236"/>
      <c r="Y12" s="236"/>
      <c r="Z12" s="236">
        <v>1.0195684810841346</v>
      </c>
      <c r="AA12" s="236"/>
      <c r="AB12" s="236"/>
      <c r="AC12" s="236"/>
      <c r="AD12" s="236"/>
      <c r="AE12" s="236"/>
      <c r="AF12" s="236"/>
      <c r="AG12" s="236"/>
      <c r="AH12" s="236"/>
      <c r="AI12" s="236"/>
      <c r="AJ12" s="236"/>
      <c r="AK12" s="236"/>
    </row>
    <row r="13" spans="1:37" x14ac:dyDescent="0.3">
      <c r="A13" s="122"/>
      <c r="B13" s="238"/>
      <c r="C13" s="238"/>
      <c r="D13" s="238"/>
      <c r="E13" s="238"/>
      <c r="F13" s="238"/>
      <c r="G13" s="238"/>
      <c r="H13" s="238"/>
      <c r="I13" s="238"/>
      <c r="J13" s="238"/>
      <c r="K13" s="238"/>
      <c r="L13" s="238"/>
      <c r="M13" s="238"/>
      <c r="N13" s="251"/>
    </row>
    <row r="14" spans="1:37" x14ac:dyDescent="0.3">
      <c r="A14" s="99" t="s">
        <v>559</v>
      </c>
      <c r="B14" s="36"/>
      <c r="N14" s="251"/>
    </row>
    <row r="15" spans="1:37" x14ac:dyDescent="0.3">
      <c r="A15" s="244" t="s">
        <v>274</v>
      </c>
      <c r="B15" s="236">
        <f>'Sales Quota Detail'!B47</f>
        <v>4</v>
      </c>
      <c r="C15" s="236">
        <f>'Sales Quota Detail'!D47</f>
        <v>0</v>
      </c>
      <c r="D15" s="236">
        <f>'Sales Quota Detail'!F47</f>
        <v>4</v>
      </c>
      <c r="E15" s="236">
        <f>'Sales Quota Detail'!H47</f>
        <v>0</v>
      </c>
      <c r="F15" s="236">
        <f>'Sales Quota Detail'!J47</f>
        <v>5</v>
      </c>
      <c r="G15" s="236">
        <f>'Sales Quota Detail'!L47</f>
        <v>0</v>
      </c>
      <c r="H15" s="236">
        <f>'Sales Quota Detail'!N47</f>
        <v>0</v>
      </c>
      <c r="I15" s="236">
        <f>'Sales Quota Detail'!P47</f>
        <v>0</v>
      </c>
      <c r="J15" s="236">
        <f>'Sales Quota Detail'!R47</f>
        <v>8</v>
      </c>
      <c r="K15" s="236">
        <f>'Sales Quota Detail'!T47</f>
        <v>4</v>
      </c>
      <c r="L15" s="236">
        <f>'Sales Quota Detail'!V47</f>
        <v>0</v>
      </c>
      <c r="M15" s="236">
        <f>'Sales Quota Detail'!X47</f>
        <v>3</v>
      </c>
      <c r="N15" s="251">
        <f>ROUND(N20*0.33,0)</f>
        <v>2</v>
      </c>
      <c r="O15" s="251">
        <f t="shared" ref="O15:Y15" si="20">ROUND(O20*0.33,0)</f>
        <v>2</v>
      </c>
      <c r="P15" s="251">
        <f t="shared" si="20"/>
        <v>3</v>
      </c>
      <c r="Q15" s="251">
        <f t="shared" si="20"/>
        <v>3</v>
      </c>
      <c r="R15" s="251">
        <f t="shared" si="20"/>
        <v>3</v>
      </c>
      <c r="S15" s="251">
        <f t="shared" si="20"/>
        <v>4</v>
      </c>
      <c r="T15" s="251">
        <f t="shared" si="20"/>
        <v>4</v>
      </c>
      <c r="U15" s="251">
        <f t="shared" si="20"/>
        <v>5</v>
      </c>
      <c r="V15" s="251">
        <f t="shared" si="20"/>
        <v>6</v>
      </c>
      <c r="W15" s="251">
        <f t="shared" si="20"/>
        <v>6</v>
      </c>
      <c r="X15" s="251">
        <f t="shared" si="20"/>
        <v>7</v>
      </c>
      <c r="Y15" s="251">
        <f t="shared" si="20"/>
        <v>7</v>
      </c>
      <c r="Z15" s="251">
        <f t="shared" ref="Z15:AK15" si="21">ROUND(Z20*0.33,0)</f>
        <v>5</v>
      </c>
      <c r="AA15" s="251">
        <f t="shared" si="21"/>
        <v>5</v>
      </c>
      <c r="AB15" s="251">
        <f t="shared" si="21"/>
        <v>6</v>
      </c>
      <c r="AC15" s="251">
        <f t="shared" si="21"/>
        <v>6</v>
      </c>
      <c r="AD15" s="251">
        <f t="shared" si="21"/>
        <v>6</v>
      </c>
      <c r="AE15" s="251">
        <f t="shared" si="21"/>
        <v>7</v>
      </c>
      <c r="AF15" s="251">
        <f t="shared" si="21"/>
        <v>7</v>
      </c>
      <c r="AG15" s="251">
        <f t="shared" si="21"/>
        <v>7</v>
      </c>
      <c r="AH15" s="251">
        <f t="shared" si="21"/>
        <v>8</v>
      </c>
      <c r="AI15" s="251">
        <f t="shared" si="21"/>
        <v>8</v>
      </c>
      <c r="AJ15" s="251">
        <f t="shared" si="21"/>
        <v>7</v>
      </c>
      <c r="AK15" s="251">
        <f t="shared" si="21"/>
        <v>7</v>
      </c>
    </row>
    <row r="16" spans="1:37" x14ac:dyDescent="0.3">
      <c r="A16" s="244" t="s">
        <v>275</v>
      </c>
      <c r="B16" s="236">
        <f>'Sales Quota Detail'!B48</f>
        <v>0</v>
      </c>
      <c r="C16" s="236">
        <f>'Sales Quota Detail'!D48</f>
        <v>0</v>
      </c>
      <c r="D16" s="236">
        <f>'Sales Quota Detail'!F48</f>
        <v>2</v>
      </c>
      <c r="E16" s="236">
        <f>'Sales Quota Detail'!H48</f>
        <v>0</v>
      </c>
      <c r="F16" s="236">
        <f>'Sales Quota Detail'!J48</f>
        <v>2</v>
      </c>
      <c r="G16" s="236">
        <f>'Sales Quota Detail'!L48</f>
        <v>0</v>
      </c>
      <c r="H16" s="236">
        <f>'Sales Quota Detail'!N48</f>
        <v>0</v>
      </c>
      <c r="I16" s="236">
        <f>'Sales Quota Detail'!P48</f>
        <v>0</v>
      </c>
      <c r="J16" s="236">
        <f>'Sales Quota Detail'!R48</f>
        <v>2</v>
      </c>
      <c r="K16" s="236">
        <f>'Sales Quota Detail'!T48</f>
        <v>0</v>
      </c>
      <c r="L16" s="236">
        <f>'Sales Quota Detail'!V48</f>
        <v>0</v>
      </c>
      <c r="M16" s="236">
        <f>'Sales Quota Detail'!X48</f>
        <v>1</v>
      </c>
      <c r="N16" s="251">
        <f>ROUND(N20*0.08,0)</f>
        <v>0</v>
      </c>
      <c r="O16" s="251">
        <f t="shared" ref="O16:Y16" si="22">ROUND(O20*0.08,0)</f>
        <v>1</v>
      </c>
      <c r="P16" s="251">
        <f t="shared" si="22"/>
        <v>1</v>
      </c>
      <c r="Q16" s="251">
        <f t="shared" si="22"/>
        <v>1</v>
      </c>
      <c r="R16" s="251">
        <f t="shared" si="22"/>
        <v>1</v>
      </c>
      <c r="S16" s="251">
        <f t="shared" si="22"/>
        <v>1</v>
      </c>
      <c r="T16" s="251">
        <f t="shared" si="22"/>
        <v>1</v>
      </c>
      <c r="U16" s="251">
        <f t="shared" si="22"/>
        <v>1</v>
      </c>
      <c r="V16" s="251">
        <f t="shared" si="22"/>
        <v>1</v>
      </c>
      <c r="W16" s="251">
        <f t="shared" si="22"/>
        <v>2</v>
      </c>
      <c r="X16" s="251">
        <f t="shared" si="22"/>
        <v>2</v>
      </c>
      <c r="Y16" s="251">
        <f t="shared" si="22"/>
        <v>2</v>
      </c>
      <c r="Z16" s="251">
        <f t="shared" ref="Z16:AK16" si="23">ROUND(Z20*0.08,0)</f>
        <v>1</v>
      </c>
      <c r="AA16" s="251">
        <f t="shared" si="23"/>
        <v>1</v>
      </c>
      <c r="AB16" s="251">
        <f t="shared" si="23"/>
        <v>1</v>
      </c>
      <c r="AC16" s="251">
        <f t="shared" si="23"/>
        <v>1</v>
      </c>
      <c r="AD16" s="251">
        <f t="shared" si="23"/>
        <v>2</v>
      </c>
      <c r="AE16" s="251">
        <f t="shared" si="23"/>
        <v>2</v>
      </c>
      <c r="AF16" s="251">
        <f t="shared" si="23"/>
        <v>2</v>
      </c>
      <c r="AG16" s="251">
        <f t="shared" si="23"/>
        <v>2</v>
      </c>
      <c r="AH16" s="251">
        <f t="shared" si="23"/>
        <v>2</v>
      </c>
      <c r="AI16" s="251">
        <f t="shared" si="23"/>
        <v>2</v>
      </c>
      <c r="AJ16" s="251">
        <f t="shared" si="23"/>
        <v>2</v>
      </c>
      <c r="AK16" s="251">
        <f t="shared" si="23"/>
        <v>2</v>
      </c>
    </row>
    <row r="17" spans="1:37" x14ac:dyDescent="0.3">
      <c r="A17" s="244" t="s">
        <v>272</v>
      </c>
      <c r="B17" s="236">
        <f>'Sales Quota Detail'!B49</f>
        <v>0</v>
      </c>
      <c r="C17" s="236">
        <f>'Sales Quota Detail'!D49</f>
        <v>0</v>
      </c>
      <c r="D17" s="236">
        <f>'Sales Quota Detail'!F49</f>
        <v>2</v>
      </c>
      <c r="E17" s="236">
        <f>'Sales Quota Detail'!H49</f>
        <v>0</v>
      </c>
      <c r="F17" s="236">
        <f>'Sales Quota Detail'!J49</f>
        <v>0</v>
      </c>
      <c r="G17" s="236">
        <f>'Sales Quota Detail'!L49</f>
        <v>0</v>
      </c>
      <c r="H17" s="236">
        <f>'Sales Quota Detail'!N49</f>
        <v>0</v>
      </c>
      <c r="I17" s="236">
        <f>'Sales Quota Detail'!P49</f>
        <v>0</v>
      </c>
      <c r="J17" s="236">
        <f>'Sales Quota Detail'!R49</f>
        <v>5</v>
      </c>
      <c r="K17" s="236">
        <f>'Sales Quota Detail'!T49</f>
        <v>2</v>
      </c>
      <c r="L17" s="236">
        <f>'Sales Quota Detail'!V49</f>
        <v>0</v>
      </c>
      <c r="M17" s="236">
        <f>'Sales Quota Detail'!X49</f>
        <v>1</v>
      </c>
      <c r="N17" s="251">
        <f>ROUND(N20*0.12,0)</f>
        <v>1</v>
      </c>
      <c r="O17" s="251">
        <f t="shared" ref="O17:Y17" si="24">ROUND(O20*0.12,0)</f>
        <v>1</v>
      </c>
      <c r="P17" s="251">
        <f t="shared" si="24"/>
        <v>1</v>
      </c>
      <c r="Q17" s="251">
        <f t="shared" si="24"/>
        <v>1</v>
      </c>
      <c r="R17" s="251">
        <f t="shared" si="24"/>
        <v>1</v>
      </c>
      <c r="S17" s="251">
        <f t="shared" si="24"/>
        <v>1</v>
      </c>
      <c r="T17" s="251">
        <f t="shared" si="24"/>
        <v>2</v>
      </c>
      <c r="U17" s="251">
        <f t="shared" si="24"/>
        <v>2</v>
      </c>
      <c r="V17" s="251">
        <f t="shared" si="24"/>
        <v>2</v>
      </c>
      <c r="W17" s="251">
        <f t="shared" si="24"/>
        <v>2</v>
      </c>
      <c r="X17" s="251">
        <f t="shared" si="24"/>
        <v>3</v>
      </c>
      <c r="Y17" s="251">
        <f t="shared" si="24"/>
        <v>3</v>
      </c>
      <c r="Z17" s="251">
        <f t="shared" ref="Z17:AK17" si="25">ROUND(Z20*0.12,0)</f>
        <v>2</v>
      </c>
      <c r="AA17" s="251">
        <f t="shared" si="25"/>
        <v>2</v>
      </c>
      <c r="AB17" s="251">
        <f t="shared" si="25"/>
        <v>2</v>
      </c>
      <c r="AC17" s="251">
        <f t="shared" si="25"/>
        <v>2</v>
      </c>
      <c r="AD17" s="251">
        <f t="shared" si="25"/>
        <v>2</v>
      </c>
      <c r="AE17" s="251">
        <f t="shared" si="25"/>
        <v>2</v>
      </c>
      <c r="AF17" s="251">
        <f t="shared" si="25"/>
        <v>3</v>
      </c>
      <c r="AG17" s="251">
        <f t="shared" si="25"/>
        <v>3</v>
      </c>
      <c r="AH17" s="251">
        <f t="shared" si="25"/>
        <v>3</v>
      </c>
      <c r="AI17" s="251">
        <f t="shared" si="25"/>
        <v>3</v>
      </c>
      <c r="AJ17" s="251">
        <f t="shared" si="25"/>
        <v>2</v>
      </c>
      <c r="AK17" s="251">
        <f t="shared" si="25"/>
        <v>3</v>
      </c>
    </row>
    <row r="18" spans="1:37" x14ac:dyDescent="0.3">
      <c r="A18" s="244" t="s">
        <v>324</v>
      </c>
      <c r="B18" s="236">
        <f>'Sales Quota Detail'!B50</f>
        <v>0</v>
      </c>
      <c r="C18" s="236">
        <f>'Sales Quota Detail'!D50</f>
        <v>4</v>
      </c>
      <c r="D18" s="236">
        <f>'Sales Quota Detail'!F50</f>
        <v>0</v>
      </c>
      <c r="E18" s="236">
        <f>'Sales Quota Detail'!H50</f>
        <v>0</v>
      </c>
      <c r="F18" s="236">
        <f>'Sales Quota Detail'!J50</f>
        <v>4</v>
      </c>
      <c r="G18" s="236">
        <f>'Sales Quota Detail'!L50</f>
        <v>0</v>
      </c>
      <c r="H18" s="236">
        <f>'Sales Quota Detail'!N50</f>
        <v>0</v>
      </c>
      <c r="I18" s="236">
        <f>'Sales Quota Detail'!P50</f>
        <v>0</v>
      </c>
      <c r="J18" s="236">
        <f>'Sales Quota Detail'!R50</f>
        <v>2</v>
      </c>
      <c r="K18" s="236">
        <f>'Sales Quota Detail'!T50</f>
        <v>0</v>
      </c>
      <c r="L18" s="236">
        <f>'Sales Quota Detail'!V50</f>
        <v>0</v>
      </c>
      <c r="M18" s="236">
        <f>'Sales Quota Detail'!X50</f>
        <v>0</v>
      </c>
      <c r="N18" s="251">
        <f>ROUND(N20*0.12,0)</f>
        <v>1</v>
      </c>
      <c r="O18" s="251">
        <f t="shared" ref="O18:Y18" si="26">ROUND(O20*0.12,0)</f>
        <v>1</v>
      </c>
      <c r="P18" s="251">
        <f t="shared" si="26"/>
        <v>1</v>
      </c>
      <c r="Q18" s="251">
        <f t="shared" si="26"/>
        <v>1</v>
      </c>
      <c r="R18" s="251">
        <f t="shared" si="26"/>
        <v>1</v>
      </c>
      <c r="S18" s="251">
        <f t="shared" si="26"/>
        <v>1</v>
      </c>
      <c r="T18" s="251">
        <f t="shared" si="26"/>
        <v>2</v>
      </c>
      <c r="U18" s="251">
        <f t="shared" si="26"/>
        <v>2</v>
      </c>
      <c r="V18" s="251">
        <f t="shared" si="26"/>
        <v>2</v>
      </c>
      <c r="W18" s="251">
        <f t="shared" si="26"/>
        <v>2</v>
      </c>
      <c r="X18" s="251">
        <f t="shared" si="26"/>
        <v>3</v>
      </c>
      <c r="Y18" s="251">
        <f t="shared" si="26"/>
        <v>3</v>
      </c>
      <c r="Z18" s="251">
        <f t="shared" ref="Z18:AK18" si="27">ROUND(Z20*0.12,0)</f>
        <v>2</v>
      </c>
      <c r="AA18" s="251">
        <f t="shared" si="27"/>
        <v>2</v>
      </c>
      <c r="AB18" s="251">
        <f t="shared" si="27"/>
        <v>2</v>
      </c>
      <c r="AC18" s="251">
        <f t="shared" si="27"/>
        <v>2</v>
      </c>
      <c r="AD18" s="251">
        <f t="shared" si="27"/>
        <v>2</v>
      </c>
      <c r="AE18" s="251">
        <f t="shared" si="27"/>
        <v>2</v>
      </c>
      <c r="AF18" s="251">
        <f t="shared" si="27"/>
        <v>3</v>
      </c>
      <c r="AG18" s="251">
        <f t="shared" si="27"/>
        <v>3</v>
      </c>
      <c r="AH18" s="251">
        <f t="shared" si="27"/>
        <v>3</v>
      </c>
      <c r="AI18" s="251">
        <f t="shared" si="27"/>
        <v>3</v>
      </c>
      <c r="AJ18" s="251">
        <f t="shared" si="27"/>
        <v>2</v>
      </c>
      <c r="AK18" s="251">
        <f t="shared" si="27"/>
        <v>3</v>
      </c>
    </row>
    <row r="19" spans="1:37" x14ac:dyDescent="0.3">
      <c r="A19" s="244" t="s">
        <v>273</v>
      </c>
      <c r="B19" s="236">
        <f>'Sales Quota Detail'!B51</f>
        <v>0</v>
      </c>
      <c r="C19" s="236">
        <f>'Sales Quota Detail'!D51</f>
        <v>0</v>
      </c>
      <c r="D19" s="236">
        <f>'Sales Quota Detail'!F51</f>
        <v>0</v>
      </c>
      <c r="E19" s="236">
        <f>'Sales Quota Detail'!H51</f>
        <v>0</v>
      </c>
      <c r="F19" s="236">
        <f>'Sales Quota Detail'!J51</f>
        <v>10</v>
      </c>
      <c r="G19" s="236">
        <f>'Sales Quota Detail'!L51</f>
        <v>0</v>
      </c>
      <c r="H19" s="236">
        <f>'Sales Quota Detail'!N51</f>
        <v>0</v>
      </c>
      <c r="I19" s="236">
        <f>'Sales Quota Detail'!P51</f>
        <v>10</v>
      </c>
      <c r="J19" s="236">
        <f>'Sales Quota Detail'!R51</f>
        <v>5</v>
      </c>
      <c r="K19" s="236">
        <f>'Sales Quota Detail'!T51</f>
        <v>5</v>
      </c>
      <c r="L19" s="236">
        <f>'Sales Quota Detail'!V51</f>
        <v>0</v>
      </c>
      <c r="M19" s="236">
        <f>'Sales Quota Detail'!X51</f>
        <v>0</v>
      </c>
      <c r="N19" s="251">
        <f>N20-N15-N16-N17-N18</f>
        <v>2</v>
      </c>
      <c r="O19" s="251">
        <f t="shared" ref="O19:Z19" si="28">O20-O15-O16-O17-O18</f>
        <v>2</v>
      </c>
      <c r="P19" s="251">
        <f t="shared" si="28"/>
        <v>2</v>
      </c>
      <c r="Q19" s="251">
        <f t="shared" si="28"/>
        <v>3</v>
      </c>
      <c r="R19" s="251">
        <f t="shared" si="28"/>
        <v>4</v>
      </c>
      <c r="S19" s="251">
        <f t="shared" si="28"/>
        <v>4</v>
      </c>
      <c r="T19" s="251">
        <f t="shared" si="28"/>
        <v>4</v>
      </c>
      <c r="U19" s="251">
        <f t="shared" si="28"/>
        <v>5</v>
      </c>
      <c r="V19" s="251">
        <f t="shared" si="28"/>
        <v>6</v>
      </c>
      <c r="W19" s="251">
        <f t="shared" si="28"/>
        <v>7</v>
      </c>
      <c r="X19" s="251">
        <f t="shared" si="28"/>
        <v>7</v>
      </c>
      <c r="Y19" s="251">
        <f t="shared" si="28"/>
        <v>6</v>
      </c>
      <c r="Z19" s="251">
        <f t="shared" si="28"/>
        <v>5</v>
      </c>
      <c r="AA19" s="251">
        <f t="shared" ref="AA19" si="29">AA20-AA15-AA16-AA17-AA18</f>
        <v>5</v>
      </c>
      <c r="AB19" s="251">
        <f t="shared" ref="AB19" si="30">AB20-AB15-AB16-AB17-AB18</f>
        <v>6</v>
      </c>
      <c r="AC19" s="251">
        <f t="shared" ref="AC19" si="31">AC20-AC15-AC16-AC17-AC18</f>
        <v>7</v>
      </c>
      <c r="AD19" s="251">
        <f t="shared" ref="AD19" si="32">AD20-AD15-AD16-AD17-AD18</f>
        <v>7</v>
      </c>
      <c r="AE19" s="251">
        <f t="shared" ref="AE19" si="33">AE20-AE15-AE16-AE17-AE18</f>
        <v>7</v>
      </c>
      <c r="AF19" s="251">
        <f t="shared" ref="AF19" si="34">AF20-AF15-AF16-AF17-AF18</f>
        <v>6</v>
      </c>
      <c r="AG19" s="251">
        <f t="shared" ref="AG19" si="35">AG20-AG15-AG16-AG17-AG18</f>
        <v>7</v>
      </c>
      <c r="AH19" s="251">
        <f t="shared" ref="AH19" si="36">AH20-AH15-AH16-AH17-AH18</f>
        <v>7</v>
      </c>
      <c r="AI19" s="251">
        <f t="shared" ref="AI19" si="37">AI20-AI15-AI16-AI17-AI18</f>
        <v>8</v>
      </c>
      <c r="AJ19" s="251">
        <f t="shared" ref="AJ19" si="38">AJ20-AJ15-AJ16-AJ17-AJ18</f>
        <v>7</v>
      </c>
      <c r="AK19" s="251">
        <f t="shared" ref="AK19" si="39">AK20-AK15-AK16-AK17-AK18</f>
        <v>6</v>
      </c>
    </row>
    <row r="20" spans="1:37" x14ac:dyDescent="0.3">
      <c r="A20" s="122" t="s">
        <v>550</v>
      </c>
      <c r="B20" s="243">
        <f>SUM(B15:B19)</f>
        <v>4</v>
      </c>
      <c r="C20" s="243">
        <f t="shared" ref="C20" si="40">SUM(C15:C19)</f>
        <v>4</v>
      </c>
      <c r="D20" s="243">
        <f t="shared" ref="D20" si="41">SUM(D15:D19)</f>
        <v>8</v>
      </c>
      <c r="E20" s="243">
        <f t="shared" ref="E20" si="42">SUM(E15:E19)</f>
        <v>0</v>
      </c>
      <c r="F20" s="243">
        <f t="shared" ref="F20" si="43">SUM(F15:F19)</f>
        <v>21</v>
      </c>
      <c r="G20" s="243">
        <f t="shared" ref="G20" si="44">SUM(G15:G19)</f>
        <v>0</v>
      </c>
      <c r="H20" s="243">
        <f t="shared" ref="H20" si="45">SUM(H15:H19)</f>
        <v>0</v>
      </c>
      <c r="I20" s="243">
        <f t="shared" ref="I20" si="46">SUM(I15:I19)</f>
        <v>10</v>
      </c>
      <c r="J20" s="243">
        <f t="shared" ref="J20" si="47">SUM(J15:J19)</f>
        <v>22</v>
      </c>
      <c r="K20" s="243">
        <f t="shared" ref="K20" si="48">SUM(K15:K19)</f>
        <v>11</v>
      </c>
      <c r="L20" s="243">
        <f t="shared" ref="L20" si="49">SUM(L15:L19)</f>
        <v>0</v>
      </c>
      <c r="M20" s="243">
        <f t="shared" ref="M20" si="50">SUM(M15:M19)</f>
        <v>5</v>
      </c>
      <c r="N20" s="243">
        <f>ROUND(M20*$N$22,0)</f>
        <v>6</v>
      </c>
      <c r="O20" s="243">
        <f t="shared" ref="O20:X20" si="51">ROUND(N20*$N$22,0)</f>
        <v>7</v>
      </c>
      <c r="P20" s="243">
        <f t="shared" si="51"/>
        <v>8</v>
      </c>
      <c r="Q20" s="243">
        <f t="shared" si="51"/>
        <v>9</v>
      </c>
      <c r="R20" s="243">
        <f t="shared" si="51"/>
        <v>10</v>
      </c>
      <c r="S20" s="243">
        <f t="shared" si="51"/>
        <v>11</v>
      </c>
      <c r="T20" s="243">
        <f t="shared" si="51"/>
        <v>13</v>
      </c>
      <c r="U20" s="243">
        <f t="shared" si="51"/>
        <v>15</v>
      </c>
      <c r="V20" s="243">
        <f t="shared" si="51"/>
        <v>17</v>
      </c>
      <c r="W20" s="243">
        <f t="shared" si="51"/>
        <v>19</v>
      </c>
      <c r="X20" s="243">
        <f t="shared" si="51"/>
        <v>22</v>
      </c>
      <c r="Y20" s="243">
        <v>21</v>
      </c>
      <c r="Z20" s="243">
        <v>15</v>
      </c>
      <c r="AA20" s="243">
        <v>15</v>
      </c>
      <c r="AB20" s="243">
        <v>17</v>
      </c>
      <c r="AC20" s="243">
        <f t="shared" ref="AC20:AI20" si="52">ROUND(AB20*$Z$22,0)</f>
        <v>18</v>
      </c>
      <c r="AD20" s="243">
        <f t="shared" si="52"/>
        <v>19</v>
      </c>
      <c r="AE20" s="243">
        <f t="shared" si="52"/>
        <v>20</v>
      </c>
      <c r="AF20" s="243">
        <f t="shared" si="52"/>
        <v>21</v>
      </c>
      <c r="AG20" s="243">
        <f t="shared" si="52"/>
        <v>22</v>
      </c>
      <c r="AH20" s="243">
        <f t="shared" si="52"/>
        <v>23</v>
      </c>
      <c r="AI20" s="243">
        <f t="shared" si="52"/>
        <v>24</v>
      </c>
      <c r="AJ20" s="243">
        <v>20</v>
      </c>
      <c r="AK20" s="243">
        <v>21</v>
      </c>
    </row>
    <row r="21" spans="1:37" x14ac:dyDescent="0.3">
      <c r="A21" s="122" t="s">
        <v>542</v>
      </c>
      <c r="B21" s="236"/>
      <c r="C21" s="236"/>
      <c r="D21" s="236"/>
      <c r="E21" s="236"/>
      <c r="F21" s="236"/>
      <c r="G21" s="236"/>
      <c r="H21" s="236"/>
      <c r="I21" s="236"/>
      <c r="J21" s="236"/>
      <c r="K21" s="236"/>
      <c r="L21" s="236"/>
      <c r="M21" s="236">
        <f>SUM(B20:M20)</f>
        <v>85</v>
      </c>
      <c r="N21" s="251"/>
      <c r="Y21" s="27">
        <f>SUM(N20:Y20)</f>
        <v>158</v>
      </c>
      <c r="AK21" s="27">
        <f>SUM(Z20:AK20)</f>
        <v>235</v>
      </c>
    </row>
    <row r="22" spans="1:37" x14ac:dyDescent="0.3">
      <c r="A22" s="122" t="s">
        <v>541</v>
      </c>
      <c r="B22" s="236"/>
      <c r="C22" s="236"/>
      <c r="D22" s="236"/>
      <c r="E22" s="236"/>
      <c r="F22" s="236"/>
      <c r="G22" s="236"/>
      <c r="H22" s="236"/>
      <c r="I22" s="236"/>
      <c r="J22" s="236"/>
      <c r="K22" s="236"/>
      <c r="L22" s="236"/>
      <c r="M22" s="236"/>
      <c r="N22" s="251">
        <v>1.1420659340659338</v>
      </c>
      <c r="Z22" s="27">
        <v>1.04</v>
      </c>
    </row>
    <row r="23" spans="1:37" x14ac:dyDescent="0.3">
      <c r="A23" s="122"/>
      <c r="B23" s="238"/>
      <c r="C23" s="238"/>
      <c r="D23" s="238"/>
      <c r="E23" s="238"/>
      <c r="F23" s="238"/>
      <c r="G23" s="238"/>
      <c r="H23" s="238"/>
      <c r="I23" s="238"/>
      <c r="J23" s="238"/>
      <c r="K23" s="238"/>
      <c r="L23" s="238"/>
      <c r="M23" s="238"/>
      <c r="N23" s="251"/>
    </row>
    <row r="24" spans="1:37" x14ac:dyDescent="0.3">
      <c r="A24" s="244"/>
      <c r="B24" s="236"/>
      <c r="C24" s="236"/>
      <c r="D24" s="236"/>
      <c r="E24" s="236"/>
      <c r="F24" s="236"/>
      <c r="G24" s="236"/>
      <c r="H24" s="236"/>
      <c r="I24" s="236"/>
      <c r="J24" s="236"/>
      <c r="K24" s="236"/>
      <c r="L24" s="236"/>
      <c r="M24" s="236"/>
      <c r="N24" s="251"/>
      <c r="O24" s="251"/>
    </row>
    <row r="25" spans="1:37" x14ac:dyDescent="0.3">
      <c r="A25" s="99" t="s">
        <v>561</v>
      </c>
      <c r="B25" s="237"/>
      <c r="C25" s="237"/>
      <c r="D25" s="237"/>
      <c r="E25" s="237"/>
      <c r="F25" s="237"/>
      <c r="G25" s="237"/>
      <c r="H25" s="237"/>
      <c r="I25" s="237"/>
      <c r="J25" s="237"/>
      <c r="K25" s="237"/>
      <c r="L25" s="237"/>
      <c r="M25" s="237"/>
      <c r="N25" s="251"/>
      <c r="O25" s="251"/>
    </row>
    <row r="26" spans="1:37" x14ac:dyDescent="0.3">
      <c r="A26" s="122" t="s">
        <v>562</v>
      </c>
      <c r="B26" s="251">
        <f>ROUND(B30*0.69,0)</f>
        <v>4</v>
      </c>
      <c r="C26" s="251">
        <f>ROUND(C30*0.69,0)</f>
        <v>5</v>
      </c>
      <c r="D26" s="251">
        <f t="shared" ref="D26:M26" si="53">ROUND(D30*0.69,0)</f>
        <v>6</v>
      </c>
      <c r="E26" s="251">
        <f t="shared" si="53"/>
        <v>6</v>
      </c>
      <c r="F26" s="251">
        <f t="shared" si="53"/>
        <v>7</v>
      </c>
      <c r="G26" s="251">
        <f t="shared" si="53"/>
        <v>8</v>
      </c>
      <c r="H26" s="251">
        <f t="shared" si="53"/>
        <v>10</v>
      </c>
      <c r="I26" s="251">
        <f t="shared" si="53"/>
        <v>11</v>
      </c>
      <c r="J26" s="251">
        <f t="shared" si="53"/>
        <v>13</v>
      </c>
      <c r="K26" s="251">
        <f t="shared" si="53"/>
        <v>15</v>
      </c>
      <c r="L26" s="251">
        <f t="shared" si="53"/>
        <v>17</v>
      </c>
      <c r="M26" s="251">
        <f t="shared" si="53"/>
        <v>19</v>
      </c>
      <c r="N26" s="251">
        <f t="shared" ref="N26:Y26" si="54">ROUND(N30*0.69,0)</f>
        <v>19</v>
      </c>
      <c r="O26" s="251">
        <f t="shared" si="54"/>
        <v>19</v>
      </c>
      <c r="P26" s="251">
        <f t="shared" si="54"/>
        <v>19</v>
      </c>
      <c r="Q26" s="251">
        <f t="shared" si="54"/>
        <v>19</v>
      </c>
      <c r="R26" s="251">
        <f t="shared" si="54"/>
        <v>19</v>
      </c>
      <c r="S26" s="251">
        <f t="shared" si="54"/>
        <v>19</v>
      </c>
      <c r="T26" s="251">
        <f t="shared" si="54"/>
        <v>19</v>
      </c>
      <c r="U26" s="251">
        <f t="shared" si="54"/>
        <v>19</v>
      </c>
      <c r="V26" s="251">
        <f t="shared" si="54"/>
        <v>19</v>
      </c>
      <c r="W26" s="251">
        <f t="shared" si="54"/>
        <v>19</v>
      </c>
      <c r="X26" s="251">
        <f t="shared" si="54"/>
        <v>19</v>
      </c>
      <c r="Y26" s="251">
        <f t="shared" si="54"/>
        <v>19</v>
      </c>
      <c r="Z26" s="251">
        <f t="shared" ref="Z26:AK26" si="55">ROUND(Z30*0.69,0)</f>
        <v>21</v>
      </c>
      <c r="AA26" s="251">
        <f t="shared" si="55"/>
        <v>23</v>
      </c>
      <c r="AB26" s="251">
        <f t="shared" si="55"/>
        <v>26</v>
      </c>
      <c r="AC26" s="251">
        <f t="shared" si="55"/>
        <v>28</v>
      </c>
      <c r="AD26" s="251">
        <f t="shared" si="55"/>
        <v>31</v>
      </c>
      <c r="AE26" s="251">
        <f t="shared" si="55"/>
        <v>34</v>
      </c>
      <c r="AF26" s="251">
        <f t="shared" si="55"/>
        <v>37</v>
      </c>
      <c r="AG26" s="251">
        <f t="shared" si="55"/>
        <v>41</v>
      </c>
      <c r="AH26" s="251">
        <f t="shared" si="55"/>
        <v>45</v>
      </c>
      <c r="AI26" s="251">
        <f t="shared" si="55"/>
        <v>49</v>
      </c>
      <c r="AJ26" s="251">
        <f t="shared" si="55"/>
        <v>54</v>
      </c>
      <c r="AK26" s="251">
        <f t="shared" si="55"/>
        <v>59</v>
      </c>
    </row>
    <row r="27" spans="1:37" x14ac:dyDescent="0.3">
      <c r="A27" s="122" t="s">
        <v>563</v>
      </c>
      <c r="B27" s="251">
        <f>ROUND(B30*0.19,0)</f>
        <v>1</v>
      </c>
      <c r="C27" s="251">
        <f>ROUND(C30*0.19,0)</f>
        <v>1</v>
      </c>
      <c r="D27" s="251">
        <f t="shared" ref="D27:M27" si="56">ROUND(D30*0.19,0)</f>
        <v>2</v>
      </c>
      <c r="E27" s="251">
        <f t="shared" si="56"/>
        <v>2</v>
      </c>
      <c r="F27" s="251">
        <f t="shared" si="56"/>
        <v>2</v>
      </c>
      <c r="G27" s="251">
        <f t="shared" si="56"/>
        <v>2</v>
      </c>
      <c r="H27" s="251">
        <f t="shared" si="56"/>
        <v>3</v>
      </c>
      <c r="I27" s="251">
        <f t="shared" si="56"/>
        <v>3</v>
      </c>
      <c r="J27" s="251">
        <f t="shared" si="56"/>
        <v>4</v>
      </c>
      <c r="K27" s="251">
        <f t="shared" si="56"/>
        <v>4</v>
      </c>
      <c r="L27" s="251">
        <f t="shared" si="56"/>
        <v>5</v>
      </c>
      <c r="M27" s="251">
        <f t="shared" si="56"/>
        <v>5</v>
      </c>
      <c r="N27" s="251">
        <f t="shared" ref="N27:Y27" si="57">ROUND(N30*0.19,0)</f>
        <v>5</v>
      </c>
      <c r="O27" s="251">
        <f t="shared" si="57"/>
        <v>5</v>
      </c>
      <c r="P27" s="251">
        <f t="shared" si="57"/>
        <v>5</v>
      </c>
      <c r="Q27" s="251">
        <f t="shared" si="57"/>
        <v>5</v>
      </c>
      <c r="R27" s="251">
        <f t="shared" si="57"/>
        <v>5</v>
      </c>
      <c r="S27" s="251">
        <f t="shared" si="57"/>
        <v>5</v>
      </c>
      <c r="T27" s="251">
        <f t="shared" si="57"/>
        <v>5</v>
      </c>
      <c r="U27" s="251">
        <f t="shared" si="57"/>
        <v>5</v>
      </c>
      <c r="V27" s="251">
        <f t="shared" si="57"/>
        <v>5</v>
      </c>
      <c r="W27" s="251">
        <f t="shared" si="57"/>
        <v>5</v>
      </c>
      <c r="X27" s="251">
        <f t="shared" si="57"/>
        <v>5</v>
      </c>
      <c r="Y27" s="251">
        <f t="shared" si="57"/>
        <v>5</v>
      </c>
      <c r="Z27" s="251">
        <f t="shared" ref="Z27:AK27" si="58">ROUND(Z30*0.19,0)</f>
        <v>6</v>
      </c>
      <c r="AA27" s="251">
        <f t="shared" si="58"/>
        <v>6</v>
      </c>
      <c r="AB27" s="251">
        <f t="shared" si="58"/>
        <v>7</v>
      </c>
      <c r="AC27" s="251">
        <f t="shared" si="58"/>
        <v>8</v>
      </c>
      <c r="AD27" s="251">
        <f t="shared" si="58"/>
        <v>9</v>
      </c>
      <c r="AE27" s="251">
        <f t="shared" si="58"/>
        <v>9</v>
      </c>
      <c r="AF27" s="251">
        <f t="shared" si="58"/>
        <v>10</v>
      </c>
      <c r="AG27" s="251">
        <f t="shared" si="58"/>
        <v>11</v>
      </c>
      <c r="AH27" s="251">
        <f t="shared" si="58"/>
        <v>12</v>
      </c>
      <c r="AI27" s="251">
        <f t="shared" si="58"/>
        <v>13</v>
      </c>
      <c r="AJ27" s="251">
        <f t="shared" si="58"/>
        <v>15</v>
      </c>
      <c r="AK27" s="251">
        <f t="shared" si="58"/>
        <v>16</v>
      </c>
    </row>
    <row r="28" spans="1:37" x14ac:dyDescent="0.3">
      <c r="A28" s="122" t="s">
        <v>564</v>
      </c>
      <c r="B28" s="251">
        <f>ROUND(B30*0.03,0)</f>
        <v>0</v>
      </c>
      <c r="C28" s="251">
        <f>ROUND(C30*0.03,0)</f>
        <v>0</v>
      </c>
      <c r="D28" s="251">
        <f t="shared" ref="D28:M28" si="59">ROUND(D30*0.03,0)</f>
        <v>0</v>
      </c>
      <c r="E28" s="251">
        <f t="shared" si="59"/>
        <v>0</v>
      </c>
      <c r="F28" s="251">
        <f t="shared" si="59"/>
        <v>0</v>
      </c>
      <c r="G28" s="251">
        <f t="shared" si="59"/>
        <v>0</v>
      </c>
      <c r="H28" s="251">
        <f t="shared" si="59"/>
        <v>0</v>
      </c>
      <c r="I28" s="251">
        <f t="shared" si="59"/>
        <v>0</v>
      </c>
      <c r="J28" s="251">
        <f t="shared" si="59"/>
        <v>1</v>
      </c>
      <c r="K28" s="251">
        <f t="shared" si="59"/>
        <v>1</v>
      </c>
      <c r="L28" s="251">
        <f t="shared" si="59"/>
        <v>1</v>
      </c>
      <c r="M28" s="251">
        <f t="shared" si="59"/>
        <v>1</v>
      </c>
      <c r="N28" s="251">
        <f t="shared" ref="N28:Y28" si="60">ROUND(N30*0.03,0)</f>
        <v>1</v>
      </c>
      <c r="O28" s="251">
        <f t="shared" si="60"/>
        <v>1</v>
      </c>
      <c r="P28" s="251">
        <f t="shared" si="60"/>
        <v>1</v>
      </c>
      <c r="Q28" s="251">
        <f t="shared" si="60"/>
        <v>1</v>
      </c>
      <c r="R28" s="251">
        <f t="shared" si="60"/>
        <v>1</v>
      </c>
      <c r="S28" s="251">
        <f t="shared" si="60"/>
        <v>1</v>
      </c>
      <c r="T28" s="251">
        <f t="shared" si="60"/>
        <v>1</v>
      </c>
      <c r="U28" s="251">
        <f t="shared" si="60"/>
        <v>1</v>
      </c>
      <c r="V28" s="251">
        <f t="shared" si="60"/>
        <v>1</v>
      </c>
      <c r="W28" s="251">
        <f t="shared" si="60"/>
        <v>1</v>
      </c>
      <c r="X28" s="251">
        <f t="shared" si="60"/>
        <v>1</v>
      </c>
      <c r="Y28" s="251">
        <f t="shared" si="60"/>
        <v>1</v>
      </c>
      <c r="Z28" s="251">
        <f t="shared" ref="Z28:AK28" si="61">ROUND(Z30*0.03,0)</f>
        <v>1</v>
      </c>
      <c r="AA28" s="251">
        <f t="shared" si="61"/>
        <v>1</v>
      </c>
      <c r="AB28" s="251">
        <f t="shared" si="61"/>
        <v>1</v>
      </c>
      <c r="AC28" s="251">
        <f t="shared" si="61"/>
        <v>1</v>
      </c>
      <c r="AD28" s="251">
        <f t="shared" si="61"/>
        <v>1</v>
      </c>
      <c r="AE28" s="251">
        <f t="shared" si="61"/>
        <v>1</v>
      </c>
      <c r="AF28" s="251">
        <f t="shared" si="61"/>
        <v>2</v>
      </c>
      <c r="AG28" s="251">
        <f t="shared" si="61"/>
        <v>2</v>
      </c>
      <c r="AH28" s="251">
        <f t="shared" si="61"/>
        <v>2</v>
      </c>
      <c r="AI28" s="251">
        <f t="shared" si="61"/>
        <v>2</v>
      </c>
      <c r="AJ28" s="251">
        <f t="shared" si="61"/>
        <v>2</v>
      </c>
      <c r="AK28" s="251">
        <f t="shared" si="61"/>
        <v>3</v>
      </c>
    </row>
    <row r="29" spans="1:37" x14ac:dyDescent="0.3">
      <c r="A29" s="122" t="s">
        <v>266</v>
      </c>
      <c r="B29" s="236">
        <f>B30-B26-B27-B28</f>
        <v>1</v>
      </c>
      <c r="C29" s="236">
        <f>C30-C26-C27-C28</f>
        <v>1</v>
      </c>
      <c r="D29" s="236">
        <f t="shared" ref="D29:N29" si="62">D30-D26-D27-D28</f>
        <v>0</v>
      </c>
      <c r="E29" s="236">
        <f t="shared" si="62"/>
        <v>1</v>
      </c>
      <c r="F29" s="236">
        <f t="shared" si="62"/>
        <v>1</v>
      </c>
      <c r="G29" s="236">
        <f t="shared" si="62"/>
        <v>2</v>
      </c>
      <c r="H29" s="236">
        <f t="shared" si="62"/>
        <v>1</v>
      </c>
      <c r="I29" s="236">
        <f t="shared" si="62"/>
        <v>2</v>
      </c>
      <c r="J29" s="236">
        <f t="shared" si="62"/>
        <v>1</v>
      </c>
      <c r="K29" s="236">
        <f t="shared" si="62"/>
        <v>2</v>
      </c>
      <c r="L29" s="236">
        <f t="shared" si="62"/>
        <v>2</v>
      </c>
      <c r="M29" s="236">
        <f t="shared" si="62"/>
        <v>2</v>
      </c>
      <c r="N29" s="236">
        <f t="shared" si="62"/>
        <v>2</v>
      </c>
      <c r="O29" s="236">
        <f t="shared" ref="O29" si="63">O30-O26-O27-O28</f>
        <v>2</v>
      </c>
      <c r="P29" s="236">
        <f t="shared" ref="P29" si="64">P30-P26-P27-P28</f>
        <v>2</v>
      </c>
      <c r="Q29" s="236">
        <f t="shared" ref="Q29" si="65">Q30-Q26-Q27-Q28</f>
        <v>2</v>
      </c>
      <c r="R29" s="236">
        <f t="shared" ref="R29" si="66">R30-R26-R27-R28</f>
        <v>2</v>
      </c>
      <c r="S29" s="236">
        <f t="shared" ref="S29" si="67">S30-S26-S27-S28</f>
        <v>2</v>
      </c>
      <c r="T29" s="236">
        <f t="shared" ref="T29" si="68">T30-T26-T27-T28</f>
        <v>2</v>
      </c>
      <c r="U29" s="236">
        <f t="shared" ref="U29" si="69">U30-U26-U27-U28</f>
        <v>2</v>
      </c>
      <c r="V29" s="236">
        <f t="shared" ref="V29" si="70">V30-V26-V27-V28</f>
        <v>2</v>
      </c>
      <c r="W29" s="236">
        <f t="shared" ref="W29" si="71">W30-W26-W27-W28</f>
        <v>2</v>
      </c>
      <c r="X29" s="236">
        <f t="shared" ref="X29:Z29" si="72">X30-X26-X27-X28</f>
        <v>2</v>
      </c>
      <c r="Y29" s="236">
        <f t="shared" ref="Y29" si="73">Y30-Y26-Y27-Y28</f>
        <v>3</v>
      </c>
      <c r="Z29" s="236">
        <f t="shared" si="72"/>
        <v>3</v>
      </c>
      <c r="AA29" s="236">
        <f t="shared" ref="AA29" si="74">AA30-AA26-AA27-AA28</f>
        <v>4</v>
      </c>
      <c r="AB29" s="236">
        <f t="shared" ref="AB29" si="75">AB30-AB26-AB27-AB28</f>
        <v>3</v>
      </c>
      <c r="AC29" s="236">
        <f t="shared" ref="AC29" si="76">AC30-AC26-AC27-AC28</f>
        <v>4</v>
      </c>
      <c r="AD29" s="236">
        <f t="shared" ref="AD29" si="77">AD30-AD26-AD27-AD28</f>
        <v>4</v>
      </c>
      <c r="AE29" s="236">
        <f t="shared" ref="AE29" si="78">AE30-AE26-AE27-AE28</f>
        <v>5</v>
      </c>
      <c r="AF29" s="236">
        <f t="shared" ref="AF29" si="79">AF30-AF26-AF27-AF28</f>
        <v>5</v>
      </c>
      <c r="AG29" s="236">
        <f t="shared" ref="AG29" si="80">AG30-AG26-AG27-AG28</f>
        <v>5</v>
      </c>
      <c r="AH29" s="236">
        <f t="shared" ref="AH29" si="81">AH30-AH26-AH27-AH28</f>
        <v>6</v>
      </c>
      <c r="AI29" s="236">
        <f t="shared" ref="AI29" si="82">AI30-AI26-AI27-AI28</f>
        <v>7</v>
      </c>
      <c r="AJ29" s="236">
        <f t="shared" ref="AJ29" si="83">AJ30-AJ26-AJ27-AJ28</f>
        <v>7</v>
      </c>
      <c r="AK29" s="236">
        <f t="shared" ref="AK29" si="84">AK30-AK26-AK27-AK28</f>
        <v>8</v>
      </c>
    </row>
    <row r="30" spans="1:37" x14ac:dyDescent="0.3">
      <c r="A30" s="122" t="s">
        <v>550</v>
      </c>
      <c r="B30" s="243">
        <f>ROUND(5*$B$32,0)</f>
        <v>6</v>
      </c>
      <c r="C30" s="243">
        <f t="shared" ref="C30:L30" si="85">ROUND(B30*$B$32,0)</f>
        <v>7</v>
      </c>
      <c r="D30" s="243">
        <f t="shared" si="85"/>
        <v>8</v>
      </c>
      <c r="E30" s="243">
        <f t="shared" si="85"/>
        <v>9</v>
      </c>
      <c r="F30" s="243">
        <f t="shared" si="85"/>
        <v>10</v>
      </c>
      <c r="G30" s="243">
        <f t="shared" si="85"/>
        <v>12</v>
      </c>
      <c r="H30" s="243">
        <f t="shared" si="85"/>
        <v>14</v>
      </c>
      <c r="I30" s="243">
        <f t="shared" si="85"/>
        <v>16</v>
      </c>
      <c r="J30" s="243">
        <f t="shared" si="85"/>
        <v>19</v>
      </c>
      <c r="K30" s="243">
        <f t="shared" si="85"/>
        <v>22</v>
      </c>
      <c r="L30" s="243">
        <f t="shared" si="85"/>
        <v>25</v>
      </c>
      <c r="M30" s="243">
        <v>27</v>
      </c>
      <c r="N30" s="243">
        <f t="shared" ref="N30:X30" si="86">ROUND(M30*$N$32,0)</f>
        <v>27</v>
      </c>
      <c r="O30" s="243">
        <f t="shared" si="86"/>
        <v>27</v>
      </c>
      <c r="P30" s="243">
        <f t="shared" si="86"/>
        <v>27</v>
      </c>
      <c r="Q30" s="243">
        <f t="shared" si="86"/>
        <v>27</v>
      </c>
      <c r="R30" s="243">
        <f t="shared" si="86"/>
        <v>27</v>
      </c>
      <c r="S30" s="243">
        <f t="shared" si="86"/>
        <v>27</v>
      </c>
      <c r="T30" s="243">
        <f t="shared" si="86"/>
        <v>27</v>
      </c>
      <c r="U30" s="243">
        <f t="shared" si="86"/>
        <v>27</v>
      </c>
      <c r="V30" s="243">
        <f t="shared" si="86"/>
        <v>27</v>
      </c>
      <c r="W30" s="243">
        <f t="shared" si="86"/>
        <v>27</v>
      </c>
      <c r="X30" s="243">
        <f t="shared" si="86"/>
        <v>27</v>
      </c>
      <c r="Y30" s="243">
        <v>28</v>
      </c>
      <c r="Z30" s="243">
        <f>ROUND(Y30*$Z$32,0)</f>
        <v>31</v>
      </c>
      <c r="AA30" s="243">
        <f t="shared" ref="AA30:AK30" si="87">ROUND(Z30*$Z$32,0)</f>
        <v>34</v>
      </c>
      <c r="AB30" s="243">
        <f t="shared" si="87"/>
        <v>37</v>
      </c>
      <c r="AC30" s="243">
        <f t="shared" si="87"/>
        <v>41</v>
      </c>
      <c r="AD30" s="243">
        <f t="shared" si="87"/>
        <v>45</v>
      </c>
      <c r="AE30" s="243">
        <f t="shared" si="87"/>
        <v>49</v>
      </c>
      <c r="AF30" s="243">
        <f t="shared" si="87"/>
        <v>54</v>
      </c>
      <c r="AG30" s="243">
        <f t="shared" si="87"/>
        <v>59</v>
      </c>
      <c r="AH30" s="243">
        <f t="shared" si="87"/>
        <v>65</v>
      </c>
      <c r="AI30" s="243">
        <f t="shared" si="87"/>
        <v>71</v>
      </c>
      <c r="AJ30" s="243">
        <f t="shared" si="87"/>
        <v>78</v>
      </c>
      <c r="AK30" s="243">
        <f t="shared" si="87"/>
        <v>86</v>
      </c>
    </row>
    <row r="31" spans="1:37" x14ac:dyDescent="0.3">
      <c r="A31" s="122" t="s">
        <v>542</v>
      </c>
      <c r="B31" s="236"/>
      <c r="C31" s="236"/>
      <c r="D31" s="236"/>
      <c r="E31" s="236"/>
      <c r="F31" s="236"/>
      <c r="G31" s="236"/>
      <c r="H31" s="236"/>
      <c r="I31" s="236"/>
      <c r="J31" s="236"/>
      <c r="K31" s="236"/>
      <c r="L31" s="236"/>
      <c r="M31" s="236">
        <f>SUM(B30:M30)</f>
        <v>175</v>
      </c>
      <c r="N31" s="251"/>
      <c r="O31" s="251"/>
      <c r="Y31" s="27">
        <f>SUM(N30:Y30)</f>
        <v>325</v>
      </c>
      <c r="AK31" s="27">
        <f>SUM(Z30:AK30)</f>
        <v>650</v>
      </c>
    </row>
    <row r="32" spans="1:37" x14ac:dyDescent="0.3">
      <c r="A32" s="122" t="s">
        <v>541</v>
      </c>
      <c r="B32" s="236">
        <v>1.1565367276166458</v>
      </c>
      <c r="C32" s="236"/>
      <c r="D32" s="236"/>
      <c r="E32" s="236"/>
      <c r="F32" s="236"/>
      <c r="G32" s="236"/>
      <c r="H32" s="236"/>
      <c r="I32" s="236"/>
      <c r="J32" s="236"/>
      <c r="K32" s="236"/>
      <c r="L32" s="236"/>
      <c r="M32" s="236"/>
      <c r="N32" s="251">
        <v>1.0083578166401705</v>
      </c>
      <c r="O32" s="251"/>
      <c r="Z32" s="27">
        <v>1.0975000000000001</v>
      </c>
    </row>
    <row r="33" spans="1:37" x14ac:dyDescent="0.3">
      <c r="N33" s="251"/>
      <c r="O33" s="162"/>
      <c r="P33" s="251"/>
      <c r="Q33" s="251"/>
      <c r="R33" s="251"/>
      <c r="S33" s="251"/>
      <c r="T33" s="251"/>
      <c r="X33" s="117"/>
    </row>
    <row r="35" spans="1:37" x14ac:dyDescent="0.3">
      <c r="A35" s="273" t="s">
        <v>606</v>
      </c>
    </row>
    <row r="36" spans="1:37" x14ac:dyDescent="0.3">
      <c r="A36" s="244" t="s">
        <v>274</v>
      </c>
      <c r="B36" s="27">
        <f t="shared" ref="B36:C38" si="88">B7+B15</f>
        <v>7</v>
      </c>
      <c r="C36" s="27">
        <f t="shared" si="88"/>
        <v>3</v>
      </c>
      <c r="D36" s="27">
        <f t="shared" ref="D36:AK36" si="89">D7+D15</f>
        <v>9</v>
      </c>
      <c r="E36" s="27">
        <f t="shared" si="89"/>
        <v>8</v>
      </c>
      <c r="F36" s="27">
        <f t="shared" si="89"/>
        <v>16</v>
      </c>
      <c r="G36" s="27">
        <f t="shared" si="89"/>
        <v>14</v>
      </c>
      <c r="H36" s="27">
        <f t="shared" si="89"/>
        <v>14</v>
      </c>
      <c r="I36" s="27">
        <f t="shared" si="89"/>
        <v>14</v>
      </c>
      <c r="J36" s="27">
        <f t="shared" si="89"/>
        <v>22</v>
      </c>
      <c r="K36" s="27">
        <f t="shared" si="89"/>
        <v>18</v>
      </c>
      <c r="L36" s="27">
        <f t="shared" si="89"/>
        <v>14</v>
      </c>
      <c r="M36" s="27">
        <f t="shared" si="89"/>
        <v>17</v>
      </c>
      <c r="N36" s="27">
        <f t="shared" si="89"/>
        <v>17</v>
      </c>
      <c r="O36" s="27">
        <f t="shared" si="89"/>
        <v>17</v>
      </c>
      <c r="P36" s="27">
        <f t="shared" si="89"/>
        <v>19</v>
      </c>
      <c r="Q36" s="27">
        <f t="shared" si="89"/>
        <v>20</v>
      </c>
      <c r="R36" s="27">
        <f t="shared" si="89"/>
        <v>20</v>
      </c>
      <c r="S36" s="27">
        <f t="shared" si="89"/>
        <v>23</v>
      </c>
      <c r="T36" s="27">
        <f t="shared" si="89"/>
        <v>24</v>
      </c>
      <c r="U36" s="27">
        <f t="shared" si="89"/>
        <v>26</v>
      </c>
      <c r="V36" s="27">
        <f t="shared" si="89"/>
        <v>28</v>
      </c>
      <c r="W36" s="27">
        <f t="shared" si="89"/>
        <v>30</v>
      </c>
      <c r="X36" s="27">
        <f t="shared" si="89"/>
        <v>32</v>
      </c>
      <c r="Y36" s="27">
        <f t="shared" si="89"/>
        <v>33</v>
      </c>
      <c r="Z36" s="27">
        <f t="shared" si="89"/>
        <v>31</v>
      </c>
      <c r="AA36" s="27">
        <f t="shared" si="89"/>
        <v>32</v>
      </c>
      <c r="AB36" s="27">
        <f t="shared" si="89"/>
        <v>34</v>
      </c>
      <c r="AC36" s="27">
        <f t="shared" si="89"/>
        <v>34</v>
      </c>
      <c r="AD36" s="27">
        <f t="shared" si="89"/>
        <v>34</v>
      </c>
      <c r="AE36" s="27">
        <f t="shared" si="89"/>
        <v>36</v>
      </c>
      <c r="AF36" s="27">
        <f t="shared" si="89"/>
        <v>36</v>
      </c>
      <c r="AG36" s="27">
        <f t="shared" si="89"/>
        <v>37</v>
      </c>
      <c r="AH36" s="27">
        <f t="shared" si="89"/>
        <v>39</v>
      </c>
      <c r="AI36" s="27">
        <f t="shared" si="89"/>
        <v>39</v>
      </c>
      <c r="AJ36" s="27">
        <f t="shared" si="89"/>
        <v>39</v>
      </c>
      <c r="AK36" s="27">
        <f t="shared" si="89"/>
        <v>40</v>
      </c>
    </row>
    <row r="37" spans="1:37" x14ac:dyDescent="0.3">
      <c r="A37" s="244" t="s">
        <v>275</v>
      </c>
      <c r="B37" s="27">
        <f t="shared" si="88"/>
        <v>1</v>
      </c>
      <c r="C37" s="27">
        <f t="shared" si="88"/>
        <v>1</v>
      </c>
      <c r="D37" s="27">
        <f t="shared" ref="D37:AK37" si="90">D8+D16</f>
        <v>3</v>
      </c>
      <c r="E37" s="27">
        <f t="shared" si="90"/>
        <v>2</v>
      </c>
      <c r="F37" s="27">
        <f t="shared" si="90"/>
        <v>5</v>
      </c>
      <c r="G37" s="27">
        <f t="shared" si="90"/>
        <v>4</v>
      </c>
      <c r="H37" s="27">
        <f t="shared" si="90"/>
        <v>4</v>
      </c>
      <c r="I37" s="27">
        <f t="shared" si="90"/>
        <v>4</v>
      </c>
      <c r="J37" s="27">
        <f t="shared" si="90"/>
        <v>6</v>
      </c>
      <c r="K37" s="27">
        <f t="shared" si="90"/>
        <v>4</v>
      </c>
      <c r="L37" s="27">
        <f t="shared" si="90"/>
        <v>4</v>
      </c>
      <c r="M37" s="27">
        <f t="shared" si="90"/>
        <v>5</v>
      </c>
      <c r="N37" s="27">
        <f t="shared" si="90"/>
        <v>4</v>
      </c>
      <c r="O37" s="27">
        <f t="shared" si="90"/>
        <v>5</v>
      </c>
      <c r="P37" s="27">
        <f t="shared" si="90"/>
        <v>6</v>
      </c>
      <c r="Q37" s="27">
        <f t="shared" si="90"/>
        <v>6</v>
      </c>
      <c r="R37" s="27">
        <f t="shared" si="90"/>
        <v>6</v>
      </c>
      <c r="S37" s="27">
        <f t="shared" si="90"/>
        <v>6</v>
      </c>
      <c r="T37" s="27">
        <f t="shared" si="90"/>
        <v>7</v>
      </c>
      <c r="U37" s="27">
        <f t="shared" si="90"/>
        <v>7</v>
      </c>
      <c r="V37" s="27">
        <f t="shared" si="90"/>
        <v>7</v>
      </c>
      <c r="W37" s="27">
        <f t="shared" si="90"/>
        <v>9</v>
      </c>
      <c r="X37" s="27">
        <f t="shared" si="90"/>
        <v>9</v>
      </c>
      <c r="Y37" s="27">
        <f t="shared" si="90"/>
        <v>9</v>
      </c>
      <c r="Z37" s="27">
        <f t="shared" si="90"/>
        <v>8</v>
      </c>
      <c r="AA37" s="27">
        <f t="shared" si="90"/>
        <v>9</v>
      </c>
      <c r="AB37" s="27">
        <f t="shared" si="90"/>
        <v>9</v>
      </c>
      <c r="AC37" s="27">
        <f t="shared" si="90"/>
        <v>9</v>
      </c>
      <c r="AD37" s="27">
        <f t="shared" si="90"/>
        <v>10</v>
      </c>
      <c r="AE37" s="27">
        <f t="shared" si="90"/>
        <v>10</v>
      </c>
      <c r="AF37" s="27">
        <f t="shared" si="90"/>
        <v>10</v>
      </c>
      <c r="AG37" s="27">
        <f t="shared" si="90"/>
        <v>10</v>
      </c>
      <c r="AH37" s="27">
        <f t="shared" si="90"/>
        <v>11</v>
      </c>
      <c r="AI37" s="27">
        <f t="shared" si="90"/>
        <v>11</v>
      </c>
      <c r="AJ37" s="27">
        <f t="shared" si="90"/>
        <v>11</v>
      </c>
      <c r="AK37" s="27">
        <f t="shared" si="90"/>
        <v>11</v>
      </c>
    </row>
    <row r="38" spans="1:37" x14ac:dyDescent="0.3">
      <c r="A38" s="244" t="s">
        <v>272</v>
      </c>
      <c r="B38" s="27">
        <f t="shared" si="88"/>
        <v>1</v>
      </c>
      <c r="C38" s="27">
        <f t="shared" si="88"/>
        <v>1</v>
      </c>
      <c r="D38" s="27">
        <f t="shared" ref="D38:AK38" si="91">D9+D17</f>
        <v>3</v>
      </c>
      <c r="E38" s="27">
        <f t="shared" si="91"/>
        <v>2</v>
      </c>
      <c r="F38" s="27">
        <f t="shared" si="91"/>
        <v>3</v>
      </c>
      <c r="G38" s="27">
        <f t="shared" si="91"/>
        <v>4</v>
      </c>
      <c r="H38" s="27">
        <f t="shared" si="91"/>
        <v>4</v>
      </c>
      <c r="I38" s="27">
        <f t="shared" si="91"/>
        <v>4</v>
      </c>
      <c r="J38" s="27">
        <f t="shared" si="91"/>
        <v>9</v>
      </c>
      <c r="K38" s="27">
        <f t="shared" si="91"/>
        <v>6</v>
      </c>
      <c r="L38" s="27">
        <f t="shared" si="91"/>
        <v>4</v>
      </c>
      <c r="M38" s="27">
        <f t="shared" si="91"/>
        <v>5</v>
      </c>
      <c r="N38" s="27">
        <f t="shared" si="91"/>
        <v>5</v>
      </c>
      <c r="O38" s="27">
        <f t="shared" si="91"/>
        <v>6</v>
      </c>
      <c r="P38" s="27">
        <f t="shared" si="91"/>
        <v>5</v>
      </c>
      <c r="Q38" s="27">
        <f t="shared" si="91"/>
        <v>5</v>
      </c>
      <c r="R38" s="27">
        <f t="shared" si="91"/>
        <v>6</v>
      </c>
      <c r="S38" s="27">
        <f t="shared" si="91"/>
        <v>6</v>
      </c>
      <c r="T38" s="27">
        <f t="shared" si="91"/>
        <v>7</v>
      </c>
      <c r="U38" s="27">
        <f t="shared" si="91"/>
        <v>8</v>
      </c>
      <c r="V38" s="27">
        <f t="shared" si="91"/>
        <v>9</v>
      </c>
      <c r="W38" s="27">
        <f t="shared" si="91"/>
        <v>8</v>
      </c>
      <c r="X38" s="27">
        <f t="shared" si="91"/>
        <v>10</v>
      </c>
      <c r="Y38" s="27">
        <f t="shared" si="91"/>
        <v>11</v>
      </c>
      <c r="Z38" s="27">
        <f t="shared" si="91"/>
        <v>10</v>
      </c>
      <c r="AA38" s="27">
        <f t="shared" si="91"/>
        <v>9</v>
      </c>
      <c r="AB38" s="27">
        <f t="shared" si="91"/>
        <v>9</v>
      </c>
      <c r="AC38" s="27">
        <f t="shared" si="91"/>
        <v>9</v>
      </c>
      <c r="AD38" s="27">
        <f t="shared" si="91"/>
        <v>10</v>
      </c>
      <c r="AE38" s="27">
        <f t="shared" si="91"/>
        <v>10</v>
      </c>
      <c r="AF38" s="27">
        <f t="shared" si="91"/>
        <v>12</v>
      </c>
      <c r="AG38" s="27">
        <f t="shared" si="91"/>
        <v>12</v>
      </c>
      <c r="AH38" s="27">
        <f t="shared" si="91"/>
        <v>11</v>
      </c>
      <c r="AI38" s="27">
        <f t="shared" si="91"/>
        <v>12</v>
      </c>
      <c r="AJ38" s="27">
        <f t="shared" si="91"/>
        <v>11</v>
      </c>
      <c r="AK38" s="27">
        <f t="shared" si="91"/>
        <v>13</v>
      </c>
    </row>
    <row r="39" spans="1:37" x14ac:dyDescent="0.3">
      <c r="A39" s="244" t="s">
        <v>324</v>
      </c>
      <c r="B39" s="27">
        <f>B18</f>
        <v>0</v>
      </c>
      <c r="C39" s="27">
        <f>C18</f>
        <v>4</v>
      </c>
      <c r="D39" s="27">
        <f t="shared" ref="D39:AK39" si="92">D18</f>
        <v>0</v>
      </c>
      <c r="E39" s="27">
        <f t="shared" si="92"/>
        <v>0</v>
      </c>
      <c r="F39" s="27">
        <f t="shared" si="92"/>
        <v>4</v>
      </c>
      <c r="G39" s="27">
        <f t="shared" si="92"/>
        <v>0</v>
      </c>
      <c r="H39" s="27">
        <f t="shared" si="92"/>
        <v>0</v>
      </c>
      <c r="I39" s="27">
        <f t="shared" si="92"/>
        <v>0</v>
      </c>
      <c r="J39" s="27">
        <f t="shared" si="92"/>
        <v>2</v>
      </c>
      <c r="K39" s="27">
        <f t="shared" si="92"/>
        <v>0</v>
      </c>
      <c r="L39" s="27">
        <f t="shared" si="92"/>
        <v>0</v>
      </c>
      <c r="M39" s="27">
        <f t="shared" si="92"/>
        <v>0</v>
      </c>
      <c r="N39" s="27">
        <f t="shared" si="92"/>
        <v>1</v>
      </c>
      <c r="O39" s="27">
        <f t="shared" si="92"/>
        <v>1</v>
      </c>
      <c r="P39" s="27">
        <f t="shared" si="92"/>
        <v>1</v>
      </c>
      <c r="Q39" s="27">
        <f t="shared" si="92"/>
        <v>1</v>
      </c>
      <c r="R39" s="27">
        <f t="shared" si="92"/>
        <v>1</v>
      </c>
      <c r="S39" s="27">
        <f t="shared" si="92"/>
        <v>1</v>
      </c>
      <c r="T39" s="27">
        <f t="shared" si="92"/>
        <v>2</v>
      </c>
      <c r="U39" s="27">
        <f t="shared" si="92"/>
        <v>2</v>
      </c>
      <c r="V39" s="27">
        <f t="shared" si="92"/>
        <v>2</v>
      </c>
      <c r="W39" s="27">
        <f t="shared" si="92"/>
        <v>2</v>
      </c>
      <c r="X39" s="27">
        <f t="shared" si="92"/>
        <v>3</v>
      </c>
      <c r="Y39" s="27">
        <f t="shared" si="92"/>
        <v>3</v>
      </c>
      <c r="Z39" s="27">
        <f t="shared" si="92"/>
        <v>2</v>
      </c>
      <c r="AA39" s="27">
        <f t="shared" si="92"/>
        <v>2</v>
      </c>
      <c r="AB39" s="27">
        <f t="shared" si="92"/>
        <v>2</v>
      </c>
      <c r="AC39" s="27">
        <f t="shared" si="92"/>
        <v>2</v>
      </c>
      <c r="AD39" s="27">
        <f t="shared" si="92"/>
        <v>2</v>
      </c>
      <c r="AE39" s="27">
        <f t="shared" si="92"/>
        <v>2</v>
      </c>
      <c r="AF39" s="27">
        <f t="shared" si="92"/>
        <v>3</v>
      </c>
      <c r="AG39" s="27">
        <f t="shared" si="92"/>
        <v>3</v>
      </c>
      <c r="AH39" s="27">
        <f t="shared" si="92"/>
        <v>3</v>
      </c>
      <c r="AI39" s="27">
        <f t="shared" si="92"/>
        <v>3</v>
      </c>
      <c r="AJ39" s="27">
        <f t="shared" si="92"/>
        <v>2</v>
      </c>
      <c r="AK39" s="27">
        <f t="shared" si="92"/>
        <v>3</v>
      </c>
    </row>
    <row r="40" spans="1:37" x14ac:dyDescent="0.3">
      <c r="A40" s="244" t="s">
        <v>273</v>
      </c>
      <c r="B40" s="27">
        <f>B19+B28</f>
        <v>0</v>
      </c>
      <c r="C40" s="27">
        <f>C19+C28</f>
        <v>0</v>
      </c>
      <c r="D40" s="27">
        <f t="shared" ref="D40:AK40" si="93">D19+D28</f>
        <v>0</v>
      </c>
      <c r="E40" s="27">
        <f t="shared" si="93"/>
        <v>0</v>
      </c>
      <c r="F40" s="27">
        <f t="shared" si="93"/>
        <v>10</v>
      </c>
      <c r="G40" s="27">
        <f t="shared" si="93"/>
        <v>0</v>
      </c>
      <c r="H40" s="27">
        <f t="shared" si="93"/>
        <v>0</v>
      </c>
      <c r="I40" s="27">
        <f t="shared" si="93"/>
        <v>10</v>
      </c>
      <c r="J40" s="27">
        <f t="shared" si="93"/>
        <v>6</v>
      </c>
      <c r="K40" s="27">
        <f t="shared" si="93"/>
        <v>6</v>
      </c>
      <c r="L40" s="27">
        <f t="shared" si="93"/>
        <v>1</v>
      </c>
      <c r="M40" s="27">
        <f t="shared" si="93"/>
        <v>1</v>
      </c>
      <c r="N40" s="27">
        <f t="shared" si="93"/>
        <v>3</v>
      </c>
      <c r="O40" s="27">
        <f t="shared" si="93"/>
        <v>3</v>
      </c>
      <c r="P40" s="27">
        <f t="shared" si="93"/>
        <v>3</v>
      </c>
      <c r="Q40" s="27">
        <f t="shared" si="93"/>
        <v>4</v>
      </c>
      <c r="R40" s="27">
        <f t="shared" si="93"/>
        <v>5</v>
      </c>
      <c r="S40" s="27">
        <f t="shared" si="93"/>
        <v>5</v>
      </c>
      <c r="T40" s="27">
        <f t="shared" si="93"/>
        <v>5</v>
      </c>
      <c r="U40" s="27">
        <f t="shared" si="93"/>
        <v>6</v>
      </c>
      <c r="V40" s="27">
        <f t="shared" si="93"/>
        <v>7</v>
      </c>
      <c r="W40" s="27">
        <f t="shared" si="93"/>
        <v>8</v>
      </c>
      <c r="X40" s="27">
        <f t="shared" si="93"/>
        <v>8</v>
      </c>
      <c r="Y40" s="27">
        <f t="shared" si="93"/>
        <v>7</v>
      </c>
      <c r="Z40" s="27">
        <f t="shared" si="93"/>
        <v>6</v>
      </c>
      <c r="AA40" s="27">
        <f t="shared" si="93"/>
        <v>6</v>
      </c>
      <c r="AB40" s="27">
        <f t="shared" si="93"/>
        <v>7</v>
      </c>
      <c r="AC40" s="27">
        <f t="shared" si="93"/>
        <v>8</v>
      </c>
      <c r="AD40" s="27">
        <f t="shared" si="93"/>
        <v>8</v>
      </c>
      <c r="AE40" s="27">
        <f t="shared" si="93"/>
        <v>8</v>
      </c>
      <c r="AF40" s="27">
        <f t="shared" si="93"/>
        <v>8</v>
      </c>
      <c r="AG40" s="27">
        <f t="shared" si="93"/>
        <v>9</v>
      </c>
      <c r="AH40" s="27">
        <f t="shared" si="93"/>
        <v>9</v>
      </c>
      <c r="AI40" s="27">
        <f t="shared" si="93"/>
        <v>10</v>
      </c>
      <c r="AJ40" s="27">
        <f t="shared" si="93"/>
        <v>9</v>
      </c>
      <c r="AK40" s="27">
        <f t="shared" si="93"/>
        <v>9</v>
      </c>
    </row>
    <row r="41" spans="1:37" x14ac:dyDescent="0.3">
      <c r="A41" s="122" t="s">
        <v>562</v>
      </c>
      <c r="B41" s="27">
        <f>B26</f>
        <v>4</v>
      </c>
      <c r="C41" s="27">
        <f>C26</f>
        <v>5</v>
      </c>
      <c r="D41" s="27">
        <f t="shared" ref="D41:AK41" si="94">D26</f>
        <v>6</v>
      </c>
      <c r="E41" s="27">
        <f t="shared" si="94"/>
        <v>6</v>
      </c>
      <c r="F41" s="27">
        <f t="shared" si="94"/>
        <v>7</v>
      </c>
      <c r="G41" s="27">
        <f t="shared" si="94"/>
        <v>8</v>
      </c>
      <c r="H41" s="27">
        <f t="shared" si="94"/>
        <v>10</v>
      </c>
      <c r="I41" s="27">
        <f t="shared" si="94"/>
        <v>11</v>
      </c>
      <c r="J41" s="27">
        <f t="shared" si="94"/>
        <v>13</v>
      </c>
      <c r="K41" s="27">
        <f t="shared" si="94"/>
        <v>15</v>
      </c>
      <c r="L41" s="27">
        <f t="shared" si="94"/>
        <v>17</v>
      </c>
      <c r="M41" s="27">
        <f t="shared" si="94"/>
        <v>19</v>
      </c>
      <c r="N41" s="27">
        <f t="shared" si="94"/>
        <v>19</v>
      </c>
      <c r="O41" s="27">
        <f t="shared" si="94"/>
        <v>19</v>
      </c>
      <c r="P41" s="27">
        <f t="shared" si="94"/>
        <v>19</v>
      </c>
      <c r="Q41" s="27">
        <f t="shared" si="94"/>
        <v>19</v>
      </c>
      <c r="R41" s="27">
        <f t="shared" si="94"/>
        <v>19</v>
      </c>
      <c r="S41" s="27">
        <f t="shared" si="94"/>
        <v>19</v>
      </c>
      <c r="T41" s="27">
        <f t="shared" si="94"/>
        <v>19</v>
      </c>
      <c r="U41" s="27">
        <f t="shared" si="94"/>
        <v>19</v>
      </c>
      <c r="V41" s="27">
        <f t="shared" si="94"/>
        <v>19</v>
      </c>
      <c r="W41" s="27">
        <f t="shared" si="94"/>
        <v>19</v>
      </c>
      <c r="X41" s="27">
        <f t="shared" si="94"/>
        <v>19</v>
      </c>
      <c r="Y41" s="27">
        <f t="shared" si="94"/>
        <v>19</v>
      </c>
      <c r="Z41" s="27">
        <f t="shared" si="94"/>
        <v>21</v>
      </c>
      <c r="AA41" s="27">
        <f t="shared" si="94"/>
        <v>23</v>
      </c>
      <c r="AB41" s="27">
        <f t="shared" si="94"/>
        <v>26</v>
      </c>
      <c r="AC41" s="27">
        <f t="shared" si="94"/>
        <v>28</v>
      </c>
      <c r="AD41" s="27">
        <f t="shared" si="94"/>
        <v>31</v>
      </c>
      <c r="AE41" s="27">
        <f t="shared" si="94"/>
        <v>34</v>
      </c>
      <c r="AF41" s="27">
        <f t="shared" si="94"/>
        <v>37</v>
      </c>
      <c r="AG41" s="27">
        <f t="shared" si="94"/>
        <v>41</v>
      </c>
      <c r="AH41" s="27">
        <f t="shared" si="94"/>
        <v>45</v>
      </c>
      <c r="AI41" s="27">
        <f t="shared" si="94"/>
        <v>49</v>
      </c>
      <c r="AJ41" s="27">
        <f t="shared" si="94"/>
        <v>54</v>
      </c>
      <c r="AK41" s="27">
        <f t="shared" si="94"/>
        <v>59</v>
      </c>
    </row>
    <row r="42" spans="1:37" x14ac:dyDescent="0.3">
      <c r="A42" s="122" t="s">
        <v>563</v>
      </c>
      <c r="B42" s="27">
        <f>B27</f>
        <v>1</v>
      </c>
      <c r="C42" s="27">
        <f>C27</f>
        <v>1</v>
      </c>
      <c r="D42" s="27">
        <f t="shared" ref="D42:AK42" si="95">D27</f>
        <v>2</v>
      </c>
      <c r="E42" s="27">
        <f t="shared" si="95"/>
        <v>2</v>
      </c>
      <c r="F42" s="27">
        <f t="shared" si="95"/>
        <v>2</v>
      </c>
      <c r="G42" s="27">
        <f t="shared" si="95"/>
        <v>2</v>
      </c>
      <c r="H42" s="27">
        <f t="shared" si="95"/>
        <v>3</v>
      </c>
      <c r="I42" s="27">
        <f t="shared" si="95"/>
        <v>3</v>
      </c>
      <c r="J42" s="27">
        <f t="shared" si="95"/>
        <v>4</v>
      </c>
      <c r="K42" s="27">
        <f t="shared" si="95"/>
        <v>4</v>
      </c>
      <c r="L42" s="27">
        <f t="shared" si="95"/>
        <v>5</v>
      </c>
      <c r="M42" s="27">
        <f t="shared" si="95"/>
        <v>5</v>
      </c>
      <c r="N42" s="27">
        <f t="shared" si="95"/>
        <v>5</v>
      </c>
      <c r="O42" s="27">
        <f t="shared" si="95"/>
        <v>5</v>
      </c>
      <c r="P42" s="27">
        <f t="shared" si="95"/>
        <v>5</v>
      </c>
      <c r="Q42" s="27">
        <f t="shared" si="95"/>
        <v>5</v>
      </c>
      <c r="R42" s="27">
        <f t="shared" si="95"/>
        <v>5</v>
      </c>
      <c r="S42" s="27">
        <f t="shared" si="95"/>
        <v>5</v>
      </c>
      <c r="T42" s="27">
        <f t="shared" si="95"/>
        <v>5</v>
      </c>
      <c r="U42" s="27">
        <f t="shared" si="95"/>
        <v>5</v>
      </c>
      <c r="V42" s="27">
        <f t="shared" si="95"/>
        <v>5</v>
      </c>
      <c r="W42" s="27">
        <f t="shared" si="95"/>
        <v>5</v>
      </c>
      <c r="X42" s="27">
        <f t="shared" si="95"/>
        <v>5</v>
      </c>
      <c r="Y42" s="27">
        <f t="shared" si="95"/>
        <v>5</v>
      </c>
      <c r="Z42" s="27">
        <f t="shared" si="95"/>
        <v>6</v>
      </c>
      <c r="AA42" s="27">
        <f t="shared" si="95"/>
        <v>6</v>
      </c>
      <c r="AB42" s="27">
        <f t="shared" si="95"/>
        <v>7</v>
      </c>
      <c r="AC42" s="27">
        <f t="shared" si="95"/>
        <v>8</v>
      </c>
      <c r="AD42" s="27">
        <f t="shared" si="95"/>
        <v>9</v>
      </c>
      <c r="AE42" s="27">
        <f t="shared" si="95"/>
        <v>9</v>
      </c>
      <c r="AF42" s="27">
        <f t="shared" si="95"/>
        <v>10</v>
      </c>
      <c r="AG42" s="27">
        <f t="shared" si="95"/>
        <v>11</v>
      </c>
      <c r="AH42" s="27">
        <f t="shared" si="95"/>
        <v>12</v>
      </c>
      <c r="AI42" s="27">
        <f t="shared" si="95"/>
        <v>13</v>
      </c>
      <c r="AJ42" s="27">
        <f t="shared" si="95"/>
        <v>15</v>
      </c>
      <c r="AK42" s="27">
        <f t="shared" si="95"/>
        <v>16</v>
      </c>
    </row>
    <row r="43" spans="1:37" x14ac:dyDescent="0.3">
      <c r="A43" s="122" t="s">
        <v>266</v>
      </c>
      <c r="B43" s="274">
        <f>B29</f>
        <v>1</v>
      </c>
      <c r="C43" s="274">
        <f>C29</f>
        <v>1</v>
      </c>
      <c r="D43" s="274">
        <f t="shared" ref="D43:AK43" si="96">D29</f>
        <v>0</v>
      </c>
      <c r="E43" s="274">
        <f t="shared" si="96"/>
        <v>1</v>
      </c>
      <c r="F43" s="274">
        <f t="shared" si="96"/>
        <v>1</v>
      </c>
      <c r="G43" s="274">
        <f t="shared" si="96"/>
        <v>2</v>
      </c>
      <c r="H43" s="274">
        <f t="shared" si="96"/>
        <v>1</v>
      </c>
      <c r="I43" s="274">
        <f t="shared" si="96"/>
        <v>2</v>
      </c>
      <c r="J43" s="274">
        <f t="shared" si="96"/>
        <v>1</v>
      </c>
      <c r="K43" s="274">
        <f t="shared" si="96"/>
        <v>2</v>
      </c>
      <c r="L43" s="274">
        <f t="shared" si="96"/>
        <v>2</v>
      </c>
      <c r="M43" s="274">
        <f t="shared" si="96"/>
        <v>2</v>
      </c>
      <c r="N43" s="274">
        <f t="shared" si="96"/>
        <v>2</v>
      </c>
      <c r="O43" s="274">
        <f t="shared" si="96"/>
        <v>2</v>
      </c>
      <c r="P43" s="274">
        <f t="shared" si="96"/>
        <v>2</v>
      </c>
      <c r="Q43" s="274">
        <f t="shared" si="96"/>
        <v>2</v>
      </c>
      <c r="R43" s="274">
        <f t="shared" si="96"/>
        <v>2</v>
      </c>
      <c r="S43" s="274">
        <f t="shared" si="96"/>
        <v>2</v>
      </c>
      <c r="T43" s="274">
        <f t="shared" si="96"/>
        <v>2</v>
      </c>
      <c r="U43" s="274">
        <f t="shared" si="96"/>
        <v>2</v>
      </c>
      <c r="V43" s="274">
        <f t="shared" si="96"/>
        <v>2</v>
      </c>
      <c r="W43" s="274">
        <f t="shared" si="96"/>
        <v>2</v>
      </c>
      <c r="X43" s="274">
        <f t="shared" si="96"/>
        <v>2</v>
      </c>
      <c r="Y43" s="274">
        <f t="shared" si="96"/>
        <v>3</v>
      </c>
      <c r="Z43" s="274">
        <f t="shared" si="96"/>
        <v>3</v>
      </c>
      <c r="AA43" s="274">
        <f t="shared" si="96"/>
        <v>4</v>
      </c>
      <c r="AB43" s="274">
        <f t="shared" si="96"/>
        <v>3</v>
      </c>
      <c r="AC43" s="274">
        <f t="shared" si="96"/>
        <v>4</v>
      </c>
      <c r="AD43" s="274">
        <f t="shared" si="96"/>
        <v>4</v>
      </c>
      <c r="AE43" s="274">
        <f t="shared" si="96"/>
        <v>5</v>
      </c>
      <c r="AF43" s="274">
        <f t="shared" si="96"/>
        <v>5</v>
      </c>
      <c r="AG43" s="274">
        <f t="shared" si="96"/>
        <v>5</v>
      </c>
      <c r="AH43" s="274">
        <f t="shared" si="96"/>
        <v>6</v>
      </c>
      <c r="AI43" s="274">
        <f t="shared" si="96"/>
        <v>7</v>
      </c>
      <c r="AJ43" s="274">
        <f t="shared" si="96"/>
        <v>7</v>
      </c>
      <c r="AK43" s="274">
        <f t="shared" si="96"/>
        <v>8</v>
      </c>
    </row>
    <row r="44" spans="1:37" x14ac:dyDescent="0.3">
      <c r="A44" s="115" t="s">
        <v>479</v>
      </c>
      <c r="B44" s="27">
        <f>SUM(B36:B43)</f>
        <v>15</v>
      </c>
      <c r="C44" s="27">
        <f>SUM(C36:C43)</f>
        <v>16</v>
      </c>
      <c r="D44" s="27">
        <f t="shared" ref="D44:AK44" si="97">SUM(D36:D43)</f>
        <v>23</v>
      </c>
      <c r="E44" s="27">
        <f t="shared" si="97"/>
        <v>21</v>
      </c>
      <c r="F44" s="27">
        <f t="shared" si="97"/>
        <v>48</v>
      </c>
      <c r="G44" s="27">
        <f t="shared" si="97"/>
        <v>34</v>
      </c>
      <c r="H44" s="27">
        <f t="shared" si="97"/>
        <v>36</v>
      </c>
      <c r="I44" s="27">
        <f t="shared" si="97"/>
        <v>48</v>
      </c>
      <c r="J44" s="27">
        <f t="shared" si="97"/>
        <v>63</v>
      </c>
      <c r="K44" s="27">
        <f t="shared" si="97"/>
        <v>55</v>
      </c>
      <c r="L44" s="27">
        <f t="shared" si="97"/>
        <v>47</v>
      </c>
      <c r="M44" s="27">
        <f t="shared" si="97"/>
        <v>54</v>
      </c>
      <c r="N44" s="27">
        <f t="shared" si="97"/>
        <v>56</v>
      </c>
      <c r="O44" s="27">
        <f t="shared" si="97"/>
        <v>58</v>
      </c>
      <c r="P44" s="27">
        <f t="shared" si="97"/>
        <v>60</v>
      </c>
      <c r="Q44" s="27">
        <f t="shared" si="97"/>
        <v>62</v>
      </c>
      <c r="R44" s="27">
        <f t="shared" si="97"/>
        <v>64</v>
      </c>
      <c r="S44" s="27">
        <f t="shared" si="97"/>
        <v>67</v>
      </c>
      <c r="T44" s="27">
        <f t="shared" si="97"/>
        <v>71</v>
      </c>
      <c r="U44" s="27">
        <f t="shared" si="97"/>
        <v>75</v>
      </c>
      <c r="V44" s="27">
        <f t="shared" si="97"/>
        <v>79</v>
      </c>
      <c r="W44" s="27">
        <f t="shared" si="97"/>
        <v>83</v>
      </c>
      <c r="X44" s="27">
        <f t="shared" si="97"/>
        <v>88</v>
      </c>
      <c r="Y44" s="27">
        <f t="shared" si="97"/>
        <v>90</v>
      </c>
      <c r="Z44" s="27">
        <f t="shared" si="97"/>
        <v>87</v>
      </c>
      <c r="AA44" s="27">
        <f t="shared" si="97"/>
        <v>91</v>
      </c>
      <c r="AB44" s="27">
        <f t="shared" si="97"/>
        <v>97</v>
      </c>
      <c r="AC44" s="27">
        <f t="shared" si="97"/>
        <v>102</v>
      </c>
      <c r="AD44" s="27">
        <f t="shared" si="97"/>
        <v>108</v>
      </c>
      <c r="AE44" s="27">
        <f t="shared" si="97"/>
        <v>114</v>
      </c>
      <c r="AF44" s="27">
        <f t="shared" si="97"/>
        <v>121</v>
      </c>
      <c r="AG44" s="27">
        <f t="shared" si="97"/>
        <v>128</v>
      </c>
      <c r="AH44" s="27">
        <f t="shared" si="97"/>
        <v>136</v>
      </c>
      <c r="AI44" s="27">
        <f t="shared" si="97"/>
        <v>144</v>
      </c>
      <c r="AJ44" s="27">
        <f t="shared" si="97"/>
        <v>148</v>
      </c>
      <c r="AK44" s="27">
        <f t="shared" si="97"/>
        <v>159</v>
      </c>
    </row>
    <row r="45" spans="1:37" x14ac:dyDescent="0.3">
      <c r="A45" s="122" t="s">
        <v>542</v>
      </c>
      <c r="M45" s="236">
        <f>SUM(B44:M44)</f>
        <v>460</v>
      </c>
      <c r="Y45" s="27">
        <f>SUM(N44:Y44)</f>
        <v>853</v>
      </c>
      <c r="AK45" s="27">
        <f>SUM(Z44:AK44)</f>
        <v>1435</v>
      </c>
    </row>
    <row r="47" spans="1:37" x14ac:dyDescent="0.3">
      <c r="A47" s="273" t="s">
        <v>605</v>
      </c>
    </row>
    <row r="48" spans="1:37" x14ac:dyDescent="0.3">
      <c r="A48" s="244" t="s">
        <v>274</v>
      </c>
      <c r="B48" s="27">
        <f>B36</f>
        <v>7</v>
      </c>
      <c r="C48" s="27">
        <f t="shared" ref="C48:AK48" si="98">B48+C36</f>
        <v>10</v>
      </c>
      <c r="D48" s="27">
        <f t="shared" si="98"/>
        <v>19</v>
      </c>
      <c r="E48" s="27">
        <f t="shared" si="98"/>
        <v>27</v>
      </c>
      <c r="F48" s="27">
        <f t="shared" si="98"/>
        <v>43</v>
      </c>
      <c r="G48" s="27">
        <f t="shared" si="98"/>
        <v>57</v>
      </c>
      <c r="H48" s="27">
        <f t="shared" si="98"/>
        <v>71</v>
      </c>
      <c r="I48" s="27">
        <f t="shared" si="98"/>
        <v>85</v>
      </c>
      <c r="J48" s="27">
        <f t="shared" si="98"/>
        <v>107</v>
      </c>
      <c r="K48" s="27">
        <f t="shared" si="98"/>
        <v>125</v>
      </c>
      <c r="L48" s="27">
        <f t="shared" si="98"/>
        <v>139</v>
      </c>
      <c r="M48" s="27">
        <f t="shared" si="98"/>
        <v>156</v>
      </c>
      <c r="N48" s="27">
        <f t="shared" si="98"/>
        <v>173</v>
      </c>
      <c r="O48" s="27">
        <f t="shared" si="98"/>
        <v>190</v>
      </c>
      <c r="P48" s="27">
        <f t="shared" si="98"/>
        <v>209</v>
      </c>
      <c r="Q48" s="27">
        <f t="shared" si="98"/>
        <v>229</v>
      </c>
      <c r="R48" s="27">
        <f t="shared" si="98"/>
        <v>249</v>
      </c>
      <c r="S48" s="27">
        <f t="shared" si="98"/>
        <v>272</v>
      </c>
      <c r="T48" s="27">
        <f t="shared" si="98"/>
        <v>296</v>
      </c>
      <c r="U48" s="27">
        <f t="shared" si="98"/>
        <v>322</v>
      </c>
      <c r="V48" s="27">
        <f t="shared" si="98"/>
        <v>350</v>
      </c>
      <c r="W48" s="27">
        <f t="shared" si="98"/>
        <v>380</v>
      </c>
      <c r="X48" s="27">
        <f t="shared" si="98"/>
        <v>412</v>
      </c>
      <c r="Y48" s="27">
        <f t="shared" si="98"/>
        <v>445</v>
      </c>
      <c r="Z48" s="27">
        <f t="shared" si="98"/>
        <v>476</v>
      </c>
      <c r="AA48" s="27">
        <f t="shared" si="98"/>
        <v>508</v>
      </c>
      <c r="AB48" s="27">
        <f t="shared" si="98"/>
        <v>542</v>
      </c>
      <c r="AC48" s="27">
        <f t="shared" si="98"/>
        <v>576</v>
      </c>
      <c r="AD48" s="27">
        <f t="shared" si="98"/>
        <v>610</v>
      </c>
      <c r="AE48" s="27">
        <f t="shared" si="98"/>
        <v>646</v>
      </c>
      <c r="AF48" s="27">
        <f t="shared" si="98"/>
        <v>682</v>
      </c>
      <c r="AG48" s="27">
        <f t="shared" si="98"/>
        <v>719</v>
      </c>
      <c r="AH48" s="27">
        <f t="shared" si="98"/>
        <v>758</v>
      </c>
      <c r="AI48" s="27">
        <f t="shared" si="98"/>
        <v>797</v>
      </c>
      <c r="AJ48" s="27">
        <f t="shared" si="98"/>
        <v>836</v>
      </c>
      <c r="AK48" s="27">
        <f t="shared" si="98"/>
        <v>876</v>
      </c>
    </row>
    <row r="49" spans="1:37" x14ac:dyDescent="0.3">
      <c r="A49" s="244" t="s">
        <v>275</v>
      </c>
      <c r="B49" s="27">
        <f t="shared" ref="B49:B54" si="99">B37</f>
        <v>1</v>
      </c>
      <c r="C49" s="27">
        <f t="shared" ref="C49:AK49" si="100">B49+C37</f>
        <v>2</v>
      </c>
      <c r="D49" s="27">
        <f t="shared" si="100"/>
        <v>5</v>
      </c>
      <c r="E49" s="27">
        <f t="shared" si="100"/>
        <v>7</v>
      </c>
      <c r="F49" s="27">
        <f t="shared" si="100"/>
        <v>12</v>
      </c>
      <c r="G49" s="27">
        <f t="shared" si="100"/>
        <v>16</v>
      </c>
      <c r="H49" s="27">
        <f t="shared" si="100"/>
        <v>20</v>
      </c>
      <c r="I49" s="27">
        <f t="shared" si="100"/>
        <v>24</v>
      </c>
      <c r="J49" s="27">
        <f t="shared" si="100"/>
        <v>30</v>
      </c>
      <c r="K49" s="27">
        <f t="shared" si="100"/>
        <v>34</v>
      </c>
      <c r="L49" s="27">
        <f t="shared" si="100"/>
        <v>38</v>
      </c>
      <c r="M49" s="27">
        <f t="shared" si="100"/>
        <v>43</v>
      </c>
      <c r="N49" s="27">
        <f t="shared" si="100"/>
        <v>47</v>
      </c>
      <c r="O49" s="27">
        <f t="shared" si="100"/>
        <v>52</v>
      </c>
      <c r="P49" s="27">
        <f t="shared" si="100"/>
        <v>58</v>
      </c>
      <c r="Q49" s="27">
        <f t="shared" si="100"/>
        <v>64</v>
      </c>
      <c r="R49" s="27">
        <f t="shared" si="100"/>
        <v>70</v>
      </c>
      <c r="S49" s="27">
        <f t="shared" si="100"/>
        <v>76</v>
      </c>
      <c r="T49" s="27">
        <f t="shared" si="100"/>
        <v>83</v>
      </c>
      <c r="U49" s="27">
        <f t="shared" si="100"/>
        <v>90</v>
      </c>
      <c r="V49" s="27">
        <f t="shared" si="100"/>
        <v>97</v>
      </c>
      <c r="W49" s="27">
        <f t="shared" si="100"/>
        <v>106</v>
      </c>
      <c r="X49" s="27">
        <f t="shared" si="100"/>
        <v>115</v>
      </c>
      <c r="Y49" s="27">
        <f t="shared" si="100"/>
        <v>124</v>
      </c>
      <c r="Z49" s="27">
        <f t="shared" si="100"/>
        <v>132</v>
      </c>
      <c r="AA49" s="27">
        <f t="shared" si="100"/>
        <v>141</v>
      </c>
      <c r="AB49" s="27">
        <f t="shared" si="100"/>
        <v>150</v>
      </c>
      <c r="AC49" s="27">
        <f t="shared" si="100"/>
        <v>159</v>
      </c>
      <c r="AD49" s="27">
        <f t="shared" si="100"/>
        <v>169</v>
      </c>
      <c r="AE49" s="27">
        <f t="shared" si="100"/>
        <v>179</v>
      </c>
      <c r="AF49" s="27">
        <f t="shared" si="100"/>
        <v>189</v>
      </c>
      <c r="AG49" s="27">
        <f t="shared" si="100"/>
        <v>199</v>
      </c>
      <c r="AH49" s="27">
        <f t="shared" si="100"/>
        <v>210</v>
      </c>
      <c r="AI49" s="27">
        <f t="shared" si="100"/>
        <v>221</v>
      </c>
      <c r="AJ49" s="27">
        <f t="shared" si="100"/>
        <v>232</v>
      </c>
      <c r="AK49" s="27">
        <f t="shared" si="100"/>
        <v>243</v>
      </c>
    </row>
    <row r="50" spans="1:37" x14ac:dyDescent="0.3">
      <c r="A50" s="244" t="s">
        <v>272</v>
      </c>
      <c r="B50" s="27">
        <f t="shared" si="99"/>
        <v>1</v>
      </c>
      <c r="C50" s="27">
        <f t="shared" ref="C50:AK50" si="101">B50+C38</f>
        <v>2</v>
      </c>
      <c r="D50" s="27">
        <f t="shared" si="101"/>
        <v>5</v>
      </c>
      <c r="E50" s="27">
        <f t="shared" si="101"/>
        <v>7</v>
      </c>
      <c r="F50" s="27">
        <f t="shared" si="101"/>
        <v>10</v>
      </c>
      <c r="G50" s="27">
        <f t="shared" si="101"/>
        <v>14</v>
      </c>
      <c r="H50" s="27">
        <f t="shared" si="101"/>
        <v>18</v>
      </c>
      <c r="I50" s="27">
        <f t="shared" si="101"/>
        <v>22</v>
      </c>
      <c r="J50" s="27">
        <f t="shared" si="101"/>
        <v>31</v>
      </c>
      <c r="K50" s="27">
        <f t="shared" si="101"/>
        <v>37</v>
      </c>
      <c r="L50" s="27">
        <f t="shared" si="101"/>
        <v>41</v>
      </c>
      <c r="M50" s="27">
        <f t="shared" si="101"/>
        <v>46</v>
      </c>
      <c r="N50" s="27">
        <f t="shared" si="101"/>
        <v>51</v>
      </c>
      <c r="O50" s="27">
        <f t="shared" si="101"/>
        <v>57</v>
      </c>
      <c r="P50" s="27">
        <f t="shared" si="101"/>
        <v>62</v>
      </c>
      <c r="Q50" s="27">
        <f t="shared" si="101"/>
        <v>67</v>
      </c>
      <c r="R50" s="27">
        <f t="shared" si="101"/>
        <v>73</v>
      </c>
      <c r="S50" s="27">
        <f t="shared" si="101"/>
        <v>79</v>
      </c>
      <c r="T50" s="27">
        <f t="shared" si="101"/>
        <v>86</v>
      </c>
      <c r="U50" s="27">
        <f t="shared" si="101"/>
        <v>94</v>
      </c>
      <c r="V50" s="27">
        <f t="shared" si="101"/>
        <v>103</v>
      </c>
      <c r="W50" s="27">
        <f t="shared" si="101"/>
        <v>111</v>
      </c>
      <c r="X50" s="27">
        <f t="shared" si="101"/>
        <v>121</v>
      </c>
      <c r="Y50" s="27">
        <f t="shared" si="101"/>
        <v>132</v>
      </c>
      <c r="Z50" s="27">
        <f t="shared" si="101"/>
        <v>142</v>
      </c>
      <c r="AA50" s="27">
        <f t="shared" si="101"/>
        <v>151</v>
      </c>
      <c r="AB50" s="27">
        <f t="shared" si="101"/>
        <v>160</v>
      </c>
      <c r="AC50" s="27">
        <f t="shared" si="101"/>
        <v>169</v>
      </c>
      <c r="AD50" s="27">
        <f t="shared" si="101"/>
        <v>179</v>
      </c>
      <c r="AE50" s="27">
        <f t="shared" si="101"/>
        <v>189</v>
      </c>
      <c r="AF50" s="27">
        <f t="shared" si="101"/>
        <v>201</v>
      </c>
      <c r="AG50" s="27">
        <f t="shared" si="101"/>
        <v>213</v>
      </c>
      <c r="AH50" s="27">
        <f t="shared" si="101"/>
        <v>224</v>
      </c>
      <c r="AI50" s="27">
        <f t="shared" si="101"/>
        <v>236</v>
      </c>
      <c r="AJ50" s="27">
        <f t="shared" si="101"/>
        <v>247</v>
      </c>
      <c r="AK50" s="27">
        <f t="shared" si="101"/>
        <v>260</v>
      </c>
    </row>
    <row r="51" spans="1:37" x14ac:dyDescent="0.3">
      <c r="A51" s="244" t="s">
        <v>324</v>
      </c>
      <c r="B51" s="27">
        <f t="shared" si="99"/>
        <v>0</v>
      </c>
      <c r="C51" s="27">
        <f t="shared" ref="C51:AK51" si="102">B51+C39</f>
        <v>4</v>
      </c>
      <c r="D51" s="27">
        <f t="shared" si="102"/>
        <v>4</v>
      </c>
      <c r="E51" s="27">
        <f t="shared" si="102"/>
        <v>4</v>
      </c>
      <c r="F51" s="27">
        <f t="shared" si="102"/>
        <v>8</v>
      </c>
      <c r="G51" s="27">
        <f t="shared" si="102"/>
        <v>8</v>
      </c>
      <c r="H51" s="27">
        <f t="shared" si="102"/>
        <v>8</v>
      </c>
      <c r="I51" s="27">
        <f t="shared" si="102"/>
        <v>8</v>
      </c>
      <c r="J51" s="27">
        <f t="shared" si="102"/>
        <v>10</v>
      </c>
      <c r="K51" s="27">
        <f t="shared" si="102"/>
        <v>10</v>
      </c>
      <c r="L51" s="27">
        <f t="shared" si="102"/>
        <v>10</v>
      </c>
      <c r="M51" s="27">
        <f t="shared" si="102"/>
        <v>10</v>
      </c>
      <c r="N51" s="27">
        <f t="shared" si="102"/>
        <v>11</v>
      </c>
      <c r="O51" s="27">
        <f t="shared" si="102"/>
        <v>12</v>
      </c>
      <c r="P51" s="27">
        <f t="shared" si="102"/>
        <v>13</v>
      </c>
      <c r="Q51" s="27">
        <f t="shared" si="102"/>
        <v>14</v>
      </c>
      <c r="R51" s="27">
        <f t="shared" si="102"/>
        <v>15</v>
      </c>
      <c r="S51" s="27">
        <f t="shared" si="102"/>
        <v>16</v>
      </c>
      <c r="T51" s="27">
        <f t="shared" si="102"/>
        <v>18</v>
      </c>
      <c r="U51" s="27">
        <f t="shared" si="102"/>
        <v>20</v>
      </c>
      <c r="V51" s="27">
        <f t="shared" si="102"/>
        <v>22</v>
      </c>
      <c r="W51" s="27">
        <f t="shared" si="102"/>
        <v>24</v>
      </c>
      <c r="X51" s="27">
        <f t="shared" si="102"/>
        <v>27</v>
      </c>
      <c r="Y51" s="27">
        <f t="shared" si="102"/>
        <v>30</v>
      </c>
      <c r="Z51" s="27">
        <f t="shared" si="102"/>
        <v>32</v>
      </c>
      <c r="AA51" s="27">
        <f t="shared" si="102"/>
        <v>34</v>
      </c>
      <c r="AB51" s="27">
        <f t="shared" si="102"/>
        <v>36</v>
      </c>
      <c r="AC51" s="27">
        <f t="shared" si="102"/>
        <v>38</v>
      </c>
      <c r="AD51" s="27">
        <f t="shared" si="102"/>
        <v>40</v>
      </c>
      <c r="AE51" s="27">
        <f t="shared" si="102"/>
        <v>42</v>
      </c>
      <c r="AF51" s="27">
        <f t="shared" si="102"/>
        <v>45</v>
      </c>
      <c r="AG51" s="27">
        <f t="shared" si="102"/>
        <v>48</v>
      </c>
      <c r="AH51" s="27">
        <f t="shared" si="102"/>
        <v>51</v>
      </c>
      <c r="AI51" s="27">
        <f t="shared" si="102"/>
        <v>54</v>
      </c>
      <c r="AJ51" s="27">
        <f t="shared" si="102"/>
        <v>56</v>
      </c>
      <c r="AK51" s="27">
        <f t="shared" si="102"/>
        <v>59</v>
      </c>
    </row>
    <row r="52" spans="1:37" x14ac:dyDescent="0.3">
      <c r="A52" s="244" t="s">
        <v>273</v>
      </c>
      <c r="B52" s="27">
        <f t="shared" si="99"/>
        <v>0</v>
      </c>
      <c r="C52" s="27">
        <f t="shared" ref="C52:AK52" si="103">B52+C40</f>
        <v>0</v>
      </c>
      <c r="D52" s="27">
        <f t="shared" si="103"/>
        <v>0</v>
      </c>
      <c r="E52" s="27">
        <f t="shared" si="103"/>
        <v>0</v>
      </c>
      <c r="F52" s="27">
        <f t="shared" si="103"/>
        <v>10</v>
      </c>
      <c r="G52" s="27">
        <f t="shared" si="103"/>
        <v>10</v>
      </c>
      <c r="H52" s="27">
        <f t="shared" si="103"/>
        <v>10</v>
      </c>
      <c r="I52" s="27">
        <f t="shared" si="103"/>
        <v>20</v>
      </c>
      <c r="J52" s="27">
        <f t="shared" si="103"/>
        <v>26</v>
      </c>
      <c r="K52" s="27">
        <f t="shared" si="103"/>
        <v>32</v>
      </c>
      <c r="L52" s="27">
        <f t="shared" si="103"/>
        <v>33</v>
      </c>
      <c r="M52" s="27">
        <f t="shared" si="103"/>
        <v>34</v>
      </c>
      <c r="N52" s="27">
        <f t="shared" si="103"/>
        <v>37</v>
      </c>
      <c r="O52" s="27">
        <f t="shared" si="103"/>
        <v>40</v>
      </c>
      <c r="P52" s="27">
        <f t="shared" si="103"/>
        <v>43</v>
      </c>
      <c r="Q52" s="27">
        <f t="shared" si="103"/>
        <v>47</v>
      </c>
      <c r="R52" s="27">
        <f t="shared" si="103"/>
        <v>52</v>
      </c>
      <c r="S52" s="27">
        <f t="shared" si="103"/>
        <v>57</v>
      </c>
      <c r="T52" s="27">
        <f t="shared" si="103"/>
        <v>62</v>
      </c>
      <c r="U52" s="27">
        <f t="shared" si="103"/>
        <v>68</v>
      </c>
      <c r="V52" s="27">
        <f t="shared" si="103"/>
        <v>75</v>
      </c>
      <c r="W52" s="27">
        <f t="shared" si="103"/>
        <v>83</v>
      </c>
      <c r="X52" s="27">
        <f t="shared" si="103"/>
        <v>91</v>
      </c>
      <c r="Y52" s="27">
        <f t="shared" si="103"/>
        <v>98</v>
      </c>
      <c r="Z52" s="27">
        <f t="shared" si="103"/>
        <v>104</v>
      </c>
      <c r="AA52" s="27">
        <f t="shared" si="103"/>
        <v>110</v>
      </c>
      <c r="AB52" s="27">
        <f t="shared" si="103"/>
        <v>117</v>
      </c>
      <c r="AC52" s="27">
        <f t="shared" si="103"/>
        <v>125</v>
      </c>
      <c r="AD52" s="27">
        <f t="shared" si="103"/>
        <v>133</v>
      </c>
      <c r="AE52" s="27">
        <f t="shared" si="103"/>
        <v>141</v>
      </c>
      <c r="AF52" s="27">
        <f t="shared" si="103"/>
        <v>149</v>
      </c>
      <c r="AG52" s="27">
        <f t="shared" si="103"/>
        <v>158</v>
      </c>
      <c r="AH52" s="27">
        <f t="shared" si="103"/>
        <v>167</v>
      </c>
      <c r="AI52" s="27">
        <f t="shared" si="103"/>
        <v>177</v>
      </c>
      <c r="AJ52" s="27">
        <f t="shared" si="103"/>
        <v>186</v>
      </c>
      <c r="AK52" s="27">
        <f t="shared" si="103"/>
        <v>195</v>
      </c>
    </row>
    <row r="53" spans="1:37" x14ac:dyDescent="0.3">
      <c r="A53" s="122" t="s">
        <v>562</v>
      </c>
      <c r="B53" s="27">
        <f t="shared" si="99"/>
        <v>4</v>
      </c>
      <c r="C53" s="27">
        <f t="shared" ref="C53:AK53" si="104">B53+C41</f>
        <v>9</v>
      </c>
      <c r="D53" s="27">
        <f t="shared" si="104"/>
        <v>15</v>
      </c>
      <c r="E53" s="27">
        <f t="shared" si="104"/>
        <v>21</v>
      </c>
      <c r="F53" s="27">
        <f t="shared" si="104"/>
        <v>28</v>
      </c>
      <c r="G53" s="27">
        <f t="shared" si="104"/>
        <v>36</v>
      </c>
      <c r="H53" s="27">
        <f t="shared" si="104"/>
        <v>46</v>
      </c>
      <c r="I53" s="27">
        <f t="shared" si="104"/>
        <v>57</v>
      </c>
      <c r="J53" s="27">
        <f t="shared" si="104"/>
        <v>70</v>
      </c>
      <c r="K53" s="27">
        <f t="shared" si="104"/>
        <v>85</v>
      </c>
      <c r="L53" s="27">
        <f t="shared" si="104"/>
        <v>102</v>
      </c>
      <c r="M53" s="27">
        <f t="shared" si="104"/>
        <v>121</v>
      </c>
      <c r="N53" s="27">
        <f t="shared" si="104"/>
        <v>140</v>
      </c>
      <c r="O53" s="27">
        <f t="shared" si="104"/>
        <v>159</v>
      </c>
      <c r="P53" s="27">
        <f t="shared" si="104"/>
        <v>178</v>
      </c>
      <c r="Q53" s="27">
        <f t="shared" si="104"/>
        <v>197</v>
      </c>
      <c r="R53" s="27">
        <f t="shared" si="104"/>
        <v>216</v>
      </c>
      <c r="S53" s="27">
        <f t="shared" si="104"/>
        <v>235</v>
      </c>
      <c r="T53" s="27">
        <f t="shared" si="104"/>
        <v>254</v>
      </c>
      <c r="U53" s="27">
        <f t="shared" si="104"/>
        <v>273</v>
      </c>
      <c r="V53" s="27">
        <f t="shared" si="104"/>
        <v>292</v>
      </c>
      <c r="W53" s="27">
        <f t="shared" si="104"/>
        <v>311</v>
      </c>
      <c r="X53" s="27">
        <f t="shared" si="104"/>
        <v>330</v>
      </c>
      <c r="Y53" s="27">
        <f t="shared" si="104"/>
        <v>349</v>
      </c>
      <c r="Z53" s="27">
        <f t="shared" si="104"/>
        <v>370</v>
      </c>
      <c r="AA53" s="27">
        <f t="shared" si="104"/>
        <v>393</v>
      </c>
      <c r="AB53" s="27">
        <f t="shared" si="104"/>
        <v>419</v>
      </c>
      <c r="AC53" s="27">
        <f t="shared" si="104"/>
        <v>447</v>
      </c>
      <c r="AD53" s="27">
        <f t="shared" si="104"/>
        <v>478</v>
      </c>
      <c r="AE53" s="27">
        <f t="shared" si="104"/>
        <v>512</v>
      </c>
      <c r="AF53" s="27">
        <f t="shared" si="104"/>
        <v>549</v>
      </c>
      <c r="AG53" s="27">
        <f t="shared" si="104"/>
        <v>590</v>
      </c>
      <c r="AH53" s="27">
        <f t="shared" si="104"/>
        <v>635</v>
      </c>
      <c r="AI53" s="27">
        <f t="shared" si="104"/>
        <v>684</v>
      </c>
      <c r="AJ53" s="27">
        <f t="shared" si="104"/>
        <v>738</v>
      </c>
      <c r="AK53" s="27">
        <f t="shared" si="104"/>
        <v>797</v>
      </c>
    </row>
    <row r="54" spans="1:37" x14ac:dyDescent="0.3">
      <c r="A54" s="122" t="s">
        <v>563</v>
      </c>
      <c r="B54" s="27">
        <f t="shared" si="99"/>
        <v>1</v>
      </c>
      <c r="C54" s="27">
        <f t="shared" ref="C54:AK54" si="105">B54+C42</f>
        <v>2</v>
      </c>
      <c r="D54" s="27">
        <f t="shared" si="105"/>
        <v>4</v>
      </c>
      <c r="E54" s="27">
        <f t="shared" si="105"/>
        <v>6</v>
      </c>
      <c r="F54" s="27">
        <f t="shared" si="105"/>
        <v>8</v>
      </c>
      <c r="G54" s="27">
        <f t="shared" si="105"/>
        <v>10</v>
      </c>
      <c r="H54" s="27">
        <f t="shared" si="105"/>
        <v>13</v>
      </c>
      <c r="I54" s="27">
        <f t="shared" si="105"/>
        <v>16</v>
      </c>
      <c r="J54" s="27">
        <f t="shared" si="105"/>
        <v>20</v>
      </c>
      <c r="K54" s="27">
        <f t="shared" si="105"/>
        <v>24</v>
      </c>
      <c r="L54" s="27">
        <f t="shared" si="105"/>
        <v>29</v>
      </c>
      <c r="M54" s="27">
        <f t="shared" si="105"/>
        <v>34</v>
      </c>
      <c r="N54" s="27">
        <f t="shared" si="105"/>
        <v>39</v>
      </c>
      <c r="O54" s="27">
        <f t="shared" si="105"/>
        <v>44</v>
      </c>
      <c r="P54" s="27">
        <f t="shared" si="105"/>
        <v>49</v>
      </c>
      <c r="Q54" s="27">
        <f t="shared" si="105"/>
        <v>54</v>
      </c>
      <c r="R54" s="27">
        <f t="shared" si="105"/>
        <v>59</v>
      </c>
      <c r="S54" s="27">
        <f t="shared" si="105"/>
        <v>64</v>
      </c>
      <c r="T54" s="27">
        <f t="shared" si="105"/>
        <v>69</v>
      </c>
      <c r="U54" s="27">
        <f t="shared" si="105"/>
        <v>74</v>
      </c>
      <c r="V54" s="27">
        <f t="shared" si="105"/>
        <v>79</v>
      </c>
      <c r="W54" s="27">
        <f t="shared" si="105"/>
        <v>84</v>
      </c>
      <c r="X54" s="27">
        <f t="shared" si="105"/>
        <v>89</v>
      </c>
      <c r="Y54" s="27">
        <f t="shared" si="105"/>
        <v>94</v>
      </c>
      <c r="Z54" s="27">
        <f t="shared" si="105"/>
        <v>100</v>
      </c>
      <c r="AA54" s="27">
        <f t="shared" si="105"/>
        <v>106</v>
      </c>
      <c r="AB54" s="27">
        <f t="shared" si="105"/>
        <v>113</v>
      </c>
      <c r="AC54" s="27">
        <f t="shared" si="105"/>
        <v>121</v>
      </c>
      <c r="AD54" s="27">
        <f t="shared" si="105"/>
        <v>130</v>
      </c>
      <c r="AE54" s="27">
        <f t="shared" si="105"/>
        <v>139</v>
      </c>
      <c r="AF54" s="27">
        <f t="shared" si="105"/>
        <v>149</v>
      </c>
      <c r="AG54" s="27">
        <f t="shared" si="105"/>
        <v>160</v>
      </c>
      <c r="AH54" s="27">
        <f t="shared" si="105"/>
        <v>172</v>
      </c>
      <c r="AI54" s="27">
        <f t="shared" si="105"/>
        <v>185</v>
      </c>
      <c r="AJ54" s="27">
        <f t="shared" si="105"/>
        <v>200</v>
      </c>
      <c r="AK54" s="27">
        <f t="shared" si="105"/>
        <v>216</v>
      </c>
    </row>
    <row r="55" spans="1:37" x14ac:dyDescent="0.3">
      <c r="A55" s="122" t="s">
        <v>266</v>
      </c>
      <c r="B55" s="27">
        <f>B43</f>
        <v>1</v>
      </c>
      <c r="C55" s="27">
        <f>B55+C43</f>
        <v>2</v>
      </c>
      <c r="D55" s="27">
        <f t="shared" ref="D55:AK55" si="106">C55+D43</f>
        <v>2</v>
      </c>
      <c r="E55" s="27">
        <f t="shared" si="106"/>
        <v>3</v>
      </c>
      <c r="F55" s="27">
        <f t="shared" si="106"/>
        <v>4</v>
      </c>
      <c r="G55" s="27">
        <f t="shared" si="106"/>
        <v>6</v>
      </c>
      <c r="H55" s="27">
        <f t="shared" si="106"/>
        <v>7</v>
      </c>
      <c r="I55" s="27">
        <f t="shared" si="106"/>
        <v>9</v>
      </c>
      <c r="J55" s="27">
        <f t="shared" si="106"/>
        <v>10</v>
      </c>
      <c r="K55" s="27">
        <f t="shared" si="106"/>
        <v>12</v>
      </c>
      <c r="L55" s="27">
        <f t="shared" si="106"/>
        <v>14</v>
      </c>
      <c r="M55" s="27">
        <f t="shared" si="106"/>
        <v>16</v>
      </c>
      <c r="N55" s="27">
        <f t="shared" si="106"/>
        <v>18</v>
      </c>
      <c r="O55" s="27">
        <f t="shared" si="106"/>
        <v>20</v>
      </c>
      <c r="P55" s="27">
        <f t="shared" si="106"/>
        <v>22</v>
      </c>
      <c r="Q55" s="27">
        <f t="shared" si="106"/>
        <v>24</v>
      </c>
      <c r="R55" s="27">
        <f t="shared" si="106"/>
        <v>26</v>
      </c>
      <c r="S55" s="27">
        <f t="shared" si="106"/>
        <v>28</v>
      </c>
      <c r="T55" s="27">
        <f t="shared" si="106"/>
        <v>30</v>
      </c>
      <c r="U55" s="27">
        <f t="shared" si="106"/>
        <v>32</v>
      </c>
      <c r="V55" s="27">
        <f t="shared" si="106"/>
        <v>34</v>
      </c>
      <c r="W55" s="27">
        <f t="shared" si="106"/>
        <v>36</v>
      </c>
      <c r="X55" s="27">
        <f t="shared" si="106"/>
        <v>38</v>
      </c>
      <c r="Y55" s="27">
        <f t="shared" si="106"/>
        <v>41</v>
      </c>
      <c r="Z55" s="27">
        <f t="shared" si="106"/>
        <v>44</v>
      </c>
      <c r="AA55" s="27">
        <f t="shared" si="106"/>
        <v>48</v>
      </c>
      <c r="AB55" s="27">
        <f t="shared" si="106"/>
        <v>51</v>
      </c>
      <c r="AC55" s="27">
        <f t="shared" si="106"/>
        <v>55</v>
      </c>
      <c r="AD55" s="27">
        <f t="shared" si="106"/>
        <v>59</v>
      </c>
      <c r="AE55" s="27">
        <f t="shared" si="106"/>
        <v>64</v>
      </c>
      <c r="AF55" s="27">
        <f t="shared" si="106"/>
        <v>69</v>
      </c>
      <c r="AG55" s="27">
        <f t="shared" si="106"/>
        <v>74</v>
      </c>
      <c r="AH55" s="27">
        <f t="shared" si="106"/>
        <v>80</v>
      </c>
      <c r="AI55" s="27">
        <f t="shared" si="106"/>
        <v>87</v>
      </c>
      <c r="AJ55" s="27">
        <f t="shared" si="106"/>
        <v>94</v>
      </c>
      <c r="AK55" s="27">
        <f t="shared" si="106"/>
        <v>102</v>
      </c>
    </row>
    <row r="56" spans="1:37" x14ac:dyDescent="0.3">
      <c r="A56" s="115" t="s">
        <v>479</v>
      </c>
      <c r="B56" s="275">
        <f>SUM(B48:B55)</f>
        <v>15</v>
      </c>
      <c r="C56" s="275">
        <f>SUM(C48:C55)</f>
        <v>31</v>
      </c>
      <c r="D56" s="275">
        <f t="shared" ref="D56:AK56" si="107">SUM(D48:D55)</f>
        <v>54</v>
      </c>
      <c r="E56" s="275">
        <f t="shared" si="107"/>
        <v>75</v>
      </c>
      <c r="F56" s="275">
        <f t="shared" si="107"/>
        <v>123</v>
      </c>
      <c r="G56" s="275">
        <f t="shared" si="107"/>
        <v>157</v>
      </c>
      <c r="H56" s="275">
        <f t="shared" si="107"/>
        <v>193</v>
      </c>
      <c r="I56" s="275">
        <f t="shared" si="107"/>
        <v>241</v>
      </c>
      <c r="J56" s="275">
        <f t="shared" si="107"/>
        <v>304</v>
      </c>
      <c r="K56" s="275">
        <f t="shared" si="107"/>
        <v>359</v>
      </c>
      <c r="L56" s="275">
        <f t="shared" si="107"/>
        <v>406</v>
      </c>
      <c r="M56" s="275">
        <f t="shared" si="107"/>
        <v>460</v>
      </c>
      <c r="N56" s="275">
        <f t="shared" si="107"/>
        <v>516</v>
      </c>
      <c r="O56" s="275">
        <f t="shared" si="107"/>
        <v>574</v>
      </c>
      <c r="P56" s="275">
        <f t="shared" si="107"/>
        <v>634</v>
      </c>
      <c r="Q56" s="275">
        <f t="shared" si="107"/>
        <v>696</v>
      </c>
      <c r="R56" s="275">
        <f t="shared" si="107"/>
        <v>760</v>
      </c>
      <c r="S56" s="275">
        <f t="shared" si="107"/>
        <v>827</v>
      </c>
      <c r="T56" s="275">
        <f t="shared" si="107"/>
        <v>898</v>
      </c>
      <c r="U56" s="275">
        <f t="shared" si="107"/>
        <v>973</v>
      </c>
      <c r="V56" s="275">
        <f t="shared" si="107"/>
        <v>1052</v>
      </c>
      <c r="W56" s="275">
        <f t="shared" si="107"/>
        <v>1135</v>
      </c>
      <c r="X56" s="275">
        <f t="shared" si="107"/>
        <v>1223</v>
      </c>
      <c r="Y56" s="275">
        <f t="shared" si="107"/>
        <v>1313</v>
      </c>
      <c r="Z56" s="275">
        <f t="shared" si="107"/>
        <v>1400</v>
      </c>
      <c r="AA56" s="275">
        <f t="shared" si="107"/>
        <v>1491</v>
      </c>
      <c r="AB56" s="275">
        <f t="shared" si="107"/>
        <v>1588</v>
      </c>
      <c r="AC56" s="275">
        <f t="shared" si="107"/>
        <v>1690</v>
      </c>
      <c r="AD56" s="275">
        <f t="shared" si="107"/>
        <v>1798</v>
      </c>
      <c r="AE56" s="275">
        <f t="shared" si="107"/>
        <v>1912</v>
      </c>
      <c r="AF56" s="275">
        <f t="shared" si="107"/>
        <v>2033</v>
      </c>
      <c r="AG56" s="275">
        <f t="shared" si="107"/>
        <v>2161</v>
      </c>
      <c r="AH56" s="275">
        <f t="shared" si="107"/>
        <v>2297</v>
      </c>
      <c r="AI56" s="275">
        <f t="shared" si="107"/>
        <v>2441</v>
      </c>
      <c r="AJ56" s="275">
        <f t="shared" si="107"/>
        <v>2589</v>
      </c>
      <c r="AK56" s="275">
        <f t="shared" si="107"/>
        <v>2748</v>
      </c>
    </row>
  </sheetData>
  <phoneticPr fontId="27" type="noConversion"/>
  <printOptions horizontalCentered="1"/>
  <pageMargins left="0.45" right="0.45" top="0.75" bottom="0.75" header="0.3" footer="0.3"/>
  <pageSetup scale="50" fitToHeight="3" orientation="portrait" r:id="rId1"/>
  <headerFooter>
    <oddHeader>&amp;C&amp;18C PORT SOLUTIONS, INC.</oddHeader>
    <oddFooter>&amp;C&amp;A&amp;R&amp;F</oddFooter>
  </headerFooter>
  <colBreaks count="2" manualBreakCount="2">
    <brk id="13" max="1048575" man="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51"/>
  <sheetViews>
    <sheetView zoomScaleNormal="100" workbookViewId="0"/>
  </sheetViews>
  <sheetFormatPr defaultRowHeight="14.4" x14ac:dyDescent="0.3"/>
  <cols>
    <col min="1" max="1" width="27.109375" bestFit="1" customWidth="1"/>
    <col min="2" max="2" width="14.33203125" bestFit="1" customWidth="1"/>
    <col min="3" max="5" width="15.44140625" bestFit="1" customWidth="1"/>
    <col min="6" max="6" width="15.33203125" bestFit="1" customWidth="1"/>
    <col min="7" max="7" width="16.33203125" bestFit="1" customWidth="1"/>
    <col min="8" max="8" width="15.6640625" bestFit="1" customWidth="1"/>
    <col min="9" max="9" width="13.88671875" bestFit="1" customWidth="1"/>
    <col min="10" max="11" width="15.33203125" bestFit="1" customWidth="1"/>
    <col min="12" max="12" width="15.109375" customWidth="1"/>
    <col min="257" max="257" width="27.109375" bestFit="1" customWidth="1"/>
    <col min="258" max="258" width="14.33203125" bestFit="1" customWidth="1"/>
    <col min="259" max="261" width="15.44140625" bestFit="1" customWidth="1"/>
    <col min="262" max="262" width="15.33203125" bestFit="1" customWidth="1"/>
    <col min="263" max="263" width="13.88671875" bestFit="1" customWidth="1"/>
    <col min="264" max="264" width="15.6640625" bestFit="1" customWidth="1"/>
    <col min="265" max="265" width="13.88671875" bestFit="1" customWidth="1"/>
    <col min="266" max="267" width="15.33203125" bestFit="1" customWidth="1"/>
    <col min="268" max="268" width="15.109375" customWidth="1"/>
    <col min="513" max="513" width="27.109375" bestFit="1" customWidth="1"/>
    <col min="514" max="514" width="14.33203125" bestFit="1" customWidth="1"/>
    <col min="515" max="517" width="15.44140625" bestFit="1" customWidth="1"/>
    <col min="518" max="518" width="15.33203125" bestFit="1" customWidth="1"/>
    <col min="519" max="519" width="13.88671875" bestFit="1" customWidth="1"/>
    <col min="520" max="520" width="15.6640625" bestFit="1" customWidth="1"/>
    <col min="521" max="521" width="13.88671875" bestFit="1" customWidth="1"/>
    <col min="522" max="523" width="15.33203125" bestFit="1" customWidth="1"/>
    <col min="524" max="524" width="15.109375" customWidth="1"/>
    <col min="769" max="769" width="27.109375" bestFit="1" customWidth="1"/>
    <col min="770" max="770" width="14.33203125" bestFit="1" customWidth="1"/>
    <col min="771" max="773" width="15.44140625" bestFit="1" customWidth="1"/>
    <col min="774" max="774" width="15.33203125" bestFit="1" customWidth="1"/>
    <col min="775" max="775" width="13.88671875" bestFit="1" customWidth="1"/>
    <col min="776" max="776" width="15.6640625" bestFit="1" customWidth="1"/>
    <col min="777" max="777" width="13.88671875" bestFit="1" customWidth="1"/>
    <col min="778" max="779" width="15.33203125" bestFit="1" customWidth="1"/>
    <col min="780" max="780" width="15.109375" customWidth="1"/>
    <col min="1025" max="1025" width="27.109375" bestFit="1" customWidth="1"/>
    <col min="1026" max="1026" width="14.33203125" bestFit="1" customWidth="1"/>
    <col min="1027" max="1029" width="15.44140625" bestFit="1" customWidth="1"/>
    <col min="1030" max="1030" width="15.33203125" bestFit="1" customWidth="1"/>
    <col min="1031" max="1031" width="13.88671875" bestFit="1" customWidth="1"/>
    <col min="1032" max="1032" width="15.6640625" bestFit="1" customWidth="1"/>
    <col min="1033" max="1033" width="13.88671875" bestFit="1" customWidth="1"/>
    <col min="1034" max="1035" width="15.33203125" bestFit="1" customWidth="1"/>
    <col min="1036" max="1036" width="15.109375" customWidth="1"/>
    <col min="1281" max="1281" width="27.109375" bestFit="1" customWidth="1"/>
    <col min="1282" max="1282" width="14.33203125" bestFit="1" customWidth="1"/>
    <col min="1283" max="1285" width="15.44140625" bestFit="1" customWidth="1"/>
    <col min="1286" max="1286" width="15.33203125" bestFit="1" customWidth="1"/>
    <col min="1287" max="1287" width="13.88671875" bestFit="1" customWidth="1"/>
    <col min="1288" max="1288" width="15.6640625" bestFit="1" customWidth="1"/>
    <col min="1289" max="1289" width="13.88671875" bestFit="1" customWidth="1"/>
    <col min="1290" max="1291" width="15.33203125" bestFit="1" customWidth="1"/>
    <col min="1292" max="1292" width="15.109375" customWidth="1"/>
    <col min="1537" max="1537" width="27.109375" bestFit="1" customWidth="1"/>
    <col min="1538" max="1538" width="14.33203125" bestFit="1" customWidth="1"/>
    <col min="1539" max="1541" width="15.44140625" bestFit="1" customWidth="1"/>
    <col min="1542" max="1542" width="15.33203125" bestFit="1" customWidth="1"/>
    <col min="1543" max="1543" width="13.88671875" bestFit="1" customWidth="1"/>
    <col min="1544" max="1544" width="15.6640625" bestFit="1" customWidth="1"/>
    <col min="1545" max="1545" width="13.88671875" bestFit="1" customWidth="1"/>
    <col min="1546" max="1547" width="15.33203125" bestFit="1" customWidth="1"/>
    <col min="1548" max="1548" width="15.109375" customWidth="1"/>
    <col min="1793" max="1793" width="27.109375" bestFit="1" customWidth="1"/>
    <col min="1794" max="1794" width="14.33203125" bestFit="1" customWidth="1"/>
    <col min="1795" max="1797" width="15.44140625" bestFit="1" customWidth="1"/>
    <col min="1798" max="1798" width="15.33203125" bestFit="1" customWidth="1"/>
    <col min="1799" max="1799" width="13.88671875" bestFit="1" customWidth="1"/>
    <col min="1800" max="1800" width="15.6640625" bestFit="1" customWidth="1"/>
    <col min="1801" max="1801" width="13.88671875" bestFit="1" customWidth="1"/>
    <col min="1802" max="1803" width="15.33203125" bestFit="1" customWidth="1"/>
    <col min="1804" max="1804" width="15.109375" customWidth="1"/>
    <col min="2049" max="2049" width="27.109375" bestFit="1" customWidth="1"/>
    <col min="2050" max="2050" width="14.33203125" bestFit="1" customWidth="1"/>
    <col min="2051" max="2053" width="15.44140625" bestFit="1" customWidth="1"/>
    <col min="2054" max="2054" width="15.33203125" bestFit="1" customWidth="1"/>
    <col min="2055" max="2055" width="13.88671875" bestFit="1" customWidth="1"/>
    <col min="2056" max="2056" width="15.6640625" bestFit="1" customWidth="1"/>
    <col min="2057" max="2057" width="13.88671875" bestFit="1" customWidth="1"/>
    <col min="2058" max="2059" width="15.33203125" bestFit="1" customWidth="1"/>
    <col min="2060" max="2060" width="15.109375" customWidth="1"/>
    <col min="2305" max="2305" width="27.109375" bestFit="1" customWidth="1"/>
    <col min="2306" max="2306" width="14.33203125" bestFit="1" customWidth="1"/>
    <col min="2307" max="2309" width="15.44140625" bestFit="1" customWidth="1"/>
    <col min="2310" max="2310" width="15.33203125" bestFit="1" customWidth="1"/>
    <col min="2311" max="2311" width="13.88671875" bestFit="1" customWidth="1"/>
    <col min="2312" max="2312" width="15.6640625" bestFit="1" customWidth="1"/>
    <col min="2313" max="2313" width="13.88671875" bestFit="1" customWidth="1"/>
    <col min="2314" max="2315" width="15.33203125" bestFit="1" customWidth="1"/>
    <col min="2316" max="2316" width="15.109375" customWidth="1"/>
    <col min="2561" max="2561" width="27.109375" bestFit="1" customWidth="1"/>
    <col min="2562" max="2562" width="14.33203125" bestFit="1" customWidth="1"/>
    <col min="2563" max="2565" width="15.44140625" bestFit="1" customWidth="1"/>
    <col min="2566" max="2566" width="15.33203125" bestFit="1" customWidth="1"/>
    <col min="2567" max="2567" width="13.88671875" bestFit="1" customWidth="1"/>
    <col min="2568" max="2568" width="15.6640625" bestFit="1" customWidth="1"/>
    <col min="2569" max="2569" width="13.88671875" bestFit="1" customWidth="1"/>
    <col min="2570" max="2571" width="15.33203125" bestFit="1" customWidth="1"/>
    <col min="2572" max="2572" width="15.109375" customWidth="1"/>
    <col min="2817" max="2817" width="27.109375" bestFit="1" customWidth="1"/>
    <col min="2818" max="2818" width="14.33203125" bestFit="1" customWidth="1"/>
    <col min="2819" max="2821" width="15.44140625" bestFit="1" customWidth="1"/>
    <col min="2822" max="2822" width="15.33203125" bestFit="1" customWidth="1"/>
    <col min="2823" max="2823" width="13.88671875" bestFit="1" customWidth="1"/>
    <col min="2824" max="2824" width="15.6640625" bestFit="1" customWidth="1"/>
    <col min="2825" max="2825" width="13.88671875" bestFit="1" customWidth="1"/>
    <col min="2826" max="2827" width="15.33203125" bestFit="1" customWidth="1"/>
    <col min="2828" max="2828" width="15.109375" customWidth="1"/>
    <col min="3073" max="3073" width="27.109375" bestFit="1" customWidth="1"/>
    <col min="3074" max="3074" width="14.33203125" bestFit="1" customWidth="1"/>
    <col min="3075" max="3077" width="15.44140625" bestFit="1" customWidth="1"/>
    <col min="3078" max="3078" width="15.33203125" bestFit="1" customWidth="1"/>
    <col min="3079" max="3079" width="13.88671875" bestFit="1" customWidth="1"/>
    <col min="3080" max="3080" width="15.6640625" bestFit="1" customWidth="1"/>
    <col min="3081" max="3081" width="13.88671875" bestFit="1" customWidth="1"/>
    <col min="3082" max="3083" width="15.33203125" bestFit="1" customWidth="1"/>
    <col min="3084" max="3084" width="15.109375" customWidth="1"/>
    <col min="3329" max="3329" width="27.109375" bestFit="1" customWidth="1"/>
    <col min="3330" max="3330" width="14.33203125" bestFit="1" customWidth="1"/>
    <col min="3331" max="3333" width="15.44140625" bestFit="1" customWidth="1"/>
    <col min="3334" max="3334" width="15.33203125" bestFit="1" customWidth="1"/>
    <col min="3335" max="3335" width="13.88671875" bestFit="1" customWidth="1"/>
    <col min="3336" max="3336" width="15.6640625" bestFit="1" customWidth="1"/>
    <col min="3337" max="3337" width="13.88671875" bestFit="1" customWidth="1"/>
    <col min="3338" max="3339" width="15.33203125" bestFit="1" customWidth="1"/>
    <col min="3340" max="3340" width="15.109375" customWidth="1"/>
    <col min="3585" max="3585" width="27.109375" bestFit="1" customWidth="1"/>
    <col min="3586" max="3586" width="14.33203125" bestFit="1" customWidth="1"/>
    <col min="3587" max="3589" width="15.44140625" bestFit="1" customWidth="1"/>
    <col min="3590" max="3590" width="15.33203125" bestFit="1" customWidth="1"/>
    <col min="3591" max="3591" width="13.88671875" bestFit="1" customWidth="1"/>
    <col min="3592" max="3592" width="15.6640625" bestFit="1" customWidth="1"/>
    <col min="3593" max="3593" width="13.88671875" bestFit="1" customWidth="1"/>
    <col min="3594" max="3595" width="15.33203125" bestFit="1" customWidth="1"/>
    <col min="3596" max="3596" width="15.109375" customWidth="1"/>
    <col min="3841" max="3841" width="27.109375" bestFit="1" customWidth="1"/>
    <col min="3842" max="3842" width="14.33203125" bestFit="1" customWidth="1"/>
    <col min="3843" max="3845" width="15.44140625" bestFit="1" customWidth="1"/>
    <col min="3846" max="3846" width="15.33203125" bestFit="1" customWidth="1"/>
    <col min="3847" max="3847" width="13.88671875" bestFit="1" customWidth="1"/>
    <col min="3848" max="3848" width="15.6640625" bestFit="1" customWidth="1"/>
    <col min="3849" max="3849" width="13.88671875" bestFit="1" customWidth="1"/>
    <col min="3850" max="3851" width="15.33203125" bestFit="1" customWidth="1"/>
    <col min="3852" max="3852" width="15.109375" customWidth="1"/>
    <col min="4097" max="4097" width="27.109375" bestFit="1" customWidth="1"/>
    <col min="4098" max="4098" width="14.33203125" bestFit="1" customWidth="1"/>
    <col min="4099" max="4101" width="15.44140625" bestFit="1" customWidth="1"/>
    <col min="4102" max="4102" width="15.33203125" bestFit="1" customWidth="1"/>
    <col min="4103" max="4103" width="13.88671875" bestFit="1" customWidth="1"/>
    <col min="4104" max="4104" width="15.6640625" bestFit="1" customWidth="1"/>
    <col min="4105" max="4105" width="13.88671875" bestFit="1" customWidth="1"/>
    <col min="4106" max="4107" width="15.33203125" bestFit="1" customWidth="1"/>
    <col min="4108" max="4108" width="15.109375" customWidth="1"/>
    <col min="4353" max="4353" width="27.109375" bestFit="1" customWidth="1"/>
    <col min="4354" max="4354" width="14.33203125" bestFit="1" customWidth="1"/>
    <col min="4355" max="4357" width="15.44140625" bestFit="1" customWidth="1"/>
    <col min="4358" max="4358" width="15.33203125" bestFit="1" customWidth="1"/>
    <col min="4359" max="4359" width="13.88671875" bestFit="1" customWidth="1"/>
    <col min="4360" max="4360" width="15.6640625" bestFit="1" customWidth="1"/>
    <col min="4361" max="4361" width="13.88671875" bestFit="1" customWidth="1"/>
    <col min="4362" max="4363" width="15.33203125" bestFit="1" customWidth="1"/>
    <col min="4364" max="4364" width="15.109375" customWidth="1"/>
    <col min="4609" max="4609" width="27.109375" bestFit="1" customWidth="1"/>
    <col min="4610" max="4610" width="14.33203125" bestFit="1" customWidth="1"/>
    <col min="4611" max="4613" width="15.44140625" bestFit="1" customWidth="1"/>
    <col min="4614" max="4614" width="15.33203125" bestFit="1" customWidth="1"/>
    <col min="4615" max="4615" width="13.88671875" bestFit="1" customWidth="1"/>
    <col min="4616" max="4616" width="15.6640625" bestFit="1" customWidth="1"/>
    <col min="4617" max="4617" width="13.88671875" bestFit="1" customWidth="1"/>
    <col min="4618" max="4619" width="15.33203125" bestFit="1" customWidth="1"/>
    <col min="4620" max="4620" width="15.109375" customWidth="1"/>
    <col min="4865" max="4865" width="27.109375" bestFit="1" customWidth="1"/>
    <col min="4866" max="4866" width="14.33203125" bestFit="1" customWidth="1"/>
    <col min="4867" max="4869" width="15.44140625" bestFit="1" customWidth="1"/>
    <col min="4870" max="4870" width="15.33203125" bestFit="1" customWidth="1"/>
    <col min="4871" max="4871" width="13.88671875" bestFit="1" customWidth="1"/>
    <col min="4872" max="4872" width="15.6640625" bestFit="1" customWidth="1"/>
    <col min="4873" max="4873" width="13.88671875" bestFit="1" customWidth="1"/>
    <col min="4874" max="4875" width="15.33203125" bestFit="1" customWidth="1"/>
    <col min="4876" max="4876" width="15.109375" customWidth="1"/>
    <col min="5121" max="5121" width="27.109375" bestFit="1" customWidth="1"/>
    <col min="5122" max="5122" width="14.33203125" bestFit="1" customWidth="1"/>
    <col min="5123" max="5125" width="15.44140625" bestFit="1" customWidth="1"/>
    <col min="5126" max="5126" width="15.33203125" bestFit="1" customWidth="1"/>
    <col min="5127" max="5127" width="13.88671875" bestFit="1" customWidth="1"/>
    <col min="5128" max="5128" width="15.6640625" bestFit="1" customWidth="1"/>
    <col min="5129" max="5129" width="13.88671875" bestFit="1" customWidth="1"/>
    <col min="5130" max="5131" width="15.33203125" bestFit="1" customWidth="1"/>
    <col min="5132" max="5132" width="15.109375" customWidth="1"/>
    <col min="5377" max="5377" width="27.109375" bestFit="1" customWidth="1"/>
    <col min="5378" max="5378" width="14.33203125" bestFit="1" customWidth="1"/>
    <col min="5379" max="5381" width="15.44140625" bestFit="1" customWidth="1"/>
    <col min="5382" max="5382" width="15.33203125" bestFit="1" customWidth="1"/>
    <col min="5383" max="5383" width="13.88671875" bestFit="1" customWidth="1"/>
    <col min="5384" max="5384" width="15.6640625" bestFit="1" customWidth="1"/>
    <col min="5385" max="5385" width="13.88671875" bestFit="1" customWidth="1"/>
    <col min="5386" max="5387" width="15.33203125" bestFit="1" customWidth="1"/>
    <col min="5388" max="5388" width="15.109375" customWidth="1"/>
    <col min="5633" max="5633" width="27.109375" bestFit="1" customWidth="1"/>
    <col min="5634" max="5634" width="14.33203125" bestFit="1" customWidth="1"/>
    <col min="5635" max="5637" width="15.44140625" bestFit="1" customWidth="1"/>
    <col min="5638" max="5638" width="15.33203125" bestFit="1" customWidth="1"/>
    <col min="5639" max="5639" width="13.88671875" bestFit="1" customWidth="1"/>
    <col min="5640" max="5640" width="15.6640625" bestFit="1" customWidth="1"/>
    <col min="5641" max="5641" width="13.88671875" bestFit="1" customWidth="1"/>
    <col min="5642" max="5643" width="15.33203125" bestFit="1" customWidth="1"/>
    <col min="5644" max="5644" width="15.109375" customWidth="1"/>
    <col min="5889" max="5889" width="27.109375" bestFit="1" customWidth="1"/>
    <col min="5890" max="5890" width="14.33203125" bestFit="1" customWidth="1"/>
    <col min="5891" max="5893" width="15.44140625" bestFit="1" customWidth="1"/>
    <col min="5894" max="5894" width="15.33203125" bestFit="1" customWidth="1"/>
    <col min="5895" max="5895" width="13.88671875" bestFit="1" customWidth="1"/>
    <col min="5896" max="5896" width="15.6640625" bestFit="1" customWidth="1"/>
    <col min="5897" max="5897" width="13.88671875" bestFit="1" customWidth="1"/>
    <col min="5898" max="5899" width="15.33203125" bestFit="1" customWidth="1"/>
    <col min="5900" max="5900" width="15.109375" customWidth="1"/>
    <col min="6145" max="6145" width="27.109375" bestFit="1" customWidth="1"/>
    <col min="6146" max="6146" width="14.33203125" bestFit="1" customWidth="1"/>
    <col min="6147" max="6149" width="15.44140625" bestFit="1" customWidth="1"/>
    <col min="6150" max="6150" width="15.33203125" bestFit="1" customWidth="1"/>
    <col min="6151" max="6151" width="13.88671875" bestFit="1" customWidth="1"/>
    <col min="6152" max="6152" width="15.6640625" bestFit="1" customWidth="1"/>
    <col min="6153" max="6153" width="13.88671875" bestFit="1" customWidth="1"/>
    <col min="6154" max="6155" width="15.33203125" bestFit="1" customWidth="1"/>
    <col min="6156" max="6156" width="15.109375" customWidth="1"/>
    <col min="6401" max="6401" width="27.109375" bestFit="1" customWidth="1"/>
    <col min="6402" max="6402" width="14.33203125" bestFit="1" customWidth="1"/>
    <col min="6403" max="6405" width="15.44140625" bestFit="1" customWidth="1"/>
    <col min="6406" max="6406" width="15.33203125" bestFit="1" customWidth="1"/>
    <col min="6407" max="6407" width="13.88671875" bestFit="1" customWidth="1"/>
    <col min="6408" max="6408" width="15.6640625" bestFit="1" customWidth="1"/>
    <col min="6409" max="6409" width="13.88671875" bestFit="1" customWidth="1"/>
    <col min="6410" max="6411" width="15.33203125" bestFit="1" customWidth="1"/>
    <col min="6412" max="6412" width="15.109375" customWidth="1"/>
    <col min="6657" max="6657" width="27.109375" bestFit="1" customWidth="1"/>
    <col min="6658" max="6658" width="14.33203125" bestFit="1" customWidth="1"/>
    <col min="6659" max="6661" width="15.44140625" bestFit="1" customWidth="1"/>
    <col min="6662" max="6662" width="15.33203125" bestFit="1" customWidth="1"/>
    <col min="6663" max="6663" width="13.88671875" bestFit="1" customWidth="1"/>
    <col min="6664" max="6664" width="15.6640625" bestFit="1" customWidth="1"/>
    <col min="6665" max="6665" width="13.88671875" bestFit="1" customWidth="1"/>
    <col min="6666" max="6667" width="15.33203125" bestFit="1" customWidth="1"/>
    <col min="6668" max="6668" width="15.109375" customWidth="1"/>
    <col min="6913" max="6913" width="27.109375" bestFit="1" customWidth="1"/>
    <col min="6914" max="6914" width="14.33203125" bestFit="1" customWidth="1"/>
    <col min="6915" max="6917" width="15.44140625" bestFit="1" customWidth="1"/>
    <col min="6918" max="6918" width="15.33203125" bestFit="1" customWidth="1"/>
    <col min="6919" max="6919" width="13.88671875" bestFit="1" customWidth="1"/>
    <col min="6920" max="6920" width="15.6640625" bestFit="1" customWidth="1"/>
    <col min="6921" max="6921" width="13.88671875" bestFit="1" customWidth="1"/>
    <col min="6922" max="6923" width="15.33203125" bestFit="1" customWidth="1"/>
    <col min="6924" max="6924" width="15.109375" customWidth="1"/>
    <col min="7169" max="7169" width="27.109375" bestFit="1" customWidth="1"/>
    <col min="7170" max="7170" width="14.33203125" bestFit="1" customWidth="1"/>
    <col min="7171" max="7173" width="15.44140625" bestFit="1" customWidth="1"/>
    <col min="7174" max="7174" width="15.33203125" bestFit="1" customWidth="1"/>
    <col min="7175" max="7175" width="13.88671875" bestFit="1" customWidth="1"/>
    <col min="7176" max="7176" width="15.6640625" bestFit="1" customWidth="1"/>
    <col min="7177" max="7177" width="13.88671875" bestFit="1" customWidth="1"/>
    <col min="7178" max="7179" width="15.33203125" bestFit="1" customWidth="1"/>
    <col min="7180" max="7180" width="15.109375" customWidth="1"/>
    <col min="7425" max="7425" width="27.109375" bestFit="1" customWidth="1"/>
    <col min="7426" max="7426" width="14.33203125" bestFit="1" customWidth="1"/>
    <col min="7427" max="7429" width="15.44140625" bestFit="1" customWidth="1"/>
    <col min="7430" max="7430" width="15.33203125" bestFit="1" customWidth="1"/>
    <col min="7431" max="7431" width="13.88671875" bestFit="1" customWidth="1"/>
    <col min="7432" max="7432" width="15.6640625" bestFit="1" customWidth="1"/>
    <col min="7433" max="7433" width="13.88671875" bestFit="1" customWidth="1"/>
    <col min="7434" max="7435" width="15.33203125" bestFit="1" customWidth="1"/>
    <col min="7436" max="7436" width="15.109375" customWidth="1"/>
    <col min="7681" max="7681" width="27.109375" bestFit="1" customWidth="1"/>
    <col min="7682" max="7682" width="14.33203125" bestFit="1" customWidth="1"/>
    <col min="7683" max="7685" width="15.44140625" bestFit="1" customWidth="1"/>
    <col min="7686" max="7686" width="15.33203125" bestFit="1" customWidth="1"/>
    <col min="7687" max="7687" width="13.88671875" bestFit="1" customWidth="1"/>
    <col min="7688" max="7688" width="15.6640625" bestFit="1" customWidth="1"/>
    <col min="7689" max="7689" width="13.88671875" bestFit="1" customWidth="1"/>
    <col min="7690" max="7691" width="15.33203125" bestFit="1" customWidth="1"/>
    <col min="7692" max="7692" width="15.109375" customWidth="1"/>
    <col min="7937" max="7937" width="27.109375" bestFit="1" customWidth="1"/>
    <col min="7938" max="7938" width="14.33203125" bestFit="1" customWidth="1"/>
    <col min="7939" max="7941" width="15.44140625" bestFit="1" customWidth="1"/>
    <col min="7942" max="7942" width="15.33203125" bestFit="1" customWidth="1"/>
    <col min="7943" max="7943" width="13.88671875" bestFit="1" customWidth="1"/>
    <col min="7944" max="7944" width="15.6640625" bestFit="1" customWidth="1"/>
    <col min="7945" max="7945" width="13.88671875" bestFit="1" customWidth="1"/>
    <col min="7946" max="7947" width="15.33203125" bestFit="1" customWidth="1"/>
    <col min="7948" max="7948" width="15.109375" customWidth="1"/>
    <col min="8193" max="8193" width="27.109375" bestFit="1" customWidth="1"/>
    <col min="8194" max="8194" width="14.33203125" bestFit="1" customWidth="1"/>
    <col min="8195" max="8197" width="15.44140625" bestFit="1" customWidth="1"/>
    <col min="8198" max="8198" width="15.33203125" bestFit="1" customWidth="1"/>
    <col min="8199" max="8199" width="13.88671875" bestFit="1" customWidth="1"/>
    <col min="8200" max="8200" width="15.6640625" bestFit="1" customWidth="1"/>
    <col min="8201" max="8201" width="13.88671875" bestFit="1" customWidth="1"/>
    <col min="8202" max="8203" width="15.33203125" bestFit="1" customWidth="1"/>
    <col min="8204" max="8204" width="15.109375" customWidth="1"/>
    <col min="8449" max="8449" width="27.109375" bestFit="1" customWidth="1"/>
    <col min="8450" max="8450" width="14.33203125" bestFit="1" customWidth="1"/>
    <col min="8451" max="8453" width="15.44140625" bestFit="1" customWidth="1"/>
    <col min="8454" max="8454" width="15.33203125" bestFit="1" customWidth="1"/>
    <col min="8455" max="8455" width="13.88671875" bestFit="1" customWidth="1"/>
    <col min="8456" max="8456" width="15.6640625" bestFit="1" customWidth="1"/>
    <col min="8457" max="8457" width="13.88671875" bestFit="1" customWidth="1"/>
    <col min="8458" max="8459" width="15.33203125" bestFit="1" customWidth="1"/>
    <col min="8460" max="8460" width="15.109375" customWidth="1"/>
    <col min="8705" max="8705" width="27.109375" bestFit="1" customWidth="1"/>
    <col min="8706" max="8706" width="14.33203125" bestFit="1" customWidth="1"/>
    <col min="8707" max="8709" width="15.44140625" bestFit="1" customWidth="1"/>
    <col min="8710" max="8710" width="15.33203125" bestFit="1" customWidth="1"/>
    <col min="8711" max="8711" width="13.88671875" bestFit="1" customWidth="1"/>
    <col min="8712" max="8712" width="15.6640625" bestFit="1" customWidth="1"/>
    <col min="8713" max="8713" width="13.88671875" bestFit="1" customWidth="1"/>
    <col min="8714" max="8715" width="15.33203125" bestFit="1" customWidth="1"/>
    <col min="8716" max="8716" width="15.109375" customWidth="1"/>
    <col min="8961" max="8961" width="27.109375" bestFit="1" customWidth="1"/>
    <col min="8962" max="8962" width="14.33203125" bestFit="1" customWidth="1"/>
    <col min="8963" max="8965" width="15.44140625" bestFit="1" customWidth="1"/>
    <col min="8966" max="8966" width="15.33203125" bestFit="1" customWidth="1"/>
    <col min="8967" max="8967" width="13.88671875" bestFit="1" customWidth="1"/>
    <col min="8968" max="8968" width="15.6640625" bestFit="1" customWidth="1"/>
    <col min="8969" max="8969" width="13.88671875" bestFit="1" customWidth="1"/>
    <col min="8970" max="8971" width="15.33203125" bestFit="1" customWidth="1"/>
    <col min="8972" max="8972" width="15.109375" customWidth="1"/>
    <col min="9217" max="9217" width="27.109375" bestFit="1" customWidth="1"/>
    <col min="9218" max="9218" width="14.33203125" bestFit="1" customWidth="1"/>
    <col min="9219" max="9221" width="15.44140625" bestFit="1" customWidth="1"/>
    <col min="9222" max="9222" width="15.33203125" bestFit="1" customWidth="1"/>
    <col min="9223" max="9223" width="13.88671875" bestFit="1" customWidth="1"/>
    <col min="9224" max="9224" width="15.6640625" bestFit="1" customWidth="1"/>
    <col min="9225" max="9225" width="13.88671875" bestFit="1" customWidth="1"/>
    <col min="9226" max="9227" width="15.33203125" bestFit="1" customWidth="1"/>
    <col min="9228" max="9228" width="15.109375" customWidth="1"/>
    <col min="9473" max="9473" width="27.109375" bestFit="1" customWidth="1"/>
    <col min="9474" max="9474" width="14.33203125" bestFit="1" customWidth="1"/>
    <col min="9475" max="9477" width="15.44140625" bestFit="1" customWidth="1"/>
    <col min="9478" max="9478" width="15.33203125" bestFit="1" customWidth="1"/>
    <col min="9479" max="9479" width="13.88671875" bestFit="1" customWidth="1"/>
    <col min="9480" max="9480" width="15.6640625" bestFit="1" customWidth="1"/>
    <col min="9481" max="9481" width="13.88671875" bestFit="1" customWidth="1"/>
    <col min="9482" max="9483" width="15.33203125" bestFit="1" customWidth="1"/>
    <col min="9484" max="9484" width="15.109375" customWidth="1"/>
    <col min="9729" max="9729" width="27.109375" bestFit="1" customWidth="1"/>
    <col min="9730" max="9730" width="14.33203125" bestFit="1" customWidth="1"/>
    <col min="9731" max="9733" width="15.44140625" bestFit="1" customWidth="1"/>
    <col min="9734" max="9734" width="15.33203125" bestFit="1" customWidth="1"/>
    <col min="9735" max="9735" width="13.88671875" bestFit="1" customWidth="1"/>
    <col min="9736" max="9736" width="15.6640625" bestFit="1" customWidth="1"/>
    <col min="9737" max="9737" width="13.88671875" bestFit="1" customWidth="1"/>
    <col min="9738" max="9739" width="15.33203125" bestFit="1" customWidth="1"/>
    <col min="9740" max="9740" width="15.109375" customWidth="1"/>
    <col min="9985" max="9985" width="27.109375" bestFit="1" customWidth="1"/>
    <col min="9986" max="9986" width="14.33203125" bestFit="1" customWidth="1"/>
    <col min="9987" max="9989" width="15.44140625" bestFit="1" customWidth="1"/>
    <col min="9990" max="9990" width="15.33203125" bestFit="1" customWidth="1"/>
    <col min="9991" max="9991" width="13.88671875" bestFit="1" customWidth="1"/>
    <col min="9992" max="9992" width="15.6640625" bestFit="1" customWidth="1"/>
    <col min="9993" max="9993" width="13.88671875" bestFit="1" customWidth="1"/>
    <col min="9994" max="9995" width="15.33203125" bestFit="1" customWidth="1"/>
    <col min="9996" max="9996" width="15.109375" customWidth="1"/>
    <col min="10241" max="10241" width="27.109375" bestFit="1" customWidth="1"/>
    <col min="10242" max="10242" width="14.33203125" bestFit="1" customWidth="1"/>
    <col min="10243" max="10245" width="15.44140625" bestFit="1" customWidth="1"/>
    <col min="10246" max="10246" width="15.33203125" bestFit="1" customWidth="1"/>
    <col min="10247" max="10247" width="13.88671875" bestFit="1" customWidth="1"/>
    <col min="10248" max="10248" width="15.6640625" bestFit="1" customWidth="1"/>
    <col min="10249" max="10249" width="13.88671875" bestFit="1" customWidth="1"/>
    <col min="10250" max="10251" width="15.33203125" bestFit="1" customWidth="1"/>
    <col min="10252" max="10252" width="15.109375" customWidth="1"/>
    <col min="10497" max="10497" width="27.109375" bestFit="1" customWidth="1"/>
    <col min="10498" max="10498" width="14.33203125" bestFit="1" customWidth="1"/>
    <col min="10499" max="10501" width="15.44140625" bestFit="1" customWidth="1"/>
    <col min="10502" max="10502" width="15.33203125" bestFit="1" customWidth="1"/>
    <col min="10503" max="10503" width="13.88671875" bestFit="1" customWidth="1"/>
    <col min="10504" max="10504" width="15.6640625" bestFit="1" customWidth="1"/>
    <col min="10505" max="10505" width="13.88671875" bestFit="1" customWidth="1"/>
    <col min="10506" max="10507" width="15.33203125" bestFit="1" customWidth="1"/>
    <col min="10508" max="10508" width="15.109375" customWidth="1"/>
    <col min="10753" max="10753" width="27.109375" bestFit="1" customWidth="1"/>
    <col min="10754" max="10754" width="14.33203125" bestFit="1" customWidth="1"/>
    <col min="10755" max="10757" width="15.44140625" bestFit="1" customWidth="1"/>
    <col min="10758" max="10758" width="15.33203125" bestFit="1" customWidth="1"/>
    <col min="10759" max="10759" width="13.88671875" bestFit="1" customWidth="1"/>
    <col min="10760" max="10760" width="15.6640625" bestFit="1" customWidth="1"/>
    <col min="10761" max="10761" width="13.88671875" bestFit="1" customWidth="1"/>
    <col min="10762" max="10763" width="15.33203125" bestFit="1" customWidth="1"/>
    <col min="10764" max="10764" width="15.109375" customWidth="1"/>
    <col min="11009" max="11009" width="27.109375" bestFit="1" customWidth="1"/>
    <col min="11010" max="11010" width="14.33203125" bestFit="1" customWidth="1"/>
    <col min="11011" max="11013" width="15.44140625" bestFit="1" customWidth="1"/>
    <col min="11014" max="11014" width="15.33203125" bestFit="1" customWidth="1"/>
    <col min="11015" max="11015" width="13.88671875" bestFit="1" customWidth="1"/>
    <col min="11016" max="11016" width="15.6640625" bestFit="1" customWidth="1"/>
    <col min="11017" max="11017" width="13.88671875" bestFit="1" customWidth="1"/>
    <col min="11018" max="11019" width="15.33203125" bestFit="1" customWidth="1"/>
    <col min="11020" max="11020" width="15.109375" customWidth="1"/>
    <col min="11265" max="11265" width="27.109375" bestFit="1" customWidth="1"/>
    <col min="11266" max="11266" width="14.33203125" bestFit="1" customWidth="1"/>
    <col min="11267" max="11269" width="15.44140625" bestFit="1" customWidth="1"/>
    <col min="11270" max="11270" width="15.33203125" bestFit="1" customWidth="1"/>
    <col min="11271" max="11271" width="13.88671875" bestFit="1" customWidth="1"/>
    <col min="11272" max="11272" width="15.6640625" bestFit="1" customWidth="1"/>
    <col min="11273" max="11273" width="13.88671875" bestFit="1" customWidth="1"/>
    <col min="11274" max="11275" width="15.33203125" bestFit="1" customWidth="1"/>
    <col min="11276" max="11276" width="15.109375" customWidth="1"/>
    <col min="11521" max="11521" width="27.109375" bestFit="1" customWidth="1"/>
    <col min="11522" max="11522" width="14.33203125" bestFit="1" customWidth="1"/>
    <col min="11523" max="11525" width="15.44140625" bestFit="1" customWidth="1"/>
    <col min="11526" max="11526" width="15.33203125" bestFit="1" customWidth="1"/>
    <col min="11527" max="11527" width="13.88671875" bestFit="1" customWidth="1"/>
    <col min="11528" max="11528" width="15.6640625" bestFit="1" customWidth="1"/>
    <col min="11529" max="11529" width="13.88671875" bestFit="1" customWidth="1"/>
    <col min="11530" max="11531" width="15.33203125" bestFit="1" customWidth="1"/>
    <col min="11532" max="11532" width="15.109375" customWidth="1"/>
    <col min="11777" max="11777" width="27.109375" bestFit="1" customWidth="1"/>
    <col min="11778" max="11778" width="14.33203125" bestFit="1" customWidth="1"/>
    <col min="11779" max="11781" width="15.44140625" bestFit="1" customWidth="1"/>
    <col min="11782" max="11782" width="15.33203125" bestFit="1" customWidth="1"/>
    <col min="11783" max="11783" width="13.88671875" bestFit="1" customWidth="1"/>
    <col min="11784" max="11784" width="15.6640625" bestFit="1" customWidth="1"/>
    <col min="11785" max="11785" width="13.88671875" bestFit="1" customWidth="1"/>
    <col min="11786" max="11787" width="15.33203125" bestFit="1" customWidth="1"/>
    <col min="11788" max="11788" width="15.109375" customWidth="1"/>
    <col min="12033" max="12033" width="27.109375" bestFit="1" customWidth="1"/>
    <col min="12034" max="12034" width="14.33203125" bestFit="1" customWidth="1"/>
    <col min="12035" max="12037" width="15.44140625" bestFit="1" customWidth="1"/>
    <col min="12038" max="12038" width="15.33203125" bestFit="1" customWidth="1"/>
    <col min="12039" max="12039" width="13.88671875" bestFit="1" customWidth="1"/>
    <col min="12040" max="12040" width="15.6640625" bestFit="1" customWidth="1"/>
    <col min="12041" max="12041" width="13.88671875" bestFit="1" customWidth="1"/>
    <col min="12042" max="12043" width="15.33203125" bestFit="1" customWidth="1"/>
    <col min="12044" max="12044" width="15.109375" customWidth="1"/>
    <col min="12289" max="12289" width="27.109375" bestFit="1" customWidth="1"/>
    <col min="12290" max="12290" width="14.33203125" bestFit="1" customWidth="1"/>
    <col min="12291" max="12293" width="15.44140625" bestFit="1" customWidth="1"/>
    <col min="12294" max="12294" width="15.33203125" bestFit="1" customWidth="1"/>
    <col min="12295" max="12295" width="13.88671875" bestFit="1" customWidth="1"/>
    <col min="12296" max="12296" width="15.6640625" bestFit="1" customWidth="1"/>
    <col min="12297" max="12297" width="13.88671875" bestFit="1" customWidth="1"/>
    <col min="12298" max="12299" width="15.33203125" bestFit="1" customWidth="1"/>
    <col min="12300" max="12300" width="15.109375" customWidth="1"/>
    <col min="12545" max="12545" width="27.109375" bestFit="1" customWidth="1"/>
    <col min="12546" max="12546" width="14.33203125" bestFit="1" customWidth="1"/>
    <col min="12547" max="12549" width="15.44140625" bestFit="1" customWidth="1"/>
    <col min="12550" max="12550" width="15.33203125" bestFit="1" customWidth="1"/>
    <col min="12551" max="12551" width="13.88671875" bestFit="1" customWidth="1"/>
    <col min="12552" max="12552" width="15.6640625" bestFit="1" customWidth="1"/>
    <col min="12553" max="12553" width="13.88671875" bestFit="1" customWidth="1"/>
    <col min="12554" max="12555" width="15.33203125" bestFit="1" customWidth="1"/>
    <col min="12556" max="12556" width="15.109375" customWidth="1"/>
    <col min="12801" max="12801" width="27.109375" bestFit="1" customWidth="1"/>
    <col min="12802" max="12802" width="14.33203125" bestFit="1" customWidth="1"/>
    <col min="12803" max="12805" width="15.44140625" bestFit="1" customWidth="1"/>
    <col min="12806" max="12806" width="15.33203125" bestFit="1" customWidth="1"/>
    <col min="12807" max="12807" width="13.88671875" bestFit="1" customWidth="1"/>
    <col min="12808" max="12808" width="15.6640625" bestFit="1" customWidth="1"/>
    <col min="12809" max="12809" width="13.88671875" bestFit="1" customWidth="1"/>
    <col min="12810" max="12811" width="15.33203125" bestFit="1" customWidth="1"/>
    <col min="12812" max="12812" width="15.109375" customWidth="1"/>
    <col min="13057" max="13057" width="27.109375" bestFit="1" customWidth="1"/>
    <col min="13058" max="13058" width="14.33203125" bestFit="1" customWidth="1"/>
    <col min="13059" max="13061" width="15.44140625" bestFit="1" customWidth="1"/>
    <col min="13062" max="13062" width="15.33203125" bestFit="1" customWidth="1"/>
    <col min="13063" max="13063" width="13.88671875" bestFit="1" customWidth="1"/>
    <col min="13064" max="13064" width="15.6640625" bestFit="1" customWidth="1"/>
    <col min="13065" max="13065" width="13.88671875" bestFit="1" customWidth="1"/>
    <col min="13066" max="13067" width="15.33203125" bestFit="1" customWidth="1"/>
    <col min="13068" max="13068" width="15.109375" customWidth="1"/>
    <col min="13313" max="13313" width="27.109375" bestFit="1" customWidth="1"/>
    <col min="13314" max="13314" width="14.33203125" bestFit="1" customWidth="1"/>
    <col min="13315" max="13317" width="15.44140625" bestFit="1" customWidth="1"/>
    <col min="13318" max="13318" width="15.33203125" bestFit="1" customWidth="1"/>
    <col min="13319" max="13319" width="13.88671875" bestFit="1" customWidth="1"/>
    <col min="13320" max="13320" width="15.6640625" bestFit="1" customWidth="1"/>
    <col min="13321" max="13321" width="13.88671875" bestFit="1" customWidth="1"/>
    <col min="13322" max="13323" width="15.33203125" bestFit="1" customWidth="1"/>
    <col min="13324" max="13324" width="15.109375" customWidth="1"/>
    <col min="13569" max="13569" width="27.109375" bestFit="1" customWidth="1"/>
    <col min="13570" max="13570" width="14.33203125" bestFit="1" customWidth="1"/>
    <col min="13571" max="13573" width="15.44140625" bestFit="1" customWidth="1"/>
    <col min="13574" max="13574" width="15.33203125" bestFit="1" customWidth="1"/>
    <col min="13575" max="13575" width="13.88671875" bestFit="1" customWidth="1"/>
    <col min="13576" max="13576" width="15.6640625" bestFit="1" customWidth="1"/>
    <col min="13577" max="13577" width="13.88671875" bestFit="1" customWidth="1"/>
    <col min="13578" max="13579" width="15.33203125" bestFit="1" customWidth="1"/>
    <col min="13580" max="13580" width="15.109375" customWidth="1"/>
    <col min="13825" max="13825" width="27.109375" bestFit="1" customWidth="1"/>
    <col min="13826" max="13826" width="14.33203125" bestFit="1" customWidth="1"/>
    <col min="13827" max="13829" width="15.44140625" bestFit="1" customWidth="1"/>
    <col min="13830" max="13830" width="15.33203125" bestFit="1" customWidth="1"/>
    <col min="13831" max="13831" width="13.88671875" bestFit="1" customWidth="1"/>
    <col min="13832" max="13832" width="15.6640625" bestFit="1" customWidth="1"/>
    <col min="13833" max="13833" width="13.88671875" bestFit="1" customWidth="1"/>
    <col min="13834" max="13835" width="15.33203125" bestFit="1" customWidth="1"/>
    <col min="13836" max="13836" width="15.109375" customWidth="1"/>
    <col min="14081" max="14081" width="27.109375" bestFit="1" customWidth="1"/>
    <col min="14082" max="14082" width="14.33203125" bestFit="1" customWidth="1"/>
    <col min="14083" max="14085" width="15.44140625" bestFit="1" customWidth="1"/>
    <col min="14086" max="14086" width="15.33203125" bestFit="1" customWidth="1"/>
    <col min="14087" max="14087" width="13.88671875" bestFit="1" customWidth="1"/>
    <col min="14088" max="14088" width="15.6640625" bestFit="1" customWidth="1"/>
    <col min="14089" max="14089" width="13.88671875" bestFit="1" customWidth="1"/>
    <col min="14090" max="14091" width="15.33203125" bestFit="1" customWidth="1"/>
    <col min="14092" max="14092" width="15.109375" customWidth="1"/>
    <col min="14337" max="14337" width="27.109375" bestFit="1" customWidth="1"/>
    <col min="14338" max="14338" width="14.33203125" bestFit="1" customWidth="1"/>
    <col min="14339" max="14341" width="15.44140625" bestFit="1" customWidth="1"/>
    <col min="14342" max="14342" width="15.33203125" bestFit="1" customWidth="1"/>
    <col min="14343" max="14343" width="13.88671875" bestFit="1" customWidth="1"/>
    <col min="14344" max="14344" width="15.6640625" bestFit="1" customWidth="1"/>
    <col min="14345" max="14345" width="13.88671875" bestFit="1" customWidth="1"/>
    <col min="14346" max="14347" width="15.33203125" bestFit="1" customWidth="1"/>
    <col min="14348" max="14348" width="15.109375" customWidth="1"/>
    <col min="14593" max="14593" width="27.109375" bestFit="1" customWidth="1"/>
    <col min="14594" max="14594" width="14.33203125" bestFit="1" customWidth="1"/>
    <col min="14595" max="14597" width="15.44140625" bestFit="1" customWidth="1"/>
    <col min="14598" max="14598" width="15.33203125" bestFit="1" customWidth="1"/>
    <col min="14599" max="14599" width="13.88671875" bestFit="1" customWidth="1"/>
    <col min="14600" max="14600" width="15.6640625" bestFit="1" customWidth="1"/>
    <col min="14601" max="14601" width="13.88671875" bestFit="1" customWidth="1"/>
    <col min="14602" max="14603" width="15.33203125" bestFit="1" customWidth="1"/>
    <col min="14604" max="14604" width="15.109375" customWidth="1"/>
    <col min="14849" max="14849" width="27.109375" bestFit="1" customWidth="1"/>
    <col min="14850" max="14850" width="14.33203125" bestFit="1" customWidth="1"/>
    <col min="14851" max="14853" width="15.44140625" bestFit="1" customWidth="1"/>
    <col min="14854" max="14854" width="15.33203125" bestFit="1" customWidth="1"/>
    <col min="14855" max="14855" width="13.88671875" bestFit="1" customWidth="1"/>
    <col min="14856" max="14856" width="15.6640625" bestFit="1" customWidth="1"/>
    <col min="14857" max="14857" width="13.88671875" bestFit="1" customWidth="1"/>
    <col min="14858" max="14859" width="15.33203125" bestFit="1" customWidth="1"/>
    <col min="14860" max="14860" width="15.109375" customWidth="1"/>
    <col min="15105" max="15105" width="27.109375" bestFit="1" customWidth="1"/>
    <col min="15106" max="15106" width="14.33203125" bestFit="1" customWidth="1"/>
    <col min="15107" max="15109" width="15.44140625" bestFit="1" customWidth="1"/>
    <col min="15110" max="15110" width="15.33203125" bestFit="1" customWidth="1"/>
    <col min="15111" max="15111" width="13.88671875" bestFit="1" customWidth="1"/>
    <col min="15112" max="15112" width="15.6640625" bestFit="1" customWidth="1"/>
    <col min="15113" max="15113" width="13.88671875" bestFit="1" customWidth="1"/>
    <col min="15114" max="15115" width="15.33203125" bestFit="1" customWidth="1"/>
    <col min="15116" max="15116" width="15.109375" customWidth="1"/>
    <col min="15361" max="15361" width="27.109375" bestFit="1" customWidth="1"/>
    <col min="15362" max="15362" width="14.33203125" bestFit="1" customWidth="1"/>
    <col min="15363" max="15365" width="15.44140625" bestFit="1" customWidth="1"/>
    <col min="15366" max="15366" width="15.33203125" bestFit="1" customWidth="1"/>
    <col min="15367" max="15367" width="13.88671875" bestFit="1" customWidth="1"/>
    <col min="15368" max="15368" width="15.6640625" bestFit="1" customWidth="1"/>
    <col min="15369" max="15369" width="13.88671875" bestFit="1" customWidth="1"/>
    <col min="15370" max="15371" width="15.33203125" bestFit="1" customWidth="1"/>
    <col min="15372" max="15372" width="15.109375" customWidth="1"/>
    <col min="15617" max="15617" width="27.109375" bestFit="1" customWidth="1"/>
    <col min="15618" max="15618" width="14.33203125" bestFit="1" customWidth="1"/>
    <col min="15619" max="15621" width="15.44140625" bestFit="1" customWidth="1"/>
    <col min="15622" max="15622" width="15.33203125" bestFit="1" customWidth="1"/>
    <col min="15623" max="15623" width="13.88671875" bestFit="1" customWidth="1"/>
    <col min="15624" max="15624" width="15.6640625" bestFit="1" customWidth="1"/>
    <col min="15625" max="15625" width="13.88671875" bestFit="1" customWidth="1"/>
    <col min="15626" max="15627" width="15.33203125" bestFit="1" customWidth="1"/>
    <col min="15628" max="15628" width="15.109375" customWidth="1"/>
    <col min="15873" max="15873" width="27.109375" bestFit="1" customWidth="1"/>
    <col min="15874" max="15874" width="14.33203125" bestFit="1" customWidth="1"/>
    <col min="15875" max="15877" width="15.44140625" bestFit="1" customWidth="1"/>
    <col min="15878" max="15878" width="15.33203125" bestFit="1" customWidth="1"/>
    <col min="15879" max="15879" width="13.88671875" bestFit="1" customWidth="1"/>
    <col min="15880" max="15880" width="15.6640625" bestFit="1" customWidth="1"/>
    <col min="15881" max="15881" width="13.88671875" bestFit="1" customWidth="1"/>
    <col min="15882" max="15883" width="15.33203125" bestFit="1" customWidth="1"/>
    <col min="15884" max="15884" width="15.109375" customWidth="1"/>
    <col min="16129" max="16129" width="27.109375" bestFit="1" customWidth="1"/>
    <col min="16130" max="16130" width="14.33203125" bestFit="1" customWidth="1"/>
    <col min="16131" max="16133" width="15.44140625" bestFit="1" customWidth="1"/>
    <col min="16134" max="16134" width="15.33203125" bestFit="1" customWidth="1"/>
    <col min="16135" max="16135" width="13.88671875" bestFit="1" customWidth="1"/>
    <col min="16136" max="16136" width="15.6640625" bestFit="1" customWidth="1"/>
    <col min="16137" max="16137" width="13.88671875" bestFit="1" customWidth="1"/>
    <col min="16138" max="16139" width="15.33203125" bestFit="1" customWidth="1"/>
    <col min="16140" max="16140" width="15.109375" customWidth="1"/>
  </cols>
  <sheetData>
    <row r="2" spans="1:8" ht="25.8" x14ac:dyDescent="0.5">
      <c r="A2" s="550" t="s">
        <v>828</v>
      </c>
    </row>
    <row r="4" spans="1:8" s="27" customFormat="1" x14ac:dyDescent="0.3">
      <c r="A4" s="116"/>
      <c r="B4" s="116"/>
      <c r="C4" s="116"/>
      <c r="D4" s="117"/>
      <c r="E4" s="117"/>
      <c r="F4" s="117"/>
      <c r="G4" s="117"/>
      <c r="H4" s="118"/>
    </row>
    <row r="5" spans="1:8" s="122" customFormat="1" x14ac:dyDescent="0.3">
      <c r="A5" s="119" t="s">
        <v>557</v>
      </c>
      <c r="B5" s="120">
        <v>2011</v>
      </c>
      <c r="C5" s="120">
        <v>2012</v>
      </c>
      <c r="D5" s="121">
        <v>2013</v>
      </c>
      <c r="E5" s="117"/>
      <c r="F5" s="117"/>
      <c r="G5" s="27"/>
      <c r="H5" s="27"/>
    </row>
    <row r="6" spans="1:8" s="27" customFormat="1" ht="15" thickBot="1" x14ac:dyDescent="0.35">
      <c r="A6" s="123" t="s">
        <v>538</v>
      </c>
      <c r="B6" s="234">
        <f>'Sales Quota Detail'!C141</f>
        <v>7076000</v>
      </c>
      <c r="C6" s="234">
        <f>'Sales Quota Detail'!E141</f>
        <v>13112319.999999998</v>
      </c>
      <c r="D6" s="234">
        <f>'Sales Quota Detail'!G141</f>
        <v>19478783.999999996</v>
      </c>
      <c r="E6" s="117"/>
      <c r="F6" s="118"/>
      <c r="G6" s="67"/>
    </row>
    <row r="7" spans="1:8" s="27" customFormat="1" x14ac:dyDescent="0.3">
      <c r="A7" s="123" t="s">
        <v>534</v>
      </c>
      <c r="B7" s="548">
        <v>0.16</v>
      </c>
      <c r="C7" s="548">
        <v>0.16</v>
      </c>
      <c r="D7" s="548">
        <v>0.16</v>
      </c>
      <c r="E7" s="117"/>
      <c r="F7" s="118"/>
      <c r="G7" s="67"/>
    </row>
    <row r="8" spans="1:8" s="27" customFormat="1" x14ac:dyDescent="0.3">
      <c r="A8" s="123" t="s">
        <v>535</v>
      </c>
      <c r="B8" s="548">
        <v>0.4</v>
      </c>
      <c r="C8" s="548">
        <v>0.55000000000000004</v>
      </c>
      <c r="D8" s="548">
        <v>0.65</v>
      </c>
      <c r="E8" s="117"/>
      <c r="F8" s="118"/>
      <c r="G8" s="67"/>
    </row>
    <row r="9" spans="1:8" s="27" customFormat="1" x14ac:dyDescent="0.3">
      <c r="A9" s="123" t="s">
        <v>536</v>
      </c>
      <c r="B9" s="548"/>
      <c r="C9" s="548">
        <v>0.75</v>
      </c>
      <c r="D9" s="548">
        <v>0.75</v>
      </c>
      <c r="E9" s="117"/>
      <c r="F9" s="118"/>
      <c r="G9" s="67"/>
    </row>
    <row r="10" spans="1:8" s="27" customFormat="1" x14ac:dyDescent="0.3">
      <c r="A10" s="123" t="s">
        <v>537</v>
      </c>
      <c r="B10" s="548"/>
      <c r="C10" s="548"/>
      <c r="D10" s="548">
        <v>0.85</v>
      </c>
      <c r="E10" s="117"/>
      <c r="F10" s="118"/>
      <c r="G10" s="245" t="s">
        <v>567</v>
      </c>
      <c r="H10" s="246"/>
    </row>
    <row r="11" spans="1:8" s="27" customFormat="1" x14ac:dyDescent="0.3">
      <c r="A11" s="123" t="s">
        <v>533</v>
      </c>
      <c r="B11" s="124">
        <f>B6*B7*B8</f>
        <v>452864</v>
      </c>
      <c r="C11" s="124">
        <f>C6*C7*C8</f>
        <v>1153884.1599999999</v>
      </c>
      <c r="D11" s="124">
        <f>D6*D7*D8</f>
        <v>2025793.5359999996</v>
      </c>
      <c r="E11" s="117"/>
      <c r="F11" s="118"/>
      <c r="G11" s="247">
        <v>0.64</v>
      </c>
      <c r="H11" s="248" t="s">
        <v>267</v>
      </c>
    </row>
    <row r="12" spans="1:8" s="27" customFormat="1" x14ac:dyDescent="0.3">
      <c r="A12" s="123" t="s">
        <v>280</v>
      </c>
      <c r="B12" s="124"/>
      <c r="C12" s="124">
        <f>B11*C9</f>
        <v>339648</v>
      </c>
      <c r="D12" s="124">
        <f>C11*D9</f>
        <v>865413.11999999988</v>
      </c>
      <c r="E12" s="117"/>
      <c r="F12" s="118"/>
      <c r="G12" s="247">
        <v>0.18</v>
      </c>
      <c r="H12" s="248" t="s">
        <v>268</v>
      </c>
    </row>
    <row r="13" spans="1:8" s="27" customFormat="1" x14ac:dyDescent="0.3">
      <c r="A13" s="123" t="s">
        <v>281</v>
      </c>
      <c r="B13" s="124"/>
      <c r="C13" s="124"/>
      <c r="D13" s="124">
        <f>C12*D10</f>
        <v>288700.79999999999</v>
      </c>
      <c r="E13" s="117"/>
      <c r="F13" s="118"/>
      <c r="G13" s="247">
        <v>0.18</v>
      </c>
      <c r="H13" s="248" t="s">
        <v>269</v>
      </c>
    </row>
    <row r="14" spans="1:8" s="27" customFormat="1" x14ac:dyDescent="0.3">
      <c r="A14" s="123" t="s">
        <v>282</v>
      </c>
      <c r="B14" s="233">
        <f>SUM(B11:B13)</f>
        <v>452864</v>
      </c>
      <c r="C14" s="233">
        <f>SUM(C11:C13)</f>
        <v>1493532.16</v>
      </c>
      <c r="D14" s="233">
        <f>SUM(D11:D13)</f>
        <v>3179907.4559999993</v>
      </c>
      <c r="E14" s="117"/>
      <c r="F14" s="118"/>
      <c r="G14" s="249"/>
      <c r="H14" s="250"/>
    </row>
    <row r="15" spans="1:8" s="27" customFormat="1" ht="3.75" customHeight="1" x14ac:dyDescent="0.3">
      <c r="A15" s="123"/>
      <c r="B15" s="124"/>
      <c r="C15" s="124"/>
      <c r="D15" s="124"/>
      <c r="E15" s="117"/>
      <c r="F15" s="118"/>
    </row>
    <row r="16" spans="1:8" s="27" customFormat="1" x14ac:dyDescent="0.3">
      <c r="A16" s="119" t="s">
        <v>10</v>
      </c>
      <c r="B16" s="125">
        <f>B14+B6</f>
        <v>7528864</v>
      </c>
      <c r="C16" s="125">
        <f>C14+C6</f>
        <v>14605852.159999998</v>
      </c>
      <c r="D16" s="126">
        <f>D14+D6</f>
        <v>22658691.455999997</v>
      </c>
      <c r="E16" s="117"/>
      <c r="F16" s="118"/>
    </row>
    <row r="17" spans="1:14" s="27" customFormat="1" x14ac:dyDescent="0.3">
      <c r="A17" s="161" t="s">
        <v>540</v>
      </c>
      <c r="B17" s="239">
        <f>B14/B6</f>
        <v>6.4000000000000001E-2</v>
      </c>
      <c r="C17" s="239">
        <f>C14/C6</f>
        <v>0.11390296759078486</v>
      </c>
      <c r="D17" s="239">
        <f>D14/D6</f>
        <v>0.16324979300555928</v>
      </c>
      <c r="E17" s="117"/>
      <c r="F17" s="117"/>
      <c r="G17" s="245" t="s">
        <v>568</v>
      </c>
      <c r="H17" s="246"/>
    </row>
    <row r="18" spans="1:14" s="128" customFormat="1" x14ac:dyDescent="0.3">
      <c r="A18" s="116"/>
      <c r="B18" s="127"/>
      <c r="C18" s="117"/>
      <c r="D18" s="127"/>
      <c r="E18" s="117"/>
      <c r="F18" s="127"/>
      <c r="G18" s="247">
        <v>0.33</v>
      </c>
      <c r="H18" s="248" t="s">
        <v>267</v>
      </c>
      <c r="I18" s="117"/>
      <c r="J18" s="127"/>
      <c r="K18" s="117"/>
      <c r="L18" s="117"/>
      <c r="M18" s="117"/>
      <c r="N18" s="117"/>
    </row>
    <row r="19" spans="1:14" s="128" customFormat="1" x14ac:dyDescent="0.3">
      <c r="A19" s="129"/>
      <c r="B19" s="130" t="s">
        <v>283</v>
      </c>
      <c r="C19" s="125" t="s">
        <v>284</v>
      </c>
      <c r="D19" s="131" t="s">
        <v>285</v>
      </c>
      <c r="E19" s="117"/>
      <c r="F19" s="127"/>
      <c r="G19" s="247">
        <v>0.08</v>
      </c>
      <c r="H19" s="248" t="s">
        <v>268</v>
      </c>
      <c r="I19" s="117"/>
      <c r="J19" s="117"/>
      <c r="K19" s="117"/>
      <c r="L19" s="117"/>
    </row>
    <row r="20" spans="1:14" s="128" customFormat="1" x14ac:dyDescent="0.3">
      <c r="A20" s="132" t="s">
        <v>555</v>
      </c>
      <c r="B20" s="133">
        <f>B25/B27</f>
        <v>0.72279194544276681</v>
      </c>
      <c r="C20" s="127">
        <f>C25/C27</f>
        <v>0.73145004870547115</v>
      </c>
      <c r="D20" s="134">
        <f>D25/D27</f>
        <v>0.67873534854179784</v>
      </c>
      <c r="E20" s="117"/>
      <c r="F20" s="127"/>
      <c r="G20" s="247">
        <v>0.12</v>
      </c>
      <c r="H20" s="248" t="s">
        <v>269</v>
      </c>
      <c r="I20" s="117"/>
      <c r="J20" s="117"/>
      <c r="K20" s="117"/>
      <c r="L20" s="117"/>
    </row>
    <row r="21" spans="1:14" s="128" customFormat="1" x14ac:dyDescent="0.3">
      <c r="A21" s="135" t="s">
        <v>556</v>
      </c>
      <c r="B21" s="130">
        <f>B26/B27</f>
        <v>0.27720805455723324</v>
      </c>
      <c r="C21" s="136">
        <f>C26/C27</f>
        <v>0.26854995129452891</v>
      </c>
      <c r="D21" s="131">
        <f>D26/D27</f>
        <v>0.32126465145820216</v>
      </c>
      <c r="E21" s="117"/>
      <c r="F21" s="127"/>
      <c r="G21" s="247">
        <v>0.12</v>
      </c>
      <c r="H21" s="248" t="s">
        <v>569</v>
      </c>
      <c r="I21" s="117"/>
      <c r="J21" s="117"/>
      <c r="K21" s="117"/>
      <c r="L21" s="117"/>
    </row>
    <row r="22" spans="1:14" s="128" customFormat="1" x14ac:dyDescent="0.3">
      <c r="A22" s="116"/>
      <c r="B22" s="127"/>
      <c r="C22" s="117"/>
      <c r="D22" s="127"/>
      <c r="E22" s="117"/>
      <c r="F22" s="127"/>
      <c r="G22" s="249">
        <v>0.35</v>
      </c>
      <c r="H22" s="250" t="s">
        <v>564</v>
      </c>
      <c r="I22" s="117"/>
      <c r="J22" s="127"/>
      <c r="K22" s="117"/>
      <c r="L22" s="117"/>
      <c r="M22" s="117"/>
      <c r="N22" s="117"/>
    </row>
    <row r="23" spans="1:14" s="128" customFormat="1" x14ac:dyDescent="0.3">
      <c r="A23" s="116"/>
      <c r="B23" s="127"/>
      <c r="C23" s="117"/>
      <c r="D23" s="127"/>
      <c r="E23" s="117"/>
      <c r="F23" s="127"/>
      <c r="G23" s="117"/>
      <c r="H23" s="127"/>
      <c r="I23" s="117"/>
      <c r="J23" s="127"/>
      <c r="K23" s="117"/>
      <c r="L23" s="117"/>
      <c r="M23" s="117"/>
      <c r="N23" s="117"/>
    </row>
    <row r="24" spans="1:14" s="128" customFormat="1" x14ac:dyDescent="0.3">
      <c r="A24" s="129"/>
      <c r="B24" s="137">
        <v>2011</v>
      </c>
      <c r="C24" s="138">
        <v>2012</v>
      </c>
      <c r="D24" s="137">
        <v>2013</v>
      </c>
      <c r="E24" s="117"/>
      <c r="F24" s="127"/>
      <c r="G24" s="117"/>
      <c r="H24" s="127"/>
      <c r="I24" s="117"/>
      <c r="J24" s="117"/>
      <c r="K24" s="117"/>
      <c r="L24" s="117"/>
    </row>
    <row r="25" spans="1:14" s="128" customFormat="1" x14ac:dyDescent="0.3">
      <c r="A25" s="132" t="s">
        <v>555</v>
      </c>
      <c r="B25" s="124">
        <f>B16</f>
        <v>7528864</v>
      </c>
      <c r="C25" s="124">
        <f>C16</f>
        <v>14605852.159999998</v>
      </c>
      <c r="D25" s="124">
        <f>D16</f>
        <v>22658691.455999997</v>
      </c>
      <c r="E25" s="117"/>
      <c r="F25" s="127"/>
      <c r="G25" s="117"/>
      <c r="H25" s="127"/>
      <c r="I25" s="117"/>
      <c r="J25" s="117"/>
      <c r="K25" s="117"/>
      <c r="L25" s="117"/>
    </row>
    <row r="26" spans="1:14" s="128" customFormat="1" x14ac:dyDescent="0.3">
      <c r="A26" s="132" t="s">
        <v>556</v>
      </c>
      <c r="B26" s="124">
        <f>$B$33*C33</f>
        <v>2887500</v>
      </c>
      <c r="C26" s="124">
        <f>$B$33*D33</f>
        <v>5362500</v>
      </c>
      <c r="D26" s="124">
        <f>$B$33*E33</f>
        <v>10725000</v>
      </c>
      <c r="E26" s="117"/>
      <c r="F26" s="127"/>
      <c r="G26" s="245" t="s">
        <v>565</v>
      </c>
      <c r="H26" s="246"/>
      <c r="I26" s="117"/>
      <c r="J26" s="117"/>
      <c r="K26" s="117"/>
      <c r="L26" s="117"/>
    </row>
    <row r="27" spans="1:14" s="128" customFormat="1" x14ac:dyDescent="0.3">
      <c r="A27" s="135" t="s">
        <v>10</v>
      </c>
      <c r="B27" s="139">
        <f>SUM(B25:B26)</f>
        <v>10416364</v>
      </c>
      <c r="C27" s="139">
        <f>SUM(C25:C26)</f>
        <v>19968352.159999996</v>
      </c>
      <c r="D27" s="139">
        <f>SUM(D25:D26)</f>
        <v>33383691.455999997</v>
      </c>
      <c r="E27" s="117"/>
      <c r="F27" s="127"/>
      <c r="G27" s="247">
        <v>0.69</v>
      </c>
      <c r="H27" s="248" t="s">
        <v>562</v>
      </c>
      <c r="I27" s="117"/>
      <c r="J27" s="117"/>
      <c r="K27" s="117"/>
      <c r="L27" s="117"/>
    </row>
    <row r="28" spans="1:14" s="128" customFormat="1" x14ac:dyDescent="0.3">
      <c r="A28" s="116"/>
      <c r="B28" s="127"/>
      <c r="C28" s="117"/>
      <c r="D28" s="127"/>
      <c r="E28" s="117"/>
      <c r="F28" s="127"/>
      <c r="G28" s="247">
        <v>0.19</v>
      </c>
      <c r="H28" s="248" t="s">
        <v>563</v>
      </c>
      <c r="I28" s="117"/>
      <c r="J28" s="127"/>
      <c r="K28" s="117"/>
      <c r="L28" s="117"/>
      <c r="M28" s="117"/>
      <c r="N28" s="117"/>
    </row>
    <row r="29" spans="1:14" s="128" customFormat="1" x14ac:dyDescent="0.3">
      <c r="A29" s="116"/>
      <c r="B29" s="127"/>
      <c r="C29" s="117"/>
      <c r="D29" s="127"/>
      <c r="E29" s="117"/>
      <c r="F29" s="127"/>
      <c r="G29" s="247">
        <v>0.03</v>
      </c>
      <c r="H29" s="248" t="s">
        <v>564</v>
      </c>
      <c r="I29" s="117"/>
      <c r="J29" s="127"/>
      <c r="K29" s="117"/>
      <c r="L29" s="117"/>
      <c r="M29" s="117"/>
      <c r="N29" s="117"/>
    </row>
    <row r="30" spans="1:14" s="128" customFormat="1" x14ac:dyDescent="0.3">
      <c r="A30" s="129"/>
      <c r="B30" s="131" t="s">
        <v>287</v>
      </c>
      <c r="C30" s="140">
        <v>2011</v>
      </c>
      <c r="D30" s="141">
        <v>2012</v>
      </c>
      <c r="E30" s="140">
        <v>2013</v>
      </c>
      <c r="F30" s="127"/>
      <c r="G30" s="249">
        <v>0.09</v>
      </c>
      <c r="H30" s="250" t="s">
        <v>566</v>
      </c>
      <c r="I30" s="117"/>
      <c r="J30" s="117"/>
      <c r="K30" s="117"/>
      <c r="L30" s="117"/>
    </row>
    <row r="31" spans="1:14" s="128" customFormat="1" x14ac:dyDescent="0.3">
      <c r="A31" s="132" t="s">
        <v>551</v>
      </c>
      <c r="B31" s="124" t="s">
        <v>56</v>
      </c>
      <c r="C31" s="142">
        <v>200</v>
      </c>
      <c r="D31" s="142">
        <v>370</v>
      </c>
      <c r="E31" s="142">
        <v>550</v>
      </c>
      <c r="F31" s="127"/>
      <c r="G31" s="117"/>
      <c r="H31" s="127"/>
      <c r="I31" s="117"/>
      <c r="J31" s="117"/>
      <c r="K31" s="117"/>
      <c r="L31" s="117"/>
    </row>
    <row r="32" spans="1:14" s="128" customFormat="1" x14ac:dyDescent="0.3">
      <c r="A32" s="132" t="s">
        <v>559</v>
      </c>
      <c r="B32" s="124"/>
      <c r="C32" s="142">
        <v>85</v>
      </c>
      <c r="D32" s="142">
        <v>158</v>
      </c>
      <c r="E32" s="142">
        <v>235</v>
      </c>
      <c r="F32" s="235"/>
      <c r="G32" s="117"/>
      <c r="H32" s="127"/>
      <c r="I32" s="117"/>
      <c r="J32" s="117"/>
      <c r="K32" s="117"/>
      <c r="L32" s="117"/>
    </row>
    <row r="33" spans="1:14" s="128" customFormat="1" x14ac:dyDescent="0.3">
      <c r="A33" s="132" t="s">
        <v>556</v>
      </c>
      <c r="B33" s="124">
        <v>16500</v>
      </c>
      <c r="C33" s="142">
        <v>175</v>
      </c>
      <c r="D33" s="142">
        <v>325</v>
      </c>
      <c r="E33" s="142">
        <v>650</v>
      </c>
      <c r="F33" s="127"/>
      <c r="G33" s="117"/>
      <c r="H33" s="235"/>
      <c r="I33" s="117"/>
      <c r="J33" s="117"/>
      <c r="K33" s="117"/>
      <c r="L33" s="117"/>
    </row>
    <row r="34" spans="1:14" s="128" customFormat="1" x14ac:dyDescent="0.3">
      <c r="A34" s="135" t="s">
        <v>10</v>
      </c>
      <c r="B34" s="143"/>
      <c r="C34" s="144">
        <f>SUM(C31:C33)</f>
        <v>460</v>
      </c>
      <c r="D34" s="144">
        <f>SUM(D31:D33)</f>
        <v>853</v>
      </c>
      <c r="E34" s="144">
        <f>SUM(E31:E33)</f>
        <v>1435</v>
      </c>
      <c r="F34" s="127"/>
      <c r="G34" s="117"/>
      <c r="H34" s="127"/>
      <c r="I34" s="117"/>
      <c r="J34" s="117"/>
      <c r="K34" s="117"/>
      <c r="L34" s="117"/>
    </row>
    <row r="35" spans="1:14" s="128" customFormat="1" x14ac:dyDescent="0.3">
      <c r="A35" s="116"/>
      <c r="B35" s="127"/>
      <c r="C35" s="117"/>
      <c r="D35" s="127"/>
      <c r="E35" s="117"/>
      <c r="F35" s="127"/>
      <c r="G35" s="117"/>
      <c r="H35" s="127"/>
      <c r="I35" s="117"/>
      <c r="J35" s="127"/>
      <c r="K35" s="117"/>
      <c r="L35" s="117"/>
      <c r="M35" s="117"/>
      <c r="N35" s="117"/>
    </row>
    <row r="36" spans="1:14" s="128" customFormat="1" x14ac:dyDescent="0.3">
      <c r="A36" s="116"/>
      <c r="B36" s="127"/>
      <c r="C36" s="117"/>
      <c r="D36" s="127"/>
      <c r="E36" s="117"/>
      <c r="F36" s="127"/>
      <c r="G36" s="117"/>
      <c r="H36" s="127"/>
      <c r="I36" s="117"/>
      <c r="J36" s="127"/>
      <c r="K36" s="117"/>
      <c r="L36" s="117"/>
      <c r="M36" s="117"/>
      <c r="N36" s="117"/>
    </row>
    <row r="37" spans="1:14" s="148" customFormat="1" x14ac:dyDescent="0.3">
      <c r="A37" s="145"/>
      <c r="B37" s="146"/>
      <c r="C37" s="147"/>
      <c r="D37" s="146"/>
      <c r="E37" s="147"/>
      <c r="F37" s="146"/>
      <c r="G37" s="147"/>
      <c r="H37" s="127"/>
      <c r="I37" s="117"/>
      <c r="J37" s="127"/>
      <c r="K37" s="117"/>
      <c r="L37" s="147"/>
      <c r="M37" s="147"/>
      <c r="N37" s="147"/>
    </row>
    <row r="38" spans="1:14" s="148" customFormat="1" x14ac:dyDescent="0.3">
      <c r="A38" s="129" t="s">
        <v>288</v>
      </c>
      <c r="B38" s="577">
        <v>2011</v>
      </c>
      <c r="C38" s="578"/>
      <c r="D38" s="577">
        <v>2012</v>
      </c>
      <c r="E38" s="578"/>
      <c r="F38" s="579">
        <v>2013</v>
      </c>
      <c r="G38" s="580"/>
      <c r="H38" s="546"/>
      <c r="I38" s="546"/>
      <c r="J38" s="546"/>
      <c r="K38" s="546"/>
      <c r="L38" s="147"/>
      <c r="M38" s="147"/>
      <c r="N38" s="147"/>
    </row>
    <row r="39" spans="1:14" s="148" customFormat="1" x14ac:dyDescent="0.3">
      <c r="A39" s="135"/>
      <c r="B39" s="149" t="s">
        <v>289</v>
      </c>
      <c r="C39" s="150" t="s">
        <v>290</v>
      </c>
      <c r="D39" s="149" t="s">
        <v>289</v>
      </c>
      <c r="E39" s="150" t="s">
        <v>290</v>
      </c>
      <c r="F39" s="149" t="s">
        <v>289</v>
      </c>
      <c r="G39" s="150" t="s">
        <v>290</v>
      </c>
      <c r="H39" s="519"/>
      <c r="I39" s="519"/>
      <c r="J39" s="519"/>
      <c r="K39" s="519"/>
      <c r="L39" s="147"/>
      <c r="M39" s="147"/>
      <c r="N39" s="147"/>
    </row>
    <row r="40" spans="1:14" s="148" customFormat="1" x14ac:dyDescent="0.3">
      <c r="A40" s="151" t="s">
        <v>291</v>
      </c>
      <c r="B40" s="152">
        <f>C40/$C$47</f>
        <v>0.4078007238930319</v>
      </c>
      <c r="C40" s="153">
        <f>'Sales Quota Detail'!C136</f>
        <v>4292000</v>
      </c>
      <c r="D40" s="152">
        <f t="shared" ref="D40:D46" si="0">E40/$E$47</f>
        <v>0.34137705382234174</v>
      </c>
      <c r="E40" s="153">
        <f>'Sales Quota Detail'!E136</f>
        <v>6818406.3999999994</v>
      </c>
      <c r="F40" s="152">
        <f>G40/$G$47</f>
        <v>0.29170469842352592</v>
      </c>
      <c r="G40" s="153">
        <f>'Sales Quota Detail'!G136</f>
        <v>9739391.9999999981</v>
      </c>
      <c r="H40" s="154"/>
      <c r="I40" s="547"/>
      <c r="J40" s="154"/>
      <c r="K40" s="547"/>
      <c r="L40" s="147"/>
      <c r="M40" s="147"/>
      <c r="N40" s="147"/>
    </row>
    <row r="41" spans="1:14" s="148" customFormat="1" x14ac:dyDescent="0.3">
      <c r="A41" s="151" t="s">
        <v>292</v>
      </c>
      <c r="B41" s="152">
        <f t="shared" ref="B41:B46" si="1">C41/$C$47</f>
        <v>8.9598341712751411E-2</v>
      </c>
      <c r="C41" s="153">
        <f>'Sales Quota Detail'!C137</f>
        <v>943000</v>
      </c>
      <c r="D41" s="152">
        <f t="shared" si="0"/>
        <v>8.5344263455585434E-2</v>
      </c>
      <c r="E41" s="153">
        <f>'Sales Quota Detail'!E137</f>
        <v>1704601.5999999999</v>
      </c>
      <c r="F41" s="152">
        <f t="shared" ref="F41:F46" si="2">G41/$G$47</f>
        <v>7.5843221590116736E-2</v>
      </c>
      <c r="G41" s="153">
        <f>'Sales Quota Detail'!G137</f>
        <v>2532241.9199999995</v>
      </c>
      <c r="H41" s="154"/>
      <c r="I41" s="547"/>
      <c r="J41" s="154"/>
      <c r="K41" s="547"/>
      <c r="L41" s="147"/>
      <c r="M41" s="147"/>
      <c r="N41" s="147"/>
    </row>
    <row r="42" spans="1:14" s="148" customFormat="1" x14ac:dyDescent="0.3">
      <c r="A42" s="151" t="s">
        <v>293</v>
      </c>
      <c r="B42" s="152">
        <f t="shared" si="1"/>
        <v>0.11933777008612489</v>
      </c>
      <c r="C42" s="153">
        <f>'Sales Quota Detail'!C138</f>
        <v>1256000</v>
      </c>
      <c r="D42" s="152">
        <f t="shared" si="0"/>
        <v>0.16412358356843351</v>
      </c>
      <c r="E42" s="153">
        <f>'Sales Quota Detail'!E138</f>
        <v>3278079.9999999995</v>
      </c>
      <c r="F42" s="152">
        <f t="shared" si="2"/>
        <v>0.16335463111717452</v>
      </c>
      <c r="G42" s="153">
        <f>'Sales Quota Detail'!G138</f>
        <v>5454059.5199999996</v>
      </c>
      <c r="H42" s="154"/>
      <c r="I42" s="547"/>
      <c r="J42" s="154"/>
      <c r="K42" s="547"/>
      <c r="L42" s="147"/>
      <c r="M42" s="147"/>
      <c r="N42" s="147"/>
    </row>
    <row r="43" spans="1:14" s="148" customFormat="1" x14ac:dyDescent="0.3">
      <c r="A43" s="151" t="s">
        <v>294</v>
      </c>
      <c r="B43" s="152">
        <f t="shared" si="1"/>
        <v>9.9764855565629886E-3</v>
      </c>
      <c r="C43" s="153">
        <f>'Sales Quota Detail'!C139</f>
        <v>105000</v>
      </c>
      <c r="D43" s="152">
        <f t="shared" si="0"/>
        <v>6.5649433427373413E-3</v>
      </c>
      <c r="E43" s="153">
        <f>'Sales Quota Detail'!E139</f>
        <v>131123.19999999998</v>
      </c>
      <c r="F43" s="152">
        <f t="shared" si="2"/>
        <v>0</v>
      </c>
      <c r="G43" s="153">
        <f>'Sales Quota Detail'!G139</f>
        <v>0</v>
      </c>
      <c r="H43" s="154"/>
      <c r="I43" s="547"/>
      <c r="J43" s="154"/>
      <c r="K43" s="547"/>
      <c r="L43" s="147"/>
      <c r="M43" s="147"/>
      <c r="N43" s="147"/>
    </row>
    <row r="44" spans="1:14" s="148" customFormat="1" x14ac:dyDescent="0.3">
      <c r="A44" s="151" t="s">
        <v>295</v>
      </c>
      <c r="B44" s="152">
        <f t="shared" si="1"/>
        <v>4.560679111571652E-2</v>
      </c>
      <c r="C44" s="153">
        <f>'Sales Quota Detail'!C140</f>
        <v>480000</v>
      </c>
      <c r="D44" s="152">
        <f t="shared" si="0"/>
        <v>5.9084490084636065E-2</v>
      </c>
      <c r="E44" s="153">
        <f>'Sales Quota Detail'!E140</f>
        <v>1180108.7999999998</v>
      </c>
      <c r="F44" s="152">
        <f t="shared" si="2"/>
        <v>5.2506845716234665E-2</v>
      </c>
      <c r="G44" s="153">
        <f>'Sales Quota Detail'!G140</f>
        <v>1753090.5599999996</v>
      </c>
      <c r="H44" s="240"/>
      <c r="I44" s="547"/>
      <c r="J44" s="154"/>
      <c r="K44" s="547"/>
      <c r="L44" s="147"/>
      <c r="M44" s="147"/>
      <c r="N44" s="147"/>
    </row>
    <row r="45" spans="1:14" s="148" customFormat="1" x14ac:dyDescent="0.3">
      <c r="A45" s="155" t="s">
        <v>286</v>
      </c>
      <c r="B45" s="152">
        <f t="shared" si="1"/>
        <v>0.27435335280548218</v>
      </c>
      <c r="C45" s="156">
        <f>B26</f>
        <v>2887500</v>
      </c>
      <c r="D45" s="152">
        <f t="shared" si="0"/>
        <v>0.26848420931939576</v>
      </c>
      <c r="E45" s="156">
        <f>C26</f>
        <v>5362500</v>
      </c>
      <c r="F45" s="152">
        <f t="shared" si="2"/>
        <v>0.32122466069671657</v>
      </c>
      <c r="G45" s="156">
        <f>D26</f>
        <v>10725000</v>
      </c>
      <c r="H45" s="154"/>
      <c r="I45" s="160"/>
      <c r="J45" s="154"/>
      <c r="K45" s="160"/>
      <c r="L45" s="147"/>
      <c r="M45" s="147"/>
      <c r="N45" s="147"/>
    </row>
    <row r="46" spans="1:14" s="148" customFormat="1" x14ac:dyDescent="0.3">
      <c r="A46" s="155" t="s">
        <v>296</v>
      </c>
      <c r="B46" s="152">
        <f t="shared" si="1"/>
        <v>4.3028487191308015E-2</v>
      </c>
      <c r="C46" s="156">
        <f>B14</f>
        <v>452864</v>
      </c>
      <c r="D46" s="152">
        <f t="shared" si="0"/>
        <v>7.4776652880315014E-2</v>
      </c>
      <c r="E46" s="156">
        <f>C14</f>
        <v>1493532.16</v>
      </c>
      <c r="F46" s="152">
        <f t="shared" si="2"/>
        <v>9.5241463272779395E-2</v>
      </c>
      <c r="G46" s="156">
        <f>D14</f>
        <v>3179907.4559999993</v>
      </c>
      <c r="H46" s="154"/>
      <c r="I46" s="160"/>
      <c r="J46" s="154"/>
      <c r="K46" s="160"/>
      <c r="L46" s="147"/>
      <c r="M46" s="147"/>
      <c r="N46" s="147"/>
    </row>
    <row r="47" spans="1:14" s="148" customFormat="1" x14ac:dyDescent="0.3">
      <c r="A47" s="158" t="s">
        <v>10</v>
      </c>
      <c r="B47" s="549">
        <f>SUM(B40:B46)</f>
        <v>0.9897019523609778</v>
      </c>
      <c r="C47" s="126">
        <v>10524748.359999999</v>
      </c>
      <c r="D47" s="130">
        <f>SUM(D40:D46)</f>
        <v>0.99975519647344491</v>
      </c>
      <c r="E47" s="126">
        <v>19973241.68</v>
      </c>
      <c r="F47" s="130">
        <f>SUM(F40:F46)</f>
        <v>0.99987552081654774</v>
      </c>
      <c r="G47" s="126">
        <v>33387847.547999997</v>
      </c>
      <c r="H47" s="127"/>
      <c r="I47" s="117"/>
      <c r="J47" s="127"/>
      <c r="K47" s="117"/>
      <c r="L47" s="147"/>
      <c r="M47" s="147"/>
      <c r="N47" s="147"/>
    </row>
    <row r="48" spans="1:14" s="148" customFormat="1" x14ac:dyDescent="0.3">
      <c r="A48" s="145"/>
      <c r="B48" s="146"/>
      <c r="C48" s="147"/>
      <c r="D48" s="146"/>
      <c r="E48" s="147"/>
      <c r="F48" s="146"/>
      <c r="G48" s="147"/>
      <c r="H48" s="127"/>
      <c r="I48" s="117"/>
      <c r="J48" s="127"/>
      <c r="K48" s="117"/>
      <c r="L48" s="147"/>
      <c r="M48" s="147"/>
      <c r="N48" s="147"/>
    </row>
    <row r="49" spans="1:18" s="159" customFormat="1" x14ac:dyDescent="0.3">
      <c r="B49" s="154"/>
      <c r="D49" s="154"/>
      <c r="F49" s="154"/>
      <c r="H49" s="154"/>
      <c r="J49" s="154"/>
      <c r="K49" s="160"/>
      <c r="L49" s="160"/>
      <c r="M49" s="160"/>
      <c r="N49" s="160"/>
    </row>
    <row r="50" spans="1:18" s="159" customFormat="1" x14ac:dyDescent="0.3">
      <c r="A50" s="116"/>
      <c r="B50" s="116"/>
      <c r="C50" s="576"/>
      <c r="D50" s="576"/>
      <c r="E50" s="576"/>
      <c r="F50" s="576"/>
      <c r="G50" s="576"/>
      <c r="H50" s="576"/>
      <c r="I50" s="576"/>
      <c r="J50" s="576"/>
      <c r="K50" s="576"/>
      <c r="L50" s="576"/>
      <c r="M50" s="162"/>
      <c r="N50" s="162"/>
      <c r="O50" s="162"/>
      <c r="P50" s="160"/>
      <c r="Q50" s="160"/>
      <c r="R50" s="160"/>
    </row>
    <row r="51" spans="1:18" s="168" customFormat="1" x14ac:dyDescent="0.3">
      <c r="A51" s="145"/>
      <c r="B51" s="163"/>
      <c r="C51" s="164"/>
      <c r="D51" s="147"/>
      <c r="E51" s="164"/>
      <c r="F51" s="147"/>
      <c r="G51" s="164"/>
      <c r="H51" s="147"/>
      <c r="I51" s="164"/>
      <c r="J51" s="147"/>
      <c r="K51" s="164"/>
      <c r="L51" s="147"/>
      <c r="M51" s="165"/>
      <c r="N51" s="166"/>
      <c r="O51" s="167"/>
      <c r="P51" s="157"/>
      <c r="Q51" s="157"/>
      <c r="R51" s="157"/>
    </row>
  </sheetData>
  <mergeCells count="8">
    <mergeCell ref="I50:J50"/>
    <mergeCell ref="K50:L50"/>
    <mergeCell ref="B38:C38"/>
    <mergeCell ref="D38:E38"/>
    <mergeCell ref="F38:G38"/>
    <mergeCell ref="C50:D50"/>
    <mergeCell ref="E50:F50"/>
    <mergeCell ref="G50:H50"/>
  </mergeCells>
  <pageMargins left="0.7" right="0.7" top="0.75" bottom="0.75" header="0.3" footer="0.3"/>
  <pageSetup scale="64" orientation="landscape" r:id="rId1"/>
  <headerFooter>
    <oddHeader>&amp;C&amp;18C Port Solutions, Inc.</oddHeader>
    <oddFooter>&amp;C&amp;A&amp;R&amp;F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59"/>
  <sheetViews>
    <sheetView zoomScaleNormal="100" workbookViewId="0"/>
  </sheetViews>
  <sheetFormatPr defaultRowHeight="14.4" x14ac:dyDescent="0.3"/>
  <cols>
    <col min="1" max="1" width="37.33203125" bestFit="1" customWidth="1"/>
    <col min="2" max="2" width="17.44140625" bestFit="1" customWidth="1"/>
    <col min="3" max="4" width="16.88671875" bestFit="1" customWidth="1"/>
    <col min="5" max="5" width="17.88671875" bestFit="1" customWidth="1"/>
    <col min="6" max="6" width="16.88671875" bestFit="1" customWidth="1"/>
    <col min="7" max="7" width="18.33203125" bestFit="1" customWidth="1"/>
    <col min="8" max="8" width="9.33203125" bestFit="1" customWidth="1"/>
    <col min="9" max="9" width="15.44140625" bestFit="1" customWidth="1"/>
    <col min="10" max="10" width="9.88671875" bestFit="1" customWidth="1"/>
    <col min="11" max="11" width="15.44140625" bestFit="1" customWidth="1"/>
    <col min="12" max="12" width="9.33203125" bestFit="1" customWidth="1"/>
    <col min="13" max="13" width="14.44140625" bestFit="1" customWidth="1"/>
    <col min="14" max="14" width="9.33203125" bestFit="1" customWidth="1"/>
    <col min="15" max="15" width="14.44140625" bestFit="1" customWidth="1"/>
    <col min="16" max="16" width="9.6640625" bestFit="1" customWidth="1"/>
    <col min="17" max="17" width="14.88671875" bestFit="1" customWidth="1"/>
    <col min="19" max="19" width="16" bestFit="1" customWidth="1"/>
    <col min="21" max="21" width="13.88671875" bestFit="1" customWidth="1"/>
    <col min="23" max="23" width="13.88671875" bestFit="1" customWidth="1"/>
    <col min="25" max="25" width="13.88671875" bestFit="1" customWidth="1"/>
    <col min="26" max="26" width="14.33203125" bestFit="1" customWidth="1"/>
    <col min="27" max="27" width="16.88671875" bestFit="1" customWidth="1"/>
    <col min="29" max="29" width="16.6640625" bestFit="1" customWidth="1"/>
    <col min="257" max="257" width="37.33203125" bestFit="1" customWidth="1"/>
    <col min="258" max="258" width="17.44140625" bestFit="1" customWidth="1"/>
    <col min="259" max="260" width="16.88671875" bestFit="1" customWidth="1"/>
    <col min="261" max="261" width="17.88671875" bestFit="1" customWidth="1"/>
    <col min="262" max="262" width="16.88671875" bestFit="1" customWidth="1"/>
    <col min="263" max="263" width="18.33203125" bestFit="1" customWidth="1"/>
    <col min="264" max="264" width="9.33203125" bestFit="1" customWidth="1"/>
    <col min="265" max="265" width="15.44140625" bestFit="1" customWidth="1"/>
    <col min="266" max="266" width="9.88671875" bestFit="1" customWidth="1"/>
    <col min="267" max="267" width="15.44140625" bestFit="1" customWidth="1"/>
    <col min="268" max="268" width="9.33203125" bestFit="1" customWidth="1"/>
    <col min="269" max="269" width="14.44140625" bestFit="1" customWidth="1"/>
    <col min="270" max="270" width="9.33203125" bestFit="1" customWidth="1"/>
    <col min="271" max="271" width="14.44140625" bestFit="1" customWidth="1"/>
    <col min="272" max="272" width="9.6640625" bestFit="1" customWidth="1"/>
    <col min="273" max="273" width="14.88671875" bestFit="1" customWidth="1"/>
    <col min="275" max="275" width="16" bestFit="1" customWidth="1"/>
    <col min="277" max="277" width="13.88671875" bestFit="1" customWidth="1"/>
    <col min="279" max="279" width="13.88671875" bestFit="1" customWidth="1"/>
    <col min="281" max="281" width="13.88671875" bestFit="1" customWidth="1"/>
    <col min="282" max="282" width="14.33203125" bestFit="1" customWidth="1"/>
    <col min="283" max="283" width="16.88671875" bestFit="1" customWidth="1"/>
    <col min="285" max="285" width="16.6640625" bestFit="1" customWidth="1"/>
    <col min="513" max="513" width="37.33203125" bestFit="1" customWidth="1"/>
    <col min="514" max="514" width="17.44140625" bestFit="1" customWidth="1"/>
    <col min="515" max="516" width="16.88671875" bestFit="1" customWidth="1"/>
    <col min="517" max="517" width="17.88671875" bestFit="1" customWidth="1"/>
    <col min="518" max="518" width="16.88671875" bestFit="1" customWidth="1"/>
    <col min="519" max="519" width="18.33203125" bestFit="1" customWidth="1"/>
    <col min="520" max="520" width="9.33203125" bestFit="1" customWidth="1"/>
    <col min="521" max="521" width="15.44140625" bestFit="1" customWidth="1"/>
    <col min="522" max="522" width="9.88671875" bestFit="1" customWidth="1"/>
    <col min="523" max="523" width="15.44140625" bestFit="1" customWidth="1"/>
    <col min="524" max="524" width="9.33203125" bestFit="1" customWidth="1"/>
    <col min="525" max="525" width="14.44140625" bestFit="1" customWidth="1"/>
    <col min="526" max="526" width="9.33203125" bestFit="1" customWidth="1"/>
    <col min="527" max="527" width="14.44140625" bestFit="1" customWidth="1"/>
    <col min="528" max="528" width="9.6640625" bestFit="1" customWidth="1"/>
    <col min="529" max="529" width="14.88671875" bestFit="1" customWidth="1"/>
    <col min="531" max="531" width="16" bestFit="1" customWidth="1"/>
    <col min="533" max="533" width="13.88671875" bestFit="1" customWidth="1"/>
    <col min="535" max="535" width="13.88671875" bestFit="1" customWidth="1"/>
    <col min="537" max="537" width="13.88671875" bestFit="1" customWidth="1"/>
    <col min="538" max="538" width="14.33203125" bestFit="1" customWidth="1"/>
    <col min="539" max="539" width="16.88671875" bestFit="1" customWidth="1"/>
    <col min="541" max="541" width="16.6640625" bestFit="1" customWidth="1"/>
    <col min="769" max="769" width="37.33203125" bestFit="1" customWidth="1"/>
    <col min="770" max="770" width="17.44140625" bestFit="1" customWidth="1"/>
    <col min="771" max="772" width="16.88671875" bestFit="1" customWidth="1"/>
    <col min="773" max="773" width="17.88671875" bestFit="1" customWidth="1"/>
    <col min="774" max="774" width="16.88671875" bestFit="1" customWidth="1"/>
    <col min="775" max="775" width="18.33203125" bestFit="1" customWidth="1"/>
    <col min="776" max="776" width="9.33203125" bestFit="1" customWidth="1"/>
    <col min="777" max="777" width="15.44140625" bestFit="1" customWidth="1"/>
    <col min="778" max="778" width="9.88671875" bestFit="1" customWidth="1"/>
    <col min="779" max="779" width="15.44140625" bestFit="1" customWidth="1"/>
    <col min="780" max="780" width="9.33203125" bestFit="1" customWidth="1"/>
    <col min="781" max="781" width="14.44140625" bestFit="1" customWidth="1"/>
    <col min="782" max="782" width="9.33203125" bestFit="1" customWidth="1"/>
    <col min="783" max="783" width="14.44140625" bestFit="1" customWidth="1"/>
    <col min="784" max="784" width="9.6640625" bestFit="1" customWidth="1"/>
    <col min="785" max="785" width="14.88671875" bestFit="1" customWidth="1"/>
    <col min="787" max="787" width="16" bestFit="1" customWidth="1"/>
    <col min="789" max="789" width="13.88671875" bestFit="1" customWidth="1"/>
    <col min="791" max="791" width="13.88671875" bestFit="1" customWidth="1"/>
    <col min="793" max="793" width="13.88671875" bestFit="1" customWidth="1"/>
    <col min="794" max="794" width="14.33203125" bestFit="1" customWidth="1"/>
    <col min="795" max="795" width="16.88671875" bestFit="1" customWidth="1"/>
    <col min="797" max="797" width="16.6640625" bestFit="1" customWidth="1"/>
    <col min="1025" max="1025" width="37.33203125" bestFit="1" customWidth="1"/>
    <col min="1026" max="1026" width="17.44140625" bestFit="1" customWidth="1"/>
    <col min="1027" max="1028" width="16.88671875" bestFit="1" customWidth="1"/>
    <col min="1029" max="1029" width="17.88671875" bestFit="1" customWidth="1"/>
    <col min="1030" max="1030" width="16.88671875" bestFit="1" customWidth="1"/>
    <col min="1031" max="1031" width="18.33203125" bestFit="1" customWidth="1"/>
    <col min="1032" max="1032" width="9.33203125" bestFit="1" customWidth="1"/>
    <col min="1033" max="1033" width="15.44140625" bestFit="1" customWidth="1"/>
    <col min="1034" max="1034" width="9.88671875" bestFit="1" customWidth="1"/>
    <col min="1035" max="1035" width="15.44140625" bestFit="1" customWidth="1"/>
    <col min="1036" max="1036" width="9.33203125" bestFit="1" customWidth="1"/>
    <col min="1037" max="1037" width="14.44140625" bestFit="1" customWidth="1"/>
    <col min="1038" max="1038" width="9.33203125" bestFit="1" customWidth="1"/>
    <col min="1039" max="1039" width="14.44140625" bestFit="1" customWidth="1"/>
    <col min="1040" max="1040" width="9.6640625" bestFit="1" customWidth="1"/>
    <col min="1041" max="1041" width="14.88671875" bestFit="1" customWidth="1"/>
    <col min="1043" max="1043" width="16" bestFit="1" customWidth="1"/>
    <col min="1045" max="1045" width="13.88671875" bestFit="1" customWidth="1"/>
    <col min="1047" max="1047" width="13.88671875" bestFit="1" customWidth="1"/>
    <col min="1049" max="1049" width="13.88671875" bestFit="1" customWidth="1"/>
    <col min="1050" max="1050" width="14.33203125" bestFit="1" customWidth="1"/>
    <col min="1051" max="1051" width="16.88671875" bestFit="1" customWidth="1"/>
    <col min="1053" max="1053" width="16.6640625" bestFit="1" customWidth="1"/>
    <col min="1281" max="1281" width="37.33203125" bestFit="1" customWidth="1"/>
    <col min="1282" max="1282" width="17.44140625" bestFit="1" customWidth="1"/>
    <col min="1283" max="1284" width="16.88671875" bestFit="1" customWidth="1"/>
    <col min="1285" max="1285" width="17.88671875" bestFit="1" customWidth="1"/>
    <col min="1286" max="1286" width="16.88671875" bestFit="1" customWidth="1"/>
    <col min="1287" max="1287" width="18.33203125" bestFit="1" customWidth="1"/>
    <col min="1288" max="1288" width="9.33203125" bestFit="1" customWidth="1"/>
    <col min="1289" max="1289" width="15.44140625" bestFit="1" customWidth="1"/>
    <col min="1290" max="1290" width="9.88671875" bestFit="1" customWidth="1"/>
    <col min="1291" max="1291" width="15.44140625" bestFit="1" customWidth="1"/>
    <col min="1292" max="1292" width="9.33203125" bestFit="1" customWidth="1"/>
    <col min="1293" max="1293" width="14.44140625" bestFit="1" customWidth="1"/>
    <col min="1294" max="1294" width="9.33203125" bestFit="1" customWidth="1"/>
    <col min="1295" max="1295" width="14.44140625" bestFit="1" customWidth="1"/>
    <col min="1296" max="1296" width="9.6640625" bestFit="1" customWidth="1"/>
    <col min="1297" max="1297" width="14.88671875" bestFit="1" customWidth="1"/>
    <col min="1299" max="1299" width="16" bestFit="1" customWidth="1"/>
    <col min="1301" max="1301" width="13.88671875" bestFit="1" customWidth="1"/>
    <col min="1303" max="1303" width="13.88671875" bestFit="1" customWidth="1"/>
    <col min="1305" max="1305" width="13.88671875" bestFit="1" customWidth="1"/>
    <col min="1306" max="1306" width="14.33203125" bestFit="1" customWidth="1"/>
    <col min="1307" max="1307" width="16.88671875" bestFit="1" customWidth="1"/>
    <col min="1309" max="1309" width="16.6640625" bestFit="1" customWidth="1"/>
    <col min="1537" max="1537" width="37.33203125" bestFit="1" customWidth="1"/>
    <col min="1538" max="1538" width="17.44140625" bestFit="1" customWidth="1"/>
    <col min="1539" max="1540" width="16.88671875" bestFit="1" customWidth="1"/>
    <col min="1541" max="1541" width="17.88671875" bestFit="1" customWidth="1"/>
    <col min="1542" max="1542" width="16.88671875" bestFit="1" customWidth="1"/>
    <col min="1543" max="1543" width="18.33203125" bestFit="1" customWidth="1"/>
    <col min="1544" max="1544" width="9.33203125" bestFit="1" customWidth="1"/>
    <col min="1545" max="1545" width="15.44140625" bestFit="1" customWidth="1"/>
    <col min="1546" max="1546" width="9.88671875" bestFit="1" customWidth="1"/>
    <col min="1547" max="1547" width="15.44140625" bestFit="1" customWidth="1"/>
    <col min="1548" max="1548" width="9.33203125" bestFit="1" customWidth="1"/>
    <col min="1549" max="1549" width="14.44140625" bestFit="1" customWidth="1"/>
    <col min="1550" max="1550" width="9.33203125" bestFit="1" customWidth="1"/>
    <col min="1551" max="1551" width="14.44140625" bestFit="1" customWidth="1"/>
    <col min="1552" max="1552" width="9.6640625" bestFit="1" customWidth="1"/>
    <col min="1553" max="1553" width="14.88671875" bestFit="1" customWidth="1"/>
    <col min="1555" max="1555" width="16" bestFit="1" customWidth="1"/>
    <col min="1557" max="1557" width="13.88671875" bestFit="1" customWidth="1"/>
    <col min="1559" max="1559" width="13.88671875" bestFit="1" customWidth="1"/>
    <col min="1561" max="1561" width="13.88671875" bestFit="1" customWidth="1"/>
    <col min="1562" max="1562" width="14.33203125" bestFit="1" customWidth="1"/>
    <col min="1563" max="1563" width="16.88671875" bestFit="1" customWidth="1"/>
    <col min="1565" max="1565" width="16.6640625" bestFit="1" customWidth="1"/>
    <col min="1793" max="1793" width="37.33203125" bestFit="1" customWidth="1"/>
    <col min="1794" max="1794" width="17.44140625" bestFit="1" customWidth="1"/>
    <col min="1795" max="1796" width="16.88671875" bestFit="1" customWidth="1"/>
    <col min="1797" max="1797" width="17.88671875" bestFit="1" customWidth="1"/>
    <col min="1798" max="1798" width="16.88671875" bestFit="1" customWidth="1"/>
    <col min="1799" max="1799" width="18.33203125" bestFit="1" customWidth="1"/>
    <col min="1800" max="1800" width="9.33203125" bestFit="1" customWidth="1"/>
    <col min="1801" max="1801" width="15.44140625" bestFit="1" customWidth="1"/>
    <col min="1802" max="1802" width="9.88671875" bestFit="1" customWidth="1"/>
    <col min="1803" max="1803" width="15.44140625" bestFit="1" customWidth="1"/>
    <col min="1804" max="1804" width="9.33203125" bestFit="1" customWidth="1"/>
    <col min="1805" max="1805" width="14.44140625" bestFit="1" customWidth="1"/>
    <col min="1806" max="1806" width="9.33203125" bestFit="1" customWidth="1"/>
    <col min="1807" max="1807" width="14.44140625" bestFit="1" customWidth="1"/>
    <col min="1808" max="1808" width="9.6640625" bestFit="1" customWidth="1"/>
    <col min="1809" max="1809" width="14.88671875" bestFit="1" customWidth="1"/>
    <col min="1811" max="1811" width="16" bestFit="1" customWidth="1"/>
    <col min="1813" max="1813" width="13.88671875" bestFit="1" customWidth="1"/>
    <col min="1815" max="1815" width="13.88671875" bestFit="1" customWidth="1"/>
    <col min="1817" max="1817" width="13.88671875" bestFit="1" customWidth="1"/>
    <col min="1818" max="1818" width="14.33203125" bestFit="1" customWidth="1"/>
    <col min="1819" max="1819" width="16.88671875" bestFit="1" customWidth="1"/>
    <col min="1821" max="1821" width="16.6640625" bestFit="1" customWidth="1"/>
    <col min="2049" max="2049" width="37.33203125" bestFit="1" customWidth="1"/>
    <col min="2050" max="2050" width="17.44140625" bestFit="1" customWidth="1"/>
    <col min="2051" max="2052" width="16.88671875" bestFit="1" customWidth="1"/>
    <col min="2053" max="2053" width="17.88671875" bestFit="1" customWidth="1"/>
    <col min="2054" max="2054" width="16.88671875" bestFit="1" customWidth="1"/>
    <col min="2055" max="2055" width="18.33203125" bestFit="1" customWidth="1"/>
    <col min="2056" max="2056" width="9.33203125" bestFit="1" customWidth="1"/>
    <col min="2057" max="2057" width="15.44140625" bestFit="1" customWidth="1"/>
    <col min="2058" max="2058" width="9.88671875" bestFit="1" customWidth="1"/>
    <col min="2059" max="2059" width="15.44140625" bestFit="1" customWidth="1"/>
    <col min="2060" max="2060" width="9.33203125" bestFit="1" customWidth="1"/>
    <col min="2061" max="2061" width="14.44140625" bestFit="1" customWidth="1"/>
    <col min="2062" max="2062" width="9.33203125" bestFit="1" customWidth="1"/>
    <col min="2063" max="2063" width="14.44140625" bestFit="1" customWidth="1"/>
    <col min="2064" max="2064" width="9.6640625" bestFit="1" customWidth="1"/>
    <col min="2065" max="2065" width="14.88671875" bestFit="1" customWidth="1"/>
    <col min="2067" max="2067" width="16" bestFit="1" customWidth="1"/>
    <col min="2069" max="2069" width="13.88671875" bestFit="1" customWidth="1"/>
    <col min="2071" max="2071" width="13.88671875" bestFit="1" customWidth="1"/>
    <col min="2073" max="2073" width="13.88671875" bestFit="1" customWidth="1"/>
    <col min="2074" max="2074" width="14.33203125" bestFit="1" customWidth="1"/>
    <col min="2075" max="2075" width="16.88671875" bestFit="1" customWidth="1"/>
    <col min="2077" max="2077" width="16.6640625" bestFit="1" customWidth="1"/>
    <col min="2305" max="2305" width="37.33203125" bestFit="1" customWidth="1"/>
    <col min="2306" max="2306" width="17.44140625" bestFit="1" customWidth="1"/>
    <col min="2307" max="2308" width="16.88671875" bestFit="1" customWidth="1"/>
    <col min="2309" max="2309" width="17.88671875" bestFit="1" customWidth="1"/>
    <col min="2310" max="2310" width="16.88671875" bestFit="1" customWidth="1"/>
    <col min="2311" max="2311" width="18.33203125" bestFit="1" customWidth="1"/>
    <col min="2312" max="2312" width="9.33203125" bestFit="1" customWidth="1"/>
    <col min="2313" max="2313" width="15.44140625" bestFit="1" customWidth="1"/>
    <col min="2314" max="2314" width="9.88671875" bestFit="1" customWidth="1"/>
    <col min="2315" max="2315" width="15.44140625" bestFit="1" customWidth="1"/>
    <col min="2316" max="2316" width="9.33203125" bestFit="1" customWidth="1"/>
    <col min="2317" max="2317" width="14.44140625" bestFit="1" customWidth="1"/>
    <col min="2318" max="2318" width="9.33203125" bestFit="1" customWidth="1"/>
    <col min="2319" max="2319" width="14.44140625" bestFit="1" customWidth="1"/>
    <col min="2320" max="2320" width="9.6640625" bestFit="1" customWidth="1"/>
    <col min="2321" max="2321" width="14.88671875" bestFit="1" customWidth="1"/>
    <col min="2323" max="2323" width="16" bestFit="1" customWidth="1"/>
    <col min="2325" max="2325" width="13.88671875" bestFit="1" customWidth="1"/>
    <col min="2327" max="2327" width="13.88671875" bestFit="1" customWidth="1"/>
    <col min="2329" max="2329" width="13.88671875" bestFit="1" customWidth="1"/>
    <col min="2330" max="2330" width="14.33203125" bestFit="1" customWidth="1"/>
    <col min="2331" max="2331" width="16.88671875" bestFit="1" customWidth="1"/>
    <col min="2333" max="2333" width="16.6640625" bestFit="1" customWidth="1"/>
    <col min="2561" max="2561" width="37.33203125" bestFit="1" customWidth="1"/>
    <col min="2562" max="2562" width="17.44140625" bestFit="1" customWidth="1"/>
    <col min="2563" max="2564" width="16.88671875" bestFit="1" customWidth="1"/>
    <col min="2565" max="2565" width="17.88671875" bestFit="1" customWidth="1"/>
    <col min="2566" max="2566" width="16.88671875" bestFit="1" customWidth="1"/>
    <col min="2567" max="2567" width="18.33203125" bestFit="1" customWidth="1"/>
    <col min="2568" max="2568" width="9.33203125" bestFit="1" customWidth="1"/>
    <col min="2569" max="2569" width="15.44140625" bestFit="1" customWidth="1"/>
    <col min="2570" max="2570" width="9.88671875" bestFit="1" customWidth="1"/>
    <col min="2571" max="2571" width="15.44140625" bestFit="1" customWidth="1"/>
    <col min="2572" max="2572" width="9.33203125" bestFit="1" customWidth="1"/>
    <col min="2573" max="2573" width="14.44140625" bestFit="1" customWidth="1"/>
    <col min="2574" max="2574" width="9.33203125" bestFit="1" customWidth="1"/>
    <col min="2575" max="2575" width="14.44140625" bestFit="1" customWidth="1"/>
    <col min="2576" max="2576" width="9.6640625" bestFit="1" customWidth="1"/>
    <col min="2577" max="2577" width="14.88671875" bestFit="1" customWidth="1"/>
    <col min="2579" max="2579" width="16" bestFit="1" customWidth="1"/>
    <col min="2581" max="2581" width="13.88671875" bestFit="1" customWidth="1"/>
    <col min="2583" max="2583" width="13.88671875" bestFit="1" customWidth="1"/>
    <col min="2585" max="2585" width="13.88671875" bestFit="1" customWidth="1"/>
    <col min="2586" max="2586" width="14.33203125" bestFit="1" customWidth="1"/>
    <col min="2587" max="2587" width="16.88671875" bestFit="1" customWidth="1"/>
    <col min="2589" max="2589" width="16.6640625" bestFit="1" customWidth="1"/>
    <col min="2817" max="2817" width="37.33203125" bestFit="1" customWidth="1"/>
    <col min="2818" max="2818" width="17.44140625" bestFit="1" customWidth="1"/>
    <col min="2819" max="2820" width="16.88671875" bestFit="1" customWidth="1"/>
    <col min="2821" max="2821" width="17.88671875" bestFit="1" customWidth="1"/>
    <col min="2822" max="2822" width="16.88671875" bestFit="1" customWidth="1"/>
    <col min="2823" max="2823" width="18.33203125" bestFit="1" customWidth="1"/>
    <col min="2824" max="2824" width="9.33203125" bestFit="1" customWidth="1"/>
    <col min="2825" max="2825" width="15.44140625" bestFit="1" customWidth="1"/>
    <col min="2826" max="2826" width="9.88671875" bestFit="1" customWidth="1"/>
    <col min="2827" max="2827" width="15.44140625" bestFit="1" customWidth="1"/>
    <col min="2828" max="2828" width="9.33203125" bestFit="1" customWidth="1"/>
    <col min="2829" max="2829" width="14.44140625" bestFit="1" customWidth="1"/>
    <col min="2830" max="2830" width="9.33203125" bestFit="1" customWidth="1"/>
    <col min="2831" max="2831" width="14.44140625" bestFit="1" customWidth="1"/>
    <col min="2832" max="2832" width="9.6640625" bestFit="1" customWidth="1"/>
    <col min="2833" max="2833" width="14.88671875" bestFit="1" customWidth="1"/>
    <col min="2835" max="2835" width="16" bestFit="1" customWidth="1"/>
    <col min="2837" max="2837" width="13.88671875" bestFit="1" customWidth="1"/>
    <col min="2839" max="2839" width="13.88671875" bestFit="1" customWidth="1"/>
    <col min="2841" max="2841" width="13.88671875" bestFit="1" customWidth="1"/>
    <col min="2842" max="2842" width="14.33203125" bestFit="1" customWidth="1"/>
    <col min="2843" max="2843" width="16.88671875" bestFit="1" customWidth="1"/>
    <col min="2845" max="2845" width="16.6640625" bestFit="1" customWidth="1"/>
    <col min="3073" max="3073" width="37.33203125" bestFit="1" customWidth="1"/>
    <col min="3074" max="3074" width="17.44140625" bestFit="1" customWidth="1"/>
    <col min="3075" max="3076" width="16.88671875" bestFit="1" customWidth="1"/>
    <col min="3077" max="3077" width="17.88671875" bestFit="1" customWidth="1"/>
    <col min="3078" max="3078" width="16.88671875" bestFit="1" customWidth="1"/>
    <col min="3079" max="3079" width="18.33203125" bestFit="1" customWidth="1"/>
    <col min="3080" max="3080" width="9.33203125" bestFit="1" customWidth="1"/>
    <col min="3081" max="3081" width="15.44140625" bestFit="1" customWidth="1"/>
    <col min="3082" max="3082" width="9.88671875" bestFit="1" customWidth="1"/>
    <col min="3083" max="3083" width="15.44140625" bestFit="1" customWidth="1"/>
    <col min="3084" max="3084" width="9.33203125" bestFit="1" customWidth="1"/>
    <col min="3085" max="3085" width="14.44140625" bestFit="1" customWidth="1"/>
    <col min="3086" max="3086" width="9.33203125" bestFit="1" customWidth="1"/>
    <col min="3087" max="3087" width="14.44140625" bestFit="1" customWidth="1"/>
    <col min="3088" max="3088" width="9.6640625" bestFit="1" customWidth="1"/>
    <col min="3089" max="3089" width="14.88671875" bestFit="1" customWidth="1"/>
    <col min="3091" max="3091" width="16" bestFit="1" customWidth="1"/>
    <col min="3093" max="3093" width="13.88671875" bestFit="1" customWidth="1"/>
    <col min="3095" max="3095" width="13.88671875" bestFit="1" customWidth="1"/>
    <col min="3097" max="3097" width="13.88671875" bestFit="1" customWidth="1"/>
    <col min="3098" max="3098" width="14.33203125" bestFit="1" customWidth="1"/>
    <col min="3099" max="3099" width="16.88671875" bestFit="1" customWidth="1"/>
    <col min="3101" max="3101" width="16.6640625" bestFit="1" customWidth="1"/>
    <col min="3329" max="3329" width="37.33203125" bestFit="1" customWidth="1"/>
    <col min="3330" max="3330" width="17.44140625" bestFit="1" customWidth="1"/>
    <col min="3331" max="3332" width="16.88671875" bestFit="1" customWidth="1"/>
    <col min="3333" max="3333" width="17.88671875" bestFit="1" customWidth="1"/>
    <col min="3334" max="3334" width="16.88671875" bestFit="1" customWidth="1"/>
    <col min="3335" max="3335" width="18.33203125" bestFit="1" customWidth="1"/>
    <col min="3336" max="3336" width="9.33203125" bestFit="1" customWidth="1"/>
    <col min="3337" max="3337" width="15.44140625" bestFit="1" customWidth="1"/>
    <col min="3338" max="3338" width="9.88671875" bestFit="1" customWidth="1"/>
    <col min="3339" max="3339" width="15.44140625" bestFit="1" customWidth="1"/>
    <col min="3340" max="3340" width="9.33203125" bestFit="1" customWidth="1"/>
    <col min="3341" max="3341" width="14.44140625" bestFit="1" customWidth="1"/>
    <col min="3342" max="3342" width="9.33203125" bestFit="1" customWidth="1"/>
    <col min="3343" max="3343" width="14.44140625" bestFit="1" customWidth="1"/>
    <col min="3344" max="3344" width="9.6640625" bestFit="1" customWidth="1"/>
    <col min="3345" max="3345" width="14.88671875" bestFit="1" customWidth="1"/>
    <col min="3347" max="3347" width="16" bestFit="1" customWidth="1"/>
    <col min="3349" max="3349" width="13.88671875" bestFit="1" customWidth="1"/>
    <col min="3351" max="3351" width="13.88671875" bestFit="1" customWidth="1"/>
    <col min="3353" max="3353" width="13.88671875" bestFit="1" customWidth="1"/>
    <col min="3354" max="3354" width="14.33203125" bestFit="1" customWidth="1"/>
    <col min="3355" max="3355" width="16.88671875" bestFit="1" customWidth="1"/>
    <col min="3357" max="3357" width="16.6640625" bestFit="1" customWidth="1"/>
    <col min="3585" max="3585" width="37.33203125" bestFit="1" customWidth="1"/>
    <col min="3586" max="3586" width="17.44140625" bestFit="1" customWidth="1"/>
    <col min="3587" max="3588" width="16.88671875" bestFit="1" customWidth="1"/>
    <col min="3589" max="3589" width="17.88671875" bestFit="1" customWidth="1"/>
    <col min="3590" max="3590" width="16.88671875" bestFit="1" customWidth="1"/>
    <col min="3591" max="3591" width="18.33203125" bestFit="1" customWidth="1"/>
    <col min="3592" max="3592" width="9.33203125" bestFit="1" customWidth="1"/>
    <col min="3593" max="3593" width="15.44140625" bestFit="1" customWidth="1"/>
    <col min="3594" max="3594" width="9.88671875" bestFit="1" customWidth="1"/>
    <col min="3595" max="3595" width="15.44140625" bestFit="1" customWidth="1"/>
    <col min="3596" max="3596" width="9.33203125" bestFit="1" customWidth="1"/>
    <col min="3597" max="3597" width="14.44140625" bestFit="1" customWidth="1"/>
    <col min="3598" max="3598" width="9.33203125" bestFit="1" customWidth="1"/>
    <col min="3599" max="3599" width="14.44140625" bestFit="1" customWidth="1"/>
    <col min="3600" max="3600" width="9.6640625" bestFit="1" customWidth="1"/>
    <col min="3601" max="3601" width="14.88671875" bestFit="1" customWidth="1"/>
    <col min="3603" max="3603" width="16" bestFit="1" customWidth="1"/>
    <col min="3605" max="3605" width="13.88671875" bestFit="1" customWidth="1"/>
    <col min="3607" max="3607" width="13.88671875" bestFit="1" customWidth="1"/>
    <col min="3609" max="3609" width="13.88671875" bestFit="1" customWidth="1"/>
    <col min="3610" max="3610" width="14.33203125" bestFit="1" customWidth="1"/>
    <col min="3611" max="3611" width="16.88671875" bestFit="1" customWidth="1"/>
    <col min="3613" max="3613" width="16.6640625" bestFit="1" customWidth="1"/>
    <col min="3841" max="3841" width="37.33203125" bestFit="1" customWidth="1"/>
    <col min="3842" max="3842" width="17.44140625" bestFit="1" customWidth="1"/>
    <col min="3843" max="3844" width="16.88671875" bestFit="1" customWidth="1"/>
    <col min="3845" max="3845" width="17.88671875" bestFit="1" customWidth="1"/>
    <col min="3846" max="3846" width="16.88671875" bestFit="1" customWidth="1"/>
    <col min="3847" max="3847" width="18.33203125" bestFit="1" customWidth="1"/>
    <col min="3848" max="3848" width="9.33203125" bestFit="1" customWidth="1"/>
    <col min="3849" max="3849" width="15.44140625" bestFit="1" customWidth="1"/>
    <col min="3850" max="3850" width="9.88671875" bestFit="1" customWidth="1"/>
    <col min="3851" max="3851" width="15.44140625" bestFit="1" customWidth="1"/>
    <col min="3852" max="3852" width="9.33203125" bestFit="1" customWidth="1"/>
    <col min="3853" max="3853" width="14.44140625" bestFit="1" customWidth="1"/>
    <col min="3854" max="3854" width="9.33203125" bestFit="1" customWidth="1"/>
    <col min="3855" max="3855" width="14.44140625" bestFit="1" customWidth="1"/>
    <col min="3856" max="3856" width="9.6640625" bestFit="1" customWidth="1"/>
    <col min="3857" max="3857" width="14.88671875" bestFit="1" customWidth="1"/>
    <col min="3859" max="3859" width="16" bestFit="1" customWidth="1"/>
    <col min="3861" max="3861" width="13.88671875" bestFit="1" customWidth="1"/>
    <col min="3863" max="3863" width="13.88671875" bestFit="1" customWidth="1"/>
    <col min="3865" max="3865" width="13.88671875" bestFit="1" customWidth="1"/>
    <col min="3866" max="3866" width="14.33203125" bestFit="1" customWidth="1"/>
    <col min="3867" max="3867" width="16.88671875" bestFit="1" customWidth="1"/>
    <col min="3869" max="3869" width="16.6640625" bestFit="1" customWidth="1"/>
    <col min="4097" max="4097" width="37.33203125" bestFit="1" customWidth="1"/>
    <col min="4098" max="4098" width="17.44140625" bestFit="1" customWidth="1"/>
    <col min="4099" max="4100" width="16.88671875" bestFit="1" customWidth="1"/>
    <col min="4101" max="4101" width="17.88671875" bestFit="1" customWidth="1"/>
    <col min="4102" max="4102" width="16.88671875" bestFit="1" customWidth="1"/>
    <col min="4103" max="4103" width="18.33203125" bestFit="1" customWidth="1"/>
    <col min="4104" max="4104" width="9.33203125" bestFit="1" customWidth="1"/>
    <col min="4105" max="4105" width="15.44140625" bestFit="1" customWidth="1"/>
    <col min="4106" max="4106" width="9.88671875" bestFit="1" customWidth="1"/>
    <col min="4107" max="4107" width="15.44140625" bestFit="1" customWidth="1"/>
    <col min="4108" max="4108" width="9.33203125" bestFit="1" customWidth="1"/>
    <col min="4109" max="4109" width="14.44140625" bestFit="1" customWidth="1"/>
    <col min="4110" max="4110" width="9.33203125" bestFit="1" customWidth="1"/>
    <col min="4111" max="4111" width="14.44140625" bestFit="1" customWidth="1"/>
    <col min="4112" max="4112" width="9.6640625" bestFit="1" customWidth="1"/>
    <col min="4113" max="4113" width="14.88671875" bestFit="1" customWidth="1"/>
    <col min="4115" max="4115" width="16" bestFit="1" customWidth="1"/>
    <col min="4117" max="4117" width="13.88671875" bestFit="1" customWidth="1"/>
    <col min="4119" max="4119" width="13.88671875" bestFit="1" customWidth="1"/>
    <col min="4121" max="4121" width="13.88671875" bestFit="1" customWidth="1"/>
    <col min="4122" max="4122" width="14.33203125" bestFit="1" customWidth="1"/>
    <col min="4123" max="4123" width="16.88671875" bestFit="1" customWidth="1"/>
    <col min="4125" max="4125" width="16.6640625" bestFit="1" customWidth="1"/>
    <col min="4353" max="4353" width="37.33203125" bestFit="1" customWidth="1"/>
    <col min="4354" max="4354" width="17.44140625" bestFit="1" customWidth="1"/>
    <col min="4355" max="4356" width="16.88671875" bestFit="1" customWidth="1"/>
    <col min="4357" max="4357" width="17.88671875" bestFit="1" customWidth="1"/>
    <col min="4358" max="4358" width="16.88671875" bestFit="1" customWidth="1"/>
    <col min="4359" max="4359" width="18.33203125" bestFit="1" customWidth="1"/>
    <col min="4360" max="4360" width="9.33203125" bestFit="1" customWidth="1"/>
    <col min="4361" max="4361" width="15.44140625" bestFit="1" customWidth="1"/>
    <col min="4362" max="4362" width="9.88671875" bestFit="1" customWidth="1"/>
    <col min="4363" max="4363" width="15.44140625" bestFit="1" customWidth="1"/>
    <col min="4364" max="4364" width="9.33203125" bestFit="1" customWidth="1"/>
    <col min="4365" max="4365" width="14.44140625" bestFit="1" customWidth="1"/>
    <col min="4366" max="4366" width="9.33203125" bestFit="1" customWidth="1"/>
    <col min="4367" max="4367" width="14.44140625" bestFit="1" customWidth="1"/>
    <col min="4368" max="4368" width="9.6640625" bestFit="1" customWidth="1"/>
    <col min="4369" max="4369" width="14.88671875" bestFit="1" customWidth="1"/>
    <col min="4371" max="4371" width="16" bestFit="1" customWidth="1"/>
    <col min="4373" max="4373" width="13.88671875" bestFit="1" customWidth="1"/>
    <col min="4375" max="4375" width="13.88671875" bestFit="1" customWidth="1"/>
    <col min="4377" max="4377" width="13.88671875" bestFit="1" customWidth="1"/>
    <col min="4378" max="4378" width="14.33203125" bestFit="1" customWidth="1"/>
    <col min="4379" max="4379" width="16.88671875" bestFit="1" customWidth="1"/>
    <col min="4381" max="4381" width="16.6640625" bestFit="1" customWidth="1"/>
    <col min="4609" max="4609" width="37.33203125" bestFit="1" customWidth="1"/>
    <col min="4610" max="4610" width="17.44140625" bestFit="1" customWidth="1"/>
    <col min="4611" max="4612" width="16.88671875" bestFit="1" customWidth="1"/>
    <col min="4613" max="4613" width="17.88671875" bestFit="1" customWidth="1"/>
    <col min="4614" max="4614" width="16.88671875" bestFit="1" customWidth="1"/>
    <col min="4615" max="4615" width="18.33203125" bestFit="1" customWidth="1"/>
    <col min="4616" max="4616" width="9.33203125" bestFit="1" customWidth="1"/>
    <col min="4617" max="4617" width="15.44140625" bestFit="1" customWidth="1"/>
    <col min="4618" max="4618" width="9.88671875" bestFit="1" customWidth="1"/>
    <col min="4619" max="4619" width="15.44140625" bestFit="1" customWidth="1"/>
    <col min="4620" max="4620" width="9.33203125" bestFit="1" customWidth="1"/>
    <col min="4621" max="4621" width="14.44140625" bestFit="1" customWidth="1"/>
    <col min="4622" max="4622" width="9.33203125" bestFit="1" customWidth="1"/>
    <col min="4623" max="4623" width="14.44140625" bestFit="1" customWidth="1"/>
    <col min="4624" max="4624" width="9.6640625" bestFit="1" customWidth="1"/>
    <col min="4625" max="4625" width="14.88671875" bestFit="1" customWidth="1"/>
    <col min="4627" max="4627" width="16" bestFit="1" customWidth="1"/>
    <col min="4629" max="4629" width="13.88671875" bestFit="1" customWidth="1"/>
    <col min="4631" max="4631" width="13.88671875" bestFit="1" customWidth="1"/>
    <col min="4633" max="4633" width="13.88671875" bestFit="1" customWidth="1"/>
    <col min="4634" max="4634" width="14.33203125" bestFit="1" customWidth="1"/>
    <col min="4635" max="4635" width="16.88671875" bestFit="1" customWidth="1"/>
    <col min="4637" max="4637" width="16.6640625" bestFit="1" customWidth="1"/>
    <col min="4865" max="4865" width="37.33203125" bestFit="1" customWidth="1"/>
    <col min="4866" max="4866" width="17.44140625" bestFit="1" customWidth="1"/>
    <col min="4867" max="4868" width="16.88671875" bestFit="1" customWidth="1"/>
    <col min="4869" max="4869" width="17.88671875" bestFit="1" customWidth="1"/>
    <col min="4870" max="4870" width="16.88671875" bestFit="1" customWidth="1"/>
    <col min="4871" max="4871" width="18.33203125" bestFit="1" customWidth="1"/>
    <col min="4872" max="4872" width="9.33203125" bestFit="1" customWidth="1"/>
    <col min="4873" max="4873" width="15.44140625" bestFit="1" customWidth="1"/>
    <col min="4874" max="4874" width="9.88671875" bestFit="1" customWidth="1"/>
    <col min="4875" max="4875" width="15.44140625" bestFit="1" customWidth="1"/>
    <col min="4876" max="4876" width="9.33203125" bestFit="1" customWidth="1"/>
    <col min="4877" max="4877" width="14.44140625" bestFit="1" customWidth="1"/>
    <col min="4878" max="4878" width="9.33203125" bestFit="1" customWidth="1"/>
    <col min="4879" max="4879" width="14.44140625" bestFit="1" customWidth="1"/>
    <col min="4880" max="4880" width="9.6640625" bestFit="1" customWidth="1"/>
    <col min="4881" max="4881" width="14.88671875" bestFit="1" customWidth="1"/>
    <col min="4883" max="4883" width="16" bestFit="1" customWidth="1"/>
    <col min="4885" max="4885" width="13.88671875" bestFit="1" customWidth="1"/>
    <col min="4887" max="4887" width="13.88671875" bestFit="1" customWidth="1"/>
    <col min="4889" max="4889" width="13.88671875" bestFit="1" customWidth="1"/>
    <col min="4890" max="4890" width="14.33203125" bestFit="1" customWidth="1"/>
    <col min="4891" max="4891" width="16.88671875" bestFit="1" customWidth="1"/>
    <col min="4893" max="4893" width="16.6640625" bestFit="1" customWidth="1"/>
    <col min="5121" max="5121" width="37.33203125" bestFit="1" customWidth="1"/>
    <col min="5122" max="5122" width="17.44140625" bestFit="1" customWidth="1"/>
    <col min="5123" max="5124" width="16.88671875" bestFit="1" customWidth="1"/>
    <col min="5125" max="5125" width="17.88671875" bestFit="1" customWidth="1"/>
    <col min="5126" max="5126" width="16.88671875" bestFit="1" customWidth="1"/>
    <col min="5127" max="5127" width="18.33203125" bestFit="1" customWidth="1"/>
    <col min="5128" max="5128" width="9.33203125" bestFit="1" customWidth="1"/>
    <col min="5129" max="5129" width="15.44140625" bestFit="1" customWidth="1"/>
    <col min="5130" max="5130" width="9.88671875" bestFit="1" customWidth="1"/>
    <col min="5131" max="5131" width="15.44140625" bestFit="1" customWidth="1"/>
    <col min="5132" max="5132" width="9.33203125" bestFit="1" customWidth="1"/>
    <col min="5133" max="5133" width="14.44140625" bestFit="1" customWidth="1"/>
    <col min="5134" max="5134" width="9.33203125" bestFit="1" customWidth="1"/>
    <col min="5135" max="5135" width="14.44140625" bestFit="1" customWidth="1"/>
    <col min="5136" max="5136" width="9.6640625" bestFit="1" customWidth="1"/>
    <col min="5137" max="5137" width="14.88671875" bestFit="1" customWidth="1"/>
    <col min="5139" max="5139" width="16" bestFit="1" customWidth="1"/>
    <col min="5141" max="5141" width="13.88671875" bestFit="1" customWidth="1"/>
    <col min="5143" max="5143" width="13.88671875" bestFit="1" customWidth="1"/>
    <col min="5145" max="5145" width="13.88671875" bestFit="1" customWidth="1"/>
    <col min="5146" max="5146" width="14.33203125" bestFit="1" customWidth="1"/>
    <col min="5147" max="5147" width="16.88671875" bestFit="1" customWidth="1"/>
    <col min="5149" max="5149" width="16.6640625" bestFit="1" customWidth="1"/>
    <col min="5377" max="5377" width="37.33203125" bestFit="1" customWidth="1"/>
    <col min="5378" max="5378" width="17.44140625" bestFit="1" customWidth="1"/>
    <col min="5379" max="5380" width="16.88671875" bestFit="1" customWidth="1"/>
    <col min="5381" max="5381" width="17.88671875" bestFit="1" customWidth="1"/>
    <col min="5382" max="5382" width="16.88671875" bestFit="1" customWidth="1"/>
    <col min="5383" max="5383" width="18.33203125" bestFit="1" customWidth="1"/>
    <col min="5384" max="5384" width="9.33203125" bestFit="1" customWidth="1"/>
    <col min="5385" max="5385" width="15.44140625" bestFit="1" customWidth="1"/>
    <col min="5386" max="5386" width="9.88671875" bestFit="1" customWidth="1"/>
    <col min="5387" max="5387" width="15.44140625" bestFit="1" customWidth="1"/>
    <col min="5388" max="5388" width="9.33203125" bestFit="1" customWidth="1"/>
    <col min="5389" max="5389" width="14.44140625" bestFit="1" customWidth="1"/>
    <col min="5390" max="5390" width="9.33203125" bestFit="1" customWidth="1"/>
    <col min="5391" max="5391" width="14.44140625" bestFit="1" customWidth="1"/>
    <col min="5392" max="5392" width="9.6640625" bestFit="1" customWidth="1"/>
    <col min="5393" max="5393" width="14.88671875" bestFit="1" customWidth="1"/>
    <col min="5395" max="5395" width="16" bestFit="1" customWidth="1"/>
    <col min="5397" max="5397" width="13.88671875" bestFit="1" customWidth="1"/>
    <col min="5399" max="5399" width="13.88671875" bestFit="1" customWidth="1"/>
    <col min="5401" max="5401" width="13.88671875" bestFit="1" customWidth="1"/>
    <col min="5402" max="5402" width="14.33203125" bestFit="1" customWidth="1"/>
    <col min="5403" max="5403" width="16.88671875" bestFit="1" customWidth="1"/>
    <col min="5405" max="5405" width="16.6640625" bestFit="1" customWidth="1"/>
    <col min="5633" max="5633" width="37.33203125" bestFit="1" customWidth="1"/>
    <col min="5634" max="5634" width="17.44140625" bestFit="1" customWidth="1"/>
    <col min="5635" max="5636" width="16.88671875" bestFit="1" customWidth="1"/>
    <col min="5637" max="5637" width="17.88671875" bestFit="1" customWidth="1"/>
    <col min="5638" max="5638" width="16.88671875" bestFit="1" customWidth="1"/>
    <col min="5639" max="5639" width="18.33203125" bestFit="1" customWidth="1"/>
    <col min="5640" max="5640" width="9.33203125" bestFit="1" customWidth="1"/>
    <col min="5641" max="5641" width="15.44140625" bestFit="1" customWidth="1"/>
    <col min="5642" max="5642" width="9.88671875" bestFit="1" customWidth="1"/>
    <col min="5643" max="5643" width="15.44140625" bestFit="1" customWidth="1"/>
    <col min="5644" max="5644" width="9.33203125" bestFit="1" customWidth="1"/>
    <col min="5645" max="5645" width="14.44140625" bestFit="1" customWidth="1"/>
    <col min="5646" max="5646" width="9.33203125" bestFit="1" customWidth="1"/>
    <col min="5647" max="5647" width="14.44140625" bestFit="1" customWidth="1"/>
    <col min="5648" max="5648" width="9.6640625" bestFit="1" customWidth="1"/>
    <col min="5649" max="5649" width="14.88671875" bestFit="1" customWidth="1"/>
    <col min="5651" max="5651" width="16" bestFit="1" customWidth="1"/>
    <col min="5653" max="5653" width="13.88671875" bestFit="1" customWidth="1"/>
    <col min="5655" max="5655" width="13.88671875" bestFit="1" customWidth="1"/>
    <col min="5657" max="5657" width="13.88671875" bestFit="1" customWidth="1"/>
    <col min="5658" max="5658" width="14.33203125" bestFit="1" customWidth="1"/>
    <col min="5659" max="5659" width="16.88671875" bestFit="1" customWidth="1"/>
    <col min="5661" max="5661" width="16.6640625" bestFit="1" customWidth="1"/>
    <col min="5889" max="5889" width="37.33203125" bestFit="1" customWidth="1"/>
    <col min="5890" max="5890" width="17.44140625" bestFit="1" customWidth="1"/>
    <col min="5891" max="5892" width="16.88671875" bestFit="1" customWidth="1"/>
    <col min="5893" max="5893" width="17.88671875" bestFit="1" customWidth="1"/>
    <col min="5894" max="5894" width="16.88671875" bestFit="1" customWidth="1"/>
    <col min="5895" max="5895" width="18.33203125" bestFit="1" customWidth="1"/>
    <col min="5896" max="5896" width="9.33203125" bestFit="1" customWidth="1"/>
    <col min="5897" max="5897" width="15.44140625" bestFit="1" customWidth="1"/>
    <col min="5898" max="5898" width="9.88671875" bestFit="1" customWidth="1"/>
    <col min="5899" max="5899" width="15.44140625" bestFit="1" customWidth="1"/>
    <col min="5900" max="5900" width="9.33203125" bestFit="1" customWidth="1"/>
    <col min="5901" max="5901" width="14.44140625" bestFit="1" customWidth="1"/>
    <col min="5902" max="5902" width="9.33203125" bestFit="1" customWidth="1"/>
    <col min="5903" max="5903" width="14.44140625" bestFit="1" customWidth="1"/>
    <col min="5904" max="5904" width="9.6640625" bestFit="1" customWidth="1"/>
    <col min="5905" max="5905" width="14.88671875" bestFit="1" customWidth="1"/>
    <col min="5907" max="5907" width="16" bestFit="1" customWidth="1"/>
    <col min="5909" max="5909" width="13.88671875" bestFit="1" customWidth="1"/>
    <col min="5911" max="5911" width="13.88671875" bestFit="1" customWidth="1"/>
    <col min="5913" max="5913" width="13.88671875" bestFit="1" customWidth="1"/>
    <col min="5914" max="5914" width="14.33203125" bestFit="1" customWidth="1"/>
    <col min="5915" max="5915" width="16.88671875" bestFit="1" customWidth="1"/>
    <col min="5917" max="5917" width="16.6640625" bestFit="1" customWidth="1"/>
    <col min="6145" max="6145" width="37.33203125" bestFit="1" customWidth="1"/>
    <col min="6146" max="6146" width="17.44140625" bestFit="1" customWidth="1"/>
    <col min="6147" max="6148" width="16.88671875" bestFit="1" customWidth="1"/>
    <col min="6149" max="6149" width="17.88671875" bestFit="1" customWidth="1"/>
    <col min="6150" max="6150" width="16.88671875" bestFit="1" customWidth="1"/>
    <col min="6151" max="6151" width="18.33203125" bestFit="1" customWidth="1"/>
    <col min="6152" max="6152" width="9.33203125" bestFit="1" customWidth="1"/>
    <col min="6153" max="6153" width="15.44140625" bestFit="1" customWidth="1"/>
    <col min="6154" max="6154" width="9.88671875" bestFit="1" customWidth="1"/>
    <col min="6155" max="6155" width="15.44140625" bestFit="1" customWidth="1"/>
    <col min="6156" max="6156" width="9.33203125" bestFit="1" customWidth="1"/>
    <col min="6157" max="6157" width="14.44140625" bestFit="1" customWidth="1"/>
    <col min="6158" max="6158" width="9.33203125" bestFit="1" customWidth="1"/>
    <col min="6159" max="6159" width="14.44140625" bestFit="1" customWidth="1"/>
    <col min="6160" max="6160" width="9.6640625" bestFit="1" customWidth="1"/>
    <col min="6161" max="6161" width="14.88671875" bestFit="1" customWidth="1"/>
    <col min="6163" max="6163" width="16" bestFit="1" customWidth="1"/>
    <col min="6165" max="6165" width="13.88671875" bestFit="1" customWidth="1"/>
    <col min="6167" max="6167" width="13.88671875" bestFit="1" customWidth="1"/>
    <col min="6169" max="6169" width="13.88671875" bestFit="1" customWidth="1"/>
    <col min="6170" max="6170" width="14.33203125" bestFit="1" customWidth="1"/>
    <col min="6171" max="6171" width="16.88671875" bestFit="1" customWidth="1"/>
    <col min="6173" max="6173" width="16.6640625" bestFit="1" customWidth="1"/>
    <col min="6401" max="6401" width="37.33203125" bestFit="1" customWidth="1"/>
    <col min="6402" max="6402" width="17.44140625" bestFit="1" customWidth="1"/>
    <col min="6403" max="6404" width="16.88671875" bestFit="1" customWidth="1"/>
    <col min="6405" max="6405" width="17.88671875" bestFit="1" customWidth="1"/>
    <col min="6406" max="6406" width="16.88671875" bestFit="1" customWidth="1"/>
    <col min="6407" max="6407" width="18.33203125" bestFit="1" customWidth="1"/>
    <col min="6408" max="6408" width="9.33203125" bestFit="1" customWidth="1"/>
    <col min="6409" max="6409" width="15.44140625" bestFit="1" customWidth="1"/>
    <col min="6410" max="6410" width="9.88671875" bestFit="1" customWidth="1"/>
    <col min="6411" max="6411" width="15.44140625" bestFit="1" customWidth="1"/>
    <col min="6412" max="6412" width="9.33203125" bestFit="1" customWidth="1"/>
    <col min="6413" max="6413" width="14.44140625" bestFit="1" customWidth="1"/>
    <col min="6414" max="6414" width="9.33203125" bestFit="1" customWidth="1"/>
    <col min="6415" max="6415" width="14.44140625" bestFit="1" customWidth="1"/>
    <col min="6416" max="6416" width="9.6640625" bestFit="1" customWidth="1"/>
    <col min="6417" max="6417" width="14.88671875" bestFit="1" customWidth="1"/>
    <col min="6419" max="6419" width="16" bestFit="1" customWidth="1"/>
    <col min="6421" max="6421" width="13.88671875" bestFit="1" customWidth="1"/>
    <col min="6423" max="6423" width="13.88671875" bestFit="1" customWidth="1"/>
    <col min="6425" max="6425" width="13.88671875" bestFit="1" customWidth="1"/>
    <col min="6426" max="6426" width="14.33203125" bestFit="1" customWidth="1"/>
    <col min="6427" max="6427" width="16.88671875" bestFit="1" customWidth="1"/>
    <col min="6429" max="6429" width="16.6640625" bestFit="1" customWidth="1"/>
    <col min="6657" max="6657" width="37.33203125" bestFit="1" customWidth="1"/>
    <col min="6658" max="6658" width="17.44140625" bestFit="1" customWidth="1"/>
    <col min="6659" max="6660" width="16.88671875" bestFit="1" customWidth="1"/>
    <col min="6661" max="6661" width="17.88671875" bestFit="1" customWidth="1"/>
    <col min="6662" max="6662" width="16.88671875" bestFit="1" customWidth="1"/>
    <col min="6663" max="6663" width="18.33203125" bestFit="1" customWidth="1"/>
    <col min="6664" max="6664" width="9.33203125" bestFit="1" customWidth="1"/>
    <col min="6665" max="6665" width="15.44140625" bestFit="1" customWidth="1"/>
    <col min="6666" max="6666" width="9.88671875" bestFit="1" customWidth="1"/>
    <col min="6667" max="6667" width="15.44140625" bestFit="1" customWidth="1"/>
    <col min="6668" max="6668" width="9.33203125" bestFit="1" customWidth="1"/>
    <col min="6669" max="6669" width="14.44140625" bestFit="1" customWidth="1"/>
    <col min="6670" max="6670" width="9.33203125" bestFit="1" customWidth="1"/>
    <col min="6671" max="6671" width="14.44140625" bestFit="1" customWidth="1"/>
    <col min="6672" max="6672" width="9.6640625" bestFit="1" customWidth="1"/>
    <col min="6673" max="6673" width="14.88671875" bestFit="1" customWidth="1"/>
    <col min="6675" max="6675" width="16" bestFit="1" customWidth="1"/>
    <col min="6677" max="6677" width="13.88671875" bestFit="1" customWidth="1"/>
    <col min="6679" max="6679" width="13.88671875" bestFit="1" customWidth="1"/>
    <col min="6681" max="6681" width="13.88671875" bestFit="1" customWidth="1"/>
    <col min="6682" max="6682" width="14.33203125" bestFit="1" customWidth="1"/>
    <col min="6683" max="6683" width="16.88671875" bestFit="1" customWidth="1"/>
    <col min="6685" max="6685" width="16.6640625" bestFit="1" customWidth="1"/>
    <col min="6913" max="6913" width="37.33203125" bestFit="1" customWidth="1"/>
    <col min="6914" max="6914" width="17.44140625" bestFit="1" customWidth="1"/>
    <col min="6915" max="6916" width="16.88671875" bestFit="1" customWidth="1"/>
    <col min="6917" max="6917" width="17.88671875" bestFit="1" customWidth="1"/>
    <col min="6918" max="6918" width="16.88671875" bestFit="1" customWidth="1"/>
    <col min="6919" max="6919" width="18.33203125" bestFit="1" customWidth="1"/>
    <col min="6920" max="6920" width="9.33203125" bestFit="1" customWidth="1"/>
    <col min="6921" max="6921" width="15.44140625" bestFit="1" customWidth="1"/>
    <col min="6922" max="6922" width="9.88671875" bestFit="1" customWidth="1"/>
    <col min="6923" max="6923" width="15.44140625" bestFit="1" customWidth="1"/>
    <col min="6924" max="6924" width="9.33203125" bestFit="1" customWidth="1"/>
    <col min="6925" max="6925" width="14.44140625" bestFit="1" customWidth="1"/>
    <col min="6926" max="6926" width="9.33203125" bestFit="1" customWidth="1"/>
    <col min="6927" max="6927" width="14.44140625" bestFit="1" customWidth="1"/>
    <col min="6928" max="6928" width="9.6640625" bestFit="1" customWidth="1"/>
    <col min="6929" max="6929" width="14.88671875" bestFit="1" customWidth="1"/>
    <col min="6931" max="6931" width="16" bestFit="1" customWidth="1"/>
    <col min="6933" max="6933" width="13.88671875" bestFit="1" customWidth="1"/>
    <col min="6935" max="6935" width="13.88671875" bestFit="1" customWidth="1"/>
    <col min="6937" max="6937" width="13.88671875" bestFit="1" customWidth="1"/>
    <col min="6938" max="6938" width="14.33203125" bestFit="1" customWidth="1"/>
    <col min="6939" max="6939" width="16.88671875" bestFit="1" customWidth="1"/>
    <col min="6941" max="6941" width="16.6640625" bestFit="1" customWidth="1"/>
    <col min="7169" max="7169" width="37.33203125" bestFit="1" customWidth="1"/>
    <col min="7170" max="7170" width="17.44140625" bestFit="1" customWidth="1"/>
    <col min="7171" max="7172" width="16.88671875" bestFit="1" customWidth="1"/>
    <col min="7173" max="7173" width="17.88671875" bestFit="1" customWidth="1"/>
    <col min="7174" max="7174" width="16.88671875" bestFit="1" customWidth="1"/>
    <col min="7175" max="7175" width="18.33203125" bestFit="1" customWidth="1"/>
    <col min="7176" max="7176" width="9.33203125" bestFit="1" customWidth="1"/>
    <col min="7177" max="7177" width="15.44140625" bestFit="1" customWidth="1"/>
    <col min="7178" max="7178" width="9.88671875" bestFit="1" customWidth="1"/>
    <col min="7179" max="7179" width="15.44140625" bestFit="1" customWidth="1"/>
    <col min="7180" max="7180" width="9.33203125" bestFit="1" customWidth="1"/>
    <col min="7181" max="7181" width="14.44140625" bestFit="1" customWidth="1"/>
    <col min="7182" max="7182" width="9.33203125" bestFit="1" customWidth="1"/>
    <col min="7183" max="7183" width="14.44140625" bestFit="1" customWidth="1"/>
    <col min="7184" max="7184" width="9.6640625" bestFit="1" customWidth="1"/>
    <col min="7185" max="7185" width="14.88671875" bestFit="1" customWidth="1"/>
    <col min="7187" max="7187" width="16" bestFit="1" customWidth="1"/>
    <col min="7189" max="7189" width="13.88671875" bestFit="1" customWidth="1"/>
    <col min="7191" max="7191" width="13.88671875" bestFit="1" customWidth="1"/>
    <col min="7193" max="7193" width="13.88671875" bestFit="1" customWidth="1"/>
    <col min="7194" max="7194" width="14.33203125" bestFit="1" customWidth="1"/>
    <col min="7195" max="7195" width="16.88671875" bestFit="1" customWidth="1"/>
    <col min="7197" max="7197" width="16.6640625" bestFit="1" customWidth="1"/>
    <col min="7425" max="7425" width="37.33203125" bestFit="1" customWidth="1"/>
    <col min="7426" max="7426" width="17.44140625" bestFit="1" customWidth="1"/>
    <col min="7427" max="7428" width="16.88671875" bestFit="1" customWidth="1"/>
    <col min="7429" max="7429" width="17.88671875" bestFit="1" customWidth="1"/>
    <col min="7430" max="7430" width="16.88671875" bestFit="1" customWidth="1"/>
    <col min="7431" max="7431" width="18.33203125" bestFit="1" customWidth="1"/>
    <col min="7432" max="7432" width="9.33203125" bestFit="1" customWidth="1"/>
    <col min="7433" max="7433" width="15.44140625" bestFit="1" customWidth="1"/>
    <col min="7434" max="7434" width="9.88671875" bestFit="1" customWidth="1"/>
    <col min="7435" max="7435" width="15.44140625" bestFit="1" customWidth="1"/>
    <col min="7436" max="7436" width="9.33203125" bestFit="1" customWidth="1"/>
    <col min="7437" max="7437" width="14.44140625" bestFit="1" customWidth="1"/>
    <col min="7438" max="7438" width="9.33203125" bestFit="1" customWidth="1"/>
    <col min="7439" max="7439" width="14.44140625" bestFit="1" customWidth="1"/>
    <col min="7440" max="7440" width="9.6640625" bestFit="1" customWidth="1"/>
    <col min="7441" max="7441" width="14.88671875" bestFit="1" customWidth="1"/>
    <col min="7443" max="7443" width="16" bestFit="1" customWidth="1"/>
    <col min="7445" max="7445" width="13.88671875" bestFit="1" customWidth="1"/>
    <col min="7447" max="7447" width="13.88671875" bestFit="1" customWidth="1"/>
    <col min="7449" max="7449" width="13.88671875" bestFit="1" customWidth="1"/>
    <col min="7450" max="7450" width="14.33203125" bestFit="1" customWidth="1"/>
    <col min="7451" max="7451" width="16.88671875" bestFit="1" customWidth="1"/>
    <col min="7453" max="7453" width="16.6640625" bestFit="1" customWidth="1"/>
    <col min="7681" max="7681" width="37.33203125" bestFit="1" customWidth="1"/>
    <col min="7682" max="7682" width="17.44140625" bestFit="1" customWidth="1"/>
    <col min="7683" max="7684" width="16.88671875" bestFit="1" customWidth="1"/>
    <col min="7685" max="7685" width="17.88671875" bestFit="1" customWidth="1"/>
    <col min="7686" max="7686" width="16.88671875" bestFit="1" customWidth="1"/>
    <col min="7687" max="7687" width="18.33203125" bestFit="1" customWidth="1"/>
    <col min="7688" max="7688" width="9.33203125" bestFit="1" customWidth="1"/>
    <col min="7689" max="7689" width="15.44140625" bestFit="1" customWidth="1"/>
    <col min="7690" max="7690" width="9.88671875" bestFit="1" customWidth="1"/>
    <col min="7691" max="7691" width="15.44140625" bestFit="1" customWidth="1"/>
    <col min="7692" max="7692" width="9.33203125" bestFit="1" customWidth="1"/>
    <col min="7693" max="7693" width="14.44140625" bestFit="1" customWidth="1"/>
    <col min="7694" max="7694" width="9.33203125" bestFit="1" customWidth="1"/>
    <col min="7695" max="7695" width="14.44140625" bestFit="1" customWidth="1"/>
    <col min="7696" max="7696" width="9.6640625" bestFit="1" customWidth="1"/>
    <col min="7697" max="7697" width="14.88671875" bestFit="1" customWidth="1"/>
    <col min="7699" max="7699" width="16" bestFit="1" customWidth="1"/>
    <col min="7701" max="7701" width="13.88671875" bestFit="1" customWidth="1"/>
    <col min="7703" max="7703" width="13.88671875" bestFit="1" customWidth="1"/>
    <col min="7705" max="7705" width="13.88671875" bestFit="1" customWidth="1"/>
    <col min="7706" max="7706" width="14.33203125" bestFit="1" customWidth="1"/>
    <col min="7707" max="7707" width="16.88671875" bestFit="1" customWidth="1"/>
    <col min="7709" max="7709" width="16.6640625" bestFit="1" customWidth="1"/>
    <col min="7937" max="7937" width="37.33203125" bestFit="1" customWidth="1"/>
    <col min="7938" max="7938" width="17.44140625" bestFit="1" customWidth="1"/>
    <col min="7939" max="7940" width="16.88671875" bestFit="1" customWidth="1"/>
    <col min="7941" max="7941" width="17.88671875" bestFit="1" customWidth="1"/>
    <col min="7942" max="7942" width="16.88671875" bestFit="1" customWidth="1"/>
    <col min="7943" max="7943" width="18.33203125" bestFit="1" customWidth="1"/>
    <col min="7944" max="7944" width="9.33203125" bestFit="1" customWidth="1"/>
    <col min="7945" max="7945" width="15.44140625" bestFit="1" customWidth="1"/>
    <col min="7946" max="7946" width="9.88671875" bestFit="1" customWidth="1"/>
    <col min="7947" max="7947" width="15.44140625" bestFit="1" customWidth="1"/>
    <col min="7948" max="7948" width="9.33203125" bestFit="1" customWidth="1"/>
    <col min="7949" max="7949" width="14.44140625" bestFit="1" customWidth="1"/>
    <col min="7950" max="7950" width="9.33203125" bestFit="1" customWidth="1"/>
    <col min="7951" max="7951" width="14.44140625" bestFit="1" customWidth="1"/>
    <col min="7952" max="7952" width="9.6640625" bestFit="1" customWidth="1"/>
    <col min="7953" max="7953" width="14.88671875" bestFit="1" customWidth="1"/>
    <col min="7955" max="7955" width="16" bestFit="1" customWidth="1"/>
    <col min="7957" max="7957" width="13.88671875" bestFit="1" customWidth="1"/>
    <col min="7959" max="7959" width="13.88671875" bestFit="1" customWidth="1"/>
    <col min="7961" max="7961" width="13.88671875" bestFit="1" customWidth="1"/>
    <col min="7962" max="7962" width="14.33203125" bestFit="1" customWidth="1"/>
    <col min="7963" max="7963" width="16.88671875" bestFit="1" customWidth="1"/>
    <col min="7965" max="7965" width="16.6640625" bestFit="1" customWidth="1"/>
    <col min="8193" max="8193" width="37.33203125" bestFit="1" customWidth="1"/>
    <col min="8194" max="8194" width="17.44140625" bestFit="1" customWidth="1"/>
    <col min="8195" max="8196" width="16.88671875" bestFit="1" customWidth="1"/>
    <col min="8197" max="8197" width="17.88671875" bestFit="1" customWidth="1"/>
    <col min="8198" max="8198" width="16.88671875" bestFit="1" customWidth="1"/>
    <col min="8199" max="8199" width="18.33203125" bestFit="1" customWidth="1"/>
    <col min="8200" max="8200" width="9.33203125" bestFit="1" customWidth="1"/>
    <col min="8201" max="8201" width="15.44140625" bestFit="1" customWidth="1"/>
    <col min="8202" max="8202" width="9.88671875" bestFit="1" customWidth="1"/>
    <col min="8203" max="8203" width="15.44140625" bestFit="1" customWidth="1"/>
    <col min="8204" max="8204" width="9.33203125" bestFit="1" customWidth="1"/>
    <col min="8205" max="8205" width="14.44140625" bestFit="1" customWidth="1"/>
    <col min="8206" max="8206" width="9.33203125" bestFit="1" customWidth="1"/>
    <col min="8207" max="8207" width="14.44140625" bestFit="1" customWidth="1"/>
    <col min="8208" max="8208" width="9.6640625" bestFit="1" customWidth="1"/>
    <col min="8209" max="8209" width="14.88671875" bestFit="1" customWidth="1"/>
    <col min="8211" max="8211" width="16" bestFit="1" customWidth="1"/>
    <col min="8213" max="8213" width="13.88671875" bestFit="1" customWidth="1"/>
    <col min="8215" max="8215" width="13.88671875" bestFit="1" customWidth="1"/>
    <col min="8217" max="8217" width="13.88671875" bestFit="1" customWidth="1"/>
    <col min="8218" max="8218" width="14.33203125" bestFit="1" customWidth="1"/>
    <col min="8219" max="8219" width="16.88671875" bestFit="1" customWidth="1"/>
    <col min="8221" max="8221" width="16.6640625" bestFit="1" customWidth="1"/>
    <col min="8449" max="8449" width="37.33203125" bestFit="1" customWidth="1"/>
    <col min="8450" max="8450" width="17.44140625" bestFit="1" customWidth="1"/>
    <col min="8451" max="8452" width="16.88671875" bestFit="1" customWidth="1"/>
    <col min="8453" max="8453" width="17.88671875" bestFit="1" customWidth="1"/>
    <col min="8454" max="8454" width="16.88671875" bestFit="1" customWidth="1"/>
    <col min="8455" max="8455" width="18.33203125" bestFit="1" customWidth="1"/>
    <col min="8456" max="8456" width="9.33203125" bestFit="1" customWidth="1"/>
    <col min="8457" max="8457" width="15.44140625" bestFit="1" customWidth="1"/>
    <col min="8458" max="8458" width="9.88671875" bestFit="1" customWidth="1"/>
    <col min="8459" max="8459" width="15.44140625" bestFit="1" customWidth="1"/>
    <col min="8460" max="8460" width="9.33203125" bestFit="1" customWidth="1"/>
    <col min="8461" max="8461" width="14.44140625" bestFit="1" customWidth="1"/>
    <col min="8462" max="8462" width="9.33203125" bestFit="1" customWidth="1"/>
    <col min="8463" max="8463" width="14.44140625" bestFit="1" customWidth="1"/>
    <col min="8464" max="8464" width="9.6640625" bestFit="1" customWidth="1"/>
    <col min="8465" max="8465" width="14.88671875" bestFit="1" customWidth="1"/>
    <col min="8467" max="8467" width="16" bestFit="1" customWidth="1"/>
    <col min="8469" max="8469" width="13.88671875" bestFit="1" customWidth="1"/>
    <col min="8471" max="8471" width="13.88671875" bestFit="1" customWidth="1"/>
    <col min="8473" max="8473" width="13.88671875" bestFit="1" customWidth="1"/>
    <col min="8474" max="8474" width="14.33203125" bestFit="1" customWidth="1"/>
    <col min="8475" max="8475" width="16.88671875" bestFit="1" customWidth="1"/>
    <col min="8477" max="8477" width="16.6640625" bestFit="1" customWidth="1"/>
    <col min="8705" max="8705" width="37.33203125" bestFit="1" customWidth="1"/>
    <col min="8706" max="8706" width="17.44140625" bestFit="1" customWidth="1"/>
    <col min="8707" max="8708" width="16.88671875" bestFit="1" customWidth="1"/>
    <col min="8709" max="8709" width="17.88671875" bestFit="1" customWidth="1"/>
    <col min="8710" max="8710" width="16.88671875" bestFit="1" customWidth="1"/>
    <col min="8711" max="8711" width="18.33203125" bestFit="1" customWidth="1"/>
    <col min="8712" max="8712" width="9.33203125" bestFit="1" customWidth="1"/>
    <col min="8713" max="8713" width="15.44140625" bestFit="1" customWidth="1"/>
    <col min="8714" max="8714" width="9.88671875" bestFit="1" customWidth="1"/>
    <col min="8715" max="8715" width="15.44140625" bestFit="1" customWidth="1"/>
    <col min="8716" max="8716" width="9.33203125" bestFit="1" customWidth="1"/>
    <col min="8717" max="8717" width="14.44140625" bestFit="1" customWidth="1"/>
    <col min="8718" max="8718" width="9.33203125" bestFit="1" customWidth="1"/>
    <col min="8719" max="8719" width="14.44140625" bestFit="1" customWidth="1"/>
    <col min="8720" max="8720" width="9.6640625" bestFit="1" customWidth="1"/>
    <col min="8721" max="8721" width="14.88671875" bestFit="1" customWidth="1"/>
    <col min="8723" max="8723" width="16" bestFit="1" customWidth="1"/>
    <col min="8725" max="8725" width="13.88671875" bestFit="1" customWidth="1"/>
    <col min="8727" max="8727" width="13.88671875" bestFit="1" customWidth="1"/>
    <col min="8729" max="8729" width="13.88671875" bestFit="1" customWidth="1"/>
    <col min="8730" max="8730" width="14.33203125" bestFit="1" customWidth="1"/>
    <col min="8731" max="8731" width="16.88671875" bestFit="1" customWidth="1"/>
    <col min="8733" max="8733" width="16.6640625" bestFit="1" customWidth="1"/>
    <col min="8961" max="8961" width="37.33203125" bestFit="1" customWidth="1"/>
    <col min="8962" max="8962" width="17.44140625" bestFit="1" customWidth="1"/>
    <col min="8963" max="8964" width="16.88671875" bestFit="1" customWidth="1"/>
    <col min="8965" max="8965" width="17.88671875" bestFit="1" customWidth="1"/>
    <col min="8966" max="8966" width="16.88671875" bestFit="1" customWidth="1"/>
    <col min="8967" max="8967" width="18.33203125" bestFit="1" customWidth="1"/>
    <col min="8968" max="8968" width="9.33203125" bestFit="1" customWidth="1"/>
    <col min="8969" max="8969" width="15.44140625" bestFit="1" customWidth="1"/>
    <col min="8970" max="8970" width="9.88671875" bestFit="1" customWidth="1"/>
    <col min="8971" max="8971" width="15.44140625" bestFit="1" customWidth="1"/>
    <col min="8972" max="8972" width="9.33203125" bestFit="1" customWidth="1"/>
    <col min="8973" max="8973" width="14.44140625" bestFit="1" customWidth="1"/>
    <col min="8974" max="8974" width="9.33203125" bestFit="1" customWidth="1"/>
    <col min="8975" max="8975" width="14.44140625" bestFit="1" customWidth="1"/>
    <col min="8976" max="8976" width="9.6640625" bestFit="1" customWidth="1"/>
    <col min="8977" max="8977" width="14.88671875" bestFit="1" customWidth="1"/>
    <col min="8979" max="8979" width="16" bestFit="1" customWidth="1"/>
    <col min="8981" max="8981" width="13.88671875" bestFit="1" customWidth="1"/>
    <col min="8983" max="8983" width="13.88671875" bestFit="1" customWidth="1"/>
    <col min="8985" max="8985" width="13.88671875" bestFit="1" customWidth="1"/>
    <col min="8986" max="8986" width="14.33203125" bestFit="1" customWidth="1"/>
    <col min="8987" max="8987" width="16.88671875" bestFit="1" customWidth="1"/>
    <col min="8989" max="8989" width="16.6640625" bestFit="1" customWidth="1"/>
    <col min="9217" max="9217" width="37.33203125" bestFit="1" customWidth="1"/>
    <col min="9218" max="9218" width="17.44140625" bestFit="1" customWidth="1"/>
    <col min="9219" max="9220" width="16.88671875" bestFit="1" customWidth="1"/>
    <col min="9221" max="9221" width="17.88671875" bestFit="1" customWidth="1"/>
    <col min="9222" max="9222" width="16.88671875" bestFit="1" customWidth="1"/>
    <col min="9223" max="9223" width="18.33203125" bestFit="1" customWidth="1"/>
    <col min="9224" max="9224" width="9.33203125" bestFit="1" customWidth="1"/>
    <col min="9225" max="9225" width="15.44140625" bestFit="1" customWidth="1"/>
    <col min="9226" max="9226" width="9.88671875" bestFit="1" customWidth="1"/>
    <col min="9227" max="9227" width="15.44140625" bestFit="1" customWidth="1"/>
    <col min="9228" max="9228" width="9.33203125" bestFit="1" customWidth="1"/>
    <col min="9229" max="9229" width="14.44140625" bestFit="1" customWidth="1"/>
    <col min="9230" max="9230" width="9.33203125" bestFit="1" customWidth="1"/>
    <col min="9231" max="9231" width="14.44140625" bestFit="1" customWidth="1"/>
    <col min="9232" max="9232" width="9.6640625" bestFit="1" customWidth="1"/>
    <col min="9233" max="9233" width="14.88671875" bestFit="1" customWidth="1"/>
    <col min="9235" max="9235" width="16" bestFit="1" customWidth="1"/>
    <col min="9237" max="9237" width="13.88671875" bestFit="1" customWidth="1"/>
    <col min="9239" max="9239" width="13.88671875" bestFit="1" customWidth="1"/>
    <col min="9241" max="9241" width="13.88671875" bestFit="1" customWidth="1"/>
    <col min="9242" max="9242" width="14.33203125" bestFit="1" customWidth="1"/>
    <col min="9243" max="9243" width="16.88671875" bestFit="1" customWidth="1"/>
    <col min="9245" max="9245" width="16.6640625" bestFit="1" customWidth="1"/>
    <col min="9473" max="9473" width="37.33203125" bestFit="1" customWidth="1"/>
    <col min="9474" max="9474" width="17.44140625" bestFit="1" customWidth="1"/>
    <col min="9475" max="9476" width="16.88671875" bestFit="1" customWidth="1"/>
    <col min="9477" max="9477" width="17.88671875" bestFit="1" customWidth="1"/>
    <col min="9478" max="9478" width="16.88671875" bestFit="1" customWidth="1"/>
    <col min="9479" max="9479" width="18.33203125" bestFit="1" customWidth="1"/>
    <col min="9480" max="9480" width="9.33203125" bestFit="1" customWidth="1"/>
    <col min="9481" max="9481" width="15.44140625" bestFit="1" customWidth="1"/>
    <col min="9482" max="9482" width="9.88671875" bestFit="1" customWidth="1"/>
    <col min="9483" max="9483" width="15.44140625" bestFit="1" customWidth="1"/>
    <col min="9484" max="9484" width="9.33203125" bestFit="1" customWidth="1"/>
    <col min="9485" max="9485" width="14.44140625" bestFit="1" customWidth="1"/>
    <col min="9486" max="9486" width="9.33203125" bestFit="1" customWidth="1"/>
    <col min="9487" max="9487" width="14.44140625" bestFit="1" customWidth="1"/>
    <col min="9488" max="9488" width="9.6640625" bestFit="1" customWidth="1"/>
    <col min="9489" max="9489" width="14.88671875" bestFit="1" customWidth="1"/>
    <col min="9491" max="9491" width="16" bestFit="1" customWidth="1"/>
    <col min="9493" max="9493" width="13.88671875" bestFit="1" customWidth="1"/>
    <col min="9495" max="9495" width="13.88671875" bestFit="1" customWidth="1"/>
    <col min="9497" max="9497" width="13.88671875" bestFit="1" customWidth="1"/>
    <col min="9498" max="9498" width="14.33203125" bestFit="1" customWidth="1"/>
    <col min="9499" max="9499" width="16.88671875" bestFit="1" customWidth="1"/>
    <col min="9501" max="9501" width="16.6640625" bestFit="1" customWidth="1"/>
    <col min="9729" max="9729" width="37.33203125" bestFit="1" customWidth="1"/>
    <col min="9730" max="9730" width="17.44140625" bestFit="1" customWidth="1"/>
    <col min="9731" max="9732" width="16.88671875" bestFit="1" customWidth="1"/>
    <col min="9733" max="9733" width="17.88671875" bestFit="1" customWidth="1"/>
    <col min="9734" max="9734" width="16.88671875" bestFit="1" customWidth="1"/>
    <col min="9735" max="9735" width="18.33203125" bestFit="1" customWidth="1"/>
    <col min="9736" max="9736" width="9.33203125" bestFit="1" customWidth="1"/>
    <col min="9737" max="9737" width="15.44140625" bestFit="1" customWidth="1"/>
    <col min="9738" max="9738" width="9.88671875" bestFit="1" customWidth="1"/>
    <col min="9739" max="9739" width="15.44140625" bestFit="1" customWidth="1"/>
    <col min="9740" max="9740" width="9.33203125" bestFit="1" customWidth="1"/>
    <col min="9741" max="9741" width="14.44140625" bestFit="1" customWidth="1"/>
    <col min="9742" max="9742" width="9.33203125" bestFit="1" customWidth="1"/>
    <col min="9743" max="9743" width="14.44140625" bestFit="1" customWidth="1"/>
    <col min="9744" max="9744" width="9.6640625" bestFit="1" customWidth="1"/>
    <col min="9745" max="9745" width="14.88671875" bestFit="1" customWidth="1"/>
    <col min="9747" max="9747" width="16" bestFit="1" customWidth="1"/>
    <col min="9749" max="9749" width="13.88671875" bestFit="1" customWidth="1"/>
    <col min="9751" max="9751" width="13.88671875" bestFit="1" customWidth="1"/>
    <col min="9753" max="9753" width="13.88671875" bestFit="1" customWidth="1"/>
    <col min="9754" max="9754" width="14.33203125" bestFit="1" customWidth="1"/>
    <col min="9755" max="9755" width="16.88671875" bestFit="1" customWidth="1"/>
    <col min="9757" max="9757" width="16.6640625" bestFit="1" customWidth="1"/>
    <col min="9985" max="9985" width="37.33203125" bestFit="1" customWidth="1"/>
    <col min="9986" max="9986" width="17.44140625" bestFit="1" customWidth="1"/>
    <col min="9987" max="9988" width="16.88671875" bestFit="1" customWidth="1"/>
    <col min="9989" max="9989" width="17.88671875" bestFit="1" customWidth="1"/>
    <col min="9990" max="9990" width="16.88671875" bestFit="1" customWidth="1"/>
    <col min="9991" max="9991" width="18.33203125" bestFit="1" customWidth="1"/>
    <col min="9992" max="9992" width="9.33203125" bestFit="1" customWidth="1"/>
    <col min="9993" max="9993" width="15.44140625" bestFit="1" customWidth="1"/>
    <col min="9994" max="9994" width="9.88671875" bestFit="1" customWidth="1"/>
    <col min="9995" max="9995" width="15.44140625" bestFit="1" customWidth="1"/>
    <col min="9996" max="9996" width="9.33203125" bestFit="1" customWidth="1"/>
    <col min="9997" max="9997" width="14.44140625" bestFit="1" customWidth="1"/>
    <col min="9998" max="9998" width="9.33203125" bestFit="1" customWidth="1"/>
    <col min="9999" max="9999" width="14.44140625" bestFit="1" customWidth="1"/>
    <col min="10000" max="10000" width="9.6640625" bestFit="1" customWidth="1"/>
    <col min="10001" max="10001" width="14.88671875" bestFit="1" customWidth="1"/>
    <col min="10003" max="10003" width="16" bestFit="1" customWidth="1"/>
    <col min="10005" max="10005" width="13.88671875" bestFit="1" customWidth="1"/>
    <col min="10007" max="10007" width="13.88671875" bestFit="1" customWidth="1"/>
    <col min="10009" max="10009" width="13.88671875" bestFit="1" customWidth="1"/>
    <col min="10010" max="10010" width="14.33203125" bestFit="1" customWidth="1"/>
    <col min="10011" max="10011" width="16.88671875" bestFit="1" customWidth="1"/>
    <col min="10013" max="10013" width="16.6640625" bestFit="1" customWidth="1"/>
    <col min="10241" max="10241" width="37.33203125" bestFit="1" customWidth="1"/>
    <col min="10242" max="10242" width="17.44140625" bestFit="1" customWidth="1"/>
    <col min="10243" max="10244" width="16.88671875" bestFit="1" customWidth="1"/>
    <col min="10245" max="10245" width="17.88671875" bestFit="1" customWidth="1"/>
    <col min="10246" max="10246" width="16.88671875" bestFit="1" customWidth="1"/>
    <col min="10247" max="10247" width="18.33203125" bestFit="1" customWidth="1"/>
    <col min="10248" max="10248" width="9.33203125" bestFit="1" customWidth="1"/>
    <col min="10249" max="10249" width="15.44140625" bestFit="1" customWidth="1"/>
    <col min="10250" max="10250" width="9.88671875" bestFit="1" customWidth="1"/>
    <col min="10251" max="10251" width="15.44140625" bestFit="1" customWidth="1"/>
    <col min="10252" max="10252" width="9.33203125" bestFit="1" customWidth="1"/>
    <col min="10253" max="10253" width="14.44140625" bestFit="1" customWidth="1"/>
    <col min="10254" max="10254" width="9.33203125" bestFit="1" customWidth="1"/>
    <col min="10255" max="10255" width="14.44140625" bestFit="1" customWidth="1"/>
    <col min="10256" max="10256" width="9.6640625" bestFit="1" customWidth="1"/>
    <col min="10257" max="10257" width="14.88671875" bestFit="1" customWidth="1"/>
    <col min="10259" max="10259" width="16" bestFit="1" customWidth="1"/>
    <col min="10261" max="10261" width="13.88671875" bestFit="1" customWidth="1"/>
    <col min="10263" max="10263" width="13.88671875" bestFit="1" customWidth="1"/>
    <col min="10265" max="10265" width="13.88671875" bestFit="1" customWidth="1"/>
    <col min="10266" max="10266" width="14.33203125" bestFit="1" customWidth="1"/>
    <col min="10267" max="10267" width="16.88671875" bestFit="1" customWidth="1"/>
    <col min="10269" max="10269" width="16.6640625" bestFit="1" customWidth="1"/>
    <col min="10497" max="10497" width="37.33203125" bestFit="1" customWidth="1"/>
    <col min="10498" max="10498" width="17.44140625" bestFit="1" customWidth="1"/>
    <col min="10499" max="10500" width="16.88671875" bestFit="1" customWidth="1"/>
    <col min="10501" max="10501" width="17.88671875" bestFit="1" customWidth="1"/>
    <col min="10502" max="10502" width="16.88671875" bestFit="1" customWidth="1"/>
    <col min="10503" max="10503" width="18.33203125" bestFit="1" customWidth="1"/>
    <col min="10504" max="10504" width="9.33203125" bestFit="1" customWidth="1"/>
    <col min="10505" max="10505" width="15.44140625" bestFit="1" customWidth="1"/>
    <col min="10506" max="10506" width="9.88671875" bestFit="1" customWidth="1"/>
    <col min="10507" max="10507" width="15.44140625" bestFit="1" customWidth="1"/>
    <col min="10508" max="10508" width="9.33203125" bestFit="1" customWidth="1"/>
    <col min="10509" max="10509" width="14.44140625" bestFit="1" customWidth="1"/>
    <col min="10510" max="10510" width="9.33203125" bestFit="1" customWidth="1"/>
    <col min="10511" max="10511" width="14.44140625" bestFit="1" customWidth="1"/>
    <col min="10512" max="10512" width="9.6640625" bestFit="1" customWidth="1"/>
    <col min="10513" max="10513" width="14.88671875" bestFit="1" customWidth="1"/>
    <col min="10515" max="10515" width="16" bestFit="1" customWidth="1"/>
    <col min="10517" max="10517" width="13.88671875" bestFit="1" customWidth="1"/>
    <col min="10519" max="10519" width="13.88671875" bestFit="1" customWidth="1"/>
    <col min="10521" max="10521" width="13.88671875" bestFit="1" customWidth="1"/>
    <col min="10522" max="10522" width="14.33203125" bestFit="1" customWidth="1"/>
    <col min="10523" max="10523" width="16.88671875" bestFit="1" customWidth="1"/>
    <col min="10525" max="10525" width="16.6640625" bestFit="1" customWidth="1"/>
    <col min="10753" max="10753" width="37.33203125" bestFit="1" customWidth="1"/>
    <col min="10754" max="10754" width="17.44140625" bestFit="1" customWidth="1"/>
    <col min="10755" max="10756" width="16.88671875" bestFit="1" customWidth="1"/>
    <col min="10757" max="10757" width="17.88671875" bestFit="1" customWidth="1"/>
    <col min="10758" max="10758" width="16.88671875" bestFit="1" customWidth="1"/>
    <col min="10759" max="10759" width="18.33203125" bestFit="1" customWidth="1"/>
    <col min="10760" max="10760" width="9.33203125" bestFit="1" customWidth="1"/>
    <col min="10761" max="10761" width="15.44140625" bestFit="1" customWidth="1"/>
    <col min="10762" max="10762" width="9.88671875" bestFit="1" customWidth="1"/>
    <col min="10763" max="10763" width="15.44140625" bestFit="1" customWidth="1"/>
    <col min="10764" max="10764" width="9.33203125" bestFit="1" customWidth="1"/>
    <col min="10765" max="10765" width="14.44140625" bestFit="1" customWidth="1"/>
    <col min="10766" max="10766" width="9.33203125" bestFit="1" customWidth="1"/>
    <col min="10767" max="10767" width="14.44140625" bestFit="1" customWidth="1"/>
    <col min="10768" max="10768" width="9.6640625" bestFit="1" customWidth="1"/>
    <col min="10769" max="10769" width="14.88671875" bestFit="1" customWidth="1"/>
    <col min="10771" max="10771" width="16" bestFit="1" customWidth="1"/>
    <col min="10773" max="10773" width="13.88671875" bestFit="1" customWidth="1"/>
    <col min="10775" max="10775" width="13.88671875" bestFit="1" customWidth="1"/>
    <col min="10777" max="10777" width="13.88671875" bestFit="1" customWidth="1"/>
    <col min="10778" max="10778" width="14.33203125" bestFit="1" customWidth="1"/>
    <col min="10779" max="10779" width="16.88671875" bestFit="1" customWidth="1"/>
    <col min="10781" max="10781" width="16.6640625" bestFit="1" customWidth="1"/>
    <col min="11009" max="11009" width="37.33203125" bestFit="1" customWidth="1"/>
    <col min="11010" max="11010" width="17.44140625" bestFit="1" customWidth="1"/>
    <col min="11011" max="11012" width="16.88671875" bestFit="1" customWidth="1"/>
    <col min="11013" max="11013" width="17.88671875" bestFit="1" customWidth="1"/>
    <col min="11014" max="11014" width="16.88671875" bestFit="1" customWidth="1"/>
    <col min="11015" max="11015" width="18.33203125" bestFit="1" customWidth="1"/>
    <col min="11016" max="11016" width="9.33203125" bestFit="1" customWidth="1"/>
    <col min="11017" max="11017" width="15.44140625" bestFit="1" customWidth="1"/>
    <col min="11018" max="11018" width="9.88671875" bestFit="1" customWidth="1"/>
    <col min="11019" max="11019" width="15.44140625" bestFit="1" customWidth="1"/>
    <col min="11020" max="11020" width="9.33203125" bestFit="1" customWidth="1"/>
    <col min="11021" max="11021" width="14.44140625" bestFit="1" customWidth="1"/>
    <col min="11022" max="11022" width="9.33203125" bestFit="1" customWidth="1"/>
    <col min="11023" max="11023" width="14.44140625" bestFit="1" customWidth="1"/>
    <col min="11024" max="11024" width="9.6640625" bestFit="1" customWidth="1"/>
    <col min="11025" max="11025" width="14.88671875" bestFit="1" customWidth="1"/>
    <col min="11027" max="11027" width="16" bestFit="1" customWidth="1"/>
    <col min="11029" max="11029" width="13.88671875" bestFit="1" customWidth="1"/>
    <col min="11031" max="11031" width="13.88671875" bestFit="1" customWidth="1"/>
    <col min="11033" max="11033" width="13.88671875" bestFit="1" customWidth="1"/>
    <col min="11034" max="11034" width="14.33203125" bestFit="1" customWidth="1"/>
    <col min="11035" max="11035" width="16.88671875" bestFit="1" customWidth="1"/>
    <col min="11037" max="11037" width="16.6640625" bestFit="1" customWidth="1"/>
    <col min="11265" max="11265" width="37.33203125" bestFit="1" customWidth="1"/>
    <col min="11266" max="11266" width="17.44140625" bestFit="1" customWidth="1"/>
    <col min="11267" max="11268" width="16.88671875" bestFit="1" customWidth="1"/>
    <col min="11269" max="11269" width="17.88671875" bestFit="1" customWidth="1"/>
    <col min="11270" max="11270" width="16.88671875" bestFit="1" customWidth="1"/>
    <col min="11271" max="11271" width="18.33203125" bestFit="1" customWidth="1"/>
    <col min="11272" max="11272" width="9.33203125" bestFit="1" customWidth="1"/>
    <col min="11273" max="11273" width="15.44140625" bestFit="1" customWidth="1"/>
    <col min="11274" max="11274" width="9.88671875" bestFit="1" customWidth="1"/>
    <col min="11275" max="11275" width="15.44140625" bestFit="1" customWidth="1"/>
    <col min="11276" max="11276" width="9.33203125" bestFit="1" customWidth="1"/>
    <col min="11277" max="11277" width="14.44140625" bestFit="1" customWidth="1"/>
    <col min="11278" max="11278" width="9.33203125" bestFit="1" customWidth="1"/>
    <col min="11279" max="11279" width="14.44140625" bestFit="1" customWidth="1"/>
    <col min="11280" max="11280" width="9.6640625" bestFit="1" customWidth="1"/>
    <col min="11281" max="11281" width="14.88671875" bestFit="1" customWidth="1"/>
    <col min="11283" max="11283" width="16" bestFit="1" customWidth="1"/>
    <col min="11285" max="11285" width="13.88671875" bestFit="1" customWidth="1"/>
    <col min="11287" max="11287" width="13.88671875" bestFit="1" customWidth="1"/>
    <col min="11289" max="11289" width="13.88671875" bestFit="1" customWidth="1"/>
    <col min="11290" max="11290" width="14.33203125" bestFit="1" customWidth="1"/>
    <col min="11291" max="11291" width="16.88671875" bestFit="1" customWidth="1"/>
    <col min="11293" max="11293" width="16.6640625" bestFit="1" customWidth="1"/>
    <col min="11521" max="11521" width="37.33203125" bestFit="1" customWidth="1"/>
    <col min="11522" max="11522" width="17.44140625" bestFit="1" customWidth="1"/>
    <col min="11523" max="11524" width="16.88671875" bestFit="1" customWidth="1"/>
    <col min="11525" max="11525" width="17.88671875" bestFit="1" customWidth="1"/>
    <col min="11526" max="11526" width="16.88671875" bestFit="1" customWidth="1"/>
    <col min="11527" max="11527" width="18.33203125" bestFit="1" customWidth="1"/>
    <col min="11528" max="11528" width="9.33203125" bestFit="1" customWidth="1"/>
    <col min="11529" max="11529" width="15.44140625" bestFit="1" customWidth="1"/>
    <col min="11530" max="11530" width="9.88671875" bestFit="1" customWidth="1"/>
    <col min="11531" max="11531" width="15.44140625" bestFit="1" customWidth="1"/>
    <col min="11532" max="11532" width="9.33203125" bestFit="1" customWidth="1"/>
    <col min="11533" max="11533" width="14.44140625" bestFit="1" customWidth="1"/>
    <col min="11534" max="11534" width="9.33203125" bestFit="1" customWidth="1"/>
    <col min="11535" max="11535" width="14.44140625" bestFit="1" customWidth="1"/>
    <col min="11536" max="11536" width="9.6640625" bestFit="1" customWidth="1"/>
    <col min="11537" max="11537" width="14.88671875" bestFit="1" customWidth="1"/>
    <col min="11539" max="11539" width="16" bestFit="1" customWidth="1"/>
    <col min="11541" max="11541" width="13.88671875" bestFit="1" customWidth="1"/>
    <col min="11543" max="11543" width="13.88671875" bestFit="1" customWidth="1"/>
    <col min="11545" max="11545" width="13.88671875" bestFit="1" customWidth="1"/>
    <col min="11546" max="11546" width="14.33203125" bestFit="1" customWidth="1"/>
    <col min="11547" max="11547" width="16.88671875" bestFit="1" customWidth="1"/>
    <col min="11549" max="11549" width="16.6640625" bestFit="1" customWidth="1"/>
    <col min="11777" max="11777" width="37.33203125" bestFit="1" customWidth="1"/>
    <col min="11778" max="11778" width="17.44140625" bestFit="1" customWidth="1"/>
    <col min="11779" max="11780" width="16.88671875" bestFit="1" customWidth="1"/>
    <col min="11781" max="11781" width="17.88671875" bestFit="1" customWidth="1"/>
    <col min="11782" max="11782" width="16.88671875" bestFit="1" customWidth="1"/>
    <col min="11783" max="11783" width="18.33203125" bestFit="1" customWidth="1"/>
    <col min="11784" max="11784" width="9.33203125" bestFit="1" customWidth="1"/>
    <col min="11785" max="11785" width="15.44140625" bestFit="1" customWidth="1"/>
    <col min="11786" max="11786" width="9.88671875" bestFit="1" customWidth="1"/>
    <col min="11787" max="11787" width="15.44140625" bestFit="1" customWidth="1"/>
    <col min="11788" max="11788" width="9.33203125" bestFit="1" customWidth="1"/>
    <col min="11789" max="11789" width="14.44140625" bestFit="1" customWidth="1"/>
    <col min="11790" max="11790" width="9.33203125" bestFit="1" customWidth="1"/>
    <col min="11791" max="11791" width="14.44140625" bestFit="1" customWidth="1"/>
    <col min="11792" max="11792" width="9.6640625" bestFit="1" customWidth="1"/>
    <col min="11793" max="11793" width="14.88671875" bestFit="1" customWidth="1"/>
    <col min="11795" max="11795" width="16" bestFit="1" customWidth="1"/>
    <col min="11797" max="11797" width="13.88671875" bestFit="1" customWidth="1"/>
    <col min="11799" max="11799" width="13.88671875" bestFit="1" customWidth="1"/>
    <col min="11801" max="11801" width="13.88671875" bestFit="1" customWidth="1"/>
    <col min="11802" max="11802" width="14.33203125" bestFit="1" customWidth="1"/>
    <col min="11803" max="11803" width="16.88671875" bestFit="1" customWidth="1"/>
    <col min="11805" max="11805" width="16.6640625" bestFit="1" customWidth="1"/>
    <col min="12033" max="12033" width="37.33203125" bestFit="1" customWidth="1"/>
    <col min="12034" max="12034" width="17.44140625" bestFit="1" customWidth="1"/>
    <col min="12035" max="12036" width="16.88671875" bestFit="1" customWidth="1"/>
    <col min="12037" max="12037" width="17.88671875" bestFit="1" customWidth="1"/>
    <col min="12038" max="12038" width="16.88671875" bestFit="1" customWidth="1"/>
    <col min="12039" max="12039" width="18.33203125" bestFit="1" customWidth="1"/>
    <col min="12040" max="12040" width="9.33203125" bestFit="1" customWidth="1"/>
    <col min="12041" max="12041" width="15.44140625" bestFit="1" customWidth="1"/>
    <col min="12042" max="12042" width="9.88671875" bestFit="1" customWidth="1"/>
    <col min="12043" max="12043" width="15.44140625" bestFit="1" customWidth="1"/>
    <col min="12044" max="12044" width="9.33203125" bestFit="1" customWidth="1"/>
    <col min="12045" max="12045" width="14.44140625" bestFit="1" customWidth="1"/>
    <col min="12046" max="12046" width="9.33203125" bestFit="1" customWidth="1"/>
    <col min="12047" max="12047" width="14.44140625" bestFit="1" customWidth="1"/>
    <col min="12048" max="12048" width="9.6640625" bestFit="1" customWidth="1"/>
    <col min="12049" max="12049" width="14.88671875" bestFit="1" customWidth="1"/>
    <col min="12051" max="12051" width="16" bestFit="1" customWidth="1"/>
    <col min="12053" max="12053" width="13.88671875" bestFit="1" customWidth="1"/>
    <col min="12055" max="12055" width="13.88671875" bestFit="1" customWidth="1"/>
    <col min="12057" max="12057" width="13.88671875" bestFit="1" customWidth="1"/>
    <col min="12058" max="12058" width="14.33203125" bestFit="1" customWidth="1"/>
    <col min="12059" max="12059" width="16.88671875" bestFit="1" customWidth="1"/>
    <col min="12061" max="12061" width="16.6640625" bestFit="1" customWidth="1"/>
    <col min="12289" max="12289" width="37.33203125" bestFit="1" customWidth="1"/>
    <col min="12290" max="12290" width="17.44140625" bestFit="1" customWidth="1"/>
    <col min="12291" max="12292" width="16.88671875" bestFit="1" customWidth="1"/>
    <col min="12293" max="12293" width="17.88671875" bestFit="1" customWidth="1"/>
    <col min="12294" max="12294" width="16.88671875" bestFit="1" customWidth="1"/>
    <col min="12295" max="12295" width="18.33203125" bestFit="1" customWidth="1"/>
    <col min="12296" max="12296" width="9.33203125" bestFit="1" customWidth="1"/>
    <col min="12297" max="12297" width="15.44140625" bestFit="1" customWidth="1"/>
    <col min="12298" max="12298" width="9.88671875" bestFit="1" customWidth="1"/>
    <col min="12299" max="12299" width="15.44140625" bestFit="1" customWidth="1"/>
    <col min="12300" max="12300" width="9.33203125" bestFit="1" customWidth="1"/>
    <col min="12301" max="12301" width="14.44140625" bestFit="1" customWidth="1"/>
    <col min="12302" max="12302" width="9.33203125" bestFit="1" customWidth="1"/>
    <col min="12303" max="12303" width="14.44140625" bestFit="1" customWidth="1"/>
    <col min="12304" max="12304" width="9.6640625" bestFit="1" customWidth="1"/>
    <col min="12305" max="12305" width="14.88671875" bestFit="1" customWidth="1"/>
    <col min="12307" max="12307" width="16" bestFit="1" customWidth="1"/>
    <col min="12309" max="12309" width="13.88671875" bestFit="1" customWidth="1"/>
    <col min="12311" max="12311" width="13.88671875" bestFit="1" customWidth="1"/>
    <col min="12313" max="12313" width="13.88671875" bestFit="1" customWidth="1"/>
    <col min="12314" max="12314" width="14.33203125" bestFit="1" customWidth="1"/>
    <col min="12315" max="12315" width="16.88671875" bestFit="1" customWidth="1"/>
    <col min="12317" max="12317" width="16.6640625" bestFit="1" customWidth="1"/>
    <col min="12545" max="12545" width="37.33203125" bestFit="1" customWidth="1"/>
    <col min="12546" max="12546" width="17.44140625" bestFit="1" customWidth="1"/>
    <col min="12547" max="12548" width="16.88671875" bestFit="1" customWidth="1"/>
    <col min="12549" max="12549" width="17.88671875" bestFit="1" customWidth="1"/>
    <col min="12550" max="12550" width="16.88671875" bestFit="1" customWidth="1"/>
    <col min="12551" max="12551" width="18.33203125" bestFit="1" customWidth="1"/>
    <col min="12552" max="12552" width="9.33203125" bestFit="1" customWidth="1"/>
    <col min="12553" max="12553" width="15.44140625" bestFit="1" customWidth="1"/>
    <col min="12554" max="12554" width="9.88671875" bestFit="1" customWidth="1"/>
    <col min="12555" max="12555" width="15.44140625" bestFit="1" customWidth="1"/>
    <col min="12556" max="12556" width="9.33203125" bestFit="1" customWidth="1"/>
    <col min="12557" max="12557" width="14.44140625" bestFit="1" customWidth="1"/>
    <col min="12558" max="12558" width="9.33203125" bestFit="1" customWidth="1"/>
    <col min="12559" max="12559" width="14.44140625" bestFit="1" customWidth="1"/>
    <col min="12560" max="12560" width="9.6640625" bestFit="1" customWidth="1"/>
    <col min="12561" max="12561" width="14.88671875" bestFit="1" customWidth="1"/>
    <col min="12563" max="12563" width="16" bestFit="1" customWidth="1"/>
    <col min="12565" max="12565" width="13.88671875" bestFit="1" customWidth="1"/>
    <col min="12567" max="12567" width="13.88671875" bestFit="1" customWidth="1"/>
    <col min="12569" max="12569" width="13.88671875" bestFit="1" customWidth="1"/>
    <col min="12570" max="12570" width="14.33203125" bestFit="1" customWidth="1"/>
    <col min="12571" max="12571" width="16.88671875" bestFit="1" customWidth="1"/>
    <col min="12573" max="12573" width="16.6640625" bestFit="1" customWidth="1"/>
    <col min="12801" max="12801" width="37.33203125" bestFit="1" customWidth="1"/>
    <col min="12802" max="12802" width="17.44140625" bestFit="1" customWidth="1"/>
    <col min="12803" max="12804" width="16.88671875" bestFit="1" customWidth="1"/>
    <col min="12805" max="12805" width="17.88671875" bestFit="1" customWidth="1"/>
    <col min="12806" max="12806" width="16.88671875" bestFit="1" customWidth="1"/>
    <col min="12807" max="12807" width="18.33203125" bestFit="1" customWidth="1"/>
    <col min="12808" max="12808" width="9.33203125" bestFit="1" customWidth="1"/>
    <col min="12809" max="12809" width="15.44140625" bestFit="1" customWidth="1"/>
    <col min="12810" max="12810" width="9.88671875" bestFit="1" customWidth="1"/>
    <col min="12811" max="12811" width="15.44140625" bestFit="1" customWidth="1"/>
    <col min="12812" max="12812" width="9.33203125" bestFit="1" customWidth="1"/>
    <col min="12813" max="12813" width="14.44140625" bestFit="1" customWidth="1"/>
    <col min="12814" max="12814" width="9.33203125" bestFit="1" customWidth="1"/>
    <col min="12815" max="12815" width="14.44140625" bestFit="1" customWidth="1"/>
    <col min="12816" max="12816" width="9.6640625" bestFit="1" customWidth="1"/>
    <col min="12817" max="12817" width="14.88671875" bestFit="1" customWidth="1"/>
    <col min="12819" max="12819" width="16" bestFit="1" customWidth="1"/>
    <col min="12821" max="12821" width="13.88671875" bestFit="1" customWidth="1"/>
    <col min="12823" max="12823" width="13.88671875" bestFit="1" customWidth="1"/>
    <col min="12825" max="12825" width="13.88671875" bestFit="1" customWidth="1"/>
    <col min="12826" max="12826" width="14.33203125" bestFit="1" customWidth="1"/>
    <col min="12827" max="12827" width="16.88671875" bestFit="1" customWidth="1"/>
    <col min="12829" max="12829" width="16.6640625" bestFit="1" customWidth="1"/>
    <col min="13057" max="13057" width="37.33203125" bestFit="1" customWidth="1"/>
    <col min="13058" max="13058" width="17.44140625" bestFit="1" customWidth="1"/>
    <col min="13059" max="13060" width="16.88671875" bestFit="1" customWidth="1"/>
    <col min="13061" max="13061" width="17.88671875" bestFit="1" customWidth="1"/>
    <col min="13062" max="13062" width="16.88671875" bestFit="1" customWidth="1"/>
    <col min="13063" max="13063" width="18.33203125" bestFit="1" customWidth="1"/>
    <col min="13064" max="13064" width="9.33203125" bestFit="1" customWidth="1"/>
    <col min="13065" max="13065" width="15.44140625" bestFit="1" customWidth="1"/>
    <col min="13066" max="13066" width="9.88671875" bestFit="1" customWidth="1"/>
    <col min="13067" max="13067" width="15.44140625" bestFit="1" customWidth="1"/>
    <col min="13068" max="13068" width="9.33203125" bestFit="1" customWidth="1"/>
    <col min="13069" max="13069" width="14.44140625" bestFit="1" customWidth="1"/>
    <col min="13070" max="13070" width="9.33203125" bestFit="1" customWidth="1"/>
    <col min="13071" max="13071" width="14.44140625" bestFit="1" customWidth="1"/>
    <col min="13072" max="13072" width="9.6640625" bestFit="1" customWidth="1"/>
    <col min="13073" max="13073" width="14.88671875" bestFit="1" customWidth="1"/>
    <col min="13075" max="13075" width="16" bestFit="1" customWidth="1"/>
    <col min="13077" max="13077" width="13.88671875" bestFit="1" customWidth="1"/>
    <col min="13079" max="13079" width="13.88671875" bestFit="1" customWidth="1"/>
    <col min="13081" max="13081" width="13.88671875" bestFit="1" customWidth="1"/>
    <col min="13082" max="13082" width="14.33203125" bestFit="1" customWidth="1"/>
    <col min="13083" max="13083" width="16.88671875" bestFit="1" customWidth="1"/>
    <col min="13085" max="13085" width="16.6640625" bestFit="1" customWidth="1"/>
    <col min="13313" max="13313" width="37.33203125" bestFit="1" customWidth="1"/>
    <col min="13314" max="13314" width="17.44140625" bestFit="1" customWidth="1"/>
    <col min="13315" max="13316" width="16.88671875" bestFit="1" customWidth="1"/>
    <col min="13317" max="13317" width="17.88671875" bestFit="1" customWidth="1"/>
    <col min="13318" max="13318" width="16.88671875" bestFit="1" customWidth="1"/>
    <col min="13319" max="13319" width="18.33203125" bestFit="1" customWidth="1"/>
    <col min="13320" max="13320" width="9.33203125" bestFit="1" customWidth="1"/>
    <col min="13321" max="13321" width="15.44140625" bestFit="1" customWidth="1"/>
    <col min="13322" max="13322" width="9.88671875" bestFit="1" customWidth="1"/>
    <col min="13323" max="13323" width="15.44140625" bestFit="1" customWidth="1"/>
    <col min="13324" max="13324" width="9.33203125" bestFit="1" customWidth="1"/>
    <col min="13325" max="13325" width="14.44140625" bestFit="1" customWidth="1"/>
    <col min="13326" max="13326" width="9.33203125" bestFit="1" customWidth="1"/>
    <col min="13327" max="13327" width="14.44140625" bestFit="1" customWidth="1"/>
    <col min="13328" max="13328" width="9.6640625" bestFit="1" customWidth="1"/>
    <col min="13329" max="13329" width="14.88671875" bestFit="1" customWidth="1"/>
    <col min="13331" max="13331" width="16" bestFit="1" customWidth="1"/>
    <col min="13333" max="13333" width="13.88671875" bestFit="1" customWidth="1"/>
    <col min="13335" max="13335" width="13.88671875" bestFit="1" customWidth="1"/>
    <col min="13337" max="13337" width="13.88671875" bestFit="1" customWidth="1"/>
    <col min="13338" max="13338" width="14.33203125" bestFit="1" customWidth="1"/>
    <col min="13339" max="13339" width="16.88671875" bestFit="1" customWidth="1"/>
    <col min="13341" max="13341" width="16.6640625" bestFit="1" customWidth="1"/>
    <col min="13569" max="13569" width="37.33203125" bestFit="1" customWidth="1"/>
    <col min="13570" max="13570" width="17.44140625" bestFit="1" customWidth="1"/>
    <col min="13571" max="13572" width="16.88671875" bestFit="1" customWidth="1"/>
    <col min="13573" max="13573" width="17.88671875" bestFit="1" customWidth="1"/>
    <col min="13574" max="13574" width="16.88671875" bestFit="1" customWidth="1"/>
    <col min="13575" max="13575" width="18.33203125" bestFit="1" customWidth="1"/>
    <col min="13576" max="13576" width="9.33203125" bestFit="1" customWidth="1"/>
    <col min="13577" max="13577" width="15.44140625" bestFit="1" customWidth="1"/>
    <col min="13578" max="13578" width="9.88671875" bestFit="1" customWidth="1"/>
    <col min="13579" max="13579" width="15.44140625" bestFit="1" customWidth="1"/>
    <col min="13580" max="13580" width="9.33203125" bestFit="1" customWidth="1"/>
    <col min="13581" max="13581" width="14.44140625" bestFit="1" customWidth="1"/>
    <col min="13582" max="13582" width="9.33203125" bestFit="1" customWidth="1"/>
    <col min="13583" max="13583" width="14.44140625" bestFit="1" customWidth="1"/>
    <col min="13584" max="13584" width="9.6640625" bestFit="1" customWidth="1"/>
    <col min="13585" max="13585" width="14.88671875" bestFit="1" customWidth="1"/>
    <col min="13587" max="13587" width="16" bestFit="1" customWidth="1"/>
    <col min="13589" max="13589" width="13.88671875" bestFit="1" customWidth="1"/>
    <col min="13591" max="13591" width="13.88671875" bestFit="1" customWidth="1"/>
    <col min="13593" max="13593" width="13.88671875" bestFit="1" customWidth="1"/>
    <col min="13594" max="13594" width="14.33203125" bestFit="1" customWidth="1"/>
    <col min="13595" max="13595" width="16.88671875" bestFit="1" customWidth="1"/>
    <col min="13597" max="13597" width="16.6640625" bestFit="1" customWidth="1"/>
    <col min="13825" max="13825" width="37.33203125" bestFit="1" customWidth="1"/>
    <col min="13826" max="13826" width="17.44140625" bestFit="1" customWidth="1"/>
    <col min="13827" max="13828" width="16.88671875" bestFit="1" customWidth="1"/>
    <col min="13829" max="13829" width="17.88671875" bestFit="1" customWidth="1"/>
    <col min="13830" max="13830" width="16.88671875" bestFit="1" customWidth="1"/>
    <col min="13831" max="13831" width="18.33203125" bestFit="1" customWidth="1"/>
    <col min="13832" max="13832" width="9.33203125" bestFit="1" customWidth="1"/>
    <col min="13833" max="13833" width="15.44140625" bestFit="1" customWidth="1"/>
    <col min="13834" max="13834" width="9.88671875" bestFit="1" customWidth="1"/>
    <col min="13835" max="13835" width="15.44140625" bestFit="1" customWidth="1"/>
    <col min="13836" max="13836" width="9.33203125" bestFit="1" customWidth="1"/>
    <col min="13837" max="13837" width="14.44140625" bestFit="1" customWidth="1"/>
    <col min="13838" max="13838" width="9.33203125" bestFit="1" customWidth="1"/>
    <col min="13839" max="13839" width="14.44140625" bestFit="1" customWidth="1"/>
    <col min="13840" max="13840" width="9.6640625" bestFit="1" customWidth="1"/>
    <col min="13841" max="13841" width="14.88671875" bestFit="1" customWidth="1"/>
    <col min="13843" max="13843" width="16" bestFit="1" customWidth="1"/>
    <col min="13845" max="13845" width="13.88671875" bestFit="1" customWidth="1"/>
    <col min="13847" max="13847" width="13.88671875" bestFit="1" customWidth="1"/>
    <col min="13849" max="13849" width="13.88671875" bestFit="1" customWidth="1"/>
    <col min="13850" max="13850" width="14.33203125" bestFit="1" customWidth="1"/>
    <col min="13851" max="13851" width="16.88671875" bestFit="1" customWidth="1"/>
    <col min="13853" max="13853" width="16.6640625" bestFit="1" customWidth="1"/>
    <col min="14081" max="14081" width="37.33203125" bestFit="1" customWidth="1"/>
    <col min="14082" max="14082" width="17.44140625" bestFit="1" customWidth="1"/>
    <col min="14083" max="14084" width="16.88671875" bestFit="1" customWidth="1"/>
    <col min="14085" max="14085" width="17.88671875" bestFit="1" customWidth="1"/>
    <col min="14086" max="14086" width="16.88671875" bestFit="1" customWidth="1"/>
    <col min="14087" max="14087" width="18.33203125" bestFit="1" customWidth="1"/>
    <col min="14088" max="14088" width="9.33203125" bestFit="1" customWidth="1"/>
    <col min="14089" max="14089" width="15.44140625" bestFit="1" customWidth="1"/>
    <col min="14090" max="14090" width="9.88671875" bestFit="1" customWidth="1"/>
    <col min="14091" max="14091" width="15.44140625" bestFit="1" customWidth="1"/>
    <col min="14092" max="14092" width="9.33203125" bestFit="1" customWidth="1"/>
    <col min="14093" max="14093" width="14.44140625" bestFit="1" customWidth="1"/>
    <col min="14094" max="14094" width="9.33203125" bestFit="1" customWidth="1"/>
    <col min="14095" max="14095" width="14.44140625" bestFit="1" customWidth="1"/>
    <col min="14096" max="14096" width="9.6640625" bestFit="1" customWidth="1"/>
    <col min="14097" max="14097" width="14.88671875" bestFit="1" customWidth="1"/>
    <col min="14099" max="14099" width="16" bestFit="1" customWidth="1"/>
    <col min="14101" max="14101" width="13.88671875" bestFit="1" customWidth="1"/>
    <col min="14103" max="14103" width="13.88671875" bestFit="1" customWidth="1"/>
    <col min="14105" max="14105" width="13.88671875" bestFit="1" customWidth="1"/>
    <col min="14106" max="14106" width="14.33203125" bestFit="1" customWidth="1"/>
    <col min="14107" max="14107" width="16.88671875" bestFit="1" customWidth="1"/>
    <col min="14109" max="14109" width="16.6640625" bestFit="1" customWidth="1"/>
    <col min="14337" max="14337" width="37.33203125" bestFit="1" customWidth="1"/>
    <col min="14338" max="14338" width="17.44140625" bestFit="1" customWidth="1"/>
    <col min="14339" max="14340" width="16.88671875" bestFit="1" customWidth="1"/>
    <col min="14341" max="14341" width="17.88671875" bestFit="1" customWidth="1"/>
    <col min="14342" max="14342" width="16.88671875" bestFit="1" customWidth="1"/>
    <col min="14343" max="14343" width="18.33203125" bestFit="1" customWidth="1"/>
    <col min="14344" max="14344" width="9.33203125" bestFit="1" customWidth="1"/>
    <col min="14345" max="14345" width="15.44140625" bestFit="1" customWidth="1"/>
    <col min="14346" max="14346" width="9.88671875" bestFit="1" customWidth="1"/>
    <col min="14347" max="14347" width="15.44140625" bestFit="1" customWidth="1"/>
    <col min="14348" max="14348" width="9.33203125" bestFit="1" customWidth="1"/>
    <col min="14349" max="14349" width="14.44140625" bestFit="1" customWidth="1"/>
    <col min="14350" max="14350" width="9.33203125" bestFit="1" customWidth="1"/>
    <col min="14351" max="14351" width="14.44140625" bestFit="1" customWidth="1"/>
    <col min="14352" max="14352" width="9.6640625" bestFit="1" customWidth="1"/>
    <col min="14353" max="14353" width="14.88671875" bestFit="1" customWidth="1"/>
    <col min="14355" max="14355" width="16" bestFit="1" customWidth="1"/>
    <col min="14357" max="14357" width="13.88671875" bestFit="1" customWidth="1"/>
    <col min="14359" max="14359" width="13.88671875" bestFit="1" customWidth="1"/>
    <col min="14361" max="14361" width="13.88671875" bestFit="1" customWidth="1"/>
    <col min="14362" max="14362" width="14.33203125" bestFit="1" customWidth="1"/>
    <col min="14363" max="14363" width="16.88671875" bestFit="1" customWidth="1"/>
    <col min="14365" max="14365" width="16.6640625" bestFit="1" customWidth="1"/>
    <col min="14593" max="14593" width="37.33203125" bestFit="1" customWidth="1"/>
    <col min="14594" max="14594" width="17.44140625" bestFit="1" customWidth="1"/>
    <col min="14595" max="14596" width="16.88671875" bestFit="1" customWidth="1"/>
    <col min="14597" max="14597" width="17.88671875" bestFit="1" customWidth="1"/>
    <col min="14598" max="14598" width="16.88671875" bestFit="1" customWidth="1"/>
    <col min="14599" max="14599" width="18.33203125" bestFit="1" customWidth="1"/>
    <col min="14600" max="14600" width="9.33203125" bestFit="1" customWidth="1"/>
    <col min="14601" max="14601" width="15.44140625" bestFit="1" customWidth="1"/>
    <col min="14602" max="14602" width="9.88671875" bestFit="1" customWidth="1"/>
    <col min="14603" max="14603" width="15.44140625" bestFit="1" customWidth="1"/>
    <col min="14604" max="14604" width="9.33203125" bestFit="1" customWidth="1"/>
    <col min="14605" max="14605" width="14.44140625" bestFit="1" customWidth="1"/>
    <col min="14606" max="14606" width="9.33203125" bestFit="1" customWidth="1"/>
    <col min="14607" max="14607" width="14.44140625" bestFit="1" customWidth="1"/>
    <col min="14608" max="14608" width="9.6640625" bestFit="1" customWidth="1"/>
    <col min="14609" max="14609" width="14.88671875" bestFit="1" customWidth="1"/>
    <col min="14611" max="14611" width="16" bestFit="1" customWidth="1"/>
    <col min="14613" max="14613" width="13.88671875" bestFit="1" customWidth="1"/>
    <col min="14615" max="14615" width="13.88671875" bestFit="1" customWidth="1"/>
    <col min="14617" max="14617" width="13.88671875" bestFit="1" customWidth="1"/>
    <col min="14618" max="14618" width="14.33203125" bestFit="1" customWidth="1"/>
    <col min="14619" max="14619" width="16.88671875" bestFit="1" customWidth="1"/>
    <col min="14621" max="14621" width="16.6640625" bestFit="1" customWidth="1"/>
    <col min="14849" max="14849" width="37.33203125" bestFit="1" customWidth="1"/>
    <col min="14850" max="14850" width="17.44140625" bestFit="1" customWidth="1"/>
    <col min="14851" max="14852" width="16.88671875" bestFit="1" customWidth="1"/>
    <col min="14853" max="14853" width="17.88671875" bestFit="1" customWidth="1"/>
    <col min="14854" max="14854" width="16.88671875" bestFit="1" customWidth="1"/>
    <col min="14855" max="14855" width="18.33203125" bestFit="1" customWidth="1"/>
    <col min="14856" max="14856" width="9.33203125" bestFit="1" customWidth="1"/>
    <col min="14857" max="14857" width="15.44140625" bestFit="1" customWidth="1"/>
    <col min="14858" max="14858" width="9.88671875" bestFit="1" customWidth="1"/>
    <col min="14859" max="14859" width="15.44140625" bestFit="1" customWidth="1"/>
    <col min="14860" max="14860" width="9.33203125" bestFit="1" customWidth="1"/>
    <col min="14861" max="14861" width="14.44140625" bestFit="1" customWidth="1"/>
    <col min="14862" max="14862" width="9.33203125" bestFit="1" customWidth="1"/>
    <col min="14863" max="14863" width="14.44140625" bestFit="1" customWidth="1"/>
    <col min="14864" max="14864" width="9.6640625" bestFit="1" customWidth="1"/>
    <col min="14865" max="14865" width="14.88671875" bestFit="1" customWidth="1"/>
    <col min="14867" max="14867" width="16" bestFit="1" customWidth="1"/>
    <col min="14869" max="14869" width="13.88671875" bestFit="1" customWidth="1"/>
    <col min="14871" max="14871" width="13.88671875" bestFit="1" customWidth="1"/>
    <col min="14873" max="14873" width="13.88671875" bestFit="1" customWidth="1"/>
    <col min="14874" max="14874" width="14.33203125" bestFit="1" customWidth="1"/>
    <col min="14875" max="14875" width="16.88671875" bestFit="1" customWidth="1"/>
    <col min="14877" max="14877" width="16.6640625" bestFit="1" customWidth="1"/>
    <col min="15105" max="15105" width="37.33203125" bestFit="1" customWidth="1"/>
    <col min="15106" max="15106" width="17.44140625" bestFit="1" customWidth="1"/>
    <col min="15107" max="15108" width="16.88671875" bestFit="1" customWidth="1"/>
    <col min="15109" max="15109" width="17.88671875" bestFit="1" customWidth="1"/>
    <col min="15110" max="15110" width="16.88671875" bestFit="1" customWidth="1"/>
    <col min="15111" max="15111" width="18.33203125" bestFit="1" customWidth="1"/>
    <col min="15112" max="15112" width="9.33203125" bestFit="1" customWidth="1"/>
    <col min="15113" max="15113" width="15.44140625" bestFit="1" customWidth="1"/>
    <col min="15114" max="15114" width="9.88671875" bestFit="1" customWidth="1"/>
    <col min="15115" max="15115" width="15.44140625" bestFit="1" customWidth="1"/>
    <col min="15116" max="15116" width="9.33203125" bestFit="1" customWidth="1"/>
    <col min="15117" max="15117" width="14.44140625" bestFit="1" customWidth="1"/>
    <col min="15118" max="15118" width="9.33203125" bestFit="1" customWidth="1"/>
    <col min="15119" max="15119" width="14.44140625" bestFit="1" customWidth="1"/>
    <col min="15120" max="15120" width="9.6640625" bestFit="1" customWidth="1"/>
    <col min="15121" max="15121" width="14.88671875" bestFit="1" customWidth="1"/>
    <col min="15123" max="15123" width="16" bestFit="1" customWidth="1"/>
    <col min="15125" max="15125" width="13.88671875" bestFit="1" customWidth="1"/>
    <col min="15127" max="15127" width="13.88671875" bestFit="1" customWidth="1"/>
    <col min="15129" max="15129" width="13.88671875" bestFit="1" customWidth="1"/>
    <col min="15130" max="15130" width="14.33203125" bestFit="1" customWidth="1"/>
    <col min="15131" max="15131" width="16.88671875" bestFit="1" customWidth="1"/>
    <col min="15133" max="15133" width="16.6640625" bestFit="1" customWidth="1"/>
    <col min="15361" max="15361" width="37.33203125" bestFit="1" customWidth="1"/>
    <col min="15362" max="15362" width="17.44140625" bestFit="1" customWidth="1"/>
    <col min="15363" max="15364" width="16.88671875" bestFit="1" customWidth="1"/>
    <col min="15365" max="15365" width="17.88671875" bestFit="1" customWidth="1"/>
    <col min="15366" max="15366" width="16.88671875" bestFit="1" customWidth="1"/>
    <col min="15367" max="15367" width="18.33203125" bestFit="1" customWidth="1"/>
    <col min="15368" max="15368" width="9.33203125" bestFit="1" customWidth="1"/>
    <col min="15369" max="15369" width="15.44140625" bestFit="1" customWidth="1"/>
    <col min="15370" max="15370" width="9.88671875" bestFit="1" customWidth="1"/>
    <col min="15371" max="15371" width="15.44140625" bestFit="1" customWidth="1"/>
    <col min="15372" max="15372" width="9.33203125" bestFit="1" customWidth="1"/>
    <col min="15373" max="15373" width="14.44140625" bestFit="1" customWidth="1"/>
    <col min="15374" max="15374" width="9.33203125" bestFit="1" customWidth="1"/>
    <col min="15375" max="15375" width="14.44140625" bestFit="1" customWidth="1"/>
    <col min="15376" max="15376" width="9.6640625" bestFit="1" customWidth="1"/>
    <col min="15377" max="15377" width="14.88671875" bestFit="1" customWidth="1"/>
    <col min="15379" max="15379" width="16" bestFit="1" customWidth="1"/>
    <col min="15381" max="15381" width="13.88671875" bestFit="1" customWidth="1"/>
    <col min="15383" max="15383" width="13.88671875" bestFit="1" customWidth="1"/>
    <col min="15385" max="15385" width="13.88671875" bestFit="1" customWidth="1"/>
    <col min="15386" max="15386" width="14.33203125" bestFit="1" customWidth="1"/>
    <col min="15387" max="15387" width="16.88671875" bestFit="1" customWidth="1"/>
    <col min="15389" max="15389" width="16.6640625" bestFit="1" customWidth="1"/>
    <col min="15617" max="15617" width="37.33203125" bestFit="1" customWidth="1"/>
    <col min="15618" max="15618" width="17.44140625" bestFit="1" customWidth="1"/>
    <col min="15619" max="15620" width="16.88671875" bestFit="1" customWidth="1"/>
    <col min="15621" max="15621" width="17.88671875" bestFit="1" customWidth="1"/>
    <col min="15622" max="15622" width="16.88671875" bestFit="1" customWidth="1"/>
    <col min="15623" max="15623" width="18.33203125" bestFit="1" customWidth="1"/>
    <col min="15624" max="15624" width="9.33203125" bestFit="1" customWidth="1"/>
    <col min="15625" max="15625" width="15.44140625" bestFit="1" customWidth="1"/>
    <col min="15626" max="15626" width="9.88671875" bestFit="1" customWidth="1"/>
    <col min="15627" max="15627" width="15.44140625" bestFit="1" customWidth="1"/>
    <col min="15628" max="15628" width="9.33203125" bestFit="1" customWidth="1"/>
    <col min="15629" max="15629" width="14.44140625" bestFit="1" customWidth="1"/>
    <col min="15630" max="15630" width="9.33203125" bestFit="1" customWidth="1"/>
    <col min="15631" max="15631" width="14.44140625" bestFit="1" customWidth="1"/>
    <col min="15632" max="15632" width="9.6640625" bestFit="1" customWidth="1"/>
    <col min="15633" max="15633" width="14.88671875" bestFit="1" customWidth="1"/>
    <col min="15635" max="15635" width="16" bestFit="1" customWidth="1"/>
    <col min="15637" max="15637" width="13.88671875" bestFit="1" customWidth="1"/>
    <col min="15639" max="15639" width="13.88671875" bestFit="1" customWidth="1"/>
    <col min="15641" max="15641" width="13.88671875" bestFit="1" customWidth="1"/>
    <col min="15642" max="15642" width="14.33203125" bestFit="1" customWidth="1"/>
    <col min="15643" max="15643" width="16.88671875" bestFit="1" customWidth="1"/>
    <col min="15645" max="15645" width="16.6640625" bestFit="1" customWidth="1"/>
    <col min="15873" max="15873" width="37.33203125" bestFit="1" customWidth="1"/>
    <col min="15874" max="15874" width="17.44140625" bestFit="1" customWidth="1"/>
    <col min="15875" max="15876" width="16.88671875" bestFit="1" customWidth="1"/>
    <col min="15877" max="15877" width="17.88671875" bestFit="1" customWidth="1"/>
    <col min="15878" max="15878" width="16.88671875" bestFit="1" customWidth="1"/>
    <col min="15879" max="15879" width="18.33203125" bestFit="1" customWidth="1"/>
    <col min="15880" max="15880" width="9.33203125" bestFit="1" customWidth="1"/>
    <col min="15881" max="15881" width="15.44140625" bestFit="1" customWidth="1"/>
    <col min="15882" max="15882" width="9.88671875" bestFit="1" customWidth="1"/>
    <col min="15883" max="15883" width="15.44140625" bestFit="1" customWidth="1"/>
    <col min="15884" max="15884" width="9.33203125" bestFit="1" customWidth="1"/>
    <col min="15885" max="15885" width="14.44140625" bestFit="1" customWidth="1"/>
    <col min="15886" max="15886" width="9.33203125" bestFit="1" customWidth="1"/>
    <col min="15887" max="15887" width="14.44140625" bestFit="1" customWidth="1"/>
    <col min="15888" max="15888" width="9.6640625" bestFit="1" customWidth="1"/>
    <col min="15889" max="15889" width="14.88671875" bestFit="1" customWidth="1"/>
    <col min="15891" max="15891" width="16" bestFit="1" customWidth="1"/>
    <col min="15893" max="15893" width="13.88671875" bestFit="1" customWidth="1"/>
    <col min="15895" max="15895" width="13.88671875" bestFit="1" customWidth="1"/>
    <col min="15897" max="15897" width="13.88671875" bestFit="1" customWidth="1"/>
    <col min="15898" max="15898" width="14.33203125" bestFit="1" customWidth="1"/>
    <col min="15899" max="15899" width="16.88671875" bestFit="1" customWidth="1"/>
    <col min="15901" max="15901" width="16.6640625" bestFit="1" customWidth="1"/>
    <col min="16129" max="16129" width="37.33203125" bestFit="1" customWidth="1"/>
    <col min="16130" max="16130" width="17.44140625" bestFit="1" customWidth="1"/>
    <col min="16131" max="16132" width="16.88671875" bestFit="1" customWidth="1"/>
    <col min="16133" max="16133" width="17.88671875" bestFit="1" customWidth="1"/>
    <col min="16134" max="16134" width="16.88671875" bestFit="1" customWidth="1"/>
    <col min="16135" max="16135" width="18.33203125" bestFit="1" customWidth="1"/>
    <col min="16136" max="16136" width="9.33203125" bestFit="1" customWidth="1"/>
    <col min="16137" max="16137" width="15.44140625" bestFit="1" customWidth="1"/>
    <col min="16138" max="16138" width="9.88671875" bestFit="1" customWidth="1"/>
    <col min="16139" max="16139" width="15.44140625" bestFit="1" customWidth="1"/>
    <col min="16140" max="16140" width="9.33203125" bestFit="1" customWidth="1"/>
    <col min="16141" max="16141" width="14.44140625" bestFit="1" customWidth="1"/>
    <col min="16142" max="16142" width="9.33203125" bestFit="1" customWidth="1"/>
    <col min="16143" max="16143" width="14.44140625" bestFit="1" customWidth="1"/>
    <col min="16144" max="16144" width="9.6640625" bestFit="1" customWidth="1"/>
    <col min="16145" max="16145" width="14.88671875" bestFit="1" customWidth="1"/>
    <col min="16147" max="16147" width="16" bestFit="1" customWidth="1"/>
    <col min="16149" max="16149" width="13.88671875" bestFit="1" customWidth="1"/>
    <col min="16151" max="16151" width="13.88671875" bestFit="1" customWidth="1"/>
    <col min="16153" max="16153" width="13.88671875" bestFit="1" customWidth="1"/>
    <col min="16154" max="16154" width="14.33203125" bestFit="1" customWidth="1"/>
    <col min="16155" max="16155" width="16.88671875" bestFit="1" customWidth="1"/>
    <col min="16157" max="16157" width="16.6640625" bestFit="1" customWidth="1"/>
  </cols>
  <sheetData>
    <row r="2" spans="1:25" ht="25.8" x14ac:dyDescent="0.5">
      <c r="A2" s="550" t="s">
        <v>829</v>
      </c>
    </row>
    <row r="5" spans="1:25" ht="18" x14ac:dyDescent="0.35">
      <c r="A5" s="582" t="s">
        <v>297</v>
      </c>
      <c r="B5" s="582"/>
      <c r="C5" s="583"/>
      <c r="D5" s="583"/>
      <c r="E5" s="169"/>
      <c r="F5" s="169"/>
      <c r="G5" s="169"/>
      <c r="H5" s="169"/>
      <c r="I5" s="169"/>
      <c r="J5" s="169"/>
      <c r="K5" s="169"/>
      <c r="L5" s="169"/>
      <c r="M5" s="169"/>
      <c r="N5" s="169"/>
      <c r="O5" s="169"/>
      <c r="P5" s="169"/>
      <c r="Q5" s="169"/>
      <c r="R5" s="169"/>
      <c r="S5" s="169"/>
      <c r="T5" s="169"/>
      <c r="U5" s="169"/>
      <c r="V5" s="169"/>
      <c r="W5" s="169"/>
      <c r="X5" s="169"/>
      <c r="Y5" s="169"/>
    </row>
    <row r="6" spans="1:25" s="170" customFormat="1" x14ac:dyDescent="0.3">
      <c r="A6" s="158" t="s">
        <v>288</v>
      </c>
      <c r="B6" s="158" t="s">
        <v>298</v>
      </c>
    </row>
    <row r="7" spans="1:25" x14ac:dyDescent="0.3">
      <c r="A7" s="171" t="s">
        <v>274</v>
      </c>
      <c r="B7" s="172">
        <v>28500</v>
      </c>
    </row>
    <row r="8" spans="1:25" x14ac:dyDescent="0.3">
      <c r="A8" s="171" t="s">
        <v>275</v>
      </c>
      <c r="B8" s="172">
        <v>22500</v>
      </c>
    </row>
    <row r="9" spans="1:25" x14ac:dyDescent="0.3">
      <c r="A9" s="171" t="s">
        <v>272</v>
      </c>
      <c r="B9" s="172">
        <v>28500</v>
      </c>
    </row>
    <row r="10" spans="1:25" x14ac:dyDescent="0.3">
      <c r="A10" s="551" t="s">
        <v>299</v>
      </c>
      <c r="B10" s="552"/>
    </row>
    <row r="13" spans="1:25" ht="18" x14ac:dyDescent="0.35">
      <c r="A13" s="584" t="s">
        <v>300</v>
      </c>
      <c r="B13" s="584"/>
    </row>
    <row r="14" spans="1:25" x14ac:dyDescent="0.3">
      <c r="A14" s="551" t="s">
        <v>288</v>
      </c>
      <c r="B14" s="551" t="s">
        <v>298</v>
      </c>
    </row>
    <row r="15" spans="1:25" x14ac:dyDescent="0.3">
      <c r="A15" s="171" t="s">
        <v>274</v>
      </c>
      <c r="B15" s="172">
        <v>23000</v>
      </c>
    </row>
    <row r="16" spans="1:25" x14ac:dyDescent="0.3">
      <c r="A16" s="171" t="s">
        <v>275</v>
      </c>
      <c r="B16" s="172">
        <v>19000</v>
      </c>
    </row>
    <row r="17" spans="1:27" x14ac:dyDescent="0.3">
      <c r="A17" s="171" t="s">
        <v>272</v>
      </c>
      <c r="B17" s="172">
        <v>23000</v>
      </c>
    </row>
    <row r="18" spans="1:27" x14ac:dyDescent="0.3">
      <c r="A18" s="151" t="s">
        <v>301</v>
      </c>
      <c r="B18" s="172">
        <v>10500</v>
      </c>
    </row>
    <row r="19" spans="1:27" x14ac:dyDescent="0.3">
      <c r="A19" s="151" t="s">
        <v>302</v>
      </c>
      <c r="B19" s="172">
        <v>16000</v>
      </c>
    </row>
    <row r="20" spans="1:27" x14ac:dyDescent="0.3">
      <c r="A20" s="158" t="s">
        <v>299</v>
      </c>
      <c r="B20" s="173"/>
    </row>
    <row r="22" spans="1:27" s="176" customFormat="1" x14ac:dyDescent="0.3">
      <c r="A22" s="174"/>
      <c r="B22" s="581">
        <v>40544</v>
      </c>
      <c r="C22" s="581"/>
      <c r="D22" s="175">
        <v>40575</v>
      </c>
      <c r="E22" s="175"/>
      <c r="F22" s="175">
        <v>40603</v>
      </c>
      <c r="G22" s="175"/>
      <c r="H22" s="175">
        <v>40634</v>
      </c>
      <c r="I22" s="175"/>
      <c r="J22" s="175">
        <v>40664</v>
      </c>
      <c r="K22" s="175"/>
      <c r="L22" s="175">
        <v>40695</v>
      </c>
      <c r="M22" s="175"/>
      <c r="N22" s="175">
        <v>40725</v>
      </c>
      <c r="O22" s="175"/>
      <c r="P22" s="175">
        <v>40756</v>
      </c>
      <c r="Q22" s="175"/>
      <c r="R22" s="175">
        <v>40787</v>
      </c>
      <c r="S22" s="175"/>
      <c r="T22" s="175">
        <v>40817</v>
      </c>
      <c r="U22" s="175"/>
      <c r="V22" s="175">
        <v>40848</v>
      </c>
      <c r="W22" s="175"/>
      <c r="X22" s="175">
        <v>40878</v>
      </c>
      <c r="Y22" s="174"/>
      <c r="Z22" s="175" t="s">
        <v>10</v>
      </c>
      <c r="AA22" s="174"/>
    </row>
    <row r="23" spans="1:27" s="176" customFormat="1" ht="18" x14ac:dyDescent="0.35">
      <c r="A23" s="227" t="s">
        <v>559</v>
      </c>
      <c r="B23" s="177" t="s">
        <v>303</v>
      </c>
      <c r="C23" s="177" t="s">
        <v>13</v>
      </c>
      <c r="D23" s="177" t="s">
        <v>303</v>
      </c>
      <c r="E23" s="177" t="s">
        <v>13</v>
      </c>
      <c r="F23" s="177" t="s">
        <v>303</v>
      </c>
      <c r="G23" s="177" t="s">
        <v>13</v>
      </c>
      <c r="H23" s="177" t="s">
        <v>303</v>
      </c>
      <c r="I23" s="177" t="s">
        <v>13</v>
      </c>
      <c r="J23" s="177" t="s">
        <v>303</v>
      </c>
      <c r="K23" s="177" t="s">
        <v>13</v>
      </c>
      <c r="L23" s="177" t="s">
        <v>303</v>
      </c>
      <c r="M23" s="177" t="s">
        <v>13</v>
      </c>
      <c r="N23" s="177" t="s">
        <v>303</v>
      </c>
      <c r="O23" s="177" t="s">
        <v>13</v>
      </c>
      <c r="P23" s="177" t="s">
        <v>303</v>
      </c>
      <c r="Q23" s="177" t="s">
        <v>13</v>
      </c>
      <c r="R23" s="177" t="s">
        <v>303</v>
      </c>
      <c r="S23" s="177" t="s">
        <v>13</v>
      </c>
      <c r="T23" s="177" t="s">
        <v>303</v>
      </c>
      <c r="U23" s="177" t="s">
        <v>13</v>
      </c>
      <c r="V23" s="177" t="s">
        <v>303</v>
      </c>
      <c r="W23" s="177" t="s">
        <v>13</v>
      </c>
      <c r="X23" s="177" t="s">
        <v>303</v>
      </c>
      <c r="Y23" s="177" t="s">
        <v>13</v>
      </c>
      <c r="Z23" s="177" t="s">
        <v>303</v>
      </c>
      <c r="AA23" s="177" t="s">
        <v>13</v>
      </c>
    </row>
    <row r="24" spans="1:27" x14ac:dyDescent="0.3">
      <c r="A24" s="176" t="s">
        <v>304</v>
      </c>
    </row>
    <row r="25" spans="1:27" x14ac:dyDescent="0.3">
      <c r="A25" s="170" t="s">
        <v>305</v>
      </c>
      <c r="B25">
        <v>2</v>
      </c>
      <c r="C25" s="54">
        <f>B25*$B$15</f>
        <v>46000</v>
      </c>
      <c r="D25">
        <v>0</v>
      </c>
      <c r="E25" s="54">
        <f>D25*$B$15</f>
        <v>0</v>
      </c>
      <c r="F25">
        <v>4</v>
      </c>
      <c r="G25" s="54">
        <f>F25*$B$15</f>
        <v>92000</v>
      </c>
      <c r="H25">
        <v>0</v>
      </c>
      <c r="I25" s="54">
        <f>H25*$B$15</f>
        <v>0</v>
      </c>
      <c r="J25">
        <v>2</v>
      </c>
      <c r="K25" s="54">
        <f>J25*$B$15</f>
        <v>46000</v>
      </c>
      <c r="L25">
        <v>0</v>
      </c>
      <c r="M25" s="54">
        <f>L25*$B$15</f>
        <v>0</v>
      </c>
      <c r="N25">
        <v>0</v>
      </c>
      <c r="O25" s="54">
        <f>N25*$B$15</f>
        <v>0</v>
      </c>
      <c r="P25">
        <v>0</v>
      </c>
      <c r="Q25" s="54">
        <f>P25*$B$15</f>
        <v>0</v>
      </c>
      <c r="R25">
        <v>6</v>
      </c>
      <c r="S25" s="54">
        <f>R25*$B$15</f>
        <v>138000</v>
      </c>
      <c r="T25">
        <v>4</v>
      </c>
      <c r="U25" s="54">
        <f>T25*$B$15</f>
        <v>92000</v>
      </c>
      <c r="V25">
        <v>0</v>
      </c>
      <c r="W25" s="54">
        <f>V25*$B$15</f>
        <v>0</v>
      </c>
      <c r="X25">
        <v>2</v>
      </c>
      <c r="Y25" s="178">
        <f>X25*$B$15</f>
        <v>46000</v>
      </c>
      <c r="Z25" s="170">
        <f t="shared" ref="Z25:AA28" si="0">B25+D25+F25+H25+J25+L25+N25+P25+R25+T25+V25+X25</f>
        <v>20</v>
      </c>
      <c r="AA25" s="178">
        <f t="shared" si="0"/>
        <v>460000</v>
      </c>
    </row>
    <row r="26" spans="1:27" x14ac:dyDescent="0.3">
      <c r="A26" s="170" t="s">
        <v>306</v>
      </c>
      <c r="B26">
        <v>0</v>
      </c>
      <c r="C26" s="54">
        <f>B26*$B$16</f>
        <v>0</v>
      </c>
      <c r="D26">
        <v>0</v>
      </c>
      <c r="E26" s="54">
        <f>D26*$B$16</f>
        <v>0</v>
      </c>
      <c r="F26">
        <v>2</v>
      </c>
      <c r="G26" s="54">
        <f>F26*$B$16</f>
        <v>38000</v>
      </c>
      <c r="H26">
        <v>0</v>
      </c>
      <c r="I26" s="54">
        <f>H26*$B$16</f>
        <v>0</v>
      </c>
      <c r="J26">
        <v>2</v>
      </c>
      <c r="K26" s="54">
        <f>J26*$B$16</f>
        <v>38000</v>
      </c>
      <c r="L26">
        <v>0</v>
      </c>
      <c r="M26" s="54">
        <f>L26*$B$16</f>
        <v>0</v>
      </c>
      <c r="N26">
        <v>0</v>
      </c>
      <c r="O26" s="54">
        <f>N26*$B$16</f>
        <v>0</v>
      </c>
      <c r="P26">
        <v>0</v>
      </c>
      <c r="Q26" s="54">
        <f>P26*$B$16</f>
        <v>0</v>
      </c>
      <c r="R26">
        <v>0</v>
      </c>
      <c r="S26" s="54">
        <f>R26*$B$16</f>
        <v>0</v>
      </c>
      <c r="T26">
        <v>0</v>
      </c>
      <c r="U26" s="54">
        <f>T26*$B$16</f>
        <v>0</v>
      </c>
      <c r="V26">
        <v>0</v>
      </c>
      <c r="W26" s="54">
        <f>V26*$B$16</f>
        <v>0</v>
      </c>
      <c r="X26">
        <v>0</v>
      </c>
      <c r="Y26" s="178">
        <f>X26*$B$16</f>
        <v>0</v>
      </c>
      <c r="Z26" s="170">
        <f t="shared" si="0"/>
        <v>4</v>
      </c>
      <c r="AA26" s="178">
        <f t="shared" si="0"/>
        <v>76000</v>
      </c>
    </row>
    <row r="27" spans="1:27" x14ac:dyDescent="0.3">
      <c r="A27" s="170" t="s">
        <v>307</v>
      </c>
      <c r="B27">
        <v>0</v>
      </c>
      <c r="C27" s="54">
        <f>B27*$B$17</f>
        <v>0</v>
      </c>
      <c r="D27">
        <v>0</v>
      </c>
      <c r="E27" s="54">
        <f>D27*$B$17</f>
        <v>0</v>
      </c>
      <c r="F27">
        <v>0</v>
      </c>
      <c r="G27" s="54">
        <f>F27*$B$17</f>
        <v>0</v>
      </c>
      <c r="H27">
        <v>0</v>
      </c>
      <c r="I27" s="54">
        <f>H27*$B$17</f>
        <v>0</v>
      </c>
      <c r="K27" s="54">
        <f>J27*$B$17</f>
        <v>0</v>
      </c>
      <c r="L27">
        <v>0</v>
      </c>
      <c r="M27" s="54">
        <f>L27*$B$17</f>
        <v>0</v>
      </c>
      <c r="N27">
        <v>0</v>
      </c>
      <c r="O27" s="54">
        <f>N27*$B$17</f>
        <v>0</v>
      </c>
      <c r="P27">
        <v>0</v>
      </c>
      <c r="Q27" s="54">
        <f>P27*$B$17</f>
        <v>0</v>
      </c>
      <c r="R27">
        <v>3</v>
      </c>
      <c r="S27" s="54">
        <f>R27*$B$17</f>
        <v>69000</v>
      </c>
      <c r="T27">
        <v>2</v>
      </c>
      <c r="U27" s="54">
        <f>T27*$B$17</f>
        <v>46000</v>
      </c>
      <c r="V27">
        <v>0</v>
      </c>
      <c r="W27" s="54">
        <f>V27*$B$17</f>
        <v>0</v>
      </c>
      <c r="X27">
        <v>0</v>
      </c>
      <c r="Y27" s="178">
        <f>X27*$B$17</f>
        <v>0</v>
      </c>
      <c r="Z27" s="170">
        <f t="shared" si="0"/>
        <v>5</v>
      </c>
      <c r="AA27" s="178">
        <f t="shared" si="0"/>
        <v>115000</v>
      </c>
    </row>
    <row r="28" spans="1:27" s="176" customFormat="1" x14ac:dyDescent="0.3">
      <c r="A28" s="179" t="s">
        <v>308</v>
      </c>
      <c r="B28" s="176">
        <f>SUM(B25:B27)</f>
        <v>2</v>
      </c>
      <c r="C28" s="180">
        <f t="shared" ref="C28:Y28" si="1">SUM(C25:C27)</f>
        <v>46000</v>
      </c>
      <c r="D28" s="176">
        <f t="shared" si="1"/>
        <v>0</v>
      </c>
      <c r="E28" s="180">
        <f t="shared" si="1"/>
        <v>0</v>
      </c>
      <c r="F28" s="176">
        <f t="shared" si="1"/>
        <v>6</v>
      </c>
      <c r="G28" s="180">
        <f t="shared" si="1"/>
        <v>130000</v>
      </c>
      <c r="H28" s="176">
        <f t="shared" si="1"/>
        <v>0</v>
      </c>
      <c r="I28" s="180">
        <f t="shared" si="1"/>
        <v>0</v>
      </c>
      <c r="J28" s="176">
        <f t="shared" si="1"/>
        <v>4</v>
      </c>
      <c r="K28" s="180">
        <f t="shared" si="1"/>
        <v>84000</v>
      </c>
      <c r="L28" s="176">
        <f t="shared" si="1"/>
        <v>0</v>
      </c>
      <c r="M28" s="180">
        <f t="shared" si="1"/>
        <v>0</v>
      </c>
      <c r="N28" s="176">
        <f t="shared" si="1"/>
        <v>0</v>
      </c>
      <c r="O28" s="180">
        <f t="shared" si="1"/>
        <v>0</v>
      </c>
      <c r="P28" s="176">
        <f t="shared" si="1"/>
        <v>0</v>
      </c>
      <c r="Q28" s="180">
        <f t="shared" si="1"/>
        <v>0</v>
      </c>
      <c r="R28" s="176">
        <f t="shared" si="1"/>
        <v>9</v>
      </c>
      <c r="S28" s="180">
        <f t="shared" si="1"/>
        <v>207000</v>
      </c>
      <c r="T28" s="176">
        <f t="shared" si="1"/>
        <v>6</v>
      </c>
      <c r="U28" s="180">
        <f t="shared" si="1"/>
        <v>138000</v>
      </c>
      <c r="V28" s="176">
        <f t="shared" si="1"/>
        <v>0</v>
      </c>
      <c r="W28" s="180">
        <f t="shared" si="1"/>
        <v>0</v>
      </c>
      <c r="X28" s="176">
        <f t="shared" si="1"/>
        <v>2</v>
      </c>
      <c r="Y28" s="181">
        <f t="shared" si="1"/>
        <v>46000</v>
      </c>
      <c r="Z28" s="148">
        <f t="shared" si="0"/>
        <v>29</v>
      </c>
      <c r="AA28" s="181">
        <f t="shared" si="0"/>
        <v>651000</v>
      </c>
    </row>
    <row r="30" spans="1:27" x14ac:dyDescent="0.3">
      <c r="A30" s="179" t="s">
        <v>309</v>
      </c>
    </row>
    <row r="31" spans="1:27" x14ac:dyDescent="0.3">
      <c r="A31" s="170" t="s">
        <v>305</v>
      </c>
      <c r="B31">
        <v>2</v>
      </c>
      <c r="C31" s="54">
        <f>B31*$B$15</f>
        <v>46000</v>
      </c>
      <c r="D31">
        <v>0</v>
      </c>
      <c r="E31" s="54">
        <f>D31*$B$15</f>
        <v>0</v>
      </c>
      <c r="F31">
        <v>0</v>
      </c>
      <c r="G31" s="54">
        <f>F31*$B$15</f>
        <v>0</v>
      </c>
      <c r="H31">
        <v>0</v>
      </c>
      <c r="I31" s="54">
        <f>H31*$B$15</f>
        <v>0</v>
      </c>
      <c r="J31">
        <v>3</v>
      </c>
      <c r="K31" s="54">
        <f>J31*$B$15</f>
        <v>69000</v>
      </c>
      <c r="L31">
        <v>0</v>
      </c>
      <c r="M31" s="54">
        <f>L31*$B$15</f>
        <v>0</v>
      </c>
      <c r="N31">
        <v>0</v>
      </c>
      <c r="O31" s="54">
        <f>N31*$B$15</f>
        <v>0</v>
      </c>
      <c r="P31">
        <v>0</v>
      </c>
      <c r="Q31" s="54">
        <f>P31*$B$15</f>
        <v>0</v>
      </c>
      <c r="R31">
        <v>2</v>
      </c>
      <c r="S31" s="54">
        <f>R31*$B$15</f>
        <v>46000</v>
      </c>
      <c r="T31">
        <v>0</v>
      </c>
      <c r="U31" s="54">
        <f>T31*$B$15</f>
        <v>0</v>
      </c>
      <c r="V31">
        <v>0</v>
      </c>
      <c r="W31" s="54">
        <f>V31*$B$15</f>
        <v>0</v>
      </c>
      <c r="X31">
        <v>1</v>
      </c>
      <c r="Y31" s="54">
        <f>X31*$B$15</f>
        <v>23000</v>
      </c>
      <c r="Z31" s="170">
        <f t="shared" ref="Z31:AA34" si="2">B31+D31+F31+H31+J31+L31+N31+P31+R31+T31+V31+X31</f>
        <v>8</v>
      </c>
      <c r="AA31" s="178">
        <f t="shared" si="2"/>
        <v>184000</v>
      </c>
    </row>
    <row r="32" spans="1:27" x14ac:dyDescent="0.3">
      <c r="A32" s="170" t="s">
        <v>306</v>
      </c>
      <c r="B32">
        <v>0</v>
      </c>
      <c r="C32" s="54">
        <f>B32*$B$16</f>
        <v>0</v>
      </c>
      <c r="D32">
        <v>0</v>
      </c>
      <c r="E32" s="54">
        <f>D32*$B$16</f>
        <v>0</v>
      </c>
      <c r="F32">
        <v>0</v>
      </c>
      <c r="G32" s="54">
        <f>F32*$B$16</f>
        <v>0</v>
      </c>
      <c r="H32">
        <v>0</v>
      </c>
      <c r="I32" s="54">
        <f>H32*$B$16</f>
        <v>0</v>
      </c>
      <c r="J32">
        <v>0</v>
      </c>
      <c r="K32" s="54">
        <f>J32*$B$16</f>
        <v>0</v>
      </c>
      <c r="L32">
        <v>0</v>
      </c>
      <c r="M32" s="54">
        <f>L32*$B$16</f>
        <v>0</v>
      </c>
      <c r="N32">
        <v>0</v>
      </c>
      <c r="O32" s="54">
        <f>N32*$B$16</f>
        <v>0</v>
      </c>
      <c r="P32">
        <v>0</v>
      </c>
      <c r="Q32" s="54">
        <f>P32*$B$16</f>
        <v>0</v>
      </c>
      <c r="R32">
        <f>SUM(R29:R31)</f>
        <v>2</v>
      </c>
      <c r="S32" s="54">
        <f>R32*$B$16</f>
        <v>38000</v>
      </c>
      <c r="T32">
        <v>0</v>
      </c>
      <c r="U32" s="54">
        <f>T32*$B$16</f>
        <v>0</v>
      </c>
      <c r="V32">
        <v>0</v>
      </c>
      <c r="W32" s="54">
        <f>V32*$B$16</f>
        <v>0</v>
      </c>
      <c r="X32">
        <v>1</v>
      </c>
      <c r="Y32" s="54">
        <f>X32*$B$16</f>
        <v>19000</v>
      </c>
      <c r="Z32" s="170">
        <f t="shared" si="2"/>
        <v>3</v>
      </c>
      <c r="AA32" s="178">
        <f t="shared" si="2"/>
        <v>57000</v>
      </c>
    </row>
    <row r="33" spans="1:27" x14ac:dyDescent="0.3">
      <c r="A33" s="170" t="s">
        <v>307</v>
      </c>
      <c r="B33">
        <v>0</v>
      </c>
      <c r="C33" s="54">
        <f>B33*$B$17</f>
        <v>0</v>
      </c>
      <c r="D33">
        <v>0</v>
      </c>
      <c r="E33" s="54">
        <f>D33*$B$17</f>
        <v>0</v>
      </c>
      <c r="F33">
        <v>2</v>
      </c>
      <c r="G33" s="54">
        <f>F33*$B$17</f>
        <v>46000</v>
      </c>
      <c r="H33">
        <v>0</v>
      </c>
      <c r="I33" s="54">
        <f>H33*$B$17</f>
        <v>0</v>
      </c>
      <c r="J33">
        <v>0</v>
      </c>
      <c r="K33" s="54">
        <f>J33*$B$17</f>
        <v>0</v>
      </c>
      <c r="L33">
        <v>0</v>
      </c>
      <c r="M33" s="54">
        <f>L33*$B$17</f>
        <v>0</v>
      </c>
      <c r="N33">
        <v>0</v>
      </c>
      <c r="O33" s="54">
        <f>N33*$B$17</f>
        <v>0</v>
      </c>
      <c r="P33">
        <v>0</v>
      </c>
      <c r="Q33" s="54">
        <f>P33*$B$17</f>
        <v>0</v>
      </c>
      <c r="R33">
        <v>2</v>
      </c>
      <c r="S33" s="54">
        <f>R33*$B$17</f>
        <v>46000</v>
      </c>
      <c r="T33">
        <v>0</v>
      </c>
      <c r="U33" s="54">
        <f>T33*$B$17</f>
        <v>0</v>
      </c>
      <c r="V33">
        <v>0</v>
      </c>
      <c r="W33" s="54">
        <f>V33*$B$17</f>
        <v>0</v>
      </c>
      <c r="X33">
        <v>1</v>
      </c>
      <c r="Y33" s="54">
        <f>X33*$B$17</f>
        <v>23000</v>
      </c>
      <c r="Z33" s="170">
        <f t="shared" si="2"/>
        <v>5</v>
      </c>
      <c r="AA33" s="178">
        <f t="shared" si="2"/>
        <v>115000</v>
      </c>
    </row>
    <row r="34" spans="1:27" x14ac:dyDescent="0.3">
      <c r="A34" s="170" t="s">
        <v>301</v>
      </c>
      <c r="B34">
        <v>0</v>
      </c>
      <c r="C34" s="54">
        <f>B34*$B$18</f>
        <v>0</v>
      </c>
      <c r="D34">
        <v>4</v>
      </c>
      <c r="E34" s="54">
        <f>D34*$B$18</f>
        <v>42000</v>
      </c>
      <c r="F34">
        <v>0</v>
      </c>
      <c r="G34" s="54">
        <f>F34*$B$18</f>
        <v>0</v>
      </c>
      <c r="H34">
        <v>0</v>
      </c>
      <c r="I34" s="54">
        <f>H34*$B$18</f>
        <v>0</v>
      </c>
      <c r="J34">
        <v>4</v>
      </c>
      <c r="K34" s="54">
        <f>J34*$B$18</f>
        <v>42000</v>
      </c>
      <c r="L34">
        <v>0</v>
      </c>
      <c r="M34" s="54">
        <f>L34*$B$18</f>
        <v>0</v>
      </c>
      <c r="N34">
        <v>0</v>
      </c>
      <c r="O34" s="54">
        <f>N34*$B$18</f>
        <v>0</v>
      </c>
      <c r="P34">
        <v>0</v>
      </c>
      <c r="Q34" s="54">
        <f>P34*$B$18</f>
        <v>0</v>
      </c>
      <c r="R34">
        <v>2</v>
      </c>
      <c r="S34" s="54">
        <f>R34*$B$18</f>
        <v>21000</v>
      </c>
      <c r="T34">
        <v>0</v>
      </c>
      <c r="U34" s="54">
        <f>T34*$B$18</f>
        <v>0</v>
      </c>
      <c r="V34">
        <v>0</v>
      </c>
      <c r="W34" s="54">
        <f>V34*$B$18</f>
        <v>0</v>
      </c>
      <c r="X34">
        <v>0</v>
      </c>
      <c r="Y34" s="54">
        <f>X34*$B$18</f>
        <v>0</v>
      </c>
      <c r="Z34" s="170">
        <f t="shared" si="2"/>
        <v>10</v>
      </c>
      <c r="AA34" s="178">
        <f t="shared" si="2"/>
        <v>105000</v>
      </c>
    </row>
    <row r="35" spans="1:27" s="176" customFormat="1" x14ac:dyDescent="0.3">
      <c r="A35" s="179" t="s">
        <v>310</v>
      </c>
      <c r="B35" s="176">
        <f>SUM(B31:B34)</f>
        <v>2</v>
      </c>
      <c r="C35" s="181">
        <f t="shared" ref="C35:AA35" si="3">SUM(C31:C34)</f>
        <v>46000</v>
      </c>
      <c r="D35" s="176">
        <f t="shared" si="3"/>
        <v>4</v>
      </c>
      <c r="E35" s="180">
        <f t="shared" si="3"/>
        <v>42000</v>
      </c>
      <c r="F35" s="176">
        <f t="shared" si="3"/>
        <v>2</v>
      </c>
      <c r="G35" s="180">
        <f t="shared" si="3"/>
        <v>46000</v>
      </c>
      <c r="H35" s="176">
        <f t="shared" si="3"/>
        <v>0</v>
      </c>
      <c r="I35" s="180">
        <f t="shared" si="3"/>
        <v>0</v>
      </c>
      <c r="J35" s="176">
        <f t="shared" si="3"/>
        <v>7</v>
      </c>
      <c r="K35" s="180">
        <f t="shared" si="3"/>
        <v>111000</v>
      </c>
      <c r="L35" s="176">
        <f t="shared" si="3"/>
        <v>0</v>
      </c>
      <c r="M35" s="180">
        <f t="shared" si="3"/>
        <v>0</v>
      </c>
      <c r="N35" s="176">
        <f t="shared" si="3"/>
        <v>0</v>
      </c>
      <c r="O35" s="180">
        <f t="shared" si="3"/>
        <v>0</v>
      </c>
      <c r="P35" s="176">
        <f t="shared" si="3"/>
        <v>0</v>
      </c>
      <c r="Q35" s="180">
        <f t="shared" si="3"/>
        <v>0</v>
      </c>
      <c r="R35" s="176">
        <f t="shared" si="3"/>
        <v>8</v>
      </c>
      <c r="S35" s="180">
        <f t="shared" si="3"/>
        <v>151000</v>
      </c>
      <c r="T35" s="176">
        <f t="shared" si="3"/>
        <v>0</v>
      </c>
      <c r="U35" s="180">
        <f t="shared" si="3"/>
        <v>0</v>
      </c>
      <c r="V35" s="176">
        <f t="shared" si="3"/>
        <v>0</v>
      </c>
      <c r="W35" s="180">
        <f t="shared" si="3"/>
        <v>0</v>
      </c>
      <c r="X35" s="176">
        <f t="shared" si="3"/>
        <v>3</v>
      </c>
      <c r="Y35" s="180">
        <f t="shared" si="3"/>
        <v>65000</v>
      </c>
      <c r="Z35" s="148">
        <f t="shared" si="3"/>
        <v>26</v>
      </c>
      <c r="AA35" s="180">
        <f t="shared" si="3"/>
        <v>461000</v>
      </c>
    </row>
    <row r="37" spans="1:27" x14ac:dyDescent="0.3">
      <c r="A37" s="179" t="s">
        <v>311</v>
      </c>
    </row>
    <row r="38" spans="1:27" x14ac:dyDescent="0.3">
      <c r="A38" s="170" t="s">
        <v>305</v>
      </c>
      <c r="B38">
        <v>0</v>
      </c>
      <c r="C38" s="54">
        <f>B38*$B$15</f>
        <v>0</v>
      </c>
      <c r="D38">
        <v>0</v>
      </c>
      <c r="E38" s="54">
        <f>D38*$B$15</f>
        <v>0</v>
      </c>
      <c r="F38">
        <v>0</v>
      </c>
      <c r="G38" s="54">
        <f>F38*$B$15</f>
        <v>0</v>
      </c>
      <c r="H38">
        <v>0</v>
      </c>
      <c r="I38" s="54">
        <f>H38*$B$15</f>
        <v>0</v>
      </c>
      <c r="J38">
        <v>0</v>
      </c>
      <c r="K38" s="54">
        <f>J38*$B$15</f>
        <v>0</v>
      </c>
      <c r="L38">
        <v>0</v>
      </c>
      <c r="M38" s="54">
        <f>L38*$B$15</f>
        <v>0</v>
      </c>
      <c r="N38">
        <v>0</v>
      </c>
      <c r="O38" s="54">
        <f>N38*$B$15</f>
        <v>0</v>
      </c>
      <c r="P38">
        <v>0</v>
      </c>
      <c r="Q38" s="54">
        <f>P38*$B$15</f>
        <v>0</v>
      </c>
      <c r="R38">
        <v>0</v>
      </c>
      <c r="S38" s="54">
        <f>R38*$B$15</f>
        <v>0</v>
      </c>
      <c r="T38">
        <v>0</v>
      </c>
      <c r="U38" s="54">
        <f>T38*$B$15</f>
        <v>0</v>
      </c>
      <c r="V38">
        <v>0</v>
      </c>
      <c r="W38" s="54">
        <f>V38*$B$15</f>
        <v>0</v>
      </c>
      <c r="X38">
        <v>0</v>
      </c>
      <c r="Y38" s="54">
        <f>X38*$B$15</f>
        <v>0</v>
      </c>
      <c r="Z38" s="170">
        <f t="shared" ref="Z38:AA42" si="4">B38+D38+F38+H38+J38+L38+N38+P38+R38+T38+V38+X38</f>
        <v>0</v>
      </c>
      <c r="AA38" s="178">
        <f t="shared" si="4"/>
        <v>0</v>
      </c>
    </row>
    <row r="39" spans="1:27" x14ac:dyDescent="0.3">
      <c r="A39" s="170" t="s">
        <v>306</v>
      </c>
      <c r="B39">
        <v>0</v>
      </c>
      <c r="C39" s="54">
        <f>B39*$B$16</f>
        <v>0</v>
      </c>
      <c r="D39">
        <v>0</v>
      </c>
      <c r="E39" s="54">
        <f>D39*$B$16</f>
        <v>0</v>
      </c>
      <c r="F39">
        <v>0</v>
      </c>
      <c r="G39" s="54">
        <f>F39*$B$16</f>
        <v>0</v>
      </c>
      <c r="H39">
        <v>0</v>
      </c>
      <c r="I39" s="54">
        <f>H39*$B$16</f>
        <v>0</v>
      </c>
      <c r="J39">
        <v>0</v>
      </c>
      <c r="K39" s="54">
        <f>J39*$B$16</f>
        <v>0</v>
      </c>
      <c r="L39">
        <v>0</v>
      </c>
      <c r="M39" s="54">
        <f>L39*$B$16</f>
        <v>0</v>
      </c>
      <c r="N39">
        <v>0</v>
      </c>
      <c r="O39" s="54">
        <f>N39*$B$16</f>
        <v>0</v>
      </c>
      <c r="P39">
        <v>0</v>
      </c>
      <c r="Q39" s="54">
        <f>P39*$B$16</f>
        <v>0</v>
      </c>
      <c r="R39">
        <v>0</v>
      </c>
      <c r="S39" s="54">
        <f>R39*$B$16</f>
        <v>0</v>
      </c>
      <c r="T39">
        <v>0</v>
      </c>
      <c r="U39" s="54">
        <f>T39*$B$16</f>
        <v>0</v>
      </c>
      <c r="V39">
        <v>0</v>
      </c>
      <c r="W39" s="54">
        <f>V39*$B$16</f>
        <v>0</v>
      </c>
      <c r="X39">
        <v>0</v>
      </c>
      <c r="Y39" s="54">
        <f>X39*$B$16</f>
        <v>0</v>
      </c>
      <c r="Z39" s="170">
        <f t="shared" si="4"/>
        <v>0</v>
      </c>
      <c r="AA39" s="178">
        <f t="shared" si="4"/>
        <v>0</v>
      </c>
    </row>
    <row r="40" spans="1:27" x14ac:dyDescent="0.3">
      <c r="A40" s="170" t="s">
        <v>307</v>
      </c>
      <c r="B40">
        <v>0</v>
      </c>
      <c r="C40" s="54">
        <f>B40*$B$17</f>
        <v>0</v>
      </c>
      <c r="D40">
        <v>0</v>
      </c>
      <c r="E40" s="54">
        <f>D40*$B$17</f>
        <v>0</v>
      </c>
      <c r="F40">
        <v>0</v>
      </c>
      <c r="G40" s="54">
        <f>F40*$B$17</f>
        <v>0</v>
      </c>
      <c r="H40">
        <v>0</v>
      </c>
      <c r="I40" s="54">
        <f>H40*$B$17</f>
        <v>0</v>
      </c>
      <c r="J40">
        <v>0</v>
      </c>
      <c r="K40" s="54">
        <f>J40*$B$17</f>
        <v>0</v>
      </c>
      <c r="L40">
        <v>0</v>
      </c>
      <c r="M40" s="54">
        <f>L40*$B$17</f>
        <v>0</v>
      </c>
      <c r="N40">
        <v>0</v>
      </c>
      <c r="O40" s="54">
        <f>N40*$B$17</f>
        <v>0</v>
      </c>
      <c r="P40">
        <v>0</v>
      </c>
      <c r="Q40" s="54">
        <f>P40*$B$17</f>
        <v>0</v>
      </c>
      <c r="R40">
        <v>0</v>
      </c>
      <c r="S40" s="54">
        <f>R40*$B$17</f>
        <v>0</v>
      </c>
      <c r="T40">
        <v>0</v>
      </c>
      <c r="U40" s="54">
        <f>T40*$B$17</f>
        <v>0</v>
      </c>
      <c r="V40">
        <v>0</v>
      </c>
      <c r="W40" s="54">
        <f>V40*$B$17</f>
        <v>0</v>
      </c>
      <c r="X40">
        <v>0</v>
      </c>
      <c r="Y40" s="54">
        <f>X40*$B$17</f>
        <v>0</v>
      </c>
      <c r="Z40" s="170">
        <f t="shared" si="4"/>
        <v>0</v>
      </c>
      <c r="AA40" s="178">
        <f t="shared" si="4"/>
        <v>0</v>
      </c>
    </row>
    <row r="41" spans="1:27" x14ac:dyDescent="0.3">
      <c r="A41" s="170" t="s">
        <v>301</v>
      </c>
      <c r="B41">
        <v>0</v>
      </c>
      <c r="C41" s="54">
        <f>B41*$B$18</f>
        <v>0</v>
      </c>
      <c r="D41">
        <v>0</v>
      </c>
      <c r="E41" s="54">
        <f>D41*$B$18</f>
        <v>0</v>
      </c>
      <c r="F41">
        <v>0</v>
      </c>
      <c r="G41" s="54">
        <f>F41*$B$18</f>
        <v>0</v>
      </c>
      <c r="H41">
        <v>0</v>
      </c>
      <c r="I41" s="54">
        <f>H41*$B$18</f>
        <v>0</v>
      </c>
      <c r="J41">
        <v>0</v>
      </c>
      <c r="K41" s="54">
        <f>J41*$B$18</f>
        <v>0</v>
      </c>
      <c r="L41">
        <v>0</v>
      </c>
      <c r="M41" s="54">
        <f>L41*$B$18</f>
        <v>0</v>
      </c>
      <c r="N41">
        <v>0</v>
      </c>
      <c r="O41" s="54">
        <f>N41*$B$18</f>
        <v>0</v>
      </c>
      <c r="P41">
        <v>0</v>
      </c>
      <c r="Q41" s="54">
        <f>P41*$B$18</f>
        <v>0</v>
      </c>
      <c r="R41">
        <v>0</v>
      </c>
      <c r="S41" s="54">
        <f>R41*$B$18</f>
        <v>0</v>
      </c>
      <c r="T41">
        <v>0</v>
      </c>
      <c r="U41" s="54">
        <f>T41*$B$18</f>
        <v>0</v>
      </c>
      <c r="V41">
        <v>0</v>
      </c>
      <c r="W41" s="54">
        <f>V41*$B$18</f>
        <v>0</v>
      </c>
      <c r="X41">
        <v>0</v>
      </c>
      <c r="Y41" s="54">
        <f>X41*$B$18</f>
        <v>0</v>
      </c>
      <c r="Z41" s="170">
        <f t="shared" si="4"/>
        <v>0</v>
      </c>
      <c r="AA41" s="178">
        <f t="shared" si="4"/>
        <v>0</v>
      </c>
    </row>
    <row r="42" spans="1:27" x14ac:dyDescent="0.3">
      <c r="A42" s="170" t="s">
        <v>302</v>
      </c>
      <c r="B42">
        <v>0</v>
      </c>
      <c r="C42" s="54">
        <f>B42*$B$19</f>
        <v>0</v>
      </c>
      <c r="D42">
        <v>0</v>
      </c>
      <c r="E42" s="54">
        <f>D42*$B$19</f>
        <v>0</v>
      </c>
      <c r="F42">
        <v>0</v>
      </c>
      <c r="G42" s="54">
        <f>F42*$B$19</f>
        <v>0</v>
      </c>
      <c r="H42">
        <v>0</v>
      </c>
      <c r="I42" s="54">
        <f>H42*$B$19</f>
        <v>0</v>
      </c>
      <c r="J42">
        <v>10</v>
      </c>
      <c r="K42" s="54">
        <f>J42*$B$19</f>
        <v>160000</v>
      </c>
      <c r="L42">
        <v>0</v>
      </c>
      <c r="M42" s="54">
        <f>L42*$B$19</f>
        <v>0</v>
      </c>
      <c r="N42">
        <v>0</v>
      </c>
      <c r="O42" s="54">
        <f>N42*$B$19</f>
        <v>0</v>
      </c>
      <c r="P42">
        <v>10</v>
      </c>
      <c r="Q42" s="54">
        <f>P42*$B$19</f>
        <v>160000</v>
      </c>
      <c r="R42">
        <v>5</v>
      </c>
      <c r="S42" s="54">
        <f>R42*$B$19</f>
        <v>80000</v>
      </c>
      <c r="T42">
        <v>5</v>
      </c>
      <c r="U42" s="54">
        <f>T42*$B$19</f>
        <v>80000</v>
      </c>
      <c r="V42">
        <v>0</v>
      </c>
      <c r="W42" s="54">
        <f>V42*$B$19</f>
        <v>0</v>
      </c>
      <c r="X42">
        <v>0</v>
      </c>
      <c r="Y42" s="54">
        <f>X42*$B$19</f>
        <v>0</v>
      </c>
      <c r="Z42" s="170">
        <f t="shared" si="4"/>
        <v>30</v>
      </c>
      <c r="AA42" s="178">
        <f t="shared" si="4"/>
        <v>480000</v>
      </c>
    </row>
    <row r="43" spans="1:27" s="176" customFormat="1" x14ac:dyDescent="0.3">
      <c r="A43" s="179" t="s">
        <v>312</v>
      </c>
      <c r="B43" s="176">
        <f>SUM(B38:B42)</f>
        <v>0</v>
      </c>
      <c r="C43" s="181">
        <f t="shared" ref="C43:AA43" si="5">SUM(C38:C42)</f>
        <v>0</v>
      </c>
      <c r="D43" s="176">
        <f t="shared" si="5"/>
        <v>0</v>
      </c>
      <c r="E43" s="181">
        <f t="shared" si="5"/>
        <v>0</v>
      </c>
      <c r="F43" s="176">
        <f t="shared" si="5"/>
        <v>0</v>
      </c>
      <c r="G43" s="181">
        <f t="shared" si="5"/>
        <v>0</v>
      </c>
      <c r="H43" s="176">
        <f t="shared" si="5"/>
        <v>0</v>
      </c>
      <c r="I43" s="181">
        <f t="shared" si="5"/>
        <v>0</v>
      </c>
      <c r="J43" s="176">
        <f t="shared" si="5"/>
        <v>10</v>
      </c>
      <c r="K43" s="181">
        <f t="shared" si="5"/>
        <v>160000</v>
      </c>
      <c r="L43" s="176">
        <f t="shared" si="5"/>
        <v>0</v>
      </c>
      <c r="M43" s="181">
        <f t="shared" si="5"/>
        <v>0</v>
      </c>
      <c r="N43" s="176">
        <f t="shared" si="5"/>
        <v>0</v>
      </c>
      <c r="O43" s="181">
        <f t="shared" si="5"/>
        <v>0</v>
      </c>
      <c r="P43" s="176">
        <f t="shared" si="5"/>
        <v>10</v>
      </c>
      <c r="Q43" s="181">
        <f t="shared" si="5"/>
        <v>160000</v>
      </c>
      <c r="R43" s="176">
        <f t="shared" si="5"/>
        <v>5</v>
      </c>
      <c r="S43" s="181">
        <f t="shared" si="5"/>
        <v>80000</v>
      </c>
      <c r="T43" s="176">
        <f t="shared" si="5"/>
        <v>5</v>
      </c>
      <c r="U43" s="181">
        <f t="shared" si="5"/>
        <v>80000</v>
      </c>
      <c r="V43" s="176">
        <f t="shared" si="5"/>
        <v>0</v>
      </c>
      <c r="W43" s="181">
        <f t="shared" si="5"/>
        <v>0</v>
      </c>
      <c r="X43" s="176">
        <f t="shared" si="5"/>
        <v>0</v>
      </c>
      <c r="Y43" s="181">
        <f t="shared" si="5"/>
        <v>0</v>
      </c>
      <c r="Z43" s="148">
        <f t="shared" si="5"/>
        <v>30</v>
      </c>
      <c r="AA43" s="181">
        <f t="shared" si="5"/>
        <v>480000</v>
      </c>
    </row>
    <row r="44" spans="1:27" s="176" customFormat="1" x14ac:dyDescent="0.3">
      <c r="A44" s="179"/>
      <c r="C44" s="181"/>
      <c r="E44" s="181"/>
      <c r="G44" s="181"/>
      <c r="I44" s="181"/>
      <c r="K44" s="181"/>
      <c r="M44" s="181"/>
      <c r="O44" s="181"/>
      <c r="Q44" s="181"/>
      <c r="S44" s="181"/>
      <c r="U44" s="181"/>
      <c r="W44" s="181"/>
      <c r="Y44" s="181"/>
      <c r="Z44" s="148"/>
      <c r="AA44" s="181"/>
    </row>
    <row r="45" spans="1:27" s="176" customFormat="1" x14ac:dyDescent="0.3">
      <c r="A45" s="182"/>
      <c r="B45" s="581">
        <v>40544</v>
      </c>
      <c r="C45" s="581"/>
      <c r="D45" s="175">
        <v>40575</v>
      </c>
      <c r="E45" s="175"/>
      <c r="F45" s="175">
        <v>40603</v>
      </c>
      <c r="G45" s="175"/>
      <c r="H45" s="175">
        <v>40634</v>
      </c>
      <c r="I45" s="175"/>
      <c r="J45" s="175">
        <v>40664</v>
      </c>
      <c r="K45" s="175"/>
      <c r="L45" s="175">
        <v>40695</v>
      </c>
      <c r="M45" s="175"/>
      <c r="N45" s="175">
        <v>40725</v>
      </c>
      <c r="O45" s="175"/>
      <c r="P45" s="175">
        <v>40756</v>
      </c>
      <c r="Q45" s="175"/>
      <c r="R45" s="175">
        <v>40787</v>
      </c>
      <c r="S45" s="175"/>
      <c r="T45" s="175">
        <v>40817</v>
      </c>
      <c r="U45" s="175"/>
      <c r="V45" s="175">
        <v>40848</v>
      </c>
      <c r="W45" s="175"/>
      <c r="X45" s="175">
        <v>40878</v>
      </c>
      <c r="Y45" s="174"/>
      <c r="Z45" s="175" t="s">
        <v>10</v>
      </c>
      <c r="AA45" s="174"/>
    </row>
    <row r="46" spans="1:27" s="176" customFormat="1" ht="18" x14ac:dyDescent="0.35">
      <c r="A46" s="228" t="s">
        <v>560</v>
      </c>
      <c r="B46" s="177" t="s">
        <v>303</v>
      </c>
      <c r="C46" s="177" t="s">
        <v>13</v>
      </c>
      <c r="D46" s="177" t="s">
        <v>303</v>
      </c>
      <c r="E46" s="177" t="s">
        <v>13</v>
      </c>
      <c r="F46" s="177" t="s">
        <v>303</v>
      </c>
      <c r="G46" s="177" t="s">
        <v>13</v>
      </c>
      <c r="H46" s="177" t="s">
        <v>303</v>
      </c>
      <c r="I46" s="177" t="s">
        <v>13</v>
      </c>
      <c r="J46" s="177" t="s">
        <v>303</v>
      </c>
      <c r="K46" s="177" t="s">
        <v>13</v>
      </c>
      <c r="L46" s="177" t="s">
        <v>303</v>
      </c>
      <c r="M46" s="177" t="s">
        <v>13</v>
      </c>
      <c r="N46" s="177" t="s">
        <v>303</v>
      </c>
      <c r="O46" s="177" t="s">
        <v>13</v>
      </c>
      <c r="P46" s="177" t="s">
        <v>303</v>
      </c>
      <c r="Q46" s="177" t="s">
        <v>13</v>
      </c>
      <c r="R46" s="177" t="s">
        <v>303</v>
      </c>
      <c r="S46" s="177" t="s">
        <v>13</v>
      </c>
      <c r="T46" s="177" t="s">
        <v>303</v>
      </c>
      <c r="U46" s="177" t="s">
        <v>13</v>
      </c>
      <c r="V46" s="177" t="s">
        <v>303</v>
      </c>
      <c r="W46" s="177" t="s">
        <v>13</v>
      </c>
      <c r="X46" s="177" t="s">
        <v>303</v>
      </c>
      <c r="Y46" s="177" t="s">
        <v>13</v>
      </c>
      <c r="Z46" s="177" t="s">
        <v>303</v>
      </c>
      <c r="AA46" s="177" t="s">
        <v>13</v>
      </c>
    </row>
    <row r="47" spans="1:27" s="176" customFormat="1" x14ac:dyDescent="0.3">
      <c r="A47" s="168" t="s">
        <v>274</v>
      </c>
      <c r="B47">
        <f t="shared" ref="B47:AA47" si="6">B25+B31+B38</f>
        <v>4</v>
      </c>
      <c r="C47" s="33">
        <f t="shared" si="6"/>
        <v>92000</v>
      </c>
      <c r="D47">
        <f t="shared" si="6"/>
        <v>0</v>
      </c>
      <c r="E47" s="33">
        <f t="shared" si="6"/>
        <v>0</v>
      </c>
      <c r="F47">
        <f t="shared" si="6"/>
        <v>4</v>
      </c>
      <c r="G47" s="33">
        <f t="shared" si="6"/>
        <v>92000</v>
      </c>
      <c r="H47">
        <f t="shared" si="6"/>
        <v>0</v>
      </c>
      <c r="I47" s="33">
        <f t="shared" si="6"/>
        <v>0</v>
      </c>
      <c r="J47">
        <f t="shared" si="6"/>
        <v>5</v>
      </c>
      <c r="K47" s="33">
        <f t="shared" si="6"/>
        <v>115000</v>
      </c>
      <c r="L47">
        <f t="shared" si="6"/>
        <v>0</v>
      </c>
      <c r="M47" s="33">
        <f t="shared" si="6"/>
        <v>0</v>
      </c>
      <c r="N47">
        <f t="shared" si="6"/>
        <v>0</v>
      </c>
      <c r="O47" s="33">
        <f t="shared" si="6"/>
        <v>0</v>
      </c>
      <c r="P47">
        <f t="shared" si="6"/>
        <v>0</v>
      </c>
      <c r="Q47" s="33">
        <f t="shared" si="6"/>
        <v>0</v>
      </c>
      <c r="R47">
        <f t="shared" si="6"/>
        <v>8</v>
      </c>
      <c r="S47" s="33">
        <f t="shared" si="6"/>
        <v>184000</v>
      </c>
      <c r="T47">
        <f t="shared" si="6"/>
        <v>4</v>
      </c>
      <c r="U47" s="33">
        <f t="shared" si="6"/>
        <v>92000</v>
      </c>
      <c r="V47">
        <f t="shared" si="6"/>
        <v>0</v>
      </c>
      <c r="W47" s="33">
        <f t="shared" si="6"/>
        <v>0</v>
      </c>
      <c r="X47">
        <f t="shared" si="6"/>
        <v>3</v>
      </c>
      <c r="Y47" s="33">
        <f t="shared" si="6"/>
        <v>69000</v>
      </c>
      <c r="Z47">
        <f t="shared" si="6"/>
        <v>28</v>
      </c>
      <c r="AA47" s="33">
        <f t="shared" si="6"/>
        <v>644000</v>
      </c>
    </row>
    <row r="48" spans="1:27" s="176" customFormat="1" x14ac:dyDescent="0.3">
      <c r="A48" s="168" t="s">
        <v>275</v>
      </c>
      <c r="B48">
        <f t="shared" ref="B48:C49" si="7">B26+B32+B39</f>
        <v>0</v>
      </c>
      <c r="C48" s="33">
        <f t="shared" si="7"/>
        <v>0</v>
      </c>
      <c r="D48">
        <f t="shared" ref="D48:AA48" si="8">D26+D32+D39</f>
        <v>0</v>
      </c>
      <c r="E48" s="33">
        <f t="shared" si="8"/>
        <v>0</v>
      </c>
      <c r="F48">
        <f t="shared" si="8"/>
        <v>2</v>
      </c>
      <c r="G48" s="33">
        <f t="shared" si="8"/>
        <v>38000</v>
      </c>
      <c r="H48">
        <f t="shared" si="8"/>
        <v>0</v>
      </c>
      <c r="I48" s="33">
        <f t="shared" si="8"/>
        <v>0</v>
      </c>
      <c r="J48">
        <f t="shared" si="8"/>
        <v>2</v>
      </c>
      <c r="K48" s="33">
        <f t="shared" si="8"/>
        <v>38000</v>
      </c>
      <c r="L48">
        <f t="shared" si="8"/>
        <v>0</v>
      </c>
      <c r="M48" s="33">
        <f t="shared" si="8"/>
        <v>0</v>
      </c>
      <c r="N48">
        <f t="shared" si="8"/>
        <v>0</v>
      </c>
      <c r="O48" s="33">
        <f t="shared" si="8"/>
        <v>0</v>
      </c>
      <c r="P48">
        <f t="shared" si="8"/>
        <v>0</v>
      </c>
      <c r="Q48" s="33">
        <f t="shared" si="8"/>
        <v>0</v>
      </c>
      <c r="R48">
        <f t="shared" si="8"/>
        <v>2</v>
      </c>
      <c r="S48" s="33">
        <f t="shared" si="8"/>
        <v>38000</v>
      </c>
      <c r="T48">
        <f t="shared" si="8"/>
        <v>0</v>
      </c>
      <c r="U48" s="33">
        <f t="shared" si="8"/>
        <v>0</v>
      </c>
      <c r="V48">
        <f t="shared" si="8"/>
        <v>0</v>
      </c>
      <c r="W48" s="33">
        <f t="shared" si="8"/>
        <v>0</v>
      </c>
      <c r="X48">
        <f t="shared" si="8"/>
        <v>1</v>
      </c>
      <c r="Y48" s="33">
        <f t="shared" si="8"/>
        <v>19000</v>
      </c>
      <c r="Z48">
        <f t="shared" si="8"/>
        <v>7</v>
      </c>
      <c r="AA48" s="33">
        <f t="shared" si="8"/>
        <v>133000</v>
      </c>
    </row>
    <row r="49" spans="1:27" s="176" customFormat="1" x14ac:dyDescent="0.3">
      <c r="A49" s="168" t="s">
        <v>272</v>
      </c>
      <c r="B49">
        <f t="shared" si="7"/>
        <v>0</v>
      </c>
      <c r="C49" s="33">
        <f t="shared" si="7"/>
        <v>0</v>
      </c>
      <c r="D49">
        <f t="shared" ref="D49:AA49" si="9">D27+D33+D40</f>
        <v>0</v>
      </c>
      <c r="E49" s="33">
        <f t="shared" si="9"/>
        <v>0</v>
      </c>
      <c r="F49">
        <f t="shared" si="9"/>
        <v>2</v>
      </c>
      <c r="G49" s="33">
        <f t="shared" si="9"/>
        <v>46000</v>
      </c>
      <c r="H49">
        <f t="shared" si="9"/>
        <v>0</v>
      </c>
      <c r="I49" s="33">
        <f t="shared" si="9"/>
        <v>0</v>
      </c>
      <c r="J49">
        <f t="shared" si="9"/>
        <v>0</v>
      </c>
      <c r="K49" s="33">
        <f t="shared" si="9"/>
        <v>0</v>
      </c>
      <c r="L49">
        <f t="shared" si="9"/>
        <v>0</v>
      </c>
      <c r="M49" s="33">
        <f t="shared" si="9"/>
        <v>0</v>
      </c>
      <c r="N49">
        <f t="shared" si="9"/>
        <v>0</v>
      </c>
      <c r="O49" s="33">
        <f t="shared" si="9"/>
        <v>0</v>
      </c>
      <c r="P49">
        <f t="shared" si="9"/>
        <v>0</v>
      </c>
      <c r="Q49" s="33">
        <f t="shared" si="9"/>
        <v>0</v>
      </c>
      <c r="R49">
        <f t="shared" si="9"/>
        <v>5</v>
      </c>
      <c r="S49" s="33">
        <f t="shared" si="9"/>
        <v>115000</v>
      </c>
      <c r="T49">
        <f t="shared" si="9"/>
        <v>2</v>
      </c>
      <c r="U49" s="33">
        <f t="shared" si="9"/>
        <v>46000</v>
      </c>
      <c r="V49">
        <f t="shared" si="9"/>
        <v>0</v>
      </c>
      <c r="W49" s="33">
        <f t="shared" si="9"/>
        <v>0</v>
      </c>
      <c r="X49">
        <f t="shared" si="9"/>
        <v>1</v>
      </c>
      <c r="Y49" s="33">
        <f t="shared" si="9"/>
        <v>23000</v>
      </c>
      <c r="Z49">
        <f t="shared" si="9"/>
        <v>10</v>
      </c>
      <c r="AA49" s="33">
        <f t="shared" si="9"/>
        <v>230000</v>
      </c>
    </row>
    <row r="50" spans="1:27" s="176" customFormat="1" x14ac:dyDescent="0.3">
      <c r="A50" s="168" t="s">
        <v>324</v>
      </c>
      <c r="B50">
        <f t="shared" ref="B50:AA50" si="10">B34+B41</f>
        <v>0</v>
      </c>
      <c r="C50" s="33">
        <f t="shared" si="10"/>
        <v>0</v>
      </c>
      <c r="D50">
        <f t="shared" si="10"/>
        <v>4</v>
      </c>
      <c r="E50" s="33">
        <f t="shared" si="10"/>
        <v>42000</v>
      </c>
      <c r="F50">
        <f t="shared" si="10"/>
        <v>0</v>
      </c>
      <c r="G50" s="33">
        <f t="shared" si="10"/>
        <v>0</v>
      </c>
      <c r="H50">
        <f t="shared" si="10"/>
        <v>0</v>
      </c>
      <c r="I50" s="33">
        <f t="shared" si="10"/>
        <v>0</v>
      </c>
      <c r="J50">
        <f t="shared" si="10"/>
        <v>4</v>
      </c>
      <c r="K50" s="33">
        <f t="shared" si="10"/>
        <v>42000</v>
      </c>
      <c r="L50">
        <f t="shared" si="10"/>
        <v>0</v>
      </c>
      <c r="M50" s="33">
        <f t="shared" si="10"/>
        <v>0</v>
      </c>
      <c r="N50">
        <f t="shared" si="10"/>
        <v>0</v>
      </c>
      <c r="O50" s="33">
        <f t="shared" si="10"/>
        <v>0</v>
      </c>
      <c r="P50">
        <f t="shared" si="10"/>
        <v>0</v>
      </c>
      <c r="Q50" s="33">
        <f t="shared" si="10"/>
        <v>0</v>
      </c>
      <c r="R50">
        <f t="shared" si="10"/>
        <v>2</v>
      </c>
      <c r="S50" s="33">
        <f t="shared" si="10"/>
        <v>21000</v>
      </c>
      <c r="T50">
        <f t="shared" si="10"/>
        <v>0</v>
      </c>
      <c r="U50" s="33">
        <f t="shared" si="10"/>
        <v>0</v>
      </c>
      <c r="V50">
        <f t="shared" si="10"/>
        <v>0</v>
      </c>
      <c r="W50" s="33">
        <f t="shared" si="10"/>
        <v>0</v>
      </c>
      <c r="X50">
        <f t="shared" si="10"/>
        <v>0</v>
      </c>
      <c r="Y50" s="33">
        <f t="shared" si="10"/>
        <v>0</v>
      </c>
      <c r="Z50">
        <f t="shared" si="10"/>
        <v>10</v>
      </c>
      <c r="AA50" s="33">
        <f t="shared" si="10"/>
        <v>105000</v>
      </c>
    </row>
    <row r="51" spans="1:27" s="176" customFormat="1" x14ac:dyDescent="0.3">
      <c r="A51" s="168" t="s">
        <v>273</v>
      </c>
      <c r="B51">
        <f t="shared" ref="B51:AA51" si="11">B42</f>
        <v>0</v>
      </c>
      <c r="C51" s="33">
        <f t="shared" si="11"/>
        <v>0</v>
      </c>
      <c r="D51">
        <f t="shared" si="11"/>
        <v>0</v>
      </c>
      <c r="E51" s="33">
        <f t="shared" si="11"/>
        <v>0</v>
      </c>
      <c r="F51">
        <f t="shared" si="11"/>
        <v>0</v>
      </c>
      <c r="G51" s="33">
        <f t="shared" si="11"/>
        <v>0</v>
      </c>
      <c r="H51">
        <f t="shared" si="11"/>
        <v>0</v>
      </c>
      <c r="I51" s="33">
        <f t="shared" si="11"/>
        <v>0</v>
      </c>
      <c r="J51">
        <f t="shared" si="11"/>
        <v>10</v>
      </c>
      <c r="K51" s="33">
        <f t="shared" si="11"/>
        <v>160000</v>
      </c>
      <c r="L51">
        <f t="shared" si="11"/>
        <v>0</v>
      </c>
      <c r="M51" s="33">
        <f t="shared" si="11"/>
        <v>0</v>
      </c>
      <c r="N51">
        <f t="shared" si="11"/>
        <v>0</v>
      </c>
      <c r="O51" s="33">
        <f t="shared" si="11"/>
        <v>0</v>
      </c>
      <c r="P51">
        <f t="shared" si="11"/>
        <v>10</v>
      </c>
      <c r="Q51" s="33">
        <f t="shared" si="11"/>
        <v>160000</v>
      </c>
      <c r="R51">
        <f t="shared" si="11"/>
        <v>5</v>
      </c>
      <c r="S51" s="33">
        <f t="shared" si="11"/>
        <v>80000</v>
      </c>
      <c r="T51">
        <f t="shared" si="11"/>
        <v>5</v>
      </c>
      <c r="U51" s="33">
        <f t="shared" si="11"/>
        <v>80000</v>
      </c>
      <c r="V51">
        <f t="shared" si="11"/>
        <v>0</v>
      </c>
      <c r="W51" s="33">
        <f t="shared" si="11"/>
        <v>0</v>
      </c>
      <c r="X51">
        <f t="shared" si="11"/>
        <v>0</v>
      </c>
      <c r="Y51" s="33">
        <f t="shared" si="11"/>
        <v>0</v>
      </c>
      <c r="Z51">
        <f t="shared" si="11"/>
        <v>30</v>
      </c>
      <c r="AA51" s="33">
        <f t="shared" si="11"/>
        <v>480000</v>
      </c>
    </row>
    <row r="52" spans="1:27" x14ac:dyDescent="0.3">
      <c r="A52" s="177" t="s">
        <v>323</v>
      </c>
      <c r="B52" s="174">
        <f>SUM(B47:B51)</f>
        <v>4</v>
      </c>
      <c r="C52" s="184">
        <f>SUM(C47:C51)</f>
        <v>92000</v>
      </c>
      <c r="D52" s="174">
        <f t="shared" ref="D52:AA52" si="12">SUM(D47:D51)</f>
        <v>4</v>
      </c>
      <c r="E52" s="184">
        <f t="shared" si="12"/>
        <v>42000</v>
      </c>
      <c r="F52" s="174">
        <f t="shared" si="12"/>
        <v>8</v>
      </c>
      <c r="G52" s="184">
        <f t="shared" si="12"/>
        <v>176000</v>
      </c>
      <c r="H52" s="174">
        <f t="shared" si="12"/>
        <v>0</v>
      </c>
      <c r="I52" s="184">
        <f t="shared" si="12"/>
        <v>0</v>
      </c>
      <c r="J52" s="174">
        <f t="shared" si="12"/>
        <v>21</v>
      </c>
      <c r="K52" s="184">
        <f t="shared" si="12"/>
        <v>355000</v>
      </c>
      <c r="L52" s="174">
        <f t="shared" si="12"/>
        <v>0</v>
      </c>
      <c r="M52" s="184">
        <f t="shared" si="12"/>
        <v>0</v>
      </c>
      <c r="N52" s="174">
        <f t="shared" si="12"/>
        <v>0</v>
      </c>
      <c r="O52" s="184">
        <f t="shared" si="12"/>
        <v>0</v>
      </c>
      <c r="P52" s="174">
        <f t="shared" si="12"/>
        <v>10</v>
      </c>
      <c r="Q52" s="184">
        <f t="shared" si="12"/>
        <v>160000</v>
      </c>
      <c r="R52" s="174">
        <f t="shared" si="12"/>
        <v>22</v>
      </c>
      <c r="S52" s="184">
        <f t="shared" si="12"/>
        <v>438000</v>
      </c>
      <c r="T52" s="174">
        <f t="shared" si="12"/>
        <v>11</v>
      </c>
      <c r="U52" s="184">
        <f t="shared" si="12"/>
        <v>218000</v>
      </c>
      <c r="V52" s="174">
        <f t="shared" si="12"/>
        <v>0</v>
      </c>
      <c r="W52" s="184">
        <f t="shared" si="12"/>
        <v>0</v>
      </c>
      <c r="X52" s="174">
        <f t="shared" si="12"/>
        <v>5</v>
      </c>
      <c r="Y52" s="184">
        <f t="shared" si="12"/>
        <v>111000</v>
      </c>
      <c r="Z52" s="185">
        <f t="shared" si="12"/>
        <v>85</v>
      </c>
      <c r="AA52" s="184">
        <f t="shared" si="12"/>
        <v>1592000</v>
      </c>
    </row>
    <row r="53" spans="1:27" s="27" customFormat="1" x14ac:dyDescent="0.3">
      <c r="A53" s="128"/>
      <c r="B53" s="187"/>
      <c r="C53" s="225"/>
      <c r="D53" s="187"/>
      <c r="E53" s="225"/>
      <c r="F53" s="187"/>
      <c r="G53" s="225"/>
      <c r="H53" s="187"/>
      <c r="I53" s="225"/>
      <c r="J53" s="187"/>
      <c r="K53" s="225"/>
      <c r="L53" s="187"/>
      <c r="M53" s="225"/>
      <c r="N53" s="187"/>
      <c r="O53" s="225"/>
      <c r="P53" s="187"/>
      <c r="Q53" s="225"/>
      <c r="R53" s="187"/>
      <c r="S53" s="225"/>
      <c r="T53" s="187"/>
      <c r="U53" s="225"/>
      <c r="V53" s="187"/>
      <c r="W53" s="225"/>
      <c r="X53" s="187"/>
      <c r="Y53" s="225"/>
      <c r="Z53" s="226"/>
      <c r="AA53" s="225"/>
    </row>
    <row r="54" spans="1:27" s="176" customFormat="1" x14ac:dyDescent="0.3">
      <c r="A54" s="174"/>
      <c r="B54" s="581">
        <v>40544</v>
      </c>
      <c r="C54" s="581"/>
      <c r="D54" s="175">
        <v>40575</v>
      </c>
      <c r="E54" s="175"/>
      <c r="F54" s="175">
        <v>40603</v>
      </c>
      <c r="G54" s="175"/>
      <c r="H54" s="175">
        <v>40634</v>
      </c>
      <c r="I54" s="175"/>
      <c r="J54" s="175">
        <v>40664</v>
      </c>
      <c r="K54" s="175"/>
      <c r="L54" s="175">
        <v>40695</v>
      </c>
      <c r="M54" s="175"/>
      <c r="N54" s="175">
        <v>40725</v>
      </c>
      <c r="O54" s="175"/>
      <c r="P54" s="175">
        <v>40756</v>
      </c>
      <c r="Q54" s="175"/>
      <c r="R54" s="175">
        <v>40787</v>
      </c>
      <c r="S54" s="175"/>
      <c r="T54" s="175">
        <v>40817</v>
      </c>
      <c r="U54" s="175"/>
      <c r="V54" s="175">
        <v>40848</v>
      </c>
      <c r="W54" s="175"/>
      <c r="X54" s="175">
        <v>40878</v>
      </c>
      <c r="Y54" s="174"/>
      <c r="Z54" s="175" t="s">
        <v>10</v>
      </c>
      <c r="AA54" s="174"/>
    </row>
    <row r="55" spans="1:27" s="176" customFormat="1" ht="18" x14ac:dyDescent="0.35">
      <c r="A55" s="229" t="s">
        <v>551</v>
      </c>
      <c r="B55" s="177" t="s">
        <v>303</v>
      </c>
      <c r="C55" s="177" t="s">
        <v>13</v>
      </c>
      <c r="D55" s="177" t="s">
        <v>303</v>
      </c>
      <c r="E55" s="177" t="s">
        <v>13</v>
      </c>
      <c r="F55" s="177" t="s">
        <v>303</v>
      </c>
      <c r="G55" s="177" t="s">
        <v>13</v>
      </c>
      <c r="H55" s="177" t="s">
        <v>303</v>
      </c>
      <c r="I55" s="177" t="s">
        <v>13</v>
      </c>
      <c r="J55" s="177" t="s">
        <v>303</v>
      </c>
      <c r="K55" s="177" t="s">
        <v>13</v>
      </c>
      <c r="L55" s="177" t="s">
        <v>303</v>
      </c>
      <c r="M55" s="177" t="s">
        <v>13</v>
      </c>
      <c r="N55" s="177" t="s">
        <v>303</v>
      </c>
      <c r="O55" s="177" t="s">
        <v>13</v>
      </c>
      <c r="P55" s="177" t="s">
        <v>303</v>
      </c>
      <c r="Q55" s="177" t="s">
        <v>13</v>
      </c>
      <c r="R55" s="177" t="s">
        <v>303</v>
      </c>
      <c r="S55" s="177" t="s">
        <v>13</v>
      </c>
      <c r="T55" s="177" t="s">
        <v>303</v>
      </c>
      <c r="U55" s="177" t="s">
        <v>13</v>
      </c>
      <c r="V55" s="177" t="s">
        <v>303</v>
      </c>
      <c r="W55" s="177" t="s">
        <v>13</v>
      </c>
      <c r="X55" s="177" t="s">
        <v>303</v>
      </c>
      <c r="Y55" s="177" t="s">
        <v>13</v>
      </c>
      <c r="Z55" s="177" t="s">
        <v>303</v>
      </c>
      <c r="AA55" s="177" t="s">
        <v>13</v>
      </c>
    </row>
    <row r="56" spans="1:27" x14ac:dyDescent="0.3">
      <c r="A56" s="179" t="s">
        <v>313</v>
      </c>
    </row>
    <row r="57" spans="1:27" x14ac:dyDescent="0.3">
      <c r="A57" s="170" t="s">
        <v>305</v>
      </c>
      <c r="B57">
        <f>B103*B113</f>
        <v>3</v>
      </c>
      <c r="C57" s="54">
        <f>B103*C113</f>
        <v>85500</v>
      </c>
      <c r="D57">
        <f>D103*D113</f>
        <v>3</v>
      </c>
      <c r="E57" s="54">
        <f>D103*E113</f>
        <v>85500</v>
      </c>
      <c r="F57">
        <f>F103*F113</f>
        <v>3</v>
      </c>
      <c r="G57" s="54">
        <f>F103*G113</f>
        <v>85500</v>
      </c>
      <c r="H57">
        <f>H103*H113</f>
        <v>3</v>
      </c>
      <c r="I57" s="54">
        <f>H103*I113</f>
        <v>85500</v>
      </c>
      <c r="J57">
        <f>J103*J113</f>
        <v>3</v>
      </c>
      <c r="K57" s="54">
        <f>J103*K113</f>
        <v>85500</v>
      </c>
      <c r="L57">
        <f>L103*L113</f>
        <v>3</v>
      </c>
      <c r="M57" s="54">
        <f>L103*M113</f>
        <v>85500</v>
      </c>
      <c r="N57">
        <f>N103*N113</f>
        <v>3</v>
      </c>
      <c r="O57" s="54">
        <f>N103*O113</f>
        <v>85500</v>
      </c>
      <c r="P57">
        <f>P103*P113</f>
        <v>3</v>
      </c>
      <c r="Q57" s="54">
        <f>P103*Q113</f>
        <v>85500</v>
      </c>
      <c r="R57">
        <f>R103*R113</f>
        <v>3</v>
      </c>
      <c r="S57" s="54">
        <f>R103*S113</f>
        <v>85500</v>
      </c>
      <c r="T57">
        <f>T103*T113</f>
        <v>3</v>
      </c>
      <c r="U57" s="54">
        <f>T103*U113</f>
        <v>85500</v>
      </c>
      <c r="V57">
        <f>V103*V113</f>
        <v>3</v>
      </c>
      <c r="W57" s="54">
        <f>V103*W113</f>
        <v>85500</v>
      </c>
      <c r="X57">
        <f>X103*X113</f>
        <v>3</v>
      </c>
      <c r="Y57" s="54">
        <f>X103*Y113</f>
        <v>85500</v>
      </c>
      <c r="Z57">
        <f t="shared" ref="Z57:AA60" si="13">B57+D57+F57+H57+J57+L57+N57+P57+R57+T57+V57+X57</f>
        <v>36</v>
      </c>
      <c r="AA57" s="178">
        <f t="shared" si="13"/>
        <v>1026000</v>
      </c>
    </row>
    <row r="58" spans="1:27" x14ac:dyDescent="0.3">
      <c r="A58" s="170" t="s">
        <v>306</v>
      </c>
      <c r="B58">
        <f>B103*B114</f>
        <v>1</v>
      </c>
      <c r="C58" s="54">
        <f>B103*C114</f>
        <v>22500</v>
      </c>
      <c r="D58">
        <f>D103*D114</f>
        <v>1</v>
      </c>
      <c r="E58" s="54">
        <f>D103*E114</f>
        <v>22500</v>
      </c>
      <c r="F58">
        <f>F103*F114</f>
        <v>1</v>
      </c>
      <c r="G58" s="54">
        <f>F103*G114</f>
        <v>22500</v>
      </c>
      <c r="H58">
        <f>H103*H114</f>
        <v>1</v>
      </c>
      <c r="I58" s="54">
        <f>H103*I114</f>
        <v>22500</v>
      </c>
      <c r="J58">
        <f>J103*J114</f>
        <v>1</v>
      </c>
      <c r="K58" s="54">
        <f>J103*K114</f>
        <v>22500</v>
      </c>
      <c r="L58">
        <f>L103*L114</f>
        <v>1</v>
      </c>
      <c r="M58" s="54">
        <f>L103*M114</f>
        <v>22500</v>
      </c>
      <c r="N58">
        <f>N103*N114</f>
        <v>1</v>
      </c>
      <c r="O58" s="54">
        <f>N103*O114</f>
        <v>22500</v>
      </c>
      <c r="P58">
        <f>P103*P114</f>
        <v>1</v>
      </c>
      <c r="Q58" s="54">
        <f>P103*Q114</f>
        <v>22500</v>
      </c>
      <c r="R58">
        <f>R103*R114</f>
        <v>1</v>
      </c>
      <c r="S58" s="54">
        <f>R103*S114</f>
        <v>22500</v>
      </c>
      <c r="T58">
        <f>T103*T114</f>
        <v>1</v>
      </c>
      <c r="U58" s="54">
        <f>T103*U114</f>
        <v>22500</v>
      </c>
      <c r="V58">
        <f>V103*V114</f>
        <v>1</v>
      </c>
      <c r="W58" s="54">
        <f>V103*W114</f>
        <v>22500</v>
      </c>
      <c r="X58">
        <f>X103*X114</f>
        <v>1</v>
      </c>
      <c r="Y58" s="54">
        <f>X103*Y114</f>
        <v>22500</v>
      </c>
      <c r="Z58">
        <f t="shared" si="13"/>
        <v>12</v>
      </c>
      <c r="AA58" s="178">
        <f t="shared" si="13"/>
        <v>270000</v>
      </c>
    </row>
    <row r="59" spans="1:27" x14ac:dyDescent="0.3">
      <c r="A59" s="170" t="s">
        <v>307</v>
      </c>
      <c r="B59">
        <f>B103*B115</f>
        <v>1</v>
      </c>
      <c r="C59" s="54">
        <f>B104*C115</f>
        <v>0</v>
      </c>
      <c r="D59">
        <f>D103*D115</f>
        <v>1</v>
      </c>
      <c r="E59" s="54">
        <f>D104*E115</f>
        <v>0</v>
      </c>
      <c r="F59">
        <f>F103*F115</f>
        <v>1</v>
      </c>
      <c r="G59" s="54">
        <f>F104*G115</f>
        <v>7125</v>
      </c>
      <c r="H59">
        <f>H103*H115</f>
        <v>1</v>
      </c>
      <c r="I59" s="54">
        <f>H104*I115</f>
        <v>14250</v>
      </c>
      <c r="J59">
        <f>J103*J115</f>
        <v>1</v>
      </c>
      <c r="K59" s="54">
        <f>J104*K115</f>
        <v>21375</v>
      </c>
      <c r="L59">
        <f>L103*L115</f>
        <v>1</v>
      </c>
      <c r="M59" s="54">
        <f>L104*M115</f>
        <v>28500</v>
      </c>
      <c r="N59">
        <f>N103*N115</f>
        <v>1</v>
      </c>
      <c r="O59" s="54">
        <f>N104*O115</f>
        <v>28500</v>
      </c>
      <c r="P59">
        <f>P103*P115</f>
        <v>1</v>
      </c>
      <c r="Q59" s="54">
        <f>P104*Q115</f>
        <v>28500</v>
      </c>
      <c r="R59">
        <f>R103*R115</f>
        <v>1</v>
      </c>
      <c r="S59" s="54">
        <f>R104*S115</f>
        <v>28500</v>
      </c>
      <c r="T59">
        <f>T103*T115</f>
        <v>1</v>
      </c>
      <c r="U59" s="54">
        <f>T104*U115</f>
        <v>28500</v>
      </c>
      <c r="V59">
        <f>V103*V115</f>
        <v>1</v>
      </c>
      <c r="W59" s="54">
        <f>V104*W115</f>
        <v>28500</v>
      </c>
      <c r="X59">
        <f>X103*X115</f>
        <v>1</v>
      </c>
      <c r="Y59" s="54">
        <f>X104*Y115</f>
        <v>28500</v>
      </c>
      <c r="Z59">
        <f t="shared" si="13"/>
        <v>12</v>
      </c>
      <c r="AA59" s="178">
        <f t="shared" si="13"/>
        <v>242250</v>
      </c>
    </row>
    <row r="60" spans="1:27" s="176" customFormat="1" x14ac:dyDescent="0.3">
      <c r="A60" s="179" t="s">
        <v>314</v>
      </c>
      <c r="B60" s="176">
        <f t="shared" ref="B60:Y60" si="14">SUM(B57:B59)</f>
        <v>5</v>
      </c>
      <c r="C60" s="180">
        <f t="shared" si="14"/>
        <v>108000</v>
      </c>
      <c r="D60" s="176">
        <f t="shared" si="14"/>
        <v>5</v>
      </c>
      <c r="E60" s="180">
        <f t="shared" si="14"/>
        <v>108000</v>
      </c>
      <c r="F60" s="176">
        <f t="shared" si="14"/>
        <v>5</v>
      </c>
      <c r="G60" s="180">
        <f t="shared" si="14"/>
        <v>115125</v>
      </c>
      <c r="H60" s="176">
        <f t="shared" si="14"/>
        <v>5</v>
      </c>
      <c r="I60" s="180">
        <f t="shared" si="14"/>
        <v>122250</v>
      </c>
      <c r="J60" s="176">
        <f t="shared" si="14"/>
        <v>5</v>
      </c>
      <c r="K60" s="180">
        <f t="shared" si="14"/>
        <v>129375</v>
      </c>
      <c r="L60" s="176">
        <f t="shared" si="14"/>
        <v>5</v>
      </c>
      <c r="M60" s="180">
        <f t="shared" si="14"/>
        <v>136500</v>
      </c>
      <c r="N60" s="176">
        <f t="shared" si="14"/>
        <v>5</v>
      </c>
      <c r="O60" s="180">
        <f t="shared" si="14"/>
        <v>136500</v>
      </c>
      <c r="P60" s="176">
        <f t="shared" si="14"/>
        <v>5</v>
      </c>
      <c r="Q60" s="180">
        <f t="shared" si="14"/>
        <v>136500</v>
      </c>
      <c r="R60" s="176">
        <f t="shared" si="14"/>
        <v>5</v>
      </c>
      <c r="S60" s="180">
        <f t="shared" si="14"/>
        <v>136500</v>
      </c>
      <c r="T60" s="176">
        <f t="shared" si="14"/>
        <v>5</v>
      </c>
      <c r="U60" s="180">
        <f t="shared" si="14"/>
        <v>136500</v>
      </c>
      <c r="V60" s="176">
        <f t="shared" si="14"/>
        <v>5</v>
      </c>
      <c r="W60" s="180">
        <f t="shared" si="14"/>
        <v>136500</v>
      </c>
      <c r="X60" s="176">
        <f t="shared" si="14"/>
        <v>5</v>
      </c>
      <c r="Y60" s="180">
        <f t="shared" si="14"/>
        <v>136500</v>
      </c>
      <c r="Z60" s="176">
        <f t="shared" si="13"/>
        <v>60</v>
      </c>
      <c r="AA60" s="181">
        <f t="shared" si="13"/>
        <v>1538250</v>
      </c>
    </row>
    <row r="61" spans="1:27" x14ac:dyDescent="0.3">
      <c r="A61" s="170"/>
      <c r="C61" s="54"/>
      <c r="E61" s="54"/>
      <c r="G61" s="54"/>
      <c r="I61" s="54"/>
      <c r="K61" s="54"/>
      <c r="M61" s="54"/>
      <c r="O61" s="54"/>
      <c r="Q61" s="54"/>
      <c r="S61" s="54"/>
      <c r="U61" s="54"/>
      <c r="W61" s="54"/>
      <c r="Y61" s="54"/>
      <c r="AA61" s="178"/>
    </row>
    <row r="62" spans="1:27" x14ac:dyDescent="0.3">
      <c r="A62" s="179" t="s">
        <v>315</v>
      </c>
      <c r="C62" s="54"/>
      <c r="E62" s="54"/>
      <c r="G62" s="54"/>
      <c r="I62" s="54"/>
      <c r="K62" s="54"/>
      <c r="M62" s="54"/>
      <c r="O62" s="54"/>
      <c r="Q62" s="54"/>
      <c r="S62" s="54"/>
      <c r="U62" s="54"/>
      <c r="W62" s="54"/>
      <c r="Y62" s="54"/>
      <c r="AA62" s="178"/>
    </row>
    <row r="63" spans="1:27" x14ac:dyDescent="0.3">
      <c r="A63" s="170" t="s">
        <v>305</v>
      </c>
      <c r="B63">
        <f>B104*B117</f>
        <v>0</v>
      </c>
      <c r="C63" s="54">
        <f>B104*C117</f>
        <v>0</v>
      </c>
      <c r="D63">
        <f>D104*D117</f>
        <v>0</v>
      </c>
      <c r="E63" s="54">
        <f>D104*E117</f>
        <v>0</v>
      </c>
      <c r="F63">
        <f>F104*F117</f>
        <v>0.75</v>
      </c>
      <c r="G63" s="54">
        <f>F104*G117</f>
        <v>21375</v>
      </c>
      <c r="H63">
        <f>H104*H117</f>
        <v>1.5</v>
      </c>
      <c r="I63" s="54">
        <f>H104*I117</f>
        <v>42750</v>
      </c>
      <c r="J63">
        <f>J104*J117</f>
        <v>2.25</v>
      </c>
      <c r="K63" s="54">
        <f>J104*K117</f>
        <v>64125</v>
      </c>
      <c r="L63">
        <f>L104*L117</f>
        <v>3</v>
      </c>
      <c r="M63" s="54">
        <f>L104*M117</f>
        <v>85500</v>
      </c>
      <c r="N63">
        <f>N104*N117</f>
        <v>3</v>
      </c>
      <c r="O63" s="54">
        <f>N104*O117</f>
        <v>85500</v>
      </c>
      <c r="P63">
        <f>P104*P117</f>
        <v>3</v>
      </c>
      <c r="Q63" s="54">
        <f>P104*Q117</f>
        <v>85500</v>
      </c>
      <c r="R63">
        <f>R104*R117</f>
        <v>3</v>
      </c>
      <c r="S63" s="54">
        <f>R104*S117</f>
        <v>85500</v>
      </c>
      <c r="T63">
        <f>T104*T117</f>
        <v>3</v>
      </c>
      <c r="U63" s="54">
        <f>T104*U117</f>
        <v>85500</v>
      </c>
      <c r="V63">
        <f>V104*V117</f>
        <v>3</v>
      </c>
      <c r="W63" s="54">
        <f>V104*W117</f>
        <v>85500</v>
      </c>
      <c r="X63">
        <f>X104*X117</f>
        <v>3</v>
      </c>
      <c r="Y63" s="54">
        <f>X104*Y117</f>
        <v>85500</v>
      </c>
      <c r="Z63">
        <f t="shared" ref="Z63:AA66" si="15">B63+D63+F63+H63+J63+L63+N63+P63+R63+T63+V63+X63</f>
        <v>25.5</v>
      </c>
      <c r="AA63" s="178">
        <f t="shared" si="15"/>
        <v>726750</v>
      </c>
    </row>
    <row r="64" spans="1:27" x14ac:dyDescent="0.3">
      <c r="A64" s="170" t="s">
        <v>306</v>
      </c>
      <c r="B64">
        <f>B104*B118</f>
        <v>0</v>
      </c>
      <c r="C64" s="54">
        <f>B105*C118</f>
        <v>0</v>
      </c>
      <c r="D64">
        <f>D104*D118</f>
        <v>0</v>
      </c>
      <c r="E64" s="54">
        <f>D105*E118</f>
        <v>0</v>
      </c>
      <c r="F64">
        <f>F104*F118</f>
        <v>0.25</v>
      </c>
      <c r="G64" s="54">
        <f>F105*G118</f>
        <v>5625</v>
      </c>
      <c r="H64">
        <f>H104*H118</f>
        <v>0.5</v>
      </c>
      <c r="I64" s="54">
        <f>H105*I118</f>
        <v>11250</v>
      </c>
      <c r="J64">
        <f>J104*J118</f>
        <v>0.75</v>
      </c>
      <c r="K64" s="54">
        <f>J105*K118</f>
        <v>16875</v>
      </c>
      <c r="L64">
        <f>L104*L118</f>
        <v>1</v>
      </c>
      <c r="M64" s="54">
        <f>L105*M118</f>
        <v>22500</v>
      </c>
      <c r="N64">
        <f>N104*N118</f>
        <v>1</v>
      </c>
      <c r="O64" s="54">
        <f>N105*O118</f>
        <v>22500</v>
      </c>
      <c r="P64">
        <f>P104*P118</f>
        <v>1</v>
      </c>
      <c r="Q64" s="54">
        <f>P105*Q118</f>
        <v>22500</v>
      </c>
      <c r="R64">
        <f>R104*R118</f>
        <v>1</v>
      </c>
      <c r="S64" s="54">
        <f>R105*S118</f>
        <v>22500</v>
      </c>
      <c r="T64">
        <f>T104*T118</f>
        <v>1</v>
      </c>
      <c r="U64" s="54">
        <f>T105*U118</f>
        <v>22500</v>
      </c>
      <c r="V64">
        <f>V104*V118</f>
        <v>1</v>
      </c>
      <c r="W64" s="54">
        <f>V105*W118</f>
        <v>22500</v>
      </c>
      <c r="X64">
        <f>X104*X118</f>
        <v>1</v>
      </c>
      <c r="Y64" s="54">
        <f>X105*Y118</f>
        <v>22500</v>
      </c>
      <c r="Z64">
        <f t="shared" si="15"/>
        <v>8.5</v>
      </c>
      <c r="AA64" s="178">
        <f t="shared" si="15"/>
        <v>191250</v>
      </c>
    </row>
    <row r="65" spans="1:27" x14ac:dyDescent="0.3">
      <c r="A65" s="170" t="s">
        <v>307</v>
      </c>
      <c r="B65">
        <f>B104*B119</f>
        <v>0</v>
      </c>
      <c r="C65" s="54">
        <f>B106*C119</f>
        <v>0</v>
      </c>
      <c r="D65">
        <f>D104*D119</f>
        <v>0</v>
      </c>
      <c r="E65" s="54">
        <f>D106*E119</f>
        <v>0</v>
      </c>
      <c r="F65">
        <f>F104*F119</f>
        <v>0.25</v>
      </c>
      <c r="G65" s="54">
        <f>F106*G119</f>
        <v>7125</v>
      </c>
      <c r="H65">
        <f>H104*H119</f>
        <v>0.5</v>
      </c>
      <c r="I65" s="54">
        <f>H106*I119</f>
        <v>14250</v>
      </c>
      <c r="J65">
        <f>J104*J119</f>
        <v>0.75</v>
      </c>
      <c r="K65" s="54">
        <f>J106*K119</f>
        <v>21375</v>
      </c>
      <c r="L65">
        <f>L104*L119</f>
        <v>1</v>
      </c>
      <c r="M65" s="54">
        <f>L106*M119</f>
        <v>28500</v>
      </c>
      <c r="N65">
        <f>N104*N119</f>
        <v>1</v>
      </c>
      <c r="O65" s="54">
        <f>N106*O119</f>
        <v>28500</v>
      </c>
      <c r="P65">
        <f>P104*P119</f>
        <v>1</v>
      </c>
      <c r="Q65" s="54">
        <f>P106*Q119</f>
        <v>28500</v>
      </c>
      <c r="R65">
        <f>R104*R119</f>
        <v>1</v>
      </c>
      <c r="S65" s="54">
        <f>R106*S119</f>
        <v>28500</v>
      </c>
      <c r="T65">
        <f>T104*T119</f>
        <v>1</v>
      </c>
      <c r="U65" s="54">
        <f>T106*U119</f>
        <v>28500</v>
      </c>
      <c r="V65">
        <f>V104*V119</f>
        <v>1</v>
      </c>
      <c r="W65" s="54">
        <f>V106*W119</f>
        <v>28500</v>
      </c>
      <c r="X65">
        <f>X104*X119</f>
        <v>1</v>
      </c>
      <c r="Y65" s="54">
        <f>X106*Y119</f>
        <v>28500</v>
      </c>
      <c r="Z65">
        <f t="shared" si="15"/>
        <v>8.5</v>
      </c>
      <c r="AA65" s="178">
        <f t="shared" si="15"/>
        <v>242250</v>
      </c>
    </row>
    <row r="66" spans="1:27" s="176" customFormat="1" x14ac:dyDescent="0.3">
      <c r="A66" s="179" t="s">
        <v>316</v>
      </c>
      <c r="B66" s="176">
        <f t="shared" ref="B66:Y66" si="16">SUM(B63:B65)</f>
        <v>0</v>
      </c>
      <c r="C66" s="180">
        <f t="shared" si="16"/>
        <v>0</v>
      </c>
      <c r="D66" s="176">
        <f t="shared" si="16"/>
        <v>0</v>
      </c>
      <c r="E66" s="180">
        <f t="shared" si="16"/>
        <v>0</v>
      </c>
      <c r="F66" s="176">
        <f t="shared" si="16"/>
        <v>1.25</v>
      </c>
      <c r="G66" s="180">
        <f t="shared" si="16"/>
        <v>34125</v>
      </c>
      <c r="H66" s="176">
        <f t="shared" si="16"/>
        <v>2.5</v>
      </c>
      <c r="I66" s="180">
        <f t="shared" si="16"/>
        <v>68250</v>
      </c>
      <c r="J66" s="176">
        <f t="shared" si="16"/>
        <v>3.75</v>
      </c>
      <c r="K66" s="180">
        <f t="shared" si="16"/>
        <v>102375</v>
      </c>
      <c r="L66" s="176">
        <f t="shared" si="16"/>
        <v>5</v>
      </c>
      <c r="M66" s="180">
        <f t="shared" si="16"/>
        <v>136500</v>
      </c>
      <c r="N66" s="176">
        <f t="shared" si="16"/>
        <v>5</v>
      </c>
      <c r="O66" s="180">
        <f t="shared" si="16"/>
        <v>136500</v>
      </c>
      <c r="P66" s="176">
        <f t="shared" si="16"/>
        <v>5</v>
      </c>
      <c r="Q66" s="180">
        <f t="shared" si="16"/>
        <v>136500</v>
      </c>
      <c r="R66" s="176">
        <f t="shared" si="16"/>
        <v>5</v>
      </c>
      <c r="S66" s="180">
        <f t="shared" si="16"/>
        <v>136500</v>
      </c>
      <c r="T66" s="176">
        <f t="shared" si="16"/>
        <v>5</v>
      </c>
      <c r="U66" s="180">
        <f t="shared" si="16"/>
        <v>136500</v>
      </c>
      <c r="V66" s="176">
        <f t="shared" si="16"/>
        <v>5</v>
      </c>
      <c r="W66" s="180">
        <f t="shared" si="16"/>
        <v>136500</v>
      </c>
      <c r="X66" s="176">
        <f t="shared" si="16"/>
        <v>5</v>
      </c>
      <c r="Y66" s="180">
        <f t="shared" si="16"/>
        <v>136500</v>
      </c>
      <c r="Z66" s="176">
        <f t="shared" si="15"/>
        <v>42.5</v>
      </c>
      <c r="AA66" s="181">
        <f t="shared" si="15"/>
        <v>1160250</v>
      </c>
    </row>
    <row r="67" spans="1:27" x14ac:dyDescent="0.3">
      <c r="A67" s="170"/>
      <c r="C67" s="54"/>
      <c r="E67" s="54"/>
      <c r="G67" s="54"/>
      <c r="I67" s="54"/>
      <c r="K67" s="54"/>
      <c r="M67" s="54"/>
      <c r="O67" s="54"/>
      <c r="Q67" s="54"/>
      <c r="S67" s="54"/>
      <c r="U67" s="54"/>
      <c r="W67" s="54"/>
      <c r="Y67" s="54"/>
      <c r="AA67" s="178"/>
    </row>
    <row r="68" spans="1:27" x14ac:dyDescent="0.3">
      <c r="A68" s="179" t="s">
        <v>317</v>
      </c>
      <c r="C68" s="54"/>
      <c r="E68" s="54"/>
      <c r="G68" s="54"/>
      <c r="I68" s="54"/>
      <c r="K68" s="54"/>
      <c r="M68" s="54"/>
      <c r="O68" s="54"/>
      <c r="Q68" s="54"/>
      <c r="S68" s="54"/>
      <c r="U68" s="54"/>
      <c r="W68" s="54"/>
      <c r="Y68" s="54"/>
      <c r="AA68" s="178"/>
    </row>
    <row r="69" spans="1:27" x14ac:dyDescent="0.3">
      <c r="A69" s="170" t="s">
        <v>305</v>
      </c>
      <c r="B69">
        <f>B105*B121</f>
        <v>0</v>
      </c>
      <c r="C69" s="54">
        <f>B105*C121</f>
        <v>0</v>
      </c>
      <c r="D69">
        <f>D105*D121</f>
        <v>0</v>
      </c>
      <c r="E69" s="54">
        <f>D105*E121</f>
        <v>0</v>
      </c>
      <c r="F69">
        <f>F105*F121</f>
        <v>0.75</v>
      </c>
      <c r="G69" s="54">
        <f>F105*G121</f>
        <v>21375</v>
      </c>
      <c r="H69">
        <f>H105*H121</f>
        <v>1.5</v>
      </c>
      <c r="I69" s="54">
        <f>H105*I121</f>
        <v>42750</v>
      </c>
      <c r="J69">
        <f>J105*J121</f>
        <v>2.25</v>
      </c>
      <c r="K69" s="54">
        <f>J105*K121</f>
        <v>64125</v>
      </c>
      <c r="L69">
        <f>L105*L121</f>
        <v>3</v>
      </c>
      <c r="M69" s="54">
        <f>L105*M121</f>
        <v>85500</v>
      </c>
      <c r="N69">
        <f>N105*N121</f>
        <v>3</v>
      </c>
      <c r="O69" s="54">
        <f>N105*O121</f>
        <v>85500</v>
      </c>
      <c r="P69">
        <f>P105*P121</f>
        <v>3</v>
      </c>
      <c r="Q69" s="54">
        <f>P105*Q121</f>
        <v>85500</v>
      </c>
      <c r="R69">
        <f>R105*R121</f>
        <v>3</v>
      </c>
      <c r="S69" s="54">
        <f>R105*S121</f>
        <v>85500</v>
      </c>
      <c r="T69">
        <f>T105*T121</f>
        <v>3</v>
      </c>
      <c r="U69" s="54">
        <f>T105*U121</f>
        <v>85500</v>
      </c>
      <c r="V69">
        <f>V105*V121</f>
        <v>3</v>
      </c>
      <c r="W69" s="54">
        <f>V105*W121</f>
        <v>85500</v>
      </c>
      <c r="X69">
        <f>X105*X121</f>
        <v>3</v>
      </c>
      <c r="Y69" s="54">
        <f>X105*Y121</f>
        <v>85500</v>
      </c>
      <c r="Z69">
        <f t="shared" ref="Z69:AA72" si="17">B69+D69+F69+H69+J69+L69+N69+P69+R69+T69+V69+X69</f>
        <v>25.5</v>
      </c>
      <c r="AA69" s="178">
        <f t="shared" si="17"/>
        <v>726750</v>
      </c>
    </row>
    <row r="70" spans="1:27" x14ac:dyDescent="0.3">
      <c r="A70" s="170" t="s">
        <v>306</v>
      </c>
      <c r="B70">
        <f>B105*B122</f>
        <v>0</v>
      </c>
      <c r="C70" s="54">
        <f>B106*C122</f>
        <v>0</v>
      </c>
      <c r="D70">
        <f>D105*D122</f>
        <v>0</v>
      </c>
      <c r="E70" s="54">
        <f>D106*E122</f>
        <v>0</v>
      </c>
      <c r="F70">
        <f>F105*F122</f>
        <v>0.25</v>
      </c>
      <c r="G70" s="54">
        <f>F106*G122</f>
        <v>5625</v>
      </c>
      <c r="H70">
        <f>H105*H122</f>
        <v>0.5</v>
      </c>
      <c r="I70" s="54">
        <f>H106*I122</f>
        <v>11250</v>
      </c>
      <c r="J70">
        <f>J105*J122</f>
        <v>0.75</v>
      </c>
      <c r="K70" s="54">
        <f>J106*K122</f>
        <v>16875</v>
      </c>
      <c r="L70">
        <f>L105*L122</f>
        <v>1</v>
      </c>
      <c r="M70" s="54">
        <f>L106*M122</f>
        <v>22500</v>
      </c>
      <c r="N70">
        <f>N105*N122</f>
        <v>1</v>
      </c>
      <c r="O70" s="54">
        <f>N106*O122</f>
        <v>22500</v>
      </c>
      <c r="P70">
        <f>P105*P122</f>
        <v>1</v>
      </c>
      <c r="Q70" s="54">
        <f>P106*Q122</f>
        <v>22500</v>
      </c>
      <c r="R70">
        <f>R105*R122</f>
        <v>1</v>
      </c>
      <c r="S70" s="54">
        <f>R106*S122</f>
        <v>22500</v>
      </c>
      <c r="T70">
        <f>T105*T122</f>
        <v>1</v>
      </c>
      <c r="U70" s="54">
        <f>T106*U122</f>
        <v>22500</v>
      </c>
      <c r="V70">
        <f>V105*V122</f>
        <v>1</v>
      </c>
      <c r="W70" s="54">
        <f>V106*W122</f>
        <v>22500</v>
      </c>
      <c r="X70">
        <f>X105*X122</f>
        <v>1</v>
      </c>
      <c r="Y70" s="54">
        <f>X106*Y122</f>
        <v>22500</v>
      </c>
      <c r="Z70">
        <f t="shared" si="17"/>
        <v>8.5</v>
      </c>
      <c r="AA70" s="178">
        <f t="shared" si="17"/>
        <v>191250</v>
      </c>
    </row>
    <row r="71" spans="1:27" x14ac:dyDescent="0.3">
      <c r="A71" s="170" t="s">
        <v>307</v>
      </c>
      <c r="B71">
        <f>B105*B123</f>
        <v>0</v>
      </c>
      <c r="C71" s="54">
        <f>B107*C123</f>
        <v>0</v>
      </c>
      <c r="D71">
        <f>D105*D123</f>
        <v>0</v>
      </c>
      <c r="E71" s="54">
        <f>D107*E123</f>
        <v>0</v>
      </c>
      <c r="F71">
        <f>F105*F123</f>
        <v>0.25</v>
      </c>
      <c r="G71" s="54">
        <f>F107*G123</f>
        <v>7125</v>
      </c>
      <c r="H71">
        <f>H105*H123</f>
        <v>0.5</v>
      </c>
      <c r="I71" s="54">
        <f>H107*I123</f>
        <v>14250</v>
      </c>
      <c r="J71">
        <f>J105*J123</f>
        <v>0.75</v>
      </c>
      <c r="K71" s="54">
        <f>J107*K123</f>
        <v>21375</v>
      </c>
      <c r="L71">
        <f>L105*L123</f>
        <v>1</v>
      </c>
      <c r="M71" s="54">
        <f>L107*M123</f>
        <v>28500</v>
      </c>
      <c r="N71">
        <f>N105*N123</f>
        <v>1</v>
      </c>
      <c r="O71" s="54">
        <f>N107*O123</f>
        <v>28500</v>
      </c>
      <c r="P71">
        <f>P105*P123</f>
        <v>1</v>
      </c>
      <c r="Q71" s="54">
        <f>P107*Q123</f>
        <v>28500</v>
      </c>
      <c r="R71">
        <f>R105*R123</f>
        <v>1</v>
      </c>
      <c r="S71" s="54">
        <f>R107*S123</f>
        <v>28500</v>
      </c>
      <c r="T71">
        <f>T105*T123</f>
        <v>1</v>
      </c>
      <c r="U71" s="54">
        <f>T107*U123</f>
        <v>28500</v>
      </c>
      <c r="V71">
        <f>V105*V123</f>
        <v>1</v>
      </c>
      <c r="W71" s="54">
        <f>V107*W123</f>
        <v>28500</v>
      </c>
      <c r="X71">
        <f>X105*X123</f>
        <v>1</v>
      </c>
      <c r="Y71" s="54">
        <f>X107*Y123</f>
        <v>28500</v>
      </c>
      <c r="Z71">
        <f t="shared" si="17"/>
        <v>8.5</v>
      </c>
      <c r="AA71" s="178">
        <f t="shared" si="17"/>
        <v>242250</v>
      </c>
    </row>
    <row r="72" spans="1:27" s="176" customFormat="1" x14ac:dyDescent="0.3">
      <c r="A72" s="179" t="s">
        <v>318</v>
      </c>
      <c r="B72" s="176">
        <f t="shared" ref="B72:Y72" si="18">SUM(B69:B71)</f>
        <v>0</v>
      </c>
      <c r="C72" s="180">
        <f t="shared" si="18"/>
        <v>0</v>
      </c>
      <c r="D72" s="176">
        <f t="shared" si="18"/>
        <v>0</v>
      </c>
      <c r="E72" s="180">
        <f t="shared" si="18"/>
        <v>0</v>
      </c>
      <c r="F72" s="176">
        <f t="shared" si="18"/>
        <v>1.25</v>
      </c>
      <c r="G72" s="180">
        <f t="shared" si="18"/>
        <v>34125</v>
      </c>
      <c r="H72" s="176">
        <f t="shared" si="18"/>
        <v>2.5</v>
      </c>
      <c r="I72" s="180">
        <f t="shared" si="18"/>
        <v>68250</v>
      </c>
      <c r="J72" s="176">
        <f t="shared" si="18"/>
        <v>3.75</v>
      </c>
      <c r="K72" s="180">
        <f t="shared" si="18"/>
        <v>102375</v>
      </c>
      <c r="L72" s="176">
        <f t="shared" si="18"/>
        <v>5</v>
      </c>
      <c r="M72" s="180">
        <f t="shared" si="18"/>
        <v>136500</v>
      </c>
      <c r="N72" s="176">
        <f t="shared" si="18"/>
        <v>5</v>
      </c>
      <c r="O72" s="180">
        <f t="shared" si="18"/>
        <v>136500</v>
      </c>
      <c r="P72" s="176">
        <f t="shared" si="18"/>
        <v>5</v>
      </c>
      <c r="Q72" s="180">
        <f t="shared" si="18"/>
        <v>136500</v>
      </c>
      <c r="R72" s="176">
        <f t="shared" si="18"/>
        <v>5</v>
      </c>
      <c r="S72" s="180">
        <f t="shared" si="18"/>
        <v>136500</v>
      </c>
      <c r="T72" s="176">
        <f t="shared" si="18"/>
        <v>5</v>
      </c>
      <c r="U72" s="180">
        <f t="shared" si="18"/>
        <v>136500</v>
      </c>
      <c r="V72" s="176">
        <f t="shared" si="18"/>
        <v>5</v>
      </c>
      <c r="W72" s="180">
        <f t="shared" si="18"/>
        <v>136500</v>
      </c>
      <c r="X72" s="176">
        <f t="shared" si="18"/>
        <v>5</v>
      </c>
      <c r="Y72" s="180">
        <f t="shared" si="18"/>
        <v>136500</v>
      </c>
      <c r="Z72" s="176">
        <f t="shared" si="17"/>
        <v>42.5</v>
      </c>
      <c r="AA72" s="181">
        <f t="shared" si="17"/>
        <v>1160250</v>
      </c>
    </row>
    <row r="73" spans="1:27" x14ac:dyDescent="0.3">
      <c r="A73" s="170"/>
      <c r="C73" s="54"/>
      <c r="E73" s="54"/>
      <c r="G73" s="54"/>
      <c r="I73" s="54"/>
      <c r="K73" s="54"/>
      <c r="M73" s="54"/>
      <c r="O73" s="54"/>
      <c r="Q73" s="54"/>
      <c r="S73" s="54"/>
      <c r="U73" s="54"/>
      <c r="W73" s="54"/>
      <c r="Y73" s="54"/>
      <c r="AA73" s="178"/>
    </row>
    <row r="74" spans="1:27" x14ac:dyDescent="0.3">
      <c r="A74" s="179" t="s">
        <v>319</v>
      </c>
      <c r="C74" s="54"/>
      <c r="E74" s="54"/>
      <c r="G74" s="54"/>
      <c r="I74" s="54"/>
      <c r="K74" s="54"/>
      <c r="M74" s="54"/>
      <c r="O74" s="54"/>
      <c r="Q74" s="54"/>
      <c r="S74" s="54"/>
      <c r="U74" s="54"/>
      <c r="W74" s="54"/>
      <c r="Y74" s="54"/>
      <c r="AA74" s="178"/>
    </row>
    <row r="75" spans="1:27" x14ac:dyDescent="0.3">
      <c r="A75" s="170" t="s">
        <v>305</v>
      </c>
      <c r="B75">
        <f>B106*B125</f>
        <v>0</v>
      </c>
      <c r="C75" s="54">
        <f>B106*C125</f>
        <v>0</v>
      </c>
      <c r="D75">
        <f>D106*D125</f>
        <v>0</v>
      </c>
      <c r="E75" s="54">
        <f>D106*E125</f>
        <v>0</v>
      </c>
      <c r="F75">
        <f>F106*F125</f>
        <v>0.75</v>
      </c>
      <c r="G75" s="54">
        <f>F106*G125</f>
        <v>21375</v>
      </c>
      <c r="H75">
        <f>H106*H125</f>
        <v>1.5</v>
      </c>
      <c r="I75" s="54">
        <f>H106*I125</f>
        <v>42750</v>
      </c>
      <c r="J75">
        <f>J106*J125</f>
        <v>2.25</v>
      </c>
      <c r="K75" s="54">
        <f>J106*K125</f>
        <v>64125</v>
      </c>
      <c r="L75">
        <f>L106*L125</f>
        <v>3</v>
      </c>
      <c r="M75" s="54">
        <f>L106*M125</f>
        <v>85500</v>
      </c>
      <c r="N75">
        <f>N106*N125</f>
        <v>3</v>
      </c>
      <c r="O75" s="54">
        <f>N106*O125</f>
        <v>85500</v>
      </c>
      <c r="P75">
        <f>P106*P125</f>
        <v>3</v>
      </c>
      <c r="Q75" s="54">
        <f>P106*Q125</f>
        <v>85500</v>
      </c>
      <c r="R75">
        <f>R106*R125</f>
        <v>3</v>
      </c>
      <c r="S75" s="54">
        <f>R106*S125</f>
        <v>85500</v>
      </c>
      <c r="T75">
        <f>T106*T125</f>
        <v>3</v>
      </c>
      <c r="U75" s="54">
        <f>T106*U125</f>
        <v>85500</v>
      </c>
      <c r="V75">
        <f>V106*V125</f>
        <v>3</v>
      </c>
      <c r="W75" s="54">
        <f>V106*W125</f>
        <v>85500</v>
      </c>
      <c r="X75">
        <f>X106*X125</f>
        <v>3</v>
      </c>
      <c r="Y75" s="54">
        <f>X106*Y125</f>
        <v>85500</v>
      </c>
      <c r="Z75">
        <f t="shared" ref="Z75:AA78" si="19">B75+D75+F75+H75+J75+L75+N75+P75+R75+T75+V75+X75</f>
        <v>25.5</v>
      </c>
      <c r="AA75" s="178">
        <f t="shared" si="19"/>
        <v>726750</v>
      </c>
    </row>
    <row r="76" spans="1:27" x14ac:dyDescent="0.3">
      <c r="A76" s="170" t="s">
        <v>306</v>
      </c>
      <c r="B76">
        <f>B106*B126</f>
        <v>0</v>
      </c>
      <c r="C76" s="54">
        <f>B107*C126</f>
        <v>0</v>
      </c>
      <c r="D76">
        <f>D106*D126</f>
        <v>0</v>
      </c>
      <c r="E76" s="54">
        <f>D107*E126</f>
        <v>0</v>
      </c>
      <c r="F76">
        <f>F106*F126</f>
        <v>0.25</v>
      </c>
      <c r="G76" s="54">
        <f>F107*G126</f>
        <v>5625</v>
      </c>
      <c r="H76">
        <f>H106*H126</f>
        <v>0.5</v>
      </c>
      <c r="I76" s="54">
        <f>H107*I126</f>
        <v>11250</v>
      </c>
      <c r="J76">
        <f>J106*J126</f>
        <v>0.75</v>
      </c>
      <c r="K76" s="54">
        <f>J107*K126</f>
        <v>16875</v>
      </c>
      <c r="L76">
        <f>L106*L126</f>
        <v>1</v>
      </c>
      <c r="M76" s="54">
        <f>L107*M126</f>
        <v>22500</v>
      </c>
      <c r="N76">
        <f>N106*N126</f>
        <v>1</v>
      </c>
      <c r="O76" s="54">
        <f>N107*O126</f>
        <v>22500</v>
      </c>
      <c r="P76">
        <f>P106*P126</f>
        <v>1</v>
      </c>
      <c r="Q76" s="54">
        <f>P107*Q126</f>
        <v>22500</v>
      </c>
      <c r="R76">
        <f>R106*R126</f>
        <v>1</v>
      </c>
      <c r="S76" s="54">
        <f>R107*S126</f>
        <v>22500</v>
      </c>
      <c r="T76">
        <f>T106*T126</f>
        <v>1</v>
      </c>
      <c r="U76" s="54">
        <f>T107*U126</f>
        <v>22500</v>
      </c>
      <c r="V76">
        <f>V106*V126</f>
        <v>1</v>
      </c>
      <c r="W76" s="54">
        <f>V107*W126</f>
        <v>22500</v>
      </c>
      <c r="X76">
        <f>X106*X126</f>
        <v>1</v>
      </c>
      <c r="Y76" s="54">
        <f>X107*Y126</f>
        <v>22500</v>
      </c>
      <c r="Z76">
        <f t="shared" si="19"/>
        <v>8.5</v>
      </c>
      <c r="AA76" s="178">
        <f t="shared" si="19"/>
        <v>191250</v>
      </c>
    </row>
    <row r="77" spans="1:27" x14ac:dyDescent="0.3">
      <c r="A77" s="170" t="s">
        <v>307</v>
      </c>
      <c r="B77">
        <f>B106*B127</f>
        <v>0</v>
      </c>
      <c r="C77" s="54">
        <f>B108*C127</f>
        <v>0</v>
      </c>
      <c r="D77">
        <f>D106*D127</f>
        <v>0</v>
      </c>
      <c r="E77" s="54">
        <f>D108*E127</f>
        <v>0</v>
      </c>
      <c r="F77">
        <f>F106*F127</f>
        <v>0.25</v>
      </c>
      <c r="G77" s="54">
        <f>F108*G127</f>
        <v>7125</v>
      </c>
      <c r="H77">
        <f>H106*H127</f>
        <v>0.5</v>
      </c>
      <c r="I77" s="54">
        <f>H108*I127</f>
        <v>14250</v>
      </c>
      <c r="J77">
        <f>J106*J127</f>
        <v>0.75</v>
      </c>
      <c r="K77" s="54">
        <f>J108*K127</f>
        <v>21375</v>
      </c>
      <c r="L77">
        <f>L106*L127</f>
        <v>1</v>
      </c>
      <c r="M77" s="54">
        <f>L108*M127</f>
        <v>28500</v>
      </c>
      <c r="N77">
        <f>N106*N127</f>
        <v>1</v>
      </c>
      <c r="O77" s="54">
        <f>N108*O127</f>
        <v>28500</v>
      </c>
      <c r="P77">
        <f>P106*P127</f>
        <v>1</v>
      </c>
      <c r="Q77" s="54">
        <f>P108*Q127</f>
        <v>28500</v>
      </c>
      <c r="R77">
        <f>R106*R127</f>
        <v>1</v>
      </c>
      <c r="S77" s="54">
        <f>R108*S127</f>
        <v>28500</v>
      </c>
      <c r="T77">
        <f>T106*T127</f>
        <v>1</v>
      </c>
      <c r="U77" s="54">
        <f>T108*U127</f>
        <v>28500</v>
      </c>
      <c r="V77">
        <f>V106*V127</f>
        <v>1</v>
      </c>
      <c r="W77" s="54">
        <f>V108*W127</f>
        <v>28500</v>
      </c>
      <c r="X77">
        <f>X106*X127</f>
        <v>1</v>
      </c>
      <c r="Y77" s="54">
        <f>X108*Y127</f>
        <v>28500</v>
      </c>
      <c r="Z77">
        <f t="shared" si="19"/>
        <v>8.5</v>
      </c>
      <c r="AA77" s="178">
        <f t="shared" si="19"/>
        <v>242250</v>
      </c>
    </row>
    <row r="78" spans="1:27" s="176" customFormat="1" x14ac:dyDescent="0.3">
      <c r="A78" s="179" t="s">
        <v>320</v>
      </c>
      <c r="B78" s="176">
        <f t="shared" ref="B78:Y78" si="20">SUM(B75:B77)</f>
        <v>0</v>
      </c>
      <c r="C78" s="180">
        <f t="shared" si="20"/>
        <v>0</v>
      </c>
      <c r="D78" s="176">
        <f t="shared" si="20"/>
        <v>0</v>
      </c>
      <c r="E78" s="180">
        <f t="shared" si="20"/>
        <v>0</v>
      </c>
      <c r="F78" s="176">
        <f t="shared" si="20"/>
        <v>1.25</v>
      </c>
      <c r="G78" s="180">
        <f t="shared" si="20"/>
        <v>34125</v>
      </c>
      <c r="H78" s="176">
        <f t="shared" si="20"/>
        <v>2.5</v>
      </c>
      <c r="I78" s="180">
        <f t="shared" si="20"/>
        <v>68250</v>
      </c>
      <c r="J78" s="176">
        <f t="shared" si="20"/>
        <v>3.75</v>
      </c>
      <c r="K78" s="180">
        <f t="shared" si="20"/>
        <v>102375</v>
      </c>
      <c r="L78" s="176">
        <f t="shared" si="20"/>
        <v>5</v>
      </c>
      <c r="M78" s="180">
        <f t="shared" si="20"/>
        <v>136500</v>
      </c>
      <c r="N78" s="176">
        <f t="shared" si="20"/>
        <v>5</v>
      </c>
      <c r="O78" s="180">
        <f t="shared" si="20"/>
        <v>136500</v>
      </c>
      <c r="P78" s="176">
        <f t="shared" si="20"/>
        <v>5</v>
      </c>
      <c r="Q78" s="180">
        <f t="shared" si="20"/>
        <v>136500</v>
      </c>
      <c r="R78" s="176">
        <f t="shared" si="20"/>
        <v>5</v>
      </c>
      <c r="S78" s="180">
        <f t="shared" si="20"/>
        <v>136500</v>
      </c>
      <c r="T78" s="176">
        <f t="shared" si="20"/>
        <v>5</v>
      </c>
      <c r="U78" s="180">
        <f t="shared" si="20"/>
        <v>136500</v>
      </c>
      <c r="V78" s="176">
        <f t="shared" si="20"/>
        <v>5</v>
      </c>
      <c r="W78" s="180">
        <f t="shared" si="20"/>
        <v>136500</v>
      </c>
      <c r="X78" s="176">
        <f t="shared" si="20"/>
        <v>5</v>
      </c>
      <c r="Y78" s="180">
        <f t="shared" si="20"/>
        <v>136500</v>
      </c>
      <c r="Z78" s="176">
        <f t="shared" si="19"/>
        <v>42.5</v>
      </c>
      <c r="AA78" s="181">
        <f t="shared" si="19"/>
        <v>1160250</v>
      </c>
    </row>
    <row r="79" spans="1:27" x14ac:dyDescent="0.3">
      <c r="A79" s="113"/>
      <c r="C79" s="54"/>
      <c r="E79" s="54"/>
      <c r="G79" s="54"/>
      <c r="I79" s="54"/>
      <c r="K79" s="54"/>
      <c r="M79" s="54"/>
      <c r="O79" s="54"/>
      <c r="Q79" s="54"/>
      <c r="S79" s="54"/>
      <c r="U79" s="54"/>
      <c r="W79" s="54"/>
      <c r="Y79" s="54"/>
      <c r="AA79" s="178"/>
    </row>
    <row r="80" spans="1:27" x14ac:dyDescent="0.3">
      <c r="A80" s="179" t="s">
        <v>321</v>
      </c>
      <c r="B80">
        <f>B107*B129</f>
        <v>0</v>
      </c>
      <c r="C80" s="54">
        <f>B107*C129</f>
        <v>0</v>
      </c>
      <c r="D80">
        <f>D107*D129</f>
        <v>0</v>
      </c>
      <c r="E80" s="54">
        <f>D107*E129</f>
        <v>0</v>
      </c>
      <c r="F80">
        <f>F107*F129</f>
        <v>0.29249999999999998</v>
      </c>
      <c r="G80" s="54">
        <f>F107*G129</f>
        <v>8336.25</v>
      </c>
      <c r="H80">
        <f>H107*H129</f>
        <v>0.58499999999999996</v>
      </c>
      <c r="I80" s="54">
        <f>H107*I129</f>
        <v>16672.5</v>
      </c>
      <c r="J80">
        <f>J107*J129</f>
        <v>0.87749999999999995</v>
      </c>
      <c r="K80" s="54">
        <f>J107*K129</f>
        <v>25008.75</v>
      </c>
      <c r="L80">
        <f>L107*L129</f>
        <v>1.17</v>
      </c>
      <c r="M80" s="54">
        <f>L107*M129</f>
        <v>33345</v>
      </c>
      <c r="N80">
        <f>N107*N129</f>
        <v>1.17</v>
      </c>
      <c r="O80" s="54">
        <f>N107*O129</f>
        <v>33345</v>
      </c>
      <c r="P80">
        <f>P107*P129</f>
        <v>1.17</v>
      </c>
      <c r="Q80" s="54">
        <f>P107*Q129</f>
        <v>33345</v>
      </c>
      <c r="R80">
        <f>R107*R129</f>
        <v>1.17</v>
      </c>
      <c r="S80" s="54">
        <f>R107*S129</f>
        <v>33345</v>
      </c>
      <c r="T80">
        <f>T107*T129</f>
        <v>1.17</v>
      </c>
      <c r="U80" s="54">
        <f>T107*U129</f>
        <v>33345</v>
      </c>
      <c r="V80">
        <f>V107*V129</f>
        <v>1.17</v>
      </c>
      <c r="W80" s="54">
        <f>V107*W129</f>
        <v>33345</v>
      </c>
      <c r="X80">
        <f>X107*X129</f>
        <v>1.17</v>
      </c>
      <c r="Y80" s="54">
        <f>X107*Y129</f>
        <v>33345</v>
      </c>
      <c r="Z80">
        <f>B80+D80+F80+H80+J80+L80+N80+P80+R80+T80+V80+X80</f>
        <v>9.9449999999999985</v>
      </c>
      <c r="AA80" s="178">
        <f>C80+E80+G80+I80+K80+M80+O80+Q80+S80+U80+W80+Y80</f>
        <v>283432.5</v>
      </c>
    </row>
    <row r="81" spans="1:29" x14ac:dyDescent="0.3">
      <c r="A81" s="179" t="s">
        <v>321</v>
      </c>
      <c r="B81">
        <f>B108*B130</f>
        <v>0</v>
      </c>
      <c r="C81" s="54">
        <f>B108*C130</f>
        <v>0</v>
      </c>
      <c r="D81">
        <f>D108*D130</f>
        <v>0</v>
      </c>
      <c r="E81" s="54">
        <f>D108*E130</f>
        <v>0</v>
      </c>
      <c r="F81">
        <f>F108*F130</f>
        <v>0.29249999999999998</v>
      </c>
      <c r="G81" s="54">
        <f>F108*G130</f>
        <v>8336.25</v>
      </c>
      <c r="H81">
        <f>H108*H130</f>
        <v>0.58499999999999996</v>
      </c>
      <c r="I81" s="54">
        <f>H108*I130</f>
        <v>16672.5</v>
      </c>
      <c r="J81">
        <f>J108*J130</f>
        <v>0.87749999999999995</v>
      </c>
      <c r="K81" s="54">
        <f>J108*K130</f>
        <v>25008.75</v>
      </c>
      <c r="L81">
        <f>L108*L130</f>
        <v>1.17</v>
      </c>
      <c r="M81" s="54">
        <f>L108*M130</f>
        <v>33345</v>
      </c>
      <c r="N81">
        <f>N108*N130</f>
        <v>1.17</v>
      </c>
      <c r="O81" s="54">
        <f>N108*O130</f>
        <v>33345</v>
      </c>
      <c r="P81">
        <f>P108*P130</f>
        <v>1.17</v>
      </c>
      <c r="Q81" s="54">
        <f>P108*Q130</f>
        <v>33345</v>
      </c>
      <c r="R81">
        <f>R108*R130</f>
        <v>1.17</v>
      </c>
      <c r="S81" s="54">
        <f>R108*S130</f>
        <v>33345</v>
      </c>
      <c r="T81">
        <f>T108*T130</f>
        <v>1.17</v>
      </c>
      <c r="U81" s="54">
        <f>T108*U130</f>
        <v>33345</v>
      </c>
      <c r="V81">
        <f>V108*V130</f>
        <v>1.17</v>
      </c>
      <c r="W81" s="54">
        <f>V108*W130</f>
        <v>33345</v>
      </c>
      <c r="X81">
        <f>X108*X130</f>
        <v>1.17</v>
      </c>
      <c r="Y81" s="54">
        <f>X108*Y130</f>
        <v>33345</v>
      </c>
      <c r="Z81">
        <f>B81+D81+F81+H81+J81+L81+N81+P81+R81+T81+V81+X81</f>
        <v>9.9449999999999985</v>
      </c>
      <c r="AA81" s="178">
        <f>C81+E81+G81+I81+K81+M81+O81+Q81+S81+U81+W81+Y81</f>
        <v>283432.5</v>
      </c>
    </row>
    <row r="82" spans="1:29" s="176" customFormat="1" x14ac:dyDescent="0.3">
      <c r="A82" s="179" t="s">
        <v>322</v>
      </c>
      <c r="B82" s="176">
        <f>B81+B80+B78+B72+B66+B60</f>
        <v>5</v>
      </c>
      <c r="C82" s="181">
        <f t="shared" ref="C82:Y82" si="21">C81+C80+C78+C72+C66+C60</f>
        <v>108000</v>
      </c>
      <c r="D82" s="176">
        <f t="shared" si="21"/>
        <v>5</v>
      </c>
      <c r="E82" s="181">
        <f t="shared" si="21"/>
        <v>108000</v>
      </c>
      <c r="F82" s="176">
        <f t="shared" si="21"/>
        <v>9.3350000000000009</v>
      </c>
      <c r="G82" s="181">
        <f t="shared" si="21"/>
        <v>234172.5</v>
      </c>
      <c r="H82" s="176">
        <f t="shared" si="21"/>
        <v>13.67</v>
      </c>
      <c r="I82" s="181">
        <f t="shared" si="21"/>
        <v>360345</v>
      </c>
      <c r="J82" s="176">
        <f t="shared" si="21"/>
        <v>18.004999999999999</v>
      </c>
      <c r="K82" s="181">
        <f t="shared" si="21"/>
        <v>486517.5</v>
      </c>
      <c r="L82" s="176">
        <f t="shared" si="21"/>
        <v>22.34</v>
      </c>
      <c r="M82" s="181">
        <f t="shared" si="21"/>
        <v>612690</v>
      </c>
      <c r="N82" s="176">
        <f t="shared" si="21"/>
        <v>22.34</v>
      </c>
      <c r="O82" s="181">
        <f t="shared" si="21"/>
        <v>612690</v>
      </c>
      <c r="P82" s="176">
        <f t="shared" si="21"/>
        <v>22.34</v>
      </c>
      <c r="Q82" s="181">
        <f t="shared" si="21"/>
        <v>612690</v>
      </c>
      <c r="R82" s="176">
        <f t="shared" si="21"/>
        <v>22.34</v>
      </c>
      <c r="S82" s="181">
        <f t="shared" si="21"/>
        <v>612690</v>
      </c>
      <c r="T82" s="176">
        <f t="shared" si="21"/>
        <v>22.34</v>
      </c>
      <c r="U82" s="181">
        <f t="shared" si="21"/>
        <v>612690</v>
      </c>
      <c r="V82" s="176">
        <f t="shared" si="21"/>
        <v>22.34</v>
      </c>
      <c r="W82" s="181">
        <f t="shared" si="21"/>
        <v>612690</v>
      </c>
      <c r="X82" s="176">
        <f t="shared" si="21"/>
        <v>22.34</v>
      </c>
      <c r="Y82" s="181">
        <f t="shared" si="21"/>
        <v>612690</v>
      </c>
      <c r="Z82" s="176">
        <f>SUM(Z60+Z66+Z72+Z78+Z80+Z81)</f>
        <v>207.39</v>
      </c>
      <c r="AA82" s="181">
        <f>SUM(AA60+AA66+AA72+AA78+AA80+AA81)</f>
        <v>5585865</v>
      </c>
      <c r="AC82" s="180"/>
    </row>
    <row r="85" spans="1:29" x14ac:dyDescent="0.3">
      <c r="A85" s="182"/>
      <c r="B85" s="581">
        <v>40544</v>
      </c>
      <c r="C85" s="581"/>
      <c r="D85" s="175">
        <v>40575</v>
      </c>
      <c r="E85" s="175"/>
      <c r="F85" s="175">
        <v>40603</v>
      </c>
      <c r="G85" s="175"/>
      <c r="H85" s="175">
        <v>40634</v>
      </c>
      <c r="I85" s="175"/>
      <c r="J85" s="175">
        <v>40664</v>
      </c>
      <c r="K85" s="175"/>
      <c r="L85" s="175">
        <v>40695</v>
      </c>
      <c r="M85" s="175"/>
      <c r="N85" s="175">
        <v>40725</v>
      </c>
      <c r="O85" s="175"/>
      <c r="P85" s="175">
        <v>40756</v>
      </c>
      <c r="Q85" s="175"/>
      <c r="R85" s="175">
        <v>40787</v>
      </c>
      <c r="S85" s="175"/>
      <c r="T85" s="175">
        <v>40817</v>
      </c>
      <c r="U85" s="175"/>
      <c r="V85" s="175">
        <v>40848</v>
      </c>
      <c r="W85" s="175"/>
      <c r="X85" s="175">
        <v>40878</v>
      </c>
      <c r="Y85" s="174"/>
      <c r="Z85" s="175" t="s">
        <v>10</v>
      </c>
      <c r="AA85" s="174"/>
    </row>
    <row r="86" spans="1:29" ht="18" x14ac:dyDescent="0.35">
      <c r="A86" s="228" t="s">
        <v>552</v>
      </c>
      <c r="B86" s="177" t="s">
        <v>303</v>
      </c>
      <c r="C86" s="177" t="s">
        <v>13</v>
      </c>
      <c r="D86" s="177" t="s">
        <v>303</v>
      </c>
      <c r="E86" s="177" t="s">
        <v>13</v>
      </c>
      <c r="F86" s="177" t="s">
        <v>303</v>
      </c>
      <c r="G86" s="177" t="s">
        <v>13</v>
      </c>
      <c r="H86" s="177" t="s">
        <v>303</v>
      </c>
      <c r="I86" s="177" t="s">
        <v>13</v>
      </c>
      <c r="J86" s="177" t="s">
        <v>303</v>
      </c>
      <c r="K86" s="177" t="s">
        <v>13</v>
      </c>
      <c r="L86" s="177" t="s">
        <v>303</v>
      </c>
      <c r="M86" s="177" t="s">
        <v>13</v>
      </c>
      <c r="N86" s="177" t="s">
        <v>303</v>
      </c>
      <c r="O86" s="177" t="s">
        <v>13</v>
      </c>
      <c r="P86" s="177" t="s">
        <v>303</v>
      </c>
      <c r="Q86" s="177" t="s">
        <v>13</v>
      </c>
      <c r="R86" s="177" t="s">
        <v>303</v>
      </c>
      <c r="S86" s="177" t="s">
        <v>13</v>
      </c>
      <c r="T86" s="177" t="s">
        <v>303</v>
      </c>
      <c r="U86" s="177" t="s">
        <v>13</v>
      </c>
      <c r="V86" s="177" t="s">
        <v>303</v>
      </c>
      <c r="W86" s="177" t="s">
        <v>13</v>
      </c>
      <c r="X86" s="177" t="s">
        <v>303</v>
      </c>
      <c r="Y86" s="177" t="s">
        <v>13</v>
      </c>
      <c r="Z86" s="177" t="s">
        <v>303</v>
      </c>
      <c r="AA86" s="177" t="s">
        <v>13</v>
      </c>
    </row>
    <row r="87" spans="1:29" x14ac:dyDescent="0.3">
      <c r="A87" s="168" t="s">
        <v>274</v>
      </c>
      <c r="B87">
        <f>ROUNDDOWN(B57+B63+B69+B75+B80+B81,0)</f>
        <v>3</v>
      </c>
      <c r="C87" s="178">
        <f>B87*$B$7</f>
        <v>85500</v>
      </c>
      <c r="D87">
        <f>ROUNDDOWN(D57+D63+D69+D75+D80+D81,0)</f>
        <v>3</v>
      </c>
      <c r="E87" s="178">
        <f>D87*$B$7</f>
        <v>85500</v>
      </c>
      <c r="F87">
        <f>ROUNDDOWN(F57+F63+F69+F75+F80+F81,0)</f>
        <v>5</v>
      </c>
      <c r="G87" s="178">
        <f>F87*$B$7</f>
        <v>142500</v>
      </c>
      <c r="H87">
        <f>ROUNDDOWN(H57+H63+H69+H75+H80+H81,0)</f>
        <v>8</v>
      </c>
      <c r="I87" s="178">
        <f>H87*$B$7</f>
        <v>228000</v>
      </c>
      <c r="J87">
        <f>ROUNDDOWN(J57+J63+J69+J75+J80+J81,0)</f>
        <v>11</v>
      </c>
      <c r="K87" s="178">
        <f>J87*$B$7</f>
        <v>313500</v>
      </c>
      <c r="L87">
        <f>ROUNDDOWN(L57+L63+L69+L75+L80+L81,0)</f>
        <v>14</v>
      </c>
      <c r="M87" s="178">
        <f>L87*$B$7</f>
        <v>399000</v>
      </c>
      <c r="N87">
        <f>ROUNDDOWN(N57+N63+N69+N75+N80+N81,0)</f>
        <v>14</v>
      </c>
      <c r="O87" s="178">
        <f>N87*$B$7</f>
        <v>399000</v>
      </c>
      <c r="P87">
        <f>ROUNDDOWN(P57+P63+P69+P75+P80+P81,0)</f>
        <v>14</v>
      </c>
      <c r="Q87" s="178">
        <f>P87*$B$7</f>
        <v>399000</v>
      </c>
      <c r="R87">
        <f>ROUNDDOWN(R57+R63+R69+R75+R80+R81,0)</f>
        <v>14</v>
      </c>
      <c r="S87" s="178">
        <f>R87*$B$7</f>
        <v>399000</v>
      </c>
      <c r="T87">
        <f>ROUNDDOWN(T57+T63+T69+T75+T80+T81,0)</f>
        <v>14</v>
      </c>
      <c r="U87" s="178">
        <f>T87*$B$7</f>
        <v>399000</v>
      </c>
      <c r="V87">
        <f>ROUNDDOWN(V57+V63+V69+V75+V80+V81,0)</f>
        <v>14</v>
      </c>
      <c r="W87" s="178">
        <f>V87*$B$7</f>
        <v>399000</v>
      </c>
      <c r="X87">
        <f>ROUNDDOWN(X57+X63+X69+X75+X80+X81,0)</f>
        <v>14</v>
      </c>
      <c r="Y87" s="178">
        <f>X87*$B$7</f>
        <v>399000</v>
      </c>
      <c r="Z87">
        <f>B87+D87+F87+H87+J87+L87+N87+P87+R87+T87+V87+X87</f>
        <v>128</v>
      </c>
      <c r="AA87" s="178">
        <f>Z87*$B$7</f>
        <v>3648000</v>
      </c>
      <c r="AB87" s="223" t="s">
        <v>56</v>
      </c>
    </row>
    <row r="88" spans="1:29" x14ac:dyDescent="0.3">
      <c r="A88" s="168" t="s">
        <v>275</v>
      </c>
      <c r="B88">
        <f>ROUNDDOWN(B58+B64+B70+B76,0)</f>
        <v>1</v>
      </c>
      <c r="C88" s="178">
        <f>B88*$B$8</f>
        <v>22500</v>
      </c>
      <c r="D88">
        <f>ROUNDDOWN(D58+D64+D70+D76,0)</f>
        <v>1</v>
      </c>
      <c r="E88" s="178">
        <f>D88*$B$8</f>
        <v>22500</v>
      </c>
      <c r="F88">
        <f>ROUNDDOWN(F58+F64+F70+F76,0)</f>
        <v>1</v>
      </c>
      <c r="G88" s="178">
        <f>F88*$B$8</f>
        <v>22500</v>
      </c>
      <c r="H88">
        <f>ROUNDDOWN(H58+H64+H70+H76,0)</f>
        <v>2</v>
      </c>
      <c r="I88" s="178">
        <f>H88*$B$8</f>
        <v>45000</v>
      </c>
      <c r="J88">
        <f>ROUNDDOWN(J58+J64+J70+J76,0)</f>
        <v>3</v>
      </c>
      <c r="K88" s="178">
        <f>J88*$B$8</f>
        <v>67500</v>
      </c>
      <c r="L88">
        <f>ROUNDDOWN(L58+L64+L70+L76,0)</f>
        <v>4</v>
      </c>
      <c r="M88" s="178">
        <f>L88*$B$8</f>
        <v>90000</v>
      </c>
      <c r="N88">
        <f>ROUNDDOWN(N58+N64+N70+N76,0)</f>
        <v>4</v>
      </c>
      <c r="O88" s="178">
        <f>N88*$B$8</f>
        <v>90000</v>
      </c>
      <c r="P88">
        <f>ROUNDDOWN(P58+P64+P70+P76,0)</f>
        <v>4</v>
      </c>
      <c r="Q88" s="178">
        <f>P88*$B$8</f>
        <v>90000</v>
      </c>
      <c r="R88">
        <f>ROUNDDOWN(R58+R64+R70+R76,0)</f>
        <v>4</v>
      </c>
      <c r="S88" s="178">
        <f>R88*$B$8</f>
        <v>90000</v>
      </c>
      <c r="T88">
        <f>ROUNDDOWN(T58+T64+T70+T76,0)</f>
        <v>4</v>
      </c>
      <c r="U88" s="178">
        <f>T88*$B$8</f>
        <v>90000</v>
      </c>
      <c r="V88">
        <f>ROUNDDOWN(V58+V64+V70+V76,0)</f>
        <v>4</v>
      </c>
      <c r="W88" s="178">
        <f>V88*$B$8</f>
        <v>90000</v>
      </c>
      <c r="X88">
        <f>ROUNDDOWN(X58+X64+X70+X76,0)</f>
        <v>4</v>
      </c>
      <c r="Y88" s="178">
        <f>X88*$B$8</f>
        <v>90000</v>
      </c>
      <c r="Z88">
        <f t="shared" ref="Z88:Z89" si="22">B88+D88+F88+H88+J88+L88+N88+P88+R88+T88+V88+X88</f>
        <v>36</v>
      </c>
      <c r="AA88" s="178">
        <f>Z88*$B$8</f>
        <v>810000</v>
      </c>
    </row>
    <row r="89" spans="1:29" x14ac:dyDescent="0.3">
      <c r="A89" s="168" t="s">
        <v>272</v>
      </c>
      <c r="B89">
        <f>ROUNDDOWN(B59+B65+B71+B77,0)</f>
        <v>1</v>
      </c>
      <c r="C89" s="178">
        <f>B89*$B$9</f>
        <v>28500</v>
      </c>
      <c r="D89">
        <f>ROUNDDOWN(D59+D65+D71+D77,0)</f>
        <v>1</v>
      </c>
      <c r="E89" s="178">
        <f>D89*$B$9</f>
        <v>28500</v>
      </c>
      <c r="F89">
        <f>ROUNDDOWN(F59+F65+F71+F77,0)</f>
        <v>1</v>
      </c>
      <c r="G89" s="178">
        <f>F89*$B$9</f>
        <v>28500</v>
      </c>
      <c r="H89">
        <f>ROUNDDOWN(H59+H65+H71+H77,0)</f>
        <v>2</v>
      </c>
      <c r="I89" s="178">
        <f>H89*$B$9</f>
        <v>57000</v>
      </c>
      <c r="J89">
        <f>ROUNDDOWN(J59+J65+J71+J77,0)</f>
        <v>3</v>
      </c>
      <c r="K89" s="178">
        <f>J89*$B$9</f>
        <v>85500</v>
      </c>
      <c r="L89">
        <f>ROUNDDOWN(L59+L65+L71+L77,0)</f>
        <v>4</v>
      </c>
      <c r="M89" s="178">
        <f>L89*$B$9</f>
        <v>114000</v>
      </c>
      <c r="N89">
        <f>ROUNDDOWN(N59+N65+N71+N77,0)</f>
        <v>4</v>
      </c>
      <c r="O89" s="178">
        <f>N89*$B$9</f>
        <v>114000</v>
      </c>
      <c r="P89">
        <f>ROUNDDOWN(P59+P65+P71+P77,0)</f>
        <v>4</v>
      </c>
      <c r="Q89" s="178">
        <f>P89*$B$9</f>
        <v>114000</v>
      </c>
      <c r="R89">
        <f>ROUNDDOWN(R59+R65+R71+R77,0)</f>
        <v>4</v>
      </c>
      <c r="S89" s="178">
        <f>R89*$B$9</f>
        <v>114000</v>
      </c>
      <c r="T89">
        <f>ROUNDDOWN(T59+T65+T71+T77,0)</f>
        <v>4</v>
      </c>
      <c r="U89" s="178">
        <f>T89*$B$9</f>
        <v>114000</v>
      </c>
      <c r="V89">
        <f>ROUNDDOWN(V59+V65+V71+V77,0)</f>
        <v>4</v>
      </c>
      <c r="W89" s="178">
        <f>V89*$B$9</f>
        <v>114000</v>
      </c>
      <c r="X89">
        <f>ROUNDDOWN(X59+X65+X71+X77,0)</f>
        <v>4</v>
      </c>
      <c r="Y89" s="178">
        <f>X89*$B$9</f>
        <v>114000</v>
      </c>
      <c r="Z89">
        <f t="shared" si="22"/>
        <v>36</v>
      </c>
      <c r="AA89" s="178">
        <f>Z89*$B$9</f>
        <v>1026000</v>
      </c>
    </row>
    <row r="90" spans="1:29" s="176" customFormat="1" x14ac:dyDescent="0.3">
      <c r="A90" s="177" t="s">
        <v>552</v>
      </c>
      <c r="B90" s="174">
        <f t="shared" ref="B90:AA90" si="23">SUM(B87:B89)</f>
        <v>5</v>
      </c>
      <c r="C90" s="184">
        <f t="shared" si="23"/>
        <v>136500</v>
      </c>
      <c r="D90" s="174">
        <f t="shared" si="23"/>
        <v>5</v>
      </c>
      <c r="E90" s="184">
        <f t="shared" si="23"/>
        <v>136500</v>
      </c>
      <c r="F90" s="174">
        <f t="shared" si="23"/>
        <v>7</v>
      </c>
      <c r="G90" s="184">
        <f t="shared" si="23"/>
        <v>193500</v>
      </c>
      <c r="H90" s="174">
        <f t="shared" si="23"/>
        <v>12</v>
      </c>
      <c r="I90" s="184">
        <f t="shared" si="23"/>
        <v>330000</v>
      </c>
      <c r="J90" s="174">
        <f t="shared" si="23"/>
        <v>17</v>
      </c>
      <c r="K90" s="184">
        <f t="shared" si="23"/>
        <v>466500</v>
      </c>
      <c r="L90" s="174">
        <f t="shared" si="23"/>
        <v>22</v>
      </c>
      <c r="M90" s="184">
        <f t="shared" si="23"/>
        <v>603000</v>
      </c>
      <c r="N90" s="174">
        <f t="shared" si="23"/>
        <v>22</v>
      </c>
      <c r="O90" s="184">
        <f t="shared" si="23"/>
        <v>603000</v>
      </c>
      <c r="P90" s="174">
        <f t="shared" si="23"/>
        <v>22</v>
      </c>
      <c r="Q90" s="184">
        <f t="shared" si="23"/>
        <v>603000</v>
      </c>
      <c r="R90" s="174">
        <f t="shared" si="23"/>
        <v>22</v>
      </c>
      <c r="S90" s="184">
        <f t="shared" si="23"/>
        <v>603000</v>
      </c>
      <c r="T90" s="174">
        <f t="shared" si="23"/>
        <v>22</v>
      </c>
      <c r="U90" s="184">
        <f t="shared" si="23"/>
        <v>603000</v>
      </c>
      <c r="V90" s="174">
        <f t="shared" si="23"/>
        <v>22</v>
      </c>
      <c r="W90" s="184">
        <f t="shared" si="23"/>
        <v>603000</v>
      </c>
      <c r="X90" s="174">
        <f t="shared" si="23"/>
        <v>22</v>
      </c>
      <c r="Y90" s="184">
        <f t="shared" si="23"/>
        <v>603000</v>
      </c>
      <c r="Z90" s="185">
        <f t="shared" si="23"/>
        <v>200</v>
      </c>
      <c r="AA90" s="184">
        <f t="shared" si="23"/>
        <v>5484000</v>
      </c>
    </row>
    <row r="91" spans="1:29" s="176" customFormat="1" x14ac:dyDescent="0.3">
      <c r="A91" s="182"/>
      <c r="B91" s="581">
        <v>40544</v>
      </c>
      <c r="C91" s="581"/>
      <c r="D91" s="175">
        <v>40575</v>
      </c>
      <c r="E91" s="175"/>
      <c r="F91" s="175">
        <v>40603</v>
      </c>
      <c r="G91" s="175"/>
      <c r="H91" s="175">
        <v>40634</v>
      </c>
      <c r="I91" s="175"/>
      <c r="J91" s="175">
        <v>40664</v>
      </c>
      <c r="K91" s="175"/>
      <c r="L91" s="175">
        <v>40695</v>
      </c>
      <c r="M91" s="175"/>
      <c r="N91" s="175">
        <v>40725</v>
      </c>
      <c r="O91" s="175"/>
      <c r="P91" s="175">
        <v>40756</v>
      </c>
      <c r="Q91" s="175"/>
      <c r="R91" s="175">
        <v>40787</v>
      </c>
      <c r="S91" s="175"/>
      <c r="T91" s="175">
        <v>40817</v>
      </c>
      <c r="U91" s="175"/>
      <c r="V91" s="175">
        <v>40848</v>
      </c>
      <c r="W91" s="175"/>
      <c r="X91" s="175">
        <v>40878</v>
      </c>
      <c r="Y91" s="174"/>
      <c r="Z91" s="175" t="s">
        <v>10</v>
      </c>
      <c r="AA91" s="174"/>
    </row>
    <row r="92" spans="1:29" s="176" customFormat="1" ht="18" x14ac:dyDescent="0.35">
      <c r="A92" s="228" t="s">
        <v>553</v>
      </c>
      <c r="B92" s="177" t="s">
        <v>303</v>
      </c>
      <c r="C92" s="177" t="s">
        <v>13</v>
      </c>
      <c r="D92" s="177" t="s">
        <v>303</v>
      </c>
      <c r="E92" s="177" t="s">
        <v>13</v>
      </c>
      <c r="F92" s="177" t="s">
        <v>303</v>
      </c>
      <c r="G92" s="177" t="s">
        <v>13</v>
      </c>
      <c r="H92" s="177" t="s">
        <v>303</v>
      </c>
      <c r="I92" s="177" t="s">
        <v>13</v>
      </c>
      <c r="J92" s="177" t="s">
        <v>303</v>
      </c>
      <c r="K92" s="177" t="s">
        <v>13</v>
      </c>
      <c r="L92" s="177" t="s">
        <v>303</v>
      </c>
      <c r="M92" s="177" t="s">
        <v>13</v>
      </c>
      <c r="N92" s="177" t="s">
        <v>303</v>
      </c>
      <c r="O92" s="177" t="s">
        <v>13</v>
      </c>
      <c r="P92" s="177" t="s">
        <v>303</v>
      </c>
      <c r="Q92" s="177" t="s">
        <v>13</v>
      </c>
      <c r="R92" s="177" t="s">
        <v>303</v>
      </c>
      <c r="S92" s="177" t="s">
        <v>13</v>
      </c>
      <c r="T92" s="177" t="s">
        <v>303</v>
      </c>
      <c r="U92" s="177" t="s">
        <v>13</v>
      </c>
      <c r="V92" s="177" t="s">
        <v>303</v>
      </c>
      <c r="W92" s="177" t="s">
        <v>13</v>
      </c>
      <c r="X92" s="177" t="s">
        <v>303</v>
      </c>
      <c r="Y92" s="177" t="s">
        <v>13</v>
      </c>
      <c r="Z92" s="177" t="s">
        <v>303</v>
      </c>
      <c r="AA92" s="177" t="s">
        <v>13</v>
      </c>
    </row>
    <row r="93" spans="1:29" s="176" customFormat="1" x14ac:dyDescent="0.3">
      <c r="A93" s="168" t="s">
        <v>274</v>
      </c>
      <c r="B93">
        <f t="shared" ref="B93:AA93" si="24">B87+B47</f>
        <v>7</v>
      </c>
      <c r="C93" s="178">
        <f t="shared" si="24"/>
        <v>177500</v>
      </c>
      <c r="D93">
        <f t="shared" si="24"/>
        <v>3</v>
      </c>
      <c r="E93" s="178">
        <f t="shared" si="24"/>
        <v>85500</v>
      </c>
      <c r="F93">
        <f t="shared" si="24"/>
        <v>9</v>
      </c>
      <c r="G93" s="178">
        <f t="shared" si="24"/>
        <v>234500</v>
      </c>
      <c r="H93">
        <f t="shared" si="24"/>
        <v>8</v>
      </c>
      <c r="I93" s="178">
        <f t="shared" si="24"/>
        <v>228000</v>
      </c>
      <c r="J93">
        <f t="shared" si="24"/>
        <v>16</v>
      </c>
      <c r="K93" s="178">
        <f t="shared" si="24"/>
        <v>428500</v>
      </c>
      <c r="L93">
        <f t="shared" si="24"/>
        <v>14</v>
      </c>
      <c r="M93" s="178">
        <f t="shared" si="24"/>
        <v>399000</v>
      </c>
      <c r="N93">
        <f t="shared" si="24"/>
        <v>14</v>
      </c>
      <c r="O93" s="178">
        <f t="shared" si="24"/>
        <v>399000</v>
      </c>
      <c r="P93">
        <f t="shared" si="24"/>
        <v>14</v>
      </c>
      <c r="Q93" s="178">
        <f t="shared" si="24"/>
        <v>399000</v>
      </c>
      <c r="R93">
        <f t="shared" si="24"/>
        <v>22</v>
      </c>
      <c r="S93" s="178">
        <f t="shared" si="24"/>
        <v>583000</v>
      </c>
      <c r="T93">
        <f t="shared" si="24"/>
        <v>18</v>
      </c>
      <c r="U93" s="178">
        <f t="shared" si="24"/>
        <v>491000</v>
      </c>
      <c r="V93">
        <f t="shared" si="24"/>
        <v>14</v>
      </c>
      <c r="W93" s="178">
        <f t="shared" si="24"/>
        <v>399000</v>
      </c>
      <c r="X93">
        <f t="shared" si="24"/>
        <v>17</v>
      </c>
      <c r="Y93" s="178">
        <f t="shared" si="24"/>
        <v>468000</v>
      </c>
      <c r="Z93">
        <f t="shared" si="24"/>
        <v>156</v>
      </c>
      <c r="AA93" s="178">
        <f t="shared" si="24"/>
        <v>4292000</v>
      </c>
    </row>
    <row r="94" spans="1:29" s="176" customFormat="1" x14ac:dyDescent="0.3">
      <c r="A94" s="168" t="s">
        <v>275</v>
      </c>
      <c r="B94">
        <f t="shared" ref="B94:C95" si="25">B88+B48</f>
        <v>1</v>
      </c>
      <c r="C94" s="178">
        <f t="shared" si="25"/>
        <v>22500</v>
      </c>
      <c r="D94">
        <f t="shared" ref="D94:AA94" si="26">D88+D48</f>
        <v>1</v>
      </c>
      <c r="E94" s="178">
        <f t="shared" si="26"/>
        <v>22500</v>
      </c>
      <c r="F94">
        <f t="shared" si="26"/>
        <v>3</v>
      </c>
      <c r="G94" s="178">
        <f t="shared" si="26"/>
        <v>60500</v>
      </c>
      <c r="H94">
        <f t="shared" si="26"/>
        <v>2</v>
      </c>
      <c r="I94" s="178">
        <f t="shared" si="26"/>
        <v>45000</v>
      </c>
      <c r="J94">
        <f t="shared" si="26"/>
        <v>5</v>
      </c>
      <c r="K94" s="178">
        <f t="shared" si="26"/>
        <v>105500</v>
      </c>
      <c r="L94">
        <f t="shared" si="26"/>
        <v>4</v>
      </c>
      <c r="M94" s="178">
        <f t="shared" si="26"/>
        <v>90000</v>
      </c>
      <c r="N94">
        <f t="shared" si="26"/>
        <v>4</v>
      </c>
      <c r="O94" s="178">
        <f t="shared" si="26"/>
        <v>90000</v>
      </c>
      <c r="P94">
        <f t="shared" si="26"/>
        <v>4</v>
      </c>
      <c r="Q94" s="178">
        <f t="shared" si="26"/>
        <v>90000</v>
      </c>
      <c r="R94">
        <f t="shared" si="26"/>
        <v>6</v>
      </c>
      <c r="S94" s="178">
        <f t="shared" si="26"/>
        <v>128000</v>
      </c>
      <c r="T94">
        <f t="shared" si="26"/>
        <v>4</v>
      </c>
      <c r="U94" s="178">
        <f t="shared" si="26"/>
        <v>90000</v>
      </c>
      <c r="V94">
        <f t="shared" si="26"/>
        <v>4</v>
      </c>
      <c r="W94" s="178">
        <f t="shared" si="26"/>
        <v>90000</v>
      </c>
      <c r="X94">
        <f t="shared" si="26"/>
        <v>5</v>
      </c>
      <c r="Y94" s="178">
        <f t="shared" si="26"/>
        <v>109000</v>
      </c>
      <c r="Z94">
        <f t="shared" si="26"/>
        <v>43</v>
      </c>
      <c r="AA94" s="178">
        <f t="shared" si="26"/>
        <v>943000</v>
      </c>
    </row>
    <row r="95" spans="1:29" s="176" customFormat="1" x14ac:dyDescent="0.3">
      <c r="A95" s="168" t="s">
        <v>272</v>
      </c>
      <c r="B95">
        <f t="shared" si="25"/>
        <v>1</v>
      </c>
      <c r="C95" s="178">
        <f t="shared" si="25"/>
        <v>28500</v>
      </c>
      <c r="D95">
        <f t="shared" ref="D95:AA95" si="27">D89+D49</f>
        <v>1</v>
      </c>
      <c r="E95" s="178">
        <f t="shared" si="27"/>
        <v>28500</v>
      </c>
      <c r="F95">
        <f t="shared" si="27"/>
        <v>3</v>
      </c>
      <c r="G95" s="178">
        <f t="shared" si="27"/>
        <v>74500</v>
      </c>
      <c r="H95">
        <f t="shared" si="27"/>
        <v>2</v>
      </c>
      <c r="I95" s="178">
        <f t="shared" si="27"/>
        <v>57000</v>
      </c>
      <c r="J95">
        <f t="shared" si="27"/>
        <v>3</v>
      </c>
      <c r="K95" s="178">
        <f t="shared" si="27"/>
        <v>85500</v>
      </c>
      <c r="L95">
        <f t="shared" si="27"/>
        <v>4</v>
      </c>
      <c r="M95" s="178">
        <f t="shared" si="27"/>
        <v>114000</v>
      </c>
      <c r="N95">
        <f t="shared" si="27"/>
        <v>4</v>
      </c>
      <c r="O95" s="178">
        <f t="shared" si="27"/>
        <v>114000</v>
      </c>
      <c r="P95">
        <f t="shared" si="27"/>
        <v>4</v>
      </c>
      <c r="Q95" s="178">
        <f t="shared" si="27"/>
        <v>114000</v>
      </c>
      <c r="R95">
        <f t="shared" si="27"/>
        <v>9</v>
      </c>
      <c r="S95" s="178">
        <f t="shared" si="27"/>
        <v>229000</v>
      </c>
      <c r="T95">
        <f t="shared" si="27"/>
        <v>6</v>
      </c>
      <c r="U95" s="178">
        <f t="shared" si="27"/>
        <v>160000</v>
      </c>
      <c r="V95">
        <f t="shared" si="27"/>
        <v>4</v>
      </c>
      <c r="W95" s="178">
        <f t="shared" si="27"/>
        <v>114000</v>
      </c>
      <c r="X95">
        <f t="shared" si="27"/>
        <v>5</v>
      </c>
      <c r="Y95" s="178">
        <f t="shared" si="27"/>
        <v>137000</v>
      </c>
      <c r="Z95">
        <f t="shared" si="27"/>
        <v>46</v>
      </c>
      <c r="AA95" s="178">
        <f t="shared" si="27"/>
        <v>1256000</v>
      </c>
    </row>
    <row r="96" spans="1:29" s="176" customFormat="1" x14ac:dyDescent="0.3">
      <c r="A96" s="168" t="s">
        <v>324</v>
      </c>
      <c r="B96">
        <f t="shared" ref="B96:AA96" si="28">B50</f>
        <v>0</v>
      </c>
      <c r="C96" s="178">
        <f t="shared" si="28"/>
        <v>0</v>
      </c>
      <c r="D96">
        <f t="shared" si="28"/>
        <v>4</v>
      </c>
      <c r="E96" s="178">
        <f t="shared" si="28"/>
        <v>42000</v>
      </c>
      <c r="F96">
        <f t="shared" si="28"/>
        <v>0</v>
      </c>
      <c r="G96" s="178">
        <f t="shared" si="28"/>
        <v>0</v>
      </c>
      <c r="H96">
        <f t="shared" si="28"/>
        <v>0</v>
      </c>
      <c r="I96" s="178">
        <f t="shared" si="28"/>
        <v>0</v>
      </c>
      <c r="J96">
        <f t="shared" si="28"/>
        <v>4</v>
      </c>
      <c r="K96" s="178">
        <f t="shared" si="28"/>
        <v>42000</v>
      </c>
      <c r="L96">
        <f t="shared" si="28"/>
        <v>0</v>
      </c>
      <c r="M96" s="178">
        <f t="shared" si="28"/>
        <v>0</v>
      </c>
      <c r="N96">
        <f t="shared" si="28"/>
        <v>0</v>
      </c>
      <c r="O96" s="178">
        <f t="shared" si="28"/>
        <v>0</v>
      </c>
      <c r="P96">
        <f t="shared" si="28"/>
        <v>0</v>
      </c>
      <c r="Q96" s="178">
        <f t="shared" si="28"/>
        <v>0</v>
      </c>
      <c r="R96">
        <f t="shared" si="28"/>
        <v>2</v>
      </c>
      <c r="S96" s="178">
        <f t="shared" si="28"/>
        <v>21000</v>
      </c>
      <c r="T96">
        <f t="shared" si="28"/>
        <v>0</v>
      </c>
      <c r="U96" s="178">
        <f t="shared" si="28"/>
        <v>0</v>
      </c>
      <c r="V96">
        <f t="shared" si="28"/>
        <v>0</v>
      </c>
      <c r="W96" s="178">
        <f t="shared" si="28"/>
        <v>0</v>
      </c>
      <c r="X96">
        <f t="shared" si="28"/>
        <v>0</v>
      </c>
      <c r="Y96" s="178">
        <f t="shared" si="28"/>
        <v>0</v>
      </c>
      <c r="Z96">
        <f t="shared" si="28"/>
        <v>10</v>
      </c>
      <c r="AA96" s="178">
        <f t="shared" si="28"/>
        <v>105000</v>
      </c>
    </row>
    <row r="97" spans="1:27" s="176" customFormat="1" x14ac:dyDescent="0.3">
      <c r="A97" s="168" t="s">
        <v>273</v>
      </c>
      <c r="B97">
        <f t="shared" ref="B97:AA97" si="29">B51</f>
        <v>0</v>
      </c>
      <c r="C97" s="178">
        <f t="shared" si="29"/>
        <v>0</v>
      </c>
      <c r="D97">
        <f t="shared" si="29"/>
        <v>0</v>
      </c>
      <c r="E97" s="178">
        <f t="shared" si="29"/>
        <v>0</v>
      </c>
      <c r="F97">
        <f t="shared" si="29"/>
        <v>0</v>
      </c>
      <c r="G97" s="178">
        <f t="shared" si="29"/>
        <v>0</v>
      </c>
      <c r="H97">
        <f t="shared" si="29"/>
        <v>0</v>
      </c>
      <c r="I97" s="178">
        <f t="shared" si="29"/>
        <v>0</v>
      </c>
      <c r="J97">
        <f t="shared" si="29"/>
        <v>10</v>
      </c>
      <c r="K97" s="178">
        <f t="shared" si="29"/>
        <v>160000</v>
      </c>
      <c r="L97">
        <f t="shared" si="29"/>
        <v>0</v>
      </c>
      <c r="M97" s="178">
        <f t="shared" si="29"/>
        <v>0</v>
      </c>
      <c r="N97">
        <f t="shared" si="29"/>
        <v>0</v>
      </c>
      <c r="O97" s="178">
        <f t="shared" si="29"/>
        <v>0</v>
      </c>
      <c r="P97">
        <f t="shared" si="29"/>
        <v>10</v>
      </c>
      <c r="Q97" s="178">
        <f t="shared" si="29"/>
        <v>160000</v>
      </c>
      <c r="R97">
        <f t="shared" si="29"/>
        <v>5</v>
      </c>
      <c r="S97" s="178">
        <f t="shared" si="29"/>
        <v>80000</v>
      </c>
      <c r="T97">
        <f t="shared" si="29"/>
        <v>5</v>
      </c>
      <c r="U97" s="178">
        <f t="shared" si="29"/>
        <v>80000</v>
      </c>
      <c r="V97">
        <f t="shared" si="29"/>
        <v>0</v>
      </c>
      <c r="W97" s="178">
        <f t="shared" si="29"/>
        <v>0</v>
      </c>
      <c r="X97">
        <f t="shared" si="29"/>
        <v>0</v>
      </c>
      <c r="Y97" s="178">
        <f t="shared" si="29"/>
        <v>0</v>
      </c>
      <c r="Z97">
        <f t="shared" si="29"/>
        <v>30</v>
      </c>
      <c r="AA97" s="178">
        <f t="shared" si="29"/>
        <v>480000</v>
      </c>
    </row>
    <row r="98" spans="1:27" s="176" customFormat="1" x14ac:dyDescent="0.3">
      <c r="A98" s="177" t="s">
        <v>554</v>
      </c>
      <c r="B98" s="174">
        <f>SUM(B93:B97)</f>
        <v>9</v>
      </c>
      <c r="C98" s="184">
        <f>SUM(C93:C97)</f>
        <v>228500</v>
      </c>
      <c r="D98" s="174">
        <f t="shared" ref="D98:AA98" si="30">SUM(D93:D97)</f>
        <v>9</v>
      </c>
      <c r="E98" s="184">
        <f t="shared" si="30"/>
        <v>178500</v>
      </c>
      <c r="F98" s="174">
        <f t="shared" si="30"/>
        <v>15</v>
      </c>
      <c r="G98" s="184">
        <f t="shared" si="30"/>
        <v>369500</v>
      </c>
      <c r="H98" s="174">
        <f t="shared" si="30"/>
        <v>12</v>
      </c>
      <c r="I98" s="184">
        <f t="shared" si="30"/>
        <v>330000</v>
      </c>
      <c r="J98" s="174">
        <f t="shared" si="30"/>
        <v>38</v>
      </c>
      <c r="K98" s="184">
        <f t="shared" si="30"/>
        <v>821500</v>
      </c>
      <c r="L98" s="174">
        <f t="shared" si="30"/>
        <v>22</v>
      </c>
      <c r="M98" s="184">
        <f t="shared" si="30"/>
        <v>603000</v>
      </c>
      <c r="N98" s="174">
        <f t="shared" si="30"/>
        <v>22</v>
      </c>
      <c r="O98" s="184">
        <f t="shared" si="30"/>
        <v>603000</v>
      </c>
      <c r="P98" s="174">
        <f t="shared" si="30"/>
        <v>32</v>
      </c>
      <c r="Q98" s="184">
        <f t="shared" si="30"/>
        <v>763000</v>
      </c>
      <c r="R98" s="174">
        <f t="shared" si="30"/>
        <v>44</v>
      </c>
      <c r="S98" s="184">
        <f t="shared" si="30"/>
        <v>1041000</v>
      </c>
      <c r="T98" s="174">
        <f t="shared" si="30"/>
        <v>33</v>
      </c>
      <c r="U98" s="184">
        <f t="shared" si="30"/>
        <v>821000</v>
      </c>
      <c r="V98" s="174">
        <f t="shared" si="30"/>
        <v>22</v>
      </c>
      <c r="W98" s="184">
        <f t="shared" si="30"/>
        <v>603000</v>
      </c>
      <c r="X98" s="174">
        <f t="shared" si="30"/>
        <v>27</v>
      </c>
      <c r="Y98" s="184">
        <f t="shared" si="30"/>
        <v>714000</v>
      </c>
      <c r="Z98" s="185">
        <f t="shared" si="30"/>
        <v>285</v>
      </c>
      <c r="AA98" s="184">
        <f t="shared" si="30"/>
        <v>7076000</v>
      </c>
    </row>
    <row r="99" spans="1:27" x14ac:dyDescent="0.3">
      <c r="A99" s="148"/>
    </row>
    <row r="100" spans="1:27" x14ac:dyDescent="0.3">
      <c r="A100" s="179"/>
    </row>
    <row r="101" spans="1:27" s="176" customFormat="1" x14ac:dyDescent="0.3">
      <c r="B101" s="581">
        <v>40544</v>
      </c>
      <c r="C101" s="581"/>
      <c r="D101" s="175">
        <v>40575</v>
      </c>
      <c r="E101" s="175"/>
      <c r="F101" s="175">
        <v>40603</v>
      </c>
      <c r="G101" s="175"/>
      <c r="H101" s="175">
        <v>40634</v>
      </c>
      <c r="I101" s="175"/>
      <c r="J101" s="175">
        <v>40664</v>
      </c>
      <c r="K101" s="175"/>
      <c r="L101" s="175">
        <v>40695</v>
      </c>
      <c r="M101" s="175"/>
      <c r="N101" s="175">
        <v>40725</v>
      </c>
      <c r="O101" s="175"/>
      <c r="P101" s="175">
        <v>40756</v>
      </c>
      <c r="Q101" s="175"/>
      <c r="R101" s="175">
        <v>40787</v>
      </c>
      <c r="S101" s="175"/>
      <c r="T101" s="175">
        <v>40817</v>
      </c>
      <c r="U101" s="175"/>
      <c r="V101" s="175">
        <v>40848</v>
      </c>
      <c r="W101" s="175"/>
      <c r="X101" s="175">
        <v>40878</v>
      </c>
      <c r="Y101" s="174"/>
      <c r="Z101" s="186"/>
      <c r="AA101" s="187"/>
    </row>
    <row r="102" spans="1:27" s="176" customFormat="1" x14ac:dyDescent="0.3">
      <c r="A102" s="174" t="s">
        <v>325</v>
      </c>
      <c r="B102" s="177" t="s">
        <v>326</v>
      </c>
      <c r="C102" s="177" t="s">
        <v>327</v>
      </c>
      <c r="D102" s="177" t="s">
        <v>326</v>
      </c>
      <c r="E102" s="177" t="s">
        <v>327</v>
      </c>
      <c r="F102" s="177" t="s">
        <v>326</v>
      </c>
      <c r="G102" s="177" t="s">
        <v>327</v>
      </c>
      <c r="H102" s="177" t="s">
        <v>326</v>
      </c>
      <c r="I102" s="177" t="s">
        <v>327</v>
      </c>
      <c r="J102" s="177" t="s">
        <v>326</v>
      </c>
      <c r="K102" s="177" t="s">
        <v>327</v>
      </c>
      <c r="L102" s="177" t="s">
        <v>326</v>
      </c>
      <c r="M102" s="177" t="s">
        <v>327</v>
      </c>
      <c r="N102" s="177" t="s">
        <v>326</v>
      </c>
      <c r="O102" s="177" t="s">
        <v>327</v>
      </c>
      <c r="P102" s="177" t="s">
        <v>326</v>
      </c>
      <c r="Q102" s="177" t="s">
        <v>327</v>
      </c>
      <c r="R102" s="177" t="s">
        <v>326</v>
      </c>
      <c r="S102" s="177" t="s">
        <v>327</v>
      </c>
      <c r="T102" s="177" t="s">
        <v>326</v>
      </c>
      <c r="U102" s="177" t="s">
        <v>327</v>
      </c>
      <c r="V102" s="177" t="s">
        <v>326</v>
      </c>
      <c r="W102" s="177" t="s">
        <v>327</v>
      </c>
      <c r="X102" s="177" t="s">
        <v>326</v>
      </c>
      <c r="Y102" s="177" t="s">
        <v>327</v>
      </c>
      <c r="Z102" s="128"/>
      <c r="AA102" s="128"/>
    </row>
    <row r="103" spans="1:27" x14ac:dyDescent="0.3">
      <c r="A103" t="s">
        <v>843</v>
      </c>
      <c r="B103" s="188">
        <v>1</v>
      </c>
      <c r="C103" s="178">
        <f>B103*C116</f>
        <v>136500</v>
      </c>
      <c r="D103" s="188">
        <v>1</v>
      </c>
      <c r="E103" s="178">
        <f>D103*E116</f>
        <v>136500</v>
      </c>
      <c r="F103" s="188">
        <v>1</v>
      </c>
      <c r="G103" s="178">
        <f>F103*G116</f>
        <v>136500</v>
      </c>
      <c r="H103" s="188">
        <v>1</v>
      </c>
      <c r="I103" s="178">
        <f>H103*I116</f>
        <v>136500</v>
      </c>
      <c r="J103" s="188">
        <v>1</v>
      </c>
      <c r="K103" s="178">
        <f>J103*K116</f>
        <v>136500</v>
      </c>
      <c r="L103" s="188">
        <v>1</v>
      </c>
      <c r="M103" s="178">
        <f>L103*M116</f>
        <v>136500</v>
      </c>
      <c r="N103" s="188">
        <v>1</v>
      </c>
      <c r="O103" s="178">
        <f>N103*O116</f>
        <v>136500</v>
      </c>
      <c r="P103" s="188">
        <v>1</v>
      </c>
      <c r="Q103" s="178">
        <f>P103*Q116</f>
        <v>136500</v>
      </c>
      <c r="R103" s="188">
        <v>1</v>
      </c>
      <c r="S103" s="178">
        <f>R103*S116</f>
        <v>136500</v>
      </c>
      <c r="T103" s="188">
        <v>1</v>
      </c>
      <c r="U103" s="178">
        <f>T103*U116</f>
        <v>136500</v>
      </c>
      <c r="V103" s="188">
        <v>1</v>
      </c>
      <c r="W103" s="178">
        <f>V103*W116</f>
        <v>136500</v>
      </c>
      <c r="X103" s="188">
        <v>1</v>
      </c>
      <c r="Y103" s="178">
        <f>X103*Y116</f>
        <v>136500</v>
      </c>
    </row>
    <row r="104" spans="1:27" x14ac:dyDescent="0.3">
      <c r="A104" t="s">
        <v>844</v>
      </c>
      <c r="B104" s="188">
        <v>0</v>
      </c>
      <c r="C104" s="178">
        <f>B104*C120</f>
        <v>0</v>
      </c>
      <c r="D104" s="188">
        <v>0</v>
      </c>
      <c r="E104" s="178">
        <f>D104*E120</f>
        <v>0</v>
      </c>
      <c r="F104" s="188">
        <v>0.25</v>
      </c>
      <c r="G104" s="178">
        <f>F104*G120</f>
        <v>34125</v>
      </c>
      <c r="H104" s="188">
        <v>0.5</v>
      </c>
      <c r="I104" s="178">
        <f>H104*I120</f>
        <v>68250</v>
      </c>
      <c r="J104" s="188">
        <v>0.75</v>
      </c>
      <c r="K104" s="178">
        <f>J104*K120</f>
        <v>102375</v>
      </c>
      <c r="L104" s="188">
        <v>1</v>
      </c>
      <c r="M104" s="178">
        <f>L104*M120</f>
        <v>136500</v>
      </c>
      <c r="N104" s="188">
        <v>1</v>
      </c>
      <c r="O104" s="178">
        <f>N104*O120</f>
        <v>136500</v>
      </c>
      <c r="P104" s="188">
        <v>1</v>
      </c>
      <c r="Q104" s="178">
        <f>P104*Q120</f>
        <v>136500</v>
      </c>
      <c r="R104" s="188">
        <v>1</v>
      </c>
      <c r="S104" s="178">
        <f>R104*S120</f>
        <v>136500</v>
      </c>
      <c r="T104" s="188">
        <v>1</v>
      </c>
      <c r="U104" s="178">
        <f>T104*U120</f>
        <v>136500</v>
      </c>
      <c r="V104" s="188">
        <v>1</v>
      </c>
      <c r="W104" s="178">
        <f>V104*W120</f>
        <v>136500</v>
      </c>
      <c r="X104" s="188">
        <v>1</v>
      </c>
      <c r="Y104" s="178">
        <f>X104*Y120</f>
        <v>136500</v>
      </c>
    </row>
    <row r="105" spans="1:27" x14ac:dyDescent="0.3">
      <c r="A105" t="s">
        <v>845</v>
      </c>
      <c r="B105" s="188">
        <v>0</v>
      </c>
      <c r="C105" s="178">
        <f>B105*C124</f>
        <v>0</v>
      </c>
      <c r="D105" s="188">
        <v>0</v>
      </c>
      <c r="E105" s="178">
        <f>D105*E124</f>
        <v>0</v>
      </c>
      <c r="F105" s="188">
        <v>0.25</v>
      </c>
      <c r="G105" s="178">
        <f>F105*G124</f>
        <v>34125</v>
      </c>
      <c r="H105" s="188">
        <v>0.5</v>
      </c>
      <c r="I105" s="178">
        <f>H105*I124</f>
        <v>68250</v>
      </c>
      <c r="J105" s="188">
        <v>0.75</v>
      </c>
      <c r="K105" s="178">
        <f>J105*K124</f>
        <v>102375</v>
      </c>
      <c r="L105" s="188">
        <v>1</v>
      </c>
      <c r="M105" s="178">
        <f>L105*M124</f>
        <v>136500</v>
      </c>
      <c r="N105" s="188">
        <v>1</v>
      </c>
      <c r="O105" s="178">
        <f>N105*O124</f>
        <v>136500</v>
      </c>
      <c r="P105" s="188">
        <v>1</v>
      </c>
      <c r="Q105" s="178">
        <f>P105*Q124</f>
        <v>136500</v>
      </c>
      <c r="R105" s="188">
        <v>1</v>
      </c>
      <c r="S105" s="178">
        <f>R105*S124</f>
        <v>136500</v>
      </c>
      <c r="T105" s="188">
        <v>1</v>
      </c>
      <c r="U105" s="178">
        <f>T105*U124</f>
        <v>136500</v>
      </c>
      <c r="V105" s="188">
        <v>1</v>
      </c>
      <c r="W105" s="178">
        <f>V105*W124</f>
        <v>136500</v>
      </c>
      <c r="X105" s="188">
        <v>1</v>
      </c>
      <c r="Y105" s="178">
        <f>X105*Y124</f>
        <v>136500</v>
      </c>
    </row>
    <row r="106" spans="1:27" x14ac:dyDescent="0.3">
      <c r="A106" t="s">
        <v>846</v>
      </c>
      <c r="B106" s="188">
        <v>0</v>
      </c>
      <c r="C106" s="178">
        <f>B106*C128</f>
        <v>0</v>
      </c>
      <c r="D106" s="188">
        <v>0</v>
      </c>
      <c r="E106" s="178">
        <f>D106*E128</f>
        <v>0</v>
      </c>
      <c r="F106" s="188">
        <v>0.25</v>
      </c>
      <c r="G106" s="178">
        <f>F106*G128</f>
        <v>34125</v>
      </c>
      <c r="H106" s="188">
        <v>0.5</v>
      </c>
      <c r="I106" s="178">
        <f>H106*I128</f>
        <v>68250</v>
      </c>
      <c r="J106" s="188">
        <v>0.75</v>
      </c>
      <c r="K106" s="178">
        <f>J106*K128</f>
        <v>102375</v>
      </c>
      <c r="L106" s="188">
        <v>1</v>
      </c>
      <c r="M106" s="178">
        <f>L106*M128</f>
        <v>136500</v>
      </c>
      <c r="N106" s="188">
        <v>1</v>
      </c>
      <c r="O106" s="178">
        <f>N106*O128</f>
        <v>136500</v>
      </c>
      <c r="P106" s="188">
        <v>1</v>
      </c>
      <c r="Q106" s="178">
        <f>P106*Q128</f>
        <v>136500</v>
      </c>
      <c r="R106" s="188">
        <v>1</v>
      </c>
      <c r="S106" s="178">
        <f>R106*S128</f>
        <v>136500</v>
      </c>
      <c r="T106" s="188">
        <v>1</v>
      </c>
      <c r="U106" s="178">
        <f>T106*U128</f>
        <v>136500</v>
      </c>
      <c r="V106" s="188">
        <v>1</v>
      </c>
      <c r="W106" s="178">
        <f>V106*W128</f>
        <v>136500</v>
      </c>
      <c r="X106" s="188">
        <v>1</v>
      </c>
      <c r="Y106" s="178">
        <f>X106*Y128</f>
        <v>136500</v>
      </c>
    </row>
    <row r="107" spans="1:27" x14ac:dyDescent="0.3">
      <c r="A107" t="s">
        <v>328</v>
      </c>
      <c r="B107" s="188">
        <v>0</v>
      </c>
      <c r="C107" s="178">
        <f>B107*C129</f>
        <v>0</v>
      </c>
      <c r="D107" s="188">
        <v>0</v>
      </c>
      <c r="E107" s="178">
        <f>D107*E129</f>
        <v>0</v>
      </c>
      <c r="F107" s="188">
        <v>0.25</v>
      </c>
      <c r="G107" s="178">
        <f>F107*G129</f>
        <v>8336.25</v>
      </c>
      <c r="H107" s="188">
        <v>0.5</v>
      </c>
      <c r="I107" s="178">
        <f>H107*I129</f>
        <v>16672.5</v>
      </c>
      <c r="J107" s="188">
        <v>0.75</v>
      </c>
      <c r="K107" s="178">
        <f>J107*K129</f>
        <v>25008.75</v>
      </c>
      <c r="L107" s="188">
        <v>1</v>
      </c>
      <c r="M107" s="178">
        <f>L107*M129</f>
        <v>33345</v>
      </c>
      <c r="N107" s="188">
        <v>1</v>
      </c>
      <c r="O107" s="178">
        <f>N107*O129</f>
        <v>33345</v>
      </c>
      <c r="P107" s="188">
        <v>1</v>
      </c>
      <c r="Q107" s="178">
        <f>P107*Q129</f>
        <v>33345</v>
      </c>
      <c r="R107" s="188">
        <v>1</v>
      </c>
      <c r="S107" s="178">
        <f>R107*S129</f>
        <v>33345</v>
      </c>
      <c r="T107" s="188">
        <v>1</v>
      </c>
      <c r="U107" s="178">
        <f>T107*U129</f>
        <v>33345</v>
      </c>
      <c r="V107" s="188">
        <v>1</v>
      </c>
      <c r="W107" s="178">
        <f>V107*W129</f>
        <v>33345</v>
      </c>
      <c r="X107" s="188">
        <v>1</v>
      </c>
      <c r="Y107" s="178">
        <f>X107*Y129</f>
        <v>33345</v>
      </c>
    </row>
    <row r="108" spans="1:27" x14ac:dyDescent="0.3">
      <c r="A108" t="s">
        <v>328</v>
      </c>
      <c r="B108" s="188">
        <v>0</v>
      </c>
      <c r="C108" s="178">
        <f>B108*C130</f>
        <v>0</v>
      </c>
      <c r="D108" s="188">
        <v>0</v>
      </c>
      <c r="E108" s="178">
        <f>D108*E130</f>
        <v>0</v>
      </c>
      <c r="F108" s="188">
        <v>0.25</v>
      </c>
      <c r="G108" s="178">
        <f>F108*G130</f>
        <v>8336.25</v>
      </c>
      <c r="H108" s="188">
        <v>0.5</v>
      </c>
      <c r="I108" s="178">
        <f>H108*I130</f>
        <v>16672.5</v>
      </c>
      <c r="J108" s="188">
        <v>0.75</v>
      </c>
      <c r="K108" s="178">
        <f>J108*K130</f>
        <v>25008.75</v>
      </c>
      <c r="L108" s="188">
        <v>1</v>
      </c>
      <c r="M108" s="178">
        <f>L108*M130</f>
        <v>33345</v>
      </c>
      <c r="N108" s="188">
        <v>1</v>
      </c>
      <c r="O108" s="178">
        <f>N108*O130</f>
        <v>33345</v>
      </c>
      <c r="P108" s="188">
        <v>1</v>
      </c>
      <c r="Q108" s="178">
        <f>P108*Q130</f>
        <v>33345</v>
      </c>
      <c r="R108" s="188">
        <v>1</v>
      </c>
      <c r="S108" s="178">
        <f>R108*S130</f>
        <v>33345</v>
      </c>
      <c r="T108" s="188">
        <v>1</v>
      </c>
      <c r="U108" s="178">
        <f>T108*U130</f>
        <v>33345</v>
      </c>
      <c r="V108" s="188">
        <v>1</v>
      </c>
      <c r="W108" s="178">
        <f>V108*W130</f>
        <v>33345</v>
      </c>
      <c r="X108" s="188">
        <v>1</v>
      </c>
      <c r="Y108" s="178">
        <f>X108*Y130</f>
        <v>33345</v>
      </c>
    </row>
    <row r="109" spans="1:27" x14ac:dyDescent="0.3">
      <c r="C109" s="54">
        <f>SUM(C103:C108)</f>
        <v>136500</v>
      </c>
      <c r="E109" s="54">
        <f>SUM(E103:E108)</f>
        <v>136500</v>
      </c>
      <c r="G109" s="54">
        <f>SUM(G103:G108)</f>
        <v>255547.5</v>
      </c>
      <c r="I109" s="54">
        <f>SUM(I103:I108)</f>
        <v>374595</v>
      </c>
      <c r="K109" s="54">
        <f>SUM(K103:K108)</f>
        <v>493642.5</v>
      </c>
      <c r="M109" s="54">
        <f>SUM(M103:M108)</f>
        <v>612690</v>
      </c>
      <c r="O109" s="54">
        <f>SUM(O103:O108)</f>
        <v>612690</v>
      </c>
      <c r="Q109" s="54">
        <f>SUM(Q103:Q108)</f>
        <v>612690</v>
      </c>
      <c r="S109" s="54">
        <f>SUM(S103:S108)</f>
        <v>612690</v>
      </c>
      <c r="U109" s="54">
        <f>SUM(U103:U108)</f>
        <v>612690</v>
      </c>
      <c r="W109" s="54">
        <f>SUM(W103:W108)</f>
        <v>612690</v>
      </c>
      <c r="Y109" s="54">
        <f>SUM(Y103:Y108)</f>
        <v>612690</v>
      </c>
      <c r="Z109" s="54"/>
    </row>
    <row r="111" spans="1:27" x14ac:dyDescent="0.3">
      <c r="B111" s="581">
        <v>40544</v>
      </c>
      <c r="C111" s="581"/>
      <c r="D111" s="175">
        <v>40575</v>
      </c>
      <c r="E111" s="175"/>
      <c r="F111" s="175">
        <v>40603</v>
      </c>
      <c r="G111" s="175"/>
      <c r="H111" s="175">
        <v>40634</v>
      </c>
      <c r="I111" s="175"/>
      <c r="J111" s="175">
        <v>40664</v>
      </c>
      <c r="K111" s="175"/>
      <c r="L111" s="175">
        <v>40695</v>
      </c>
      <c r="M111" s="175"/>
      <c r="N111" s="175">
        <v>40725</v>
      </c>
      <c r="O111" s="175"/>
      <c r="P111" s="175">
        <v>40756</v>
      </c>
      <c r="Q111" s="175"/>
      <c r="R111" s="175">
        <v>40787</v>
      </c>
      <c r="S111" s="175"/>
      <c r="T111" s="175">
        <v>40817</v>
      </c>
      <c r="U111" s="175"/>
      <c r="V111" s="175">
        <v>40848</v>
      </c>
      <c r="W111" s="175"/>
      <c r="X111" s="175">
        <v>40878</v>
      </c>
      <c r="Y111" s="174"/>
    </row>
    <row r="112" spans="1:27" s="176" customFormat="1" x14ac:dyDescent="0.3">
      <c r="A112" s="176" t="s">
        <v>329</v>
      </c>
      <c r="B112" s="177" t="s">
        <v>330</v>
      </c>
      <c r="C112" s="177" t="s">
        <v>331</v>
      </c>
      <c r="D112" s="177" t="s">
        <v>330</v>
      </c>
      <c r="E112" s="177" t="s">
        <v>331</v>
      </c>
      <c r="F112" s="177" t="s">
        <v>330</v>
      </c>
      <c r="G112" s="177" t="s">
        <v>331</v>
      </c>
      <c r="H112" s="177" t="s">
        <v>330</v>
      </c>
      <c r="I112" s="177" t="s">
        <v>331</v>
      </c>
      <c r="J112" s="177" t="s">
        <v>330</v>
      </c>
      <c r="K112" s="177" t="s">
        <v>331</v>
      </c>
      <c r="L112" s="177" t="s">
        <v>330</v>
      </c>
      <c r="M112" s="177" t="s">
        <v>331</v>
      </c>
      <c r="N112" s="177" t="s">
        <v>330</v>
      </c>
      <c r="O112" s="177" t="s">
        <v>331</v>
      </c>
      <c r="P112" s="177" t="s">
        <v>330</v>
      </c>
      <c r="Q112" s="177" t="s">
        <v>331</v>
      </c>
      <c r="R112" s="177" t="s">
        <v>330</v>
      </c>
      <c r="S112" s="177" t="s">
        <v>331</v>
      </c>
      <c r="T112" s="177" t="s">
        <v>330</v>
      </c>
      <c r="U112" s="177" t="s">
        <v>331</v>
      </c>
      <c r="V112" s="177" t="s">
        <v>330</v>
      </c>
      <c r="W112" s="177" t="s">
        <v>331</v>
      </c>
      <c r="X112" s="177" t="s">
        <v>330</v>
      </c>
      <c r="Y112" s="177" t="s">
        <v>331</v>
      </c>
    </row>
    <row r="113" spans="1:26" x14ac:dyDescent="0.3">
      <c r="A113" t="s">
        <v>332</v>
      </c>
      <c r="B113" s="189">
        <v>3</v>
      </c>
      <c r="C113" s="190">
        <f>B113*$B$7</f>
        <v>85500</v>
      </c>
      <c r="D113" s="189">
        <v>3</v>
      </c>
      <c r="E113" s="191">
        <f>D113*$B$7</f>
        <v>85500</v>
      </c>
      <c r="F113" s="189">
        <v>3</v>
      </c>
      <c r="G113" s="191">
        <f>F113*$B$7</f>
        <v>85500</v>
      </c>
      <c r="H113" s="189">
        <v>3</v>
      </c>
      <c r="I113" s="191">
        <f>H113*$B$7</f>
        <v>85500</v>
      </c>
      <c r="J113" s="189">
        <v>3</v>
      </c>
      <c r="K113" s="191">
        <f>J113*$B$7</f>
        <v>85500</v>
      </c>
      <c r="L113" s="189">
        <v>3</v>
      </c>
      <c r="M113" s="191">
        <f>L113*$B$7</f>
        <v>85500</v>
      </c>
      <c r="N113" s="189">
        <v>3</v>
      </c>
      <c r="O113" s="191">
        <f>N113*$B$7</f>
        <v>85500</v>
      </c>
      <c r="P113" s="189">
        <v>3</v>
      </c>
      <c r="Q113" s="191">
        <f>P113*$B$7</f>
        <v>85500</v>
      </c>
      <c r="R113" s="189">
        <v>3</v>
      </c>
      <c r="S113" s="191">
        <f>R113*$B$7</f>
        <v>85500</v>
      </c>
      <c r="T113" s="189">
        <v>3</v>
      </c>
      <c r="U113" s="191">
        <f>T113*$B$7</f>
        <v>85500</v>
      </c>
      <c r="V113" s="189">
        <v>3</v>
      </c>
      <c r="W113" s="191">
        <f>V113*$B$7</f>
        <v>85500</v>
      </c>
      <c r="X113" s="189">
        <v>3</v>
      </c>
      <c r="Y113" s="191">
        <f>X113*$B$7</f>
        <v>85500</v>
      </c>
      <c r="Z113" s="192"/>
    </row>
    <row r="114" spans="1:26" x14ac:dyDescent="0.3">
      <c r="A114" t="s">
        <v>333</v>
      </c>
      <c r="B114" s="189">
        <v>1</v>
      </c>
      <c r="C114" s="190">
        <f>B114*$B$8</f>
        <v>22500</v>
      </c>
      <c r="D114" s="189">
        <v>1</v>
      </c>
      <c r="E114" s="191">
        <f>D114*$B$8</f>
        <v>22500</v>
      </c>
      <c r="F114" s="189">
        <v>1</v>
      </c>
      <c r="G114" s="191">
        <f>F114*$B$8</f>
        <v>22500</v>
      </c>
      <c r="H114" s="189">
        <v>1</v>
      </c>
      <c r="I114" s="191">
        <f>H114*$B$8</f>
        <v>22500</v>
      </c>
      <c r="J114" s="189">
        <v>1</v>
      </c>
      <c r="K114" s="191">
        <f>J114*$B$8</f>
        <v>22500</v>
      </c>
      <c r="L114" s="189">
        <v>1</v>
      </c>
      <c r="M114" s="191">
        <f>L114*$B$8</f>
        <v>22500</v>
      </c>
      <c r="N114" s="189">
        <v>1</v>
      </c>
      <c r="O114" s="191">
        <f>N114*$B$8</f>
        <v>22500</v>
      </c>
      <c r="P114" s="189">
        <v>1</v>
      </c>
      <c r="Q114" s="191">
        <f>P114*$B$8</f>
        <v>22500</v>
      </c>
      <c r="R114" s="189">
        <v>1</v>
      </c>
      <c r="S114" s="191">
        <f>R114*$B$8</f>
        <v>22500</v>
      </c>
      <c r="T114" s="189">
        <v>1</v>
      </c>
      <c r="U114" s="191">
        <f>T114*$B$8</f>
        <v>22500</v>
      </c>
      <c r="V114" s="189">
        <v>1</v>
      </c>
      <c r="W114" s="191">
        <f>V114*$B$8</f>
        <v>22500</v>
      </c>
      <c r="X114" s="189">
        <v>1</v>
      </c>
      <c r="Y114" s="191">
        <f>X114*$B$8</f>
        <v>22500</v>
      </c>
      <c r="Z114" s="192"/>
    </row>
    <row r="115" spans="1:26" x14ac:dyDescent="0.3">
      <c r="A115" t="s">
        <v>334</v>
      </c>
      <c r="B115" s="189">
        <v>1</v>
      </c>
      <c r="C115" s="190">
        <f>B115*$B$9</f>
        <v>28500</v>
      </c>
      <c r="D115" s="189">
        <v>1</v>
      </c>
      <c r="E115" s="191">
        <f>D115*$B$9</f>
        <v>28500</v>
      </c>
      <c r="F115" s="189">
        <v>1</v>
      </c>
      <c r="G115" s="191">
        <f>F115*$B$9</f>
        <v>28500</v>
      </c>
      <c r="H115" s="189">
        <v>1</v>
      </c>
      <c r="I115" s="191">
        <f>H115*$B$9</f>
        <v>28500</v>
      </c>
      <c r="J115" s="189">
        <v>1</v>
      </c>
      <c r="K115" s="191">
        <f>J115*$B$9</f>
        <v>28500</v>
      </c>
      <c r="L115" s="189">
        <v>1</v>
      </c>
      <c r="M115" s="191">
        <f>L115*$B$9</f>
        <v>28500</v>
      </c>
      <c r="N115" s="189">
        <v>1</v>
      </c>
      <c r="O115" s="191">
        <f>N115*$B$9</f>
        <v>28500</v>
      </c>
      <c r="P115" s="189">
        <v>1</v>
      </c>
      <c r="Q115" s="191">
        <f>P115*$B$9</f>
        <v>28500</v>
      </c>
      <c r="R115" s="189">
        <v>1</v>
      </c>
      <c r="S115" s="191">
        <f>R115*$B$9</f>
        <v>28500</v>
      </c>
      <c r="T115" s="189">
        <v>1</v>
      </c>
      <c r="U115" s="191">
        <f>T115*$B$9</f>
        <v>28500</v>
      </c>
      <c r="V115" s="189">
        <v>1</v>
      </c>
      <c r="W115" s="191">
        <f>V115*$B$9</f>
        <v>28500</v>
      </c>
      <c r="X115" s="189">
        <v>1</v>
      </c>
      <c r="Y115" s="191">
        <f>X115*$B$9</f>
        <v>28500</v>
      </c>
      <c r="Z115" s="192"/>
    </row>
    <row r="116" spans="1:26" x14ac:dyDescent="0.3">
      <c r="A116" t="s">
        <v>335</v>
      </c>
      <c r="B116" s="189">
        <f>SUM(B113:B115)</f>
        <v>5</v>
      </c>
      <c r="C116" s="190">
        <f>SUM(C113:C115)</f>
        <v>136500</v>
      </c>
      <c r="D116" s="189">
        <f t="shared" ref="D116:X116" si="31">SUM(D113:D115)</f>
        <v>5</v>
      </c>
      <c r="E116" s="191">
        <f>SUM(E113:E115)</f>
        <v>136500</v>
      </c>
      <c r="F116" s="189">
        <f t="shared" si="31"/>
        <v>5</v>
      </c>
      <c r="G116" s="191">
        <f>SUM(G113:G115)</f>
        <v>136500</v>
      </c>
      <c r="H116" s="189">
        <f t="shared" si="31"/>
        <v>5</v>
      </c>
      <c r="I116" s="191">
        <f>SUM(I113:I115)</f>
        <v>136500</v>
      </c>
      <c r="J116" s="189">
        <f t="shared" si="31"/>
        <v>5</v>
      </c>
      <c r="K116" s="191">
        <f>SUM(K113:K115)</f>
        <v>136500</v>
      </c>
      <c r="L116" s="189">
        <f t="shared" si="31"/>
        <v>5</v>
      </c>
      <c r="M116" s="191">
        <f>SUM(M113:M115)</f>
        <v>136500</v>
      </c>
      <c r="N116" s="189">
        <f t="shared" si="31"/>
        <v>5</v>
      </c>
      <c r="O116" s="191">
        <f>SUM(O113:O115)</f>
        <v>136500</v>
      </c>
      <c r="P116" s="189">
        <f t="shared" si="31"/>
        <v>5</v>
      </c>
      <c r="Q116" s="191">
        <f>SUM(Q113:Q115)</f>
        <v>136500</v>
      </c>
      <c r="R116" s="189">
        <f t="shared" si="31"/>
        <v>5</v>
      </c>
      <c r="S116" s="191">
        <f>SUM(S113:S115)</f>
        <v>136500</v>
      </c>
      <c r="T116" s="189">
        <f t="shared" si="31"/>
        <v>5</v>
      </c>
      <c r="U116" s="191">
        <f>SUM(U113:U115)</f>
        <v>136500</v>
      </c>
      <c r="V116" s="189">
        <f t="shared" si="31"/>
        <v>5</v>
      </c>
      <c r="W116" s="191">
        <f>SUM(W113:W115)</f>
        <v>136500</v>
      </c>
      <c r="X116" s="189">
        <f t="shared" si="31"/>
        <v>5</v>
      </c>
      <c r="Y116" s="191">
        <f>SUM(Y113:Y115)</f>
        <v>136500</v>
      </c>
      <c r="Z116" s="192"/>
    </row>
    <row r="117" spans="1:26" x14ac:dyDescent="0.3">
      <c r="A117" t="s">
        <v>336</v>
      </c>
      <c r="B117" s="189">
        <v>3</v>
      </c>
      <c r="C117" s="190">
        <f>B117*$B$7</f>
        <v>85500</v>
      </c>
      <c r="D117" s="189">
        <v>3</v>
      </c>
      <c r="E117" s="191">
        <f>D117*$B$7</f>
        <v>85500</v>
      </c>
      <c r="F117" s="189">
        <v>3</v>
      </c>
      <c r="G117" s="191">
        <f>F117*$B$7</f>
        <v>85500</v>
      </c>
      <c r="H117" s="189">
        <v>3</v>
      </c>
      <c r="I117" s="191">
        <f>H117*$B$7</f>
        <v>85500</v>
      </c>
      <c r="J117" s="189">
        <v>3</v>
      </c>
      <c r="K117" s="191">
        <f>J117*$B$7</f>
        <v>85500</v>
      </c>
      <c r="L117" s="189">
        <v>3</v>
      </c>
      <c r="M117" s="191">
        <f>L117*$B$7</f>
        <v>85500</v>
      </c>
      <c r="N117" s="189">
        <v>3</v>
      </c>
      <c r="O117" s="191">
        <f>N117*$B$7</f>
        <v>85500</v>
      </c>
      <c r="P117" s="189">
        <v>3</v>
      </c>
      <c r="Q117" s="191">
        <f>P117*$B$7</f>
        <v>85500</v>
      </c>
      <c r="R117" s="189">
        <v>3</v>
      </c>
      <c r="S117" s="191">
        <f>R117*$B$7</f>
        <v>85500</v>
      </c>
      <c r="T117" s="189">
        <v>3</v>
      </c>
      <c r="U117" s="191">
        <f>T117*$B$7</f>
        <v>85500</v>
      </c>
      <c r="V117" s="189">
        <v>3</v>
      </c>
      <c r="W117" s="191">
        <f>V117*$B$7</f>
        <v>85500</v>
      </c>
      <c r="X117" s="189">
        <v>3</v>
      </c>
      <c r="Y117" s="191">
        <f>X117*$B$7</f>
        <v>85500</v>
      </c>
      <c r="Z117" s="192"/>
    </row>
    <row r="118" spans="1:26" x14ac:dyDescent="0.3">
      <c r="A118" t="s">
        <v>337</v>
      </c>
      <c r="B118" s="189">
        <v>1</v>
      </c>
      <c r="C118" s="190">
        <f>B118*$B$8</f>
        <v>22500</v>
      </c>
      <c r="D118" s="189">
        <v>1</v>
      </c>
      <c r="E118" s="191">
        <f>D118*$B$8</f>
        <v>22500</v>
      </c>
      <c r="F118" s="189">
        <v>1</v>
      </c>
      <c r="G118" s="191">
        <f>F118*$B$8</f>
        <v>22500</v>
      </c>
      <c r="H118" s="189">
        <v>1</v>
      </c>
      <c r="I118" s="191">
        <f>H118*$B$8</f>
        <v>22500</v>
      </c>
      <c r="J118" s="189">
        <v>1</v>
      </c>
      <c r="K118" s="191">
        <f>J118*$B$8</f>
        <v>22500</v>
      </c>
      <c r="L118" s="189">
        <v>1</v>
      </c>
      <c r="M118" s="191">
        <f>L118*$B$8</f>
        <v>22500</v>
      </c>
      <c r="N118" s="189">
        <v>1</v>
      </c>
      <c r="O118" s="191">
        <f>N118*$B$8</f>
        <v>22500</v>
      </c>
      <c r="P118" s="189">
        <v>1</v>
      </c>
      <c r="Q118" s="191">
        <f>P118*$B$8</f>
        <v>22500</v>
      </c>
      <c r="R118" s="189">
        <v>1</v>
      </c>
      <c r="S118" s="191">
        <f>R118*$B$8</f>
        <v>22500</v>
      </c>
      <c r="T118" s="189">
        <v>1</v>
      </c>
      <c r="U118" s="191">
        <f>T118*$B$8</f>
        <v>22500</v>
      </c>
      <c r="V118" s="189">
        <v>1</v>
      </c>
      <c r="W118" s="191">
        <f>V118*$B$8</f>
        <v>22500</v>
      </c>
      <c r="X118" s="189">
        <v>1</v>
      </c>
      <c r="Y118" s="191">
        <f>X118*$B$8</f>
        <v>22500</v>
      </c>
      <c r="Z118" s="192"/>
    </row>
    <row r="119" spans="1:26" x14ac:dyDescent="0.3">
      <c r="A119" t="s">
        <v>338</v>
      </c>
      <c r="B119" s="189">
        <v>1</v>
      </c>
      <c r="C119" s="190">
        <f>B119*$B$9</f>
        <v>28500</v>
      </c>
      <c r="D119" s="189">
        <v>1</v>
      </c>
      <c r="E119" s="191">
        <f>D119*$B$9</f>
        <v>28500</v>
      </c>
      <c r="F119" s="189">
        <v>1</v>
      </c>
      <c r="G119" s="191">
        <f>F119*$B$9</f>
        <v>28500</v>
      </c>
      <c r="H119" s="189">
        <v>1</v>
      </c>
      <c r="I119" s="191">
        <f>H119*$B$9</f>
        <v>28500</v>
      </c>
      <c r="J119" s="189">
        <v>1</v>
      </c>
      <c r="K119" s="191">
        <f>J119*$B$9</f>
        <v>28500</v>
      </c>
      <c r="L119" s="189">
        <v>1</v>
      </c>
      <c r="M119" s="191">
        <f>L119*$B$9</f>
        <v>28500</v>
      </c>
      <c r="N119" s="189">
        <v>1</v>
      </c>
      <c r="O119" s="191">
        <f>N119*$B$9</f>
        <v>28500</v>
      </c>
      <c r="P119" s="189">
        <v>1</v>
      </c>
      <c r="Q119" s="191">
        <f>P119*$B$9</f>
        <v>28500</v>
      </c>
      <c r="R119" s="189">
        <v>1</v>
      </c>
      <c r="S119" s="191">
        <f>R119*$B$9</f>
        <v>28500</v>
      </c>
      <c r="T119" s="189">
        <v>1</v>
      </c>
      <c r="U119" s="191">
        <f>T119*$B$9</f>
        <v>28500</v>
      </c>
      <c r="V119" s="189">
        <v>1</v>
      </c>
      <c r="W119" s="191">
        <f>V119*$B$9</f>
        <v>28500</v>
      </c>
      <c r="X119" s="189">
        <v>1</v>
      </c>
      <c r="Y119" s="191">
        <f>X119*$B$9</f>
        <v>28500</v>
      </c>
      <c r="Z119" s="192"/>
    </row>
    <row r="120" spans="1:26" x14ac:dyDescent="0.3">
      <c r="A120" t="s">
        <v>339</v>
      </c>
      <c r="B120" s="189">
        <f>SUM(B117:B119)</f>
        <v>5</v>
      </c>
      <c r="C120" s="190">
        <f>SUM(C117:C119)</f>
        <v>136500</v>
      </c>
      <c r="D120" s="189">
        <f t="shared" ref="D120:X120" si="32">SUM(D117:D119)</f>
        <v>5</v>
      </c>
      <c r="E120" s="191">
        <f>SUM(E117:E119)</f>
        <v>136500</v>
      </c>
      <c r="F120" s="189">
        <f t="shared" si="32"/>
        <v>5</v>
      </c>
      <c r="G120" s="191">
        <f>SUM(G117:G119)</f>
        <v>136500</v>
      </c>
      <c r="H120" s="189">
        <f t="shared" si="32"/>
        <v>5</v>
      </c>
      <c r="I120" s="191">
        <f>SUM(I117:I119)</f>
        <v>136500</v>
      </c>
      <c r="J120" s="189">
        <f t="shared" si="32"/>
        <v>5</v>
      </c>
      <c r="K120" s="191">
        <f>SUM(K117:K119)</f>
        <v>136500</v>
      </c>
      <c r="L120" s="189">
        <f t="shared" si="32"/>
        <v>5</v>
      </c>
      <c r="M120" s="191">
        <f>SUM(M117:M119)</f>
        <v>136500</v>
      </c>
      <c r="N120" s="189">
        <f t="shared" si="32"/>
        <v>5</v>
      </c>
      <c r="O120" s="191">
        <f>SUM(O117:O119)</f>
        <v>136500</v>
      </c>
      <c r="P120" s="189">
        <f t="shared" si="32"/>
        <v>5</v>
      </c>
      <c r="Q120" s="191">
        <f>SUM(Q117:Q119)</f>
        <v>136500</v>
      </c>
      <c r="R120" s="189">
        <f t="shared" si="32"/>
        <v>5</v>
      </c>
      <c r="S120" s="191">
        <f>SUM(S117:S119)</f>
        <v>136500</v>
      </c>
      <c r="T120" s="189">
        <f t="shared" si="32"/>
        <v>5</v>
      </c>
      <c r="U120" s="191">
        <f>SUM(U117:U119)</f>
        <v>136500</v>
      </c>
      <c r="V120" s="189">
        <f t="shared" si="32"/>
        <v>5</v>
      </c>
      <c r="W120" s="191">
        <f>SUM(W117:W119)</f>
        <v>136500</v>
      </c>
      <c r="X120" s="189">
        <f t="shared" si="32"/>
        <v>5</v>
      </c>
      <c r="Y120" s="191">
        <f>SUM(Y117:Y119)</f>
        <v>136500</v>
      </c>
      <c r="Z120" s="192"/>
    </row>
    <row r="121" spans="1:26" x14ac:dyDescent="0.3">
      <c r="A121" t="s">
        <v>340</v>
      </c>
      <c r="B121" s="189">
        <v>3</v>
      </c>
      <c r="C121" s="190">
        <f>B121*$B$7</f>
        <v>85500</v>
      </c>
      <c r="D121" s="189">
        <v>3</v>
      </c>
      <c r="E121" s="191">
        <f>D121*$B$7</f>
        <v>85500</v>
      </c>
      <c r="F121" s="189">
        <v>3</v>
      </c>
      <c r="G121" s="191">
        <f>F121*$B$7</f>
        <v>85500</v>
      </c>
      <c r="H121" s="189">
        <v>3</v>
      </c>
      <c r="I121" s="191">
        <f>H121*$B$7</f>
        <v>85500</v>
      </c>
      <c r="J121" s="189">
        <v>3</v>
      </c>
      <c r="K121" s="191">
        <f>J121*$B$7</f>
        <v>85500</v>
      </c>
      <c r="L121" s="189">
        <v>3</v>
      </c>
      <c r="M121" s="191">
        <f>L121*$B$7</f>
        <v>85500</v>
      </c>
      <c r="N121" s="189">
        <v>3</v>
      </c>
      <c r="O121" s="191">
        <f>N121*$B$7</f>
        <v>85500</v>
      </c>
      <c r="P121" s="189">
        <v>3</v>
      </c>
      <c r="Q121" s="191">
        <f>P121*$B$7</f>
        <v>85500</v>
      </c>
      <c r="R121" s="189">
        <v>3</v>
      </c>
      <c r="S121" s="191">
        <f>R121*$B$7</f>
        <v>85500</v>
      </c>
      <c r="T121" s="189">
        <v>3</v>
      </c>
      <c r="U121" s="191">
        <f>T121*$B$7</f>
        <v>85500</v>
      </c>
      <c r="V121" s="189">
        <v>3</v>
      </c>
      <c r="W121" s="191">
        <f>V121*$B$7</f>
        <v>85500</v>
      </c>
      <c r="X121" s="189">
        <v>3</v>
      </c>
      <c r="Y121" s="191">
        <f>X121*$B$7</f>
        <v>85500</v>
      </c>
      <c r="Z121" s="192"/>
    </row>
    <row r="122" spans="1:26" x14ac:dyDescent="0.3">
      <c r="A122" t="s">
        <v>341</v>
      </c>
      <c r="B122" s="189">
        <v>1</v>
      </c>
      <c r="C122" s="190">
        <f>B122*$B$8</f>
        <v>22500</v>
      </c>
      <c r="D122" s="189">
        <v>1</v>
      </c>
      <c r="E122" s="191">
        <f>D122*$B$8</f>
        <v>22500</v>
      </c>
      <c r="F122" s="189">
        <v>1</v>
      </c>
      <c r="G122" s="191">
        <f>F122*$B$8</f>
        <v>22500</v>
      </c>
      <c r="H122" s="189">
        <v>1</v>
      </c>
      <c r="I122" s="191">
        <f>H122*$B$8</f>
        <v>22500</v>
      </c>
      <c r="J122" s="189">
        <v>1</v>
      </c>
      <c r="K122" s="191">
        <f>J122*$B$8</f>
        <v>22500</v>
      </c>
      <c r="L122" s="189">
        <v>1</v>
      </c>
      <c r="M122" s="191">
        <f>L122*$B$8</f>
        <v>22500</v>
      </c>
      <c r="N122" s="189">
        <v>1</v>
      </c>
      <c r="O122" s="191">
        <f>N122*$B$8</f>
        <v>22500</v>
      </c>
      <c r="P122" s="189">
        <v>1</v>
      </c>
      <c r="Q122" s="191">
        <f>P122*$B$8</f>
        <v>22500</v>
      </c>
      <c r="R122" s="189">
        <v>1</v>
      </c>
      <c r="S122" s="191">
        <f>R122*$B$8</f>
        <v>22500</v>
      </c>
      <c r="T122" s="189">
        <v>1</v>
      </c>
      <c r="U122" s="191">
        <f>T122*$B$8</f>
        <v>22500</v>
      </c>
      <c r="V122" s="189">
        <v>1</v>
      </c>
      <c r="W122" s="191">
        <f>V122*$B$8</f>
        <v>22500</v>
      </c>
      <c r="X122" s="189">
        <v>1</v>
      </c>
      <c r="Y122" s="191">
        <f>X122*$B$8</f>
        <v>22500</v>
      </c>
      <c r="Z122" s="192"/>
    </row>
    <row r="123" spans="1:26" x14ac:dyDescent="0.3">
      <c r="A123" t="s">
        <v>342</v>
      </c>
      <c r="B123" s="189">
        <v>1</v>
      </c>
      <c r="C123" s="190">
        <f>B123*$B$9</f>
        <v>28500</v>
      </c>
      <c r="D123" s="189">
        <v>1</v>
      </c>
      <c r="E123" s="191">
        <f>D123*$B$7</f>
        <v>28500</v>
      </c>
      <c r="F123" s="189">
        <v>1</v>
      </c>
      <c r="G123" s="191">
        <f>F123*$B$7</f>
        <v>28500</v>
      </c>
      <c r="H123" s="189">
        <v>1</v>
      </c>
      <c r="I123" s="191">
        <f>H123*$B$7</f>
        <v>28500</v>
      </c>
      <c r="J123" s="189">
        <v>1</v>
      </c>
      <c r="K123" s="191">
        <f>J123*$B$7</f>
        <v>28500</v>
      </c>
      <c r="L123" s="189">
        <v>1</v>
      </c>
      <c r="M123" s="191">
        <f>L123*$B$7</f>
        <v>28500</v>
      </c>
      <c r="N123" s="189">
        <v>1</v>
      </c>
      <c r="O123" s="191">
        <f>N123*$B$7</f>
        <v>28500</v>
      </c>
      <c r="P123" s="189">
        <v>1</v>
      </c>
      <c r="Q123" s="191">
        <f>P123*$B$7</f>
        <v>28500</v>
      </c>
      <c r="R123" s="189">
        <v>1</v>
      </c>
      <c r="S123" s="191">
        <f>R123*$B$7</f>
        <v>28500</v>
      </c>
      <c r="T123" s="189">
        <v>1</v>
      </c>
      <c r="U123" s="191">
        <f>T123*$B$7</f>
        <v>28500</v>
      </c>
      <c r="V123" s="189">
        <v>1</v>
      </c>
      <c r="W123" s="191">
        <f>V123*$B$7</f>
        <v>28500</v>
      </c>
      <c r="X123" s="189">
        <v>1</v>
      </c>
      <c r="Y123" s="191">
        <f>X123*$B$7</f>
        <v>28500</v>
      </c>
      <c r="Z123" s="192"/>
    </row>
    <row r="124" spans="1:26" x14ac:dyDescent="0.3">
      <c r="A124" t="s">
        <v>343</v>
      </c>
      <c r="B124" s="189">
        <f>SUM(B121:B123)</f>
        <v>5</v>
      </c>
      <c r="C124" s="190">
        <f>SUM(C121:C123)</f>
        <v>136500</v>
      </c>
      <c r="D124" s="189">
        <f t="shared" ref="D124:X124" si="33">SUM(D121:D123)</f>
        <v>5</v>
      </c>
      <c r="E124" s="191">
        <f>SUM(E121:E123)</f>
        <v>136500</v>
      </c>
      <c r="F124" s="189">
        <f t="shared" si="33"/>
        <v>5</v>
      </c>
      <c r="G124" s="191">
        <f>SUM(G121:G123)</f>
        <v>136500</v>
      </c>
      <c r="H124" s="189">
        <f t="shared" si="33"/>
        <v>5</v>
      </c>
      <c r="I124" s="191">
        <f>SUM(I121:I123)</f>
        <v>136500</v>
      </c>
      <c r="J124" s="189">
        <f t="shared" si="33"/>
        <v>5</v>
      </c>
      <c r="K124" s="191">
        <f>SUM(K121:K123)</f>
        <v>136500</v>
      </c>
      <c r="L124" s="189">
        <f t="shared" si="33"/>
        <v>5</v>
      </c>
      <c r="M124" s="191">
        <f>SUM(M121:M123)</f>
        <v>136500</v>
      </c>
      <c r="N124" s="189">
        <f t="shared" si="33"/>
        <v>5</v>
      </c>
      <c r="O124" s="191">
        <f>SUM(O121:O123)</f>
        <v>136500</v>
      </c>
      <c r="P124" s="189">
        <f t="shared" si="33"/>
        <v>5</v>
      </c>
      <c r="Q124" s="191">
        <f>SUM(Q121:Q123)</f>
        <v>136500</v>
      </c>
      <c r="R124" s="189">
        <f t="shared" si="33"/>
        <v>5</v>
      </c>
      <c r="S124" s="191">
        <f>SUM(S121:S123)</f>
        <v>136500</v>
      </c>
      <c r="T124" s="189">
        <f t="shared" si="33"/>
        <v>5</v>
      </c>
      <c r="U124" s="191">
        <f>SUM(U121:U123)</f>
        <v>136500</v>
      </c>
      <c r="V124" s="189">
        <f t="shared" si="33"/>
        <v>5</v>
      </c>
      <c r="W124" s="191">
        <f>SUM(W121:W123)</f>
        <v>136500</v>
      </c>
      <c r="X124" s="189">
        <f t="shared" si="33"/>
        <v>5</v>
      </c>
      <c r="Y124" s="191">
        <f>SUM(Y121:Y123)</f>
        <v>136500</v>
      </c>
      <c r="Z124" s="192"/>
    </row>
    <row r="125" spans="1:26" x14ac:dyDescent="0.3">
      <c r="A125" t="s">
        <v>847</v>
      </c>
      <c r="B125" s="189">
        <v>3</v>
      </c>
      <c r="C125" s="190">
        <f>B125*$B$7</f>
        <v>85500</v>
      </c>
      <c r="D125" s="189">
        <v>3</v>
      </c>
      <c r="E125" s="191">
        <f>D125*$B$7</f>
        <v>85500</v>
      </c>
      <c r="F125" s="189">
        <v>3</v>
      </c>
      <c r="G125" s="191">
        <f>F125*$B$7</f>
        <v>85500</v>
      </c>
      <c r="H125" s="189">
        <v>3</v>
      </c>
      <c r="I125" s="191">
        <f>H125*$B$7</f>
        <v>85500</v>
      </c>
      <c r="J125" s="189">
        <v>3</v>
      </c>
      <c r="K125" s="191">
        <f>J125*$B$7</f>
        <v>85500</v>
      </c>
      <c r="L125" s="189">
        <v>3</v>
      </c>
      <c r="M125" s="191">
        <f>L125*$B$7</f>
        <v>85500</v>
      </c>
      <c r="N125" s="189">
        <v>3</v>
      </c>
      <c r="O125" s="191">
        <f>N125*$B$7</f>
        <v>85500</v>
      </c>
      <c r="P125" s="189">
        <v>3</v>
      </c>
      <c r="Q125" s="191">
        <f>P125*$B$7</f>
        <v>85500</v>
      </c>
      <c r="R125" s="189">
        <v>3</v>
      </c>
      <c r="S125" s="191">
        <f>R125*$B$7</f>
        <v>85500</v>
      </c>
      <c r="T125" s="189">
        <v>3</v>
      </c>
      <c r="U125" s="191">
        <f>T125*$B$7</f>
        <v>85500</v>
      </c>
      <c r="V125" s="189">
        <v>3</v>
      </c>
      <c r="W125" s="191">
        <f>V125*$B$7</f>
        <v>85500</v>
      </c>
      <c r="X125" s="189">
        <v>3</v>
      </c>
      <c r="Y125" s="191">
        <f>X125*$B$7</f>
        <v>85500</v>
      </c>
      <c r="Z125" s="192"/>
    </row>
    <row r="126" spans="1:26" x14ac:dyDescent="0.3">
      <c r="A126" t="s">
        <v>848</v>
      </c>
      <c r="B126" s="189">
        <v>1</v>
      </c>
      <c r="C126" s="190">
        <f>B126*$B$8</f>
        <v>22500</v>
      </c>
      <c r="D126" s="189">
        <v>1</v>
      </c>
      <c r="E126" s="191">
        <f>D126*$B$8</f>
        <v>22500</v>
      </c>
      <c r="F126" s="189">
        <v>1</v>
      </c>
      <c r="G126" s="191">
        <f>F126*$B$8</f>
        <v>22500</v>
      </c>
      <c r="H126" s="189">
        <v>1</v>
      </c>
      <c r="I126" s="191">
        <f>H126*$B$8</f>
        <v>22500</v>
      </c>
      <c r="J126" s="189">
        <v>1</v>
      </c>
      <c r="K126" s="191">
        <f>J126*$B$8</f>
        <v>22500</v>
      </c>
      <c r="L126" s="189">
        <v>1</v>
      </c>
      <c r="M126" s="191">
        <f>L126*$B$8</f>
        <v>22500</v>
      </c>
      <c r="N126" s="189">
        <v>1</v>
      </c>
      <c r="O126" s="191">
        <f>N126*$B$8</f>
        <v>22500</v>
      </c>
      <c r="P126" s="189">
        <v>1</v>
      </c>
      <c r="Q126" s="191">
        <f>P126*$B$8</f>
        <v>22500</v>
      </c>
      <c r="R126" s="189">
        <v>1</v>
      </c>
      <c r="S126" s="191">
        <f>R126*$B$8</f>
        <v>22500</v>
      </c>
      <c r="T126" s="189">
        <v>1</v>
      </c>
      <c r="U126" s="191">
        <f>T126*$B$8</f>
        <v>22500</v>
      </c>
      <c r="V126" s="189">
        <v>1</v>
      </c>
      <c r="W126" s="191">
        <f>V126*$B$8</f>
        <v>22500</v>
      </c>
      <c r="X126" s="189">
        <v>1</v>
      </c>
      <c r="Y126" s="191">
        <f>X126*$B$8</f>
        <v>22500</v>
      </c>
      <c r="Z126" s="192"/>
    </row>
    <row r="127" spans="1:26" x14ac:dyDescent="0.3">
      <c r="A127" t="s">
        <v>849</v>
      </c>
      <c r="B127" s="189">
        <v>1</v>
      </c>
      <c r="C127" s="190">
        <f>B127*$B$9</f>
        <v>28500</v>
      </c>
      <c r="D127" s="189">
        <v>1</v>
      </c>
      <c r="E127" s="191">
        <f>D127*$B$7</f>
        <v>28500</v>
      </c>
      <c r="F127" s="189">
        <v>1</v>
      </c>
      <c r="G127" s="191">
        <f>F127*$B$7</f>
        <v>28500</v>
      </c>
      <c r="H127" s="189">
        <v>1</v>
      </c>
      <c r="I127" s="191">
        <f>H127*$B$7</f>
        <v>28500</v>
      </c>
      <c r="J127" s="189">
        <v>1</v>
      </c>
      <c r="K127" s="191">
        <f>J127*$B$7</f>
        <v>28500</v>
      </c>
      <c r="L127" s="189">
        <v>1</v>
      </c>
      <c r="M127" s="191">
        <f>L127*$B$7</f>
        <v>28500</v>
      </c>
      <c r="N127" s="189">
        <v>1</v>
      </c>
      <c r="O127" s="191">
        <f>N127*$B$7</f>
        <v>28500</v>
      </c>
      <c r="P127" s="189">
        <v>1</v>
      </c>
      <c r="Q127" s="191">
        <f>P127*$B$7</f>
        <v>28500</v>
      </c>
      <c r="R127" s="189">
        <v>1</v>
      </c>
      <c r="S127" s="191">
        <f>R127*$B$7</f>
        <v>28500</v>
      </c>
      <c r="T127" s="189">
        <v>1</v>
      </c>
      <c r="U127" s="191">
        <f>T127*$B$7</f>
        <v>28500</v>
      </c>
      <c r="V127" s="189">
        <v>1</v>
      </c>
      <c r="W127" s="191">
        <f>V127*$B$7</f>
        <v>28500</v>
      </c>
      <c r="X127" s="189">
        <v>1</v>
      </c>
      <c r="Y127" s="191">
        <f>X127*$B$7</f>
        <v>28500</v>
      </c>
      <c r="Z127" s="192"/>
    </row>
    <row r="128" spans="1:26" x14ac:dyDescent="0.3">
      <c r="A128" t="s">
        <v>850</v>
      </c>
      <c r="B128" s="189">
        <f>SUM(B125:B127)</f>
        <v>5</v>
      </c>
      <c r="C128" s="190">
        <f>SUM(C125:C127)</f>
        <v>136500</v>
      </c>
      <c r="D128" s="189">
        <f t="shared" ref="D128:X128" si="34">SUM(D125:D127)</f>
        <v>5</v>
      </c>
      <c r="E128" s="191">
        <f>SUM(E125:E127)</f>
        <v>136500</v>
      </c>
      <c r="F128" s="189">
        <f t="shared" si="34"/>
        <v>5</v>
      </c>
      <c r="G128" s="191">
        <f>SUM(G125:G127)</f>
        <v>136500</v>
      </c>
      <c r="H128" s="189">
        <f t="shared" si="34"/>
        <v>5</v>
      </c>
      <c r="I128" s="191">
        <f>SUM(I125:I127)</f>
        <v>136500</v>
      </c>
      <c r="J128" s="189">
        <f t="shared" si="34"/>
        <v>5</v>
      </c>
      <c r="K128" s="191">
        <f>SUM(K125:K127)</f>
        <v>136500</v>
      </c>
      <c r="L128" s="189">
        <f t="shared" si="34"/>
        <v>5</v>
      </c>
      <c r="M128" s="191">
        <f>SUM(M125:M127)</f>
        <v>136500</v>
      </c>
      <c r="N128" s="189">
        <f t="shared" si="34"/>
        <v>5</v>
      </c>
      <c r="O128" s="191">
        <f>SUM(O125:O127)</f>
        <v>136500</v>
      </c>
      <c r="P128" s="189">
        <f t="shared" si="34"/>
        <v>5</v>
      </c>
      <c r="Q128" s="191">
        <f>SUM(Q125:Q127)</f>
        <v>136500</v>
      </c>
      <c r="R128" s="189">
        <f t="shared" si="34"/>
        <v>5</v>
      </c>
      <c r="S128" s="191">
        <f>SUM(S125:S127)</f>
        <v>136500</v>
      </c>
      <c r="T128" s="189">
        <f t="shared" si="34"/>
        <v>5</v>
      </c>
      <c r="U128" s="191">
        <f>SUM(U125:U127)</f>
        <v>136500</v>
      </c>
      <c r="V128" s="189">
        <f t="shared" si="34"/>
        <v>5</v>
      </c>
      <c r="W128" s="191">
        <f>SUM(W125:W127)</f>
        <v>136500</v>
      </c>
      <c r="X128" s="189">
        <f t="shared" si="34"/>
        <v>5</v>
      </c>
      <c r="Y128" s="191">
        <f>SUM(Y125:Y127)</f>
        <v>136500</v>
      </c>
      <c r="Z128" s="192"/>
    </row>
    <row r="129" spans="1:26" x14ac:dyDescent="0.3">
      <c r="A129" t="s">
        <v>328</v>
      </c>
      <c r="B129" s="170">
        <v>1.17</v>
      </c>
      <c r="C129" s="190">
        <f>B129*$B$7</f>
        <v>33345</v>
      </c>
      <c r="D129" s="170">
        <v>1.17</v>
      </c>
      <c r="E129" s="193">
        <f>D129*$B$7</f>
        <v>33345</v>
      </c>
      <c r="F129" s="170">
        <v>1.17</v>
      </c>
      <c r="G129" s="193">
        <f>F129*$B$7</f>
        <v>33345</v>
      </c>
      <c r="H129" s="170">
        <v>1.17</v>
      </c>
      <c r="I129" s="193">
        <f>H129*$B$7</f>
        <v>33345</v>
      </c>
      <c r="J129" s="170">
        <v>1.17</v>
      </c>
      <c r="K129" s="193">
        <f>J129*$B$7</f>
        <v>33345</v>
      </c>
      <c r="L129" s="170">
        <v>1.17</v>
      </c>
      <c r="M129" s="193">
        <f>L129*$B$7</f>
        <v>33345</v>
      </c>
      <c r="N129" s="170">
        <v>1.17</v>
      </c>
      <c r="O129" s="193">
        <f>N129*$B$7</f>
        <v>33345</v>
      </c>
      <c r="P129" s="170">
        <v>1.17</v>
      </c>
      <c r="Q129" s="193">
        <f>P129*$B$7</f>
        <v>33345</v>
      </c>
      <c r="R129" s="170">
        <v>1.17</v>
      </c>
      <c r="S129" s="193">
        <f>R129*$B$7</f>
        <v>33345</v>
      </c>
      <c r="T129" s="170">
        <v>1.17</v>
      </c>
      <c r="U129" s="193">
        <f>T129*$B$7</f>
        <v>33345</v>
      </c>
      <c r="V129" s="170">
        <v>1.17</v>
      </c>
      <c r="W129" s="193">
        <f>V129*$B$7</f>
        <v>33345</v>
      </c>
      <c r="X129" s="170">
        <v>1.17</v>
      </c>
      <c r="Y129" s="193">
        <f>X129*$B$7</f>
        <v>33345</v>
      </c>
      <c r="Z129" s="192"/>
    </row>
    <row r="130" spans="1:26" x14ac:dyDescent="0.3">
      <c r="A130" t="s">
        <v>328</v>
      </c>
      <c r="B130" s="170">
        <v>1.17</v>
      </c>
      <c r="C130" s="190">
        <f>B130*$B$7</f>
        <v>33345</v>
      </c>
      <c r="D130" s="170">
        <v>1.17</v>
      </c>
      <c r="E130" s="193">
        <f>D130*$B$7</f>
        <v>33345</v>
      </c>
      <c r="F130" s="170">
        <v>1.17</v>
      </c>
      <c r="G130" s="193">
        <f>F130*$B$7</f>
        <v>33345</v>
      </c>
      <c r="H130" s="170">
        <v>1.17</v>
      </c>
      <c r="I130" s="193">
        <f>H130*$B$7</f>
        <v>33345</v>
      </c>
      <c r="J130" s="170">
        <v>1.17</v>
      </c>
      <c r="K130" s="193">
        <f>J130*$B$7</f>
        <v>33345</v>
      </c>
      <c r="L130" s="170">
        <v>1.17</v>
      </c>
      <c r="M130" s="193">
        <f>L130*$B$7</f>
        <v>33345</v>
      </c>
      <c r="N130" s="170">
        <v>1.17</v>
      </c>
      <c r="O130" s="193">
        <f>N130*$B$7</f>
        <v>33345</v>
      </c>
      <c r="P130" s="170">
        <v>1.17</v>
      </c>
      <c r="Q130" s="193">
        <f>P130*$B$7</f>
        <v>33345</v>
      </c>
      <c r="R130" s="170">
        <v>1.17</v>
      </c>
      <c r="S130" s="193">
        <f>R130*$B$7</f>
        <v>33345</v>
      </c>
      <c r="T130" s="170">
        <v>1.17</v>
      </c>
      <c r="U130" s="193">
        <f>T130*$B$7</f>
        <v>33345</v>
      </c>
      <c r="V130" s="170">
        <v>1.17</v>
      </c>
      <c r="W130" s="193">
        <f>V130*$B$7</f>
        <v>33345</v>
      </c>
      <c r="X130" s="170">
        <v>1.17</v>
      </c>
      <c r="Y130" s="193">
        <f>X130*$B$7</f>
        <v>33345</v>
      </c>
      <c r="Z130" s="192"/>
    </row>
    <row r="131" spans="1:26" x14ac:dyDescent="0.3">
      <c r="B131" s="194"/>
      <c r="C131" s="194"/>
      <c r="D131" s="194"/>
      <c r="E131" s="194"/>
      <c r="F131" s="194"/>
      <c r="G131" s="194"/>
      <c r="H131" s="194"/>
      <c r="I131" s="194"/>
      <c r="J131" s="194"/>
      <c r="K131" s="194"/>
      <c r="L131" s="194"/>
      <c r="M131" s="194"/>
      <c r="N131" s="192"/>
      <c r="Z131" s="178"/>
    </row>
    <row r="134" spans="1:26" x14ac:dyDescent="0.3">
      <c r="A134" s="176" t="s">
        <v>288</v>
      </c>
      <c r="B134" s="585">
        <v>2011</v>
      </c>
      <c r="C134" s="585"/>
      <c r="D134" s="585">
        <v>2012</v>
      </c>
      <c r="E134" s="585"/>
      <c r="F134" s="585">
        <v>2013</v>
      </c>
      <c r="G134" s="585"/>
    </row>
    <row r="135" spans="1:26" x14ac:dyDescent="0.3">
      <c r="A135" s="176"/>
      <c r="B135" s="148" t="s">
        <v>289</v>
      </c>
      <c r="C135" s="148" t="s">
        <v>290</v>
      </c>
      <c r="D135" s="148" t="s">
        <v>289</v>
      </c>
      <c r="E135" s="148" t="s">
        <v>290</v>
      </c>
      <c r="F135" s="148" t="s">
        <v>289</v>
      </c>
      <c r="G135" s="148" t="s">
        <v>290</v>
      </c>
    </row>
    <row r="136" spans="1:26" x14ac:dyDescent="0.3">
      <c r="A136" t="s">
        <v>274</v>
      </c>
      <c r="B136" s="188">
        <f>C136/C$141</f>
        <v>0.60655737704918034</v>
      </c>
      <c r="C136" s="178">
        <f>AA93</f>
        <v>4292000</v>
      </c>
      <c r="D136" s="188">
        <v>0.52</v>
      </c>
      <c r="E136" s="178">
        <f>D136*$E$141</f>
        <v>6818406.3999999994</v>
      </c>
      <c r="F136" s="188">
        <v>0.5</v>
      </c>
      <c r="G136" s="178">
        <f>F136*$G$141</f>
        <v>9739391.9999999981</v>
      </c>
    </row>
    <row r="137" spans="1:26" x14ac:dyDescent="0.3">
      <c r="A137" t="s">
        <v>275</v>
      </c>
      <c r="B137" s="188">
        <f t="shared" ref="B137:B141" si="35">C137/C$141</f>
        <v>0.13326738270209157</v>
      </c>
      <c r="C137" s="178">
        <f t="shared" ref="C137:C140" si="36">AA94</f>
        <v>943000</v>
      </c>
      <c r="D137" s="188">
        <v>0.13</v>
      </c>
      <c r="E137" s="178">
        <f>D137*$E$141</f>
        <v>1704601.5999999999</v>
      </c>
      <c r="F137" s="188">
        <v>0.13</v>
      </c>
      <c r="G137" s="178">
        <f>F137*$G$141</f>
        <v>2532241.9199999995</v>
      </c>
    </row>
    <row r="138" spans="1:26" x14ac:dyDescent="0.3">
      <c r="A138" t="s">
        <v>272</v>
      </c>
      <c r="B138" s="188">
        <f t="shared" si="35"/>
        <v>0.17750141322781232</v>
      </c>
      <c r="C138" s="178">
        <f t="shared" si="36"/>
        <v>1256000</v>
      </c>
      <c r="D138" s="195">
        <v>0.25</v>
      </c>
      <c r="E138" s="178">
        <f>D138*$E$141</f>
        <v>3278079.9999999995</v>
      </c>
      <c r="F138" s="195">
        <v>0.28000000000000003</v>
      </c>
      <c r="G138" s="178">
        <f>F138*$G$141</f>
        <v>5454059.5199999996</v>
      </c>
    </row>
    <row r="139" spans="1:26" x14ac:dyDescent="0.3">
      <c r="A139" t="s">
        <v>324</v>
      </c>
      <c r="B139" s="188">
        <f t="shared" si="35"/>
        <v>1.4838892029395138E-2</v>
      </c>
      <c r="C139" s="178">
        <f t="shared" si="36"/>
        <v>105000</v>
      </c>
      <c r="D139" s="195">
        <v>0.01</v>
      </c>
      <c r="E139" s="178">
        <f>D139*$E$141</f>
        <v>131123.19999999998</v>
      </c>
      <c r="F139" s="195">
        <v>0</v>
      </c>
      <c r="G139" s="178">
        <f>F139*$G$141</f>
        <v>0</v>
      </c>
    </row>
    <row r="140" spans="1:26" x14ac:dyDescent="0.3">
      <c r="A140" t="s">
        <v>273</v>
      </c>
      <c r="B140" s="188">
        <f t="shared" si="35"/>
        <v>6.7834934991520629E-2</v>
      </c>
      <c r="C140" s="178">
        <f t="shared" si="36"/>
        <v>480000</v>
      </c>
      <c r="D140" s="196">
        <v>0.09</v>
      </c>
      <c r="E140" s="178">
        <f>D140*$E$141</f>
        <v>1180108.7999999998</v>
      </c>
      <c r="F140" s="196">
        <v>0.09</v>
      </c>
      <c r="G140" s="178">
        <f>F140*$G$141</f>
        <v>1753090.5599999996</v>
      </c>
    </row>
    <row r="141" spans="1:26" x14ac:dyDescent="0.3">
      <c r="A141" s="176" t="s">
        <v>344</v>
      </c>
      <c r="B141" s="230">
        <f t="shared" si="35"/>
        <v>1</v>
      </c>
      <c r="C141" s="181">
        <f>SUM(C136:C140)</f>
        <v>7076000</v>
      </c>
      <c r="D141" s="197">
        <f>SUM(D136:D140)</f>
        <v>1</v>
      </c>
      <c r="E141" s="180">
        <v>13112319.999999998</v>
      </c>
      <c r="F141" s="197">
        <f>SUM(F136:F140)</f>
        <v>1</v>
      </c>
      <c r="G141" s="180">
        <v>19478783.999999996</v>
      </c>
    </row>
    <row r="142" spans="1:26" x14ac:dyDescent="0.3">
      <c r="B142" s="85"/>
      <c r="C142" s="85"/>
      <c r="D142" s="85"/>
      <c r="E142" s="85"/>
      <c r="F142" s="85"/>
      <c r="G142" s="85"/>
    </row>
    <row r="143" spans="1:26" x14ac:dyDescent="0.3">
      <c r="A143" s="85"/>
      <c r="B143" s="188"/>
      <c r="C143" s="178"/>
      <c r="D143" s="188"/>
      <c r="E143" s="224"/>
      <c r="F143" s="188"/>
      <c r="G143" s="224"/>
    </row>
    <row r="144" spans="1:26" x14ac:dyDescent="0.3">
      <c r="A144" s="85"/>
      <c r="B144" s="85"/>
      <c r="C144" s="85"/>
      <c r="D144" s="85"/>
      <c r="E144" s="85"/>
      <c r="F144" s="85"/>
      <c r="G144" s="85"/>
    </row>
    <row r="145" spans="1:7" x14ac:dyDescent="0.3">
      <c r="A145" s="85"/>
      <c r="B145" s="198"/>
      <c r="C145" s="199"/>
      <c r="D145" s="198"/>
      <c r="E145" s="199"/>
      <c r="F145" s="198"/>
      <c r="G145" s="199"/>
    </row>
    <row r="146" spans="1:7" x14ac:dyDescent="0.3">
      <c r="B146" s="200"/>
      <c r="C146" s="117"/>
      <c r="D146" s="117"/>
      <c r="E146" s="117"/>
      <c r="F146" s="200"/>
      <c r="G146" s="200"/>
    </row>
    <row r="147" spans="1:7" s="148" customFormat="1" x14ac:dyDescent="0.3"/>
    <row r="148" spans="1:7" x14ac:dyDescent="0.3">
      <c r="B148" s="178"/>
      <c r="C148" s="183"/>
      <c r="D148" s="183"/>
      <c r="E148" s="183"/>
    </row>
    <row r="149" spans="1:7" x14ac:dyDescent="0.3">
      <c r="B149" s="178"/>
      <c r="C149" s="183"/>
      <c r="D149" s="183"/>
      <c r="E149" s="183"/>
    </row>
    <row r="150" spans="1:7" x14ac:dyDescent="0.3">
      <c r="B150" s="178"/>
      <c r="C150" s="183"/>
      <c r="D150" s="183"/>
      <c r="E150" s="183"/>
    </row>
    <row r="151" spans="1:7" x14ac:dyDescent="0.3">
      <c r="C151" s="183"/>
      <c r="D151" s="183"/>
      <c r="E151" s="183"/>
    </row>
    <row r="152" spans="1:7" x14ac:dyDescent="0.3">
      <c r="C152" s="183"/>
      <c r="D152" s="183"/>
      <c r="E152" s="183"/>
    </row>
    <row r="153" spans="1:7" x14ac:dyDescent="0.3">
      <c r="C153" s="170"/>
    </row>
    <row r="154" spans="1:7" x14ac:dyDescent="0.3">
      <c r="C154" s="183"/>
      <c r="D154" s="192"/>
      <c r="E154" s="192"/>
    </row>
    <row r="155" spans="1:7" x14ac:dyDescent="0.3">
      <c r="C155" s="183"/>
      <c r="D155" s="192"/>
      <c r="E155" s="192"/>
    </row>
    <row r="156" spans="1:7" x14ac:dyDescent="0.3">
      <c r="C156" s="183"/>
      <c r="D156" s="192"/>
      <c r="E156" s="192"/>
    </row>
    <row r="157" spans="1:7" x14ac:dyDescent="0.3">
      <c r="C157" s="183"/>
    </row>
    <row r="158" spans="1:7" x14ac:dyDescent="0.3">
      <c r="C158" s="183"/>
    </row>
    <row r="159" spans="1:7" x14ac:dyDescent="0.3">
      <c r="C159" s="192"/>
    </row>
  </sheetData>
  <mergeCells count="13">
    <mergeCell ref="B101:C101"/>
    <mergeCell ref="B111:C111"/>
    <mergeCell ref="B134:C134"/>
    <mergeCell ref="D134:E134"/>
    <mergeCell ref="F134:G134"/>
    <mergeCell ref="B45:C45"/>
    <mergeCell ref="B91:C91"/>
    <mergeCell ref="A5:B5"/>
    <mergeCell ref="C5:D5"/>
    <mergeCell ref="A13:B13"/>
    <mergeCell ref="B22:C22"/>
    <mergeCell ref="B54:C54"/>
    <mergeCell ref="B85:C85"/>
  </mergeCells>
  <pageMargins left="0.5" right="0.2" top="0.25" bottom="0.25" header="0.05" footer="0.3"/>
  <pageSetup scale="27" orientation="landscape" r:id="rId1"/>
  <headerFooter>
    <oddHeader>&amp;C&amp;18C Port Solutions, Inc.</oddHeader>
    <oddFooter>&amp;C&amp;A&amp;R&amp;F</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12"/>
  <sheetViews>
    <sheetView zoomScaleNormal="100" workbookViewId="0">
      <pane xSplit="1" ySplit="2" topLeftCell="E3" activePane="bottomRight" state="frozen"/>
      <selection pane="topRight" activeCell="B1" sqref="B1"/>
      <selection pane="bottomLeft" activeCell="A3" sqref="A3"/>
      <selection pane="bottomRight"/>
    </sheetView>
  </sheetViews>
  <sheetFormatPr defaultRowHeight="14.4" x14ac:dyDescent="0.3"/>
  <cols>
    <col min="1" max="1" width="30.109375" bestFit="1" customWidth="1"/>
    <col min="2" max="2" width="6.6640625" bestFit="1" customWidth="1"/>
    <col min="3" max="3" width="7.109375" bestFit="1" customWidth="1"/>
    <col min="4" max="4" width="11.6640625" bestFit="1" customWidth="1"/>
    <col min="5" max="5" width="11.33203125" bestFit="1" customWidth="1"/>
    <col min="6" max="6" width="11.88671875" bestFit="1" customWidth="1"/>
    <col min="7" max="9" width="12.33203125" bestFit="1" customWidth="1"/>
    <col min="10" max="10" width="11.88671875" bestFit="1" customWidth="1"/>
    <col min="11" max="13" width="12.33203125" bestFit="1" customWidth="1"/>
    <col min="14" max="14" width="12.5546875" bestFit="1" customWidth="1"/>
    <col min="15" max="15" width="12.33203125" bestFit="1" customWidth="1"/>
    <col min="16" max="16" width="12.5546875" bestFit="1" customWidth="1"/>
    <col min="17" max="37" width="11.5546875" bestFit="1" customWidth="1"/>
  </cols>
  <sheetData>
    <row r="1" spans="1:37" x14ac:dyDescent="0.3">
      <c r="B1" s="87">
        <v>40544</v>
      </c>
      <c r="C1" s="87">
        <v>40575</v>
      </c>
      <c r="D1" s="87">
        <v>40603</v>
      </c>
      <c r="E1" s="87">
        <v>40634</v>
      </c>
      <c r="F1" s="87">
        <v>40664</v>
      </c>
      <c r="G1" s="87">
        <v>40695</v>
      </c>
      <c r="H1" s="87">
        <v>40725</v>
      </c>
      <c r="I1" s="87">
        <v>40756</v>
      </c>
      <c r="J1" s="87">
        <v>40787</v>
      </c>
      <c r="K1" s="87">
        <v>40817</v>
      </c>
      <c r="L1" s="87">
        <v>40848</v>
      </c>
      <c r="M1" s="87">
        <v>40878</v>
      </c>
      <c r="N1" s="87">
        <v>40909</v>
      </c>
      <c r="O1" s="87">
        <v>40940</v>
      </c>
      <c r="P1" s="87">
        <v>40969</v>
      </c>
      <c r="Q1" s="87">
        <v>41000</v>
      </c>
      <c r="R1" s="87">
        <v>41030</v>
      </c>
      <c r="S1" s="87">
        <v>41061</v>
      </c>
      <c r="T1" s="87">
        <v>41091</v>
      </c>
      <c r="U1" s="87">
        <v>41122</v>
      </c>
      <c r="V1" s="87">
        <v>41153</v>
      </c>
      <c r="W1" s="87">
        <v>41183</v>
      </c>
      <c r="X1" s="87">
        <v>41214</v>
      </c>
      <c r="Y1" s="87">
        <v>41244</v>
      </c>
      <c r="Z1" s="87">
        <v>41275</v>
      </c>
      <c r="AA1" s="87">
        <v>41306</v>
      </c>
      <c r="AB1" s="87">
        <v>41334</v>
      </c>
      <c r="AC1" s="87">
        <v>41365</v>
      </c>
      <c r="AD1" s="87">
        <v>41395</v>
      </c>
      <c r="AE1" s="87">
        <v>41426</v>
      </c>
      <c r="AF1" s="87">
        <v>41456</v>
      </c>
      <c r="AG1" s="87">
        <v>41487</v>
      </c>
      <c r="AH1" s="87">
        <v>41518</v>
      </c>
      <c r="AI1" s="87">
        <v>41548</v>
      </c>
      <c r="AJ1" s="87">
        <v>41579</v>
      </c>
      <c r="AK1" s="87">
        <v>41609</v>
      </c>
    </row>
    <row r="2" spans="1:37" x14ac:dyDescent="0.3">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x14ac:dyDescent="0.3">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row>
    <row r="4" spans="1:37" x14ac:dyDescent="0.3">
      <c r="A4" s="301" t="s">
        <v>652</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row>
    <row r="5" spans="1:37" x14ac:dyDescent="0.3">
      <c r="A5" s="85" t="s">
        <v>639</v>
      </c>
      <c r="B5" s="17">
        <f>'Sale Revenue'!C165</f>
        <v>0</v>
      </c>
      <c r="C5" s="17">
        <f>'Sale Revenue'!D165</f>
        <v>0</v>
      </c>
      <c r="D5" s="17">
        <f>'Sale Revenue'!E165</f>
        <v>2260.5284413129702</v>
      </c>
      <c r="E5" s="17">
        <f>'Sale Revenue'!F165</f>
        <v>3926.619975144728</v>
      </c>
      <c r="F5" s="17">
        <f>'Sale Revenue'!G165</f>
        <v>7513.2683386011167</v>
      </c>
      <c r="G5" s="17">
        <f>'Sale Revenue'!H165</f>
        <v>10719.140341120778</v>
      </c>
      <c r="H5" s="17">
        <f>'Sale Revenue'!I165</f>
        <v>17331.785158703711</v>
      </c>
      <c r="I5" s="17">
        <f>'Sale Revenue'!J165</f>
        <v>22769.75916222022</v>
      </c>
      <c r="J5" s="17">
        <f>'Sale Revenue'!K165</f>
        <v>28466.213165736728</v>
      </c>
      <c r="K5" s="17">
        <f>'Sale Revenue'!L165</f>
        <v>35421.997302586569</v>
      </c>
      <c r="L5" s="17">
        <f>'Sale Revenue'!M165</f>
        <v>44738.424268963689</v>
      </c>
      <c r="M5" s="17">
        <f>'Sale Revenue'!N165</f>
        <v>52764.87955370202</v>
      </c>
      <c r="N5" s="17">
        <f>'Sale Revenue'!O165</f>
        <v>59435.713290551859</v>
      </c>
      <c r="O5" s="17">
        <f>'Sale Revenue'!P165</f>
        <v>67230.247801656253</v>
      </c>
      <c r="P5" s="17">
        <f>'Sale Revenue'!Q165</f>
        <v>77512.459769716806</v>
      </c>
      <c r="Q5" s="17">
        <f>'Sale Revenue'!R165</f>
        <v>88430.329843907937</v>
      </c>
      <c r="R5" s="17">
        <f>'Sale Revenue'!S165</f>
        <v>99338.790273003862</v>
      </c>
      <c r="S5" s="17">
        <f>'Sale Revenue'!T165</f>
        <v>110771.89313504752</v>
      </c>
      <c r="T5" s="17">
        <f>'Sale Revenue'!U165</f>
        <v>121788.31180910565</v>
      </c>
      <c r="U5" s="17">
        <f>'Sale Revenue'!V165</f>
        <v>133900.45809238759</v>
      </c>
      <c r="V5" s="17">
        <f>'Sale Revenue'!W165</f>
        <v>146706.49477376073</v>
      </c>
      <c r="W5" s="17">
        <f>'Sale Revenue'!X165</f>
        <v>160157.51256724106</v>
      </c>
      <c r="X5" s="17">
        <f>'Sale Revenue'!Y165</f>
        <v>173978.18329878012</v>
      </c>
      <c r="Y5" s="17">
        <f>'Sale Revenue'!Z165</f>
        <v>188978.20843228674</v>
      </c>
      <c r="Z5" s="17">
        <f>'Sale Revenue'!AA165</f>
        <v>205377.27377181937</v>
      </c>
      <c r="AA5" s="17">
        <f>'Sale Revenue'!AB165</f>
        <v>221940.09367628221</v>
      </c>
      <c r="AB5" s="17">
        <f>'Sale Revenue'!AC165</f>
        <v>240009.87006548696</v>
      </c>
      <c r="AC5" s="17">
        <f>'Sale Revenue'!AD165</f>
        <v>258740.5562820957</v>
      </c>
      <c r="AD5" s="17">
        <f>'Sale Revenue'!AE165</f>
        <v>278561.88898469543</v>
      </c>
      <c r="AE5" s="17">
        <f>'Sale Revenue'!AF165</f>
        <v>299005.57707555557</v>
      </c>
      <c r="AF5" s="17">
        <f>'Sale Revenue'!AG165</f>
        <v>320200.65032505337</v>
      </c>
      <c r="AG5" s="17">
        <f>'Sale Revenue'!AH165</f>
        <v>342603.89551794162</v>
      </c>
      <c r="AH5" s="17">
        <f>'Sale Revenue'!AI165</f>
        <v>365909.03732907522</v>
      </c>
      <c r="AI5" s="17">
        <f>'Sale Revenue'!AJ165</f>
        <v>390212.15041508595</v>
      </c>
      <c r="AJ5" s="17">
        <f>'Sale Revenue'!AK165</f>
        <v>415481.6167935399</v>
      </c>
      <c r="AK5" s="17">
        <f>'Sale Revenue'!AL165</f>
        <v>442111.65344655933</v>
      </c>
    </row>
    <row r="7" spans="1:37" x14ac:dyDescent="0.3">
      <c r="A7" t="s">
        <v>643</v>
      </c>
      <c r="D7" s="54">
        <f>D97</f>
        <v>7500</v>
      </c>
      <c r="E7" s="54">
        <f t="shared" ref="E7:AK7" si="0">E97</f>
        <v>7500</v>
      </c>
      <c r="F7" s="54">
        <f t="shared" si="0"/>
        <v>10000</v>
      </c>
      <c r="G7" s="54">
        <f t="shared" si="0"/>
        <v>10000</v>
      </c>
      <c r="H7" s="54">
        <f t="shared" si="0"/>
        <v>22500</v>
      </c>
      <c r="I7" s="54">
        <f t="shared" si="0"/>
        <v>15000</v>
      </c>
      <c r="J7" s="54">
        <f t="shared" si="0"/>
        <v>17500</v>
      </c>
      <c r="K7" s="54">
        <f t="shared" si="0"/>
        <v>22500</v>
      </c>
      <c r="L7" s="54">
        <f t="shared" si="0"/>
        <v>30000</v>
      </c>
      <c r="M7" s="54">
        <f t="shared" si="0"/>
        <v>27500</v>
      </c>
      <c r="N7" s="54">
        <f t="shared" si="0"/>
        <v>22500</v>
      </c>
      <c r="O7" s="54">
        <f t="shared" si="0"/>
        <v>27500</v>
      </c>
      <c r="P7" s="54">
        <f t="shared" si="0"/>
        <v>27500</v>
      </c>
      <c r="Q7" s="54">
        <f t="shared" si="0"/>
        <v>27500</v>
      </c>
      <c r="R7" s="54">
        <f t="shared" si="0"/>
        <v>30000</v>
      </c>
      <c r="S7" s="54">
        <f t="shared" si="0"/>
        <v>30000</v>
      </c>
      <c r="T7" s="54">
        <f t="shared" si="0"/>
        <v>30000</v>
      </c>
      <c r="U7" s="54">
        <f t="shared" si="0"/>
        <v>32500</v>
      </c>
      <c r="V7" s="54">
        <f t="shared" si="0"/>
        <v>35000</v>
      </c>
      <c r="W7" s="54">
        <f t="shared" si="0"/>
        <v>35000</v>
      </c>
      <c r="X7" s="54">
        <f t="shared" si="0"/>
        <v>37500</v>
      </c>
      <c r="Y7" s="54">
        <f t="shared" si="0"/>
        <v>40000</v>
      </c>
      <c r="Z7" s="54">
        <f t="shared" si="0"/>
        <v>42500</v>
      </c>
      <c r="AA7" s="54">
        <f t="shared" si="0"/>
        <v>42500</v>
      </c>
      <c r="AB7" s="54">
        <f t="shared" si="0"/>
        <v>40000</v>
      </c>
      <c r="AC7" s="54">
        <f t="shared" si="0"/>
        <v>42500</v>
      </c>
      <c r="AD7" s="54">
        <f t="shared" si="0"/>
        <v>47500</v>
      </c>
      <c r="AE7" s="54">
        <f t="shared" si="0"/>
        <v>47500</v>
      </c>
      <c r="AF7" s="54">
        <f t="shared" si="0"/>
        <v>52500</v>
      </c>
      <c r="AG7" s="54">
        <f t="shared" si="0"/>
        <v>55000</v>
      </c>
      <c r="AH7" s="54">
        <f t="shared" si="0"/>
        <v>57500</v>
      </c>
      <c r="AI7" s="54">
        <f t="shared" si="0"/>
        <v>62500</v>
      </c>
      <c r="AJ7" s="54">
        <f t="shared" si="0"/>
        <v>65000</v>
      </c>
      <c r="AK7" s="54">
        <f t="shared" si="0"/>
        <v>70000</v>
      </c>
    </row>
    <row r="8" spans="1:37" x14ac:dyDescent="0.3">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row>
    <row r="9" spans="1:37" x14ac:dyDescent="0.3">
      <c r="A9" t="s">
        <v>651</v>
      </c>
      <c r="D9" s="21">
        <f>SUM(D5:D8)</f>
        <v>9760.5284413129702</v>
      </c>
      <c r="E9" s="21">
        <f t="shared" ref="E9:AK9" si="1">SUM(E5:E8)</f>
        <v>11426.619975144728</v>
      </c>
      <c r="F9" s="21">
        <f t="shared" si="1"/>
        <v>17513.268338601116</v>
      </c>
      <c r="G9" s="21">
        <f t="shared" si="1"/>
        <v>20719.140341120779</v>
      </c>
      <c r="H9" s="21">
        <f t="shared" si="1"/>
        <v>39831.785158703715</v>
      </c>
      <c r="I9" s="21">
        <f t="shared" si="1"/>
        <v>37769.759162220216</v>
      </c>
      <c r="J9" s="21">
        <f t="shared" si="1"/>
        <v>45966.213165736728</v>
      </c>
      <c r="K9" s="21">
        <f t="shared" si="1"/>
        <v>57921.997302586569</v>
      </c>
      <c r="L9" s="21">
        <f t="shared" si="1"/>
        <v>74738.424268963689</v>
      </c>
      <c r="M9" s="21">
        <f t="shared" si="1"/>
        <v>80264.87955370202</v>
      </c>
      <c r="N9" s="21">
        <f t="shared" si="1"/>
        <v>81935.713290551852</v>
      </c>
      <c r="O9" s="21">
        <f t="shared" si="1"/>
        <v>94730.247801656253</v>
      </c>
      <c r="P9" s="21">
        <f t="shared" si="1"/>
        <v>105012.45976971681</v>
      </c>
      <c r="Q9" s="21">
        <f t="shared" si="1"/>
        <v>115930.32984390794</v>
      </c>
      <c r="R9" s="21">
        <f t="shared" si="1"/>
        <v>129338.79027300386</v>
      </c>
      <c r="S9" s="21">
        <f t="shared" si="1"/>
        <v>140771.89313504752</v>
      </c>
      <c r="T9" s="21">
        <f t="shared" si="1"/>
        <v>151788.31180910565</v>
      </c>
      <c r="U9" s="21">
        <f t="shared" si="1"/>
        <v>166400.45809238759</v>
      </c>
      <c r="V9" s="21">
        <f t="shared" si="1"/>
        <v>181706.49477376073</v>
      </c>
      <c r="W9" s="21">
        <f t="shared" si="1"/>
        <v>195157.51256724106</v>
      </c>
      <c r="X9" s="21">
        <f t="shared" si="1"/>
        <v>211478.18329878012</v>
      </c>
      <c r="Y9" s="21">
        <f t="shared" si="1"/>
        <v>228978.20843228674</v>
      </c>
      <c r="Z9" s="21">
        <f t="shared" si="1"/>
        <v>247877.27377181937</v>
      </c>
      <c r="AA9" s="21">
        <f t="shared" si="1"/>
        <v>264440.09367628221</v>
      </c>
      <c r="AB9" s="21">
        <f t="shared" si="1"/>
        <v>280009.87006548699</v>
      </c>
      <c r="AC9" s="21">
        <f t="shared" si="1"/>
        <v>301240.55628209573</v>
      </c>
      <c r="AD9" s="21">
        <f t="shared" si="1"/>
        <v>326061.88898469543</v>
      </c>
      <c r="AE9" s="21">
        <f t="shared" si="1"/>
        <v>346505.57707555557</v>
      </c>
      <c r="AF9" s="21">
        <f t="shared" si="1"/>
        <v>372700.65032505337</v>
      </c>
      <c r="AG9" s="21">
        <f t="shared" si="1"/>
        <v>397603.89551794162</v>
      </c>
      <c r="AH9" s="21">
        <f t="shared" si="1"/>
        <v>423409.03732907522</v>
      </c>
      <c r="AI9" s="21">
        <f t="shared" si="1"/>
        <v>452712.15041508595</v>
      </c>
      <c r="AJ9" s="21">
        <f t="shared" si="1"/>
        <v>480481.6167935399</v>
      </c>
      <c r="AK9" s="21">
        <f t="shared" si="1"/>
        <v>512111.65344655933</v>
      </c>
    </row>
    <row r="13" spans="1:37" x14ac:dyDescent="0.3">
      <c r="A13" s="105" t="s">
        <v>639</v>
      </c>
    </row>
    <row r="15" spans="1:37" x14ac:dyDescent="0.3">
      <c r="A15" s="273" t="s">
        <v>653</v>
      </c>
    </row>
    <row r="16" spans="1:37" x14ac:dyDescent="0.3">
      <c r="A16" s="244" t="s">
        <v>274</v>
      </c>
      <c r="D16">
        <f>'Contracts Signed'!B48</f>
        <v>7</v>
      </c>
      <c r="E16">
        <f>'Contracts Signed'!C48</f>
        <v>10</v>
      </c>
      <c r="F16">
        <f>'Contracts Signed'!D48</f>
        <v>19</v>
      </c>
      <c r="G16">
        <f>'Contracts Signed'!E48</f>
        <v>27</v>
      </c>
      <c r="H16">
        <f>'Contracts Signed'!F48</f>
        <v>43</v>
      </c>
      <c r="I16">
        <f>'Contracts Signed'!G48</f>
        <v>57</v>
      </c>
      <c r="J16">
        <f>'Contracts Signed'!H48</f>
        <v>71</v>
      </c>
      <c r="K16">
        <f>'Contracts Signed'!I48</f>
        <v>85</v>
      </c>
      <c r="L16">
        <f>'Contracts Signed'!J48</f>
        <v>107</v>
      </c>
      <c r="M16">
        <f>'Contracts Signed'!K48</f>
        <v>125</v>
      </c>
      <c r="N16">
        <f>'Contracts Signed'!L48</f>
        <v>139</v>
      </c>
      <c r="O16">
        <f>'Contracts Signed'!M48</f>
        <v>156</v>
      </c>
      <c r="P16">
        <f>'Contracts Signed'!N48</f>
        <v>173</v>
      </c>
      <c r="Q16">
        <f>'Contracts Signed'!O48</f>
        <v>190</v>
      </c>
      <c r="R16">
        <f>'Contracts Signed'!P48</f>
        <v>209</v>
      </c>
      <c r="S16">
        <f>'Contracts Signed'!Q48</f>
        <v>229</v>
      </c>
      <c r="T16">
        <f>'Contracts Signed'!R48</f>
        <v>249</v>
      </c>
      <c r="U16">
        <f>'Contracts Signed'!S48</f>
        <v>272</v>
      </c>
      <c r="V16">
        <f>'Contracts Signed'!T48</f>
        <v>296</v>
      </c>
      <c r="W16">
        <f>'Contracts Signed'!U48</f>
        <v>322</v>
      </c>
      <c r="X16">
        <f>'Contracts Signed'!V48</f>
        <v>350</v>
      </c>
      <c r="Y16">
        <f>'Contracts Signed'!W48</f>
        <v>380</v>
      </c>
      <c r="Z16">
        <f>'Contracts Signed'!X48</f>
        <v>412</v>
      </c>
      <c r="AA16">
        <f>'Contracts Signed'!Y48</f>
        <v>445</v>
      </c>
      <c r="AB16">
        <f>'Contracts Signed'!Z48</f>
        <v>476</v>
      </c>
      <c r="AC16">
        <f>'Contracts Signed'!AA48</f>
        <v>508</v>
      </c>
      <c r="AD16">
        <f>'Contracts Signed'!AB48</f>
        <v>542</v>
      </c>
      <c r="AE16">
        <f>'Contracts Signed'!AC48</f>
        <v>576</v>
      </c>
      <c r="AF16">
        <f>'Contracts Signed'!AD48</f>
        <v>610</v>
      </c>
      <c r="AG16">
        <f>'Contracts Signed'!AE48</f>
        <v>646</v>
      </c>
      <c r="AH16">
        <f>'Contracts Signed'!AF48</f>
        <v>682</v>
      </c>
      <c r="AI16">
        <f>'Contracts Signed'!AG48</f>
        <v>719</v>
      </c>
      <c r="AJ16">
        <f>'Contracts Signed'!AH48</f>
        <v>758</v>
      </c>
      <c r="AK16">
        <f>'Contracts Signed'!AI48</f>
        <v>797</v>
      </c>
    </row>
    <row r="17" spans="1:37" x14ac:dyDescent="0.3">
      <c r="A17" s="244" t="s">
        <v>275</v>
      </c>
      <c r="D17">
        <f>'Contracts Signed'!B49</f>
        <v>1</v>
      </c>
      <c r="E17">
        <f>'Contracts Signed'!C49</f>
        <v>2</v>
      </c>
      <c r="F17">
        <f>'Contracts Signed'!D49</f>
        <v>5</v>
      </c>
      <c r="G17">
        <f>'Contracts Signed'!E49</f>
        <v>7</v>
      </c>
      <c r="H17">
        <f>'Contracts Signed'!F49</f>
        <v>12</v>
      </c>
      <c r="I17">
        <f>'Contracts Signed'!G49</f>
        <v>16</v>
      </c>
      <c r="J17">
        <f>'Contracts Signed'!H49</f>
        <v>20</v>
      </c>
      <c r="K17">
        <f>'Contracts Signed'!I49</f>
        <v>24</v>
      </c>
      <c r="L17">
        <f>'Contracts Signed'!J49</f>
        <v>30</v>
      </c>
      <c r="M17">
        <f>'Contracts Signed'!K49</f>
        <v>34</v>
      </c>
      <c r="N17">
        <f>'Contracts Signed'!L49</f>
        <v>38</v>
      </c>
      <c r="O17">
        <f>'Contracts Signed'!M49</f>
        <v>43</v>
      </c>
      <c r="P17">
        <f>'Contracts Signed'!N49</f>
        <v>47</v>
      </c>
      <c r="Q17">
        <f>'Contracts Signed'!O49</f>
        <v>52</v>
      </c>
      <c r="R17">
        <f>'Contracts Signed'!P49</f>
        <v>58</v>
      </c>
      <c r="S17">
        <f>'Contracts Signed'!Q49</f>
        <v>64</v>
      </c>
      <c r="T17">
        <f>'Contracts Signed'!R49</f>
        <v>70</v>
      </c>
      <c r="U17">
        <f>'Contracts Signed'!S49</f>
        <v>76</v>
      </c>
      <c r="V17">
        <f>'Contracts Signed'!T49</f>
        <v>83</v>
      </c>
      <c r="W17">
        <f>'Contracts Signed'!U49</f>
        <v>90</v>
      </c>
      <c r="X17">
        <f>'Contracts Signed'!V49</f>
        <v>97</v>
      </c>
      <c r="Y17">
        <f>'Contracts Signed'!W49</f>
        <v>106</v>
      </c>
      <c r="Z17">
        <f>'Contracts Signed'!X49</f>
        <v>115</v>
      </c>
      <c r="AA17">
        <f>'Contracts Signed'!Y49</f>
        <v>124</v>
      </c>
      <c r="AB17">
        <f>'Contracts Signed'!Z49</f>
        <v>132</v>
      </c>
      <c r="AC17">
        <f>'Contracts Signed'!AA49</f>
        <v>141</v>
      </c>
      <c r="AD17">
        <f>'Contracts Signed'!AB49</f>
        <v>150</v>
      </c>
      <c r="AE17">
        <f>'Contracts Signed'!AC49</f>
        <v>159</v>
      </c>
      <c r="AF17">
        <f>'Contracts Signed'!AD49</f>
        <v>169</v>
      </c>
      <c r="AG17">
        <f>'Contracts Signed'!AE49</f>
        <v>179</v>
      </c>
      <c r="AH17">
        <f>'Contracts Signed'!AF49</f>
        <v>189</v>
      </c>
      <c r="AI17">
        <f>'Contracts Signed'!AG49</f>
        <v>199</v>
      </c>
      <c r="AJ17">
        <f>'Contracts Signed'!AH49</f>
        <v>210</v>
      </c>
      <c r="AK17">
        <f>'Contracts Signed'!AI49</f>
        <v>221</v>
      </c>
    </row>
    <row r="18" spans="1:37" x14ac:dyDescent="0.3">
      <c r="A18" s="244" t="s">
        <v>272</v>
      </c>
      <c r="D18">
        <f>'Contracts Signed'!B50</f>
        <v>1</v>
      </c>
      <c r="E18">
        <f>'Contracts Signed'!C50</f>
        <v>2</v>
      </c>
      <c r="F18">
        <f>'Contracts Signed'!D50</f>
        <v>5</v>
      </c>
      <c r="G18">
        <f>'Contracts Signed'!E50</f>
        <v>7</v>
      </c>
      <c r="H18">
        <f>'Contracts Signed'!F50</f>
        <v>10</v>
      </c>
      <c r="I18">
        <f>'Contracts Signed'!G50</f>
        <v>14</v>
      </c>
      <c r="J18">
        <f>'Contracts Signed'!H50</f>
        <v>18</v>
      </c>
      <c r="K18">
        <f>'Contracts Signed'!I50</f>
        <v>22</v>
      </c>
      <c r="L18">
        <f>'Contracts Signed'!J50</f>
        <v>31</v>
      </c>
      <c r="M18">
        <f>'Contracts Signed'!K50</f>
        <v>37</v>
      </c>
      <c r="N18">
        <f>'Contracts Signed'!L50</f>
        <v>41</v>
      </c>
      <c r="O18">
        <f>'Contracts Signed'!M50</f>
        <v>46</v>
      </c>
      <c r="P18">
        <f>'Contracts Signed'!N50</f>
        <v>51</v>
      </c>
      <c r="Q18">
        <f>'Contracts Signed'!O50</f>
        <v>57</v>
      </c>
      <c r="R18">
        <f>'Contracts Signed'!P50</f>
        <v>62</v>
      </c>
      <c r="S18">
        <f>'Contracts Signed'!Q50</f>
        <v>67</v>
      </c>
      <c r="T18">
        <f>'Contracts Signed'!R50</f>
        <v>73</v>
      </c>
      <c r="U18">
        <f>'Contracts Signed'!S50</f>
        <v>79</v>
      </c>
      <c r="V18">
        <f>'Contracts Signed'!T50</f>
        <v>86</v>
      </c>
      <c r="W18">
        <f>'Contracts Signed'!U50</f>
        <v>94</v>
      </c>
      <c r="X18">
        <f>'Contracts Signed'!V50</f>
        <v>103</v>
      </c>
      <c r="Y18">
        <f>'Contracts Signed'!W50</f>
        <v>111</v>
      </c>
      <c r="Z18">
        <f>'Contracts Signed'!X50</f>
        <v>121</v>
      </c>
      <c r="AA18">
        <f>'Contracts Signed'!Y50</f>
        <v>132</v>
      </c>
      <c r="AB18">
        <f>'Contracts Signed'!Z50</f>
        <v>142</v>
      </c>
      <c r="AC18">
        <f>'Contracts Signed'!AA50</f>
        <v>151</v>
      </c>
      <c r="AD18">
        <f>'Contracts Signed'!AB50</f>
        <v>160</v>
      </c>
      <c r="AE18">
        <f>'Contracts Signed'!AC50</f>
        <v>169</v>
      </c>
      <c r="AF18">
        <f>'Contracts Signed'!AD50</f>
        <v>179</v>
      </c>
      <c r="AG18">
        <f>'Contracts Signed'!AE50</f>
        <v>189</v>
      </c>
      <c r="AH18">
        <f>'Contracts Signed'!AF50</f>
        <v>201</v>
      </c>
      <c r="AI18">
        <f>'Contracts Signed'!AG50</f>
        <v>213</v>
      </c>
      <c r="AJ18">
        <f>'Contracts Signed'!AH50</f>
        <v>224</v>
      </c>
      <c r="AK18">
        <f>'Contracts Signed'!AI50</f>
        <v>236</v>
      </c>
    </row>
    <row r="19" spans="1:37" x14ac:dyDescent="0.3">
      <c r="A19" s="244" t="s">
        <v>324</v>
      </c>
      <c r="D19">
        <f>'Contracts Signed'!B51</f>
        <v>0</v>
      </c>
      <c r="E19">
        <f>'Contracts Signed'!C51</f>
        <v>4</v>
      </c>
      <c r="F19">
        <f>'Contracts Signed'!D51</f>
        <v>4</v>
      </c>
      <c r="G19">
        <f>'Contracts Signed'!E51</f>
        <v>4</v>
      </c>
      <c r="H19">
        <f>'Contracts Signed'!F51</f>
        <v>8</v>
      </c>
      <c r="I19">
        <f>'Contracts Signed'!G51</f>
        <v>8</v>
      </c>
      <c r="J19">
        <f>'Contracts Signed'!H51</f>
        <v>8</v>
      </c>
      <c r="K19">
        <f>'Contracts Signed'!I51</f>
        <v>8</v>
      </c>
      <c r="L19">
        <f>'Contracts Signed'!J51</f>
        <v>10</v>
      </c>
      <c r="M19">
        <f>'Contracts Signed'!K51</f>
        <v>10</v>
      </c>
      <c r="N19">
        <f>'Contracts Signed'!L51</f>
        <v>10</v>
      </c>
      <c r="O19">
        <f>'Contracts Signed'!M51</f>
        <v>10</v>
      </c>
      <c r="P19">
        <f>'Contracts Signed'!N51</f>
        <v>11</v>
      </c>
      <c r="Q19">
        <f>'Contracts Signed'!O51</f>
        <v>12</v>
      </c>
      <c r="R19">
        <f>'Contracts Signed'!P51</f>
        <v>13</v>
      </c>
      <c r="S19">
        <f>'Contracts Signed'!Q51</f>
        <v>14</v>
      </c>
      <c r="T19">
        <f>'Contracts Signed'!R51</f>
        <v>15</v>
      </c>
      <c r="U19">
        <f>'Contracts Signed'!S51</f>
        <v>16</v>
      </c>
      <c r="V19">
        <f>'Contracts Signed'!T51</f>
        <v>18</v>
      </c>
      <c r="W19">
        <f>'Contracts Signed'!U51</f>
        <v>20</v>
      </c>
      <c r="X19">
        <f>'Contracts Signed'!V51</f>
        <v>22</v>
      </c>
      <c r="Y19">
        <f>'Contracts Signed'!W51</f>
        <v>24</v>
      </c>
      <c r="Z19">
        <f>'Contracts Signed'!X51</f>
        <v>27</v>
      </c>
      <c r="AA19">
        <f>'Contracts Signed'!Y51</f>
        <v>30</v>
      </c>
      <c r="AB19">
        <f>'Contracts Signed'!Z51</f>
        <v>32</v>
      </c>
      <c r="AC19">
        <f>'Contracts Signed'!AA51</f>
        <v>34</v>
      </c>
      <c r="AD19">
        <f>'Contracts Signed'!AB51</f>
        <v>36</v>
      </c>
      <c r="AE19">
        <f>'Contracts Signed'!AC51</f>
        <v>38</v>
      </c>
      <c r="AF19">
        <f>'Contracts Signed'!AD51</f>
        <v>40</v>
      </c>
      <c r="AG19">
        <f>'Contracts Signed'!AE51</f>
        <v>42</v>
      </c>
      <c r="AH19">
        <f>'Contracts Signed'!AF51</f>
        <v>45</v>
      </c>
      <c r="AI19">
        <f>'Contracts Signed'!AG51</f>
        <v>48</v>
      </c>
      <c r="AJ19">
        <f>'Contracts Signed'!AH51</f>
        <v>51</v>
      </c>
      <c r="AK19">
        <f>'Contracts Signed'!AI51</f>
        <v>54</v>
      </c>
    </row>
    <row r="20" spans="1:37" x14ac:dyDescent="0.3">
      <c r="A20" s="244" t="s">
        <v>273</v>
      </c>
      <c r="D20">
        <f>'Contracts Signed'!B52</f>
        <v>0</v>
      </c>
      <c r="E20">
        <f>'Contracts Signed'!C52</f>
        <v>0</v>
      </c>
      <c r="F20">
        <f>'Contracts Signed'!D52</f>
        <v>0</v>
      </c>
      <c r="G20">
        <f>'Contracts Signed'!E52</f>
        <v>0</v>
      </c>
      <c r="H20">
        <f>'Contracts Signed'!F52</f>
        <v>10</v>
      </c>
      <c r="I20">
        <f>'Contracts Signed'!G52</f>
        <v>10</v>
      </c>
      <c r="J20">
        <f>'Contracts Signed'!H52</f>
        <v>10</v>
      </c>
      <c r="K20">
        <f>'Contracts Signed'!I52</f>
        <v>20</v>
      </c>
      <c r="L20">
        <f>'Contracts Signed'!J52</f>
        <v>26</v>
      </c>
      <c r="M20">
        <f>'Contracts Signed'!K52</f>
        <v>32</v>
      </c>
      <c r="N20">
        <f>'Contracts Signed'!L52</f>
        <v>33</v>
      </c>
      <c r="O20">
        <f>'Contracts Signed'!M52</f>
        <v>34</v>
      </c>
      <c r="P20">
        <f>'Contracts Signed'!N52</f>
        <v>37</v>
      </c>
      <c r="Q20">
        <f>'Contracts Signed'!O52</f>
        <v>40</v>
      </c>
      <c r="R20">
        <f>'Contracts Signed'!P52</f>
        <v>43</v>
      </c>
      <c r="S20">
        <f>'Contracts Signed'!Q52</f>
        <v>47</v>
      </c>
      <c r="T20">
        <f>'Contracts Signed'!R52</f>
        <v>52</v>
      </c>
      <c r="U20">
        <f>'Contracts Signed'!S52</f>
        <v>57</v>
      </c>
      <c r="V20">
        <f>'Contracts Signed'!T52</f>
        <v>62</v>
      </c>
      <c r="W20">
        <f>'Contracts Signed'!U52</f>
        <v>68</v>
      </c>
      <c r="X20">
        <f>'Contracts Signed'!V52</f>
        <v>75</v>
      </c>
      <c r="Y20">
        <f>'Contracts Signed'!W52</f>
        <v>83</v>
      </c>
      <c r="Z20">
        <f>'Contracts Signed'!X52</f>
        <v>91</v>
      </c>
      <c r="AA20">
        <f>'Contracts Signed'!Y52</f>
        <v>98</v>
      </c>
      <c r="AB20">
        <f>'Contracts Signed'!Z52</f>
        <v>104</v>
      </c>
      <c r="AC20">
        <f>'Contracts Signed'!AA52</f>
        <v>110</v>
      </c>
      <c r="AD20">
        <f>'Contracts Signed'!AB52</f>
        <v>117</v>
      </c>
      <c r="AE20">
        <f>'Contracts Signed'!AC52</f>
        <v>125</v>
      </c>
      <c r="AF20">
        <f>'Contracts Signed'!AD52</f>
        <v>133</v>
      </c>
      <c r="AG20">
        <f>'Contracts Signed'!AE52</f>
        <v>141</v>
      </c>
      <c r="AH20">
        <f>'Contracts Signed'!AF52</f>
        <v>149</v>
      </c>
      <c r="AI20">
        <f>'Contracts Signed'!AG52</f>
        <v>158</v>
      </c>
      <c r="AJ20">
        <f>'Contracts Signed'!AH52</f>
        <v>167</v>
      </c>
      <c r="AK20">
        <f>'Contracts Signed'!AI52</f>
        <v>177</v>
      </c>
    </row>
    <row r="21" spans="1:37" x14ac:dyDescent="0.3">
      <c r="A21" s="122" t="s">
        <v>562</v>
      </c>
      <c r="D21">
        <f>'Contracts Signed'!B53</f>
        <v>4</v>
      </c>
      <c r="E21">
        <f>'Contracts Signed'!C53</f>
        <v>9</v>
      </c>
      <c r="F21">
        <f>'Contracts Signed'!D53</f>
        <v>15</v>
      </c>
      <c r="G21">
        <f>'Contracts Signed'!E53</f>
        <v>21</v>
      </c>
      <c r="H21">
        <f>'Contracts Signed'!F53</f>
        <v>28</v>
      </c>
      <c r="I21">
        <f>'Contracts Signed'!G53</f>
        <v>36</v>
      </c>
      <c r="J21">
        <f>'Contracts Signed'!H53</f>
        <v>46</v>
      </c>
      <c r="K21">
        <f>'Contracts Signed'!I53</f>
        <v>57</v>
      </c>
      <c r="L21">
        <f>'Contracts Signed'!J53</f>
        <v>70</v>
      </c>
      <c r="M21">
        <f>'Contracts Signed'!K53</f>
        <v>85</v>
      </c>
      <c r="N21">
        <f>'Contracts Signed'!L53</f>
        <v>102</v>
      </c>
      <c r="O21">
        <f>'Contracts Signed'!M53</f>
        <v>121</v>
      </c>
      <c r="P21">
        <f>'Contracts Signed'!N53</f>
        <v>140</v>
      </c>
      <c r="Q21">
        <f>'Contracts Signed'!O53</f>
        <v>159</v>
      </c>
      <c r="R21">
        <f>'Contracts Signed'!P53</f>
        <v>178</v>
      </c>
      <c r="S21">
        <f>'Contracts Signed'!Q53</f>
        <v>197</v>
      </c>
      <c r="T21">
        <f>'Contracts Signed'!R53</f>
        <v>216</v>
      </c>
      <c r="U21">
        <f>'Contracts Signed'!S53</f>
        <v>235</v>
      </c>
      <c r="V21">
        <f>'Contracts Signed'!T53</f>
        <v>254</v>
      </c>
      <c r="W21">
        <f>'Contracts Signed'!U53</f>
        <v>273</v>
      </c>
      <c r="X21">
        <f>'Contracts Signed'!V53</f>
        <v>292</v>
      </c>
      <c r="Y21">
        <f>'Contracts Signed'!W53</f>
        <v>311</v>
      </c>
      <c r="Z21">
        <f>'Contracts Signed'!X53</f>
        <v>330</v>
      </c>
      <c r="AA21">
        <f>'Contracts Signed'!Y53</f>
        <v>349</v>
      </c>
      <c r="AB21">
        <f>'Contracts Signed'!Z53</f>
        <v>370</v>
      </c>
      <c r="AC21">
        <f>'Contracts Signed'!AA53</f>
        <v>393</v>
      </c>
      <c r="AD21">
        <f>'Contracts Signed'!AB53</f>
        <v>419</v>
      </c>
      <c r="AE21">
        <f>'Contracts Signed'!AC53</f>
        <v>447</v>
      </c>
      <c r="AF21">
        <f>'Contracts Signed'!AD53</f>
        <v>478</v>
      </c>
      <c r="AG21">
        <f>'Contracts Signed'!AE53</f>
        <v>512</v>
      </c>
      <c r="AH21">
        <f>'Contracts Signed'!AF53</f>
        <v>549</v>
      </c>
      <c r="AI21">
        <f>'Contracts Signed'!AG53</f>
        <v>590</v>
      </c>
      <c r="AJ21">
        <f>'Contracts Signed'!AH53</f>
        <v>635</v>
      </c>
      <c r="AK21">
        <f>'Contracts Signed'!AI53</f>
        <v>684</v>
      </c>
    </row>
    <row r="22" spans="1:37" x14ac:dyDescent="0.3">
      <c r="A22" s="122" t="s">
        <v>563</v>
      </c>
      <c r="D22">
        <f>'Contracts Signed'!B54</f>
        <v>1</v>
      </c>
      <c r="E22">
        <f>'Contracts Signed'!C54</f>
        <v>2</v>
      </c>
      <c r="F22">
        <f>'Contracts Signed'!D54</f>
        <v>4</v>
      </c>
      <c r="G22">
        <f>'Contracts Signed'!E54</f>
        <v>6</v>
      </c>
      <c r="H22">
        <f>'Contracts Signed'!F54</f>
        <v>8</v>
      </c>
      <c r="I22">
        <f>'Contracts Signed'!G54</f>
        <v>10</v>
      </c>
      <c r="J22">
        <f>'Contracts Signed'!H54</f>
        <v>13</v>
      </c>
      <c r="K22">
        <f>'Contracts Signed'!I54</f>
        <v>16</v>
      </c>
      <c r="L22">
        <f>'Contracts Signed'!J54</f>
        <v>20</v>
      </c>
      <c r="M22">
        <f>'Contracts Signed'!K54</f>
        <v>24</v>
      </c>
      <c r="N22">
        <f>'Contracts Signed'!L54</f>
        <v>29</v>
      </c>
      <c r="O22">
        <f>'Contracts Signed'!M54</f>
        <v>34</v>
      </c>
      <c r="P22">
        <f>'Contracts Signed'!N54</f>
        <v>39</v>
      </c>
      <c r="Q22">
        <f>'Contracts Signed'!O54</f>
        <v>44</v>
      </c>
      <c r="R22">
        <f>'Contracts Signed'!P54</f>
        <v>49</v>
      </c>
      <c r="S22">
        <f>'Contracts Signed'!Q54</f>
        <v>54</v>
      </c>
      <c r="T22">
        <f>'Contracts Signed'!R54</f>
        <v>59</v>
      </c>
      <c r="U22">
        <f>'Contracts Signed'!S54</f>
        <v>64</v>
      </c>
      <c r="V22">
        <f>'Contracts Signed'!T54</f>
        <v>69</v>
      </c>
      <c r="W22">
        <f>'Contracts Signed'!U54</f>
        <v>74</v>
      </c>
      <c r="X22">
        <f>'Contracts Signed'!V54</f>
        <v>79</v>
      </c>
      <c r="Y22">
        <f>'Contracts Signed'!W54</f>
        <v>84</v>
      </c>
      <c r="Z22">
        <f>'Contracts Signed'!X54</f>
        <v>89</v>
      </c>
      <c r="AA22">
        <f>'Contracts Signed'!Y54</f>
        <v>94</v>
      </c>
      <c r="AB22">
        <f>'Contracts Signed'!Z54</f>
        <v>100</v>
      </c>
      <c r="AC22">
        <f>'Contracts Signed'!AA54</f>
        <v>106</v>
      </c>
      <c r="AD22">
        <f>'Contracts Signed'!AB54</f>
        <v>113</v>
      </c>
      <c r="AE22">
        <f>'Contracts Signed'!AC54</f>
        <v>121</v>
      </c>
      <c r="AF22">
        <f>'Contracts Signed'!AD54</f>
        <v>130</v>
      </c>
      <c r="AG22">
        <f>'Contracts Signed'!AE54</f>
        <v>139</v>
      </c>
      <c r="AH22">
        <f>'Contracts Signed'!AF54</f>
        <v>149</v>
      </c>
      <c r="AI22">
        <f>'Contracts Signed'!AG54</f>
        <v>160</v>
      </c>
      <c r="AJ22">
        <f>'Contracts Signed'!AH54</f>
        <v>172</v>
      </c>
      <c r="AK22">
        <f>'Contracts Signed'!AI54</f>
        <v>185</v>
      </c>
    </row>
    <row r="23" spans="1:37" x14ac:dyDescent="0.3">
      <c r="A23" s="122" t="s">
        <v>266</v>
      </c>
      <c r="D23" s="296">
        <f>'Contracts Signed'!B55</f>
        <v>1</v>
      </c>
      <c r="E23" s="296">
        <f>'Contracts Signed'!C55</f>
        <v>2</v>
      </c>
      <c r="F23" s="296">
        <f>'Contracts Signed'!D55</f>
        <v>2</v>
      </c>
      <c r="G23" s="296">
        <f>'Contracts Signed'!E55</f>
        <v>3</v>
      </c>
      <c r="H23" s="296">
        <f>'Contracts Signed'!F55</f>
        <v>4</v>
      </c>
      <c r="I23" s="296">
        <f>'Contracts Signed'!G55</f>
        <v>6</v>
      </c>
      <c r="J23" s="296">
        <f>'Contracts Signed'!H55</f>
        <v>7</v>
      </c>
      <c r="K23" s="296">
        <f>'Contracts Signed'!I55</f>
        <v>9</v>
      </c>
      <c r="L23" s="296">
        <f>'Contracts Signed'!J55</f>
        <v>10</v>
      </c>
      <c r="M23" s="296">
        <f>'Contracts Signed'!K55</f>
        <v>12</v>
      </c>
      <c r="N23" s="296">
        <f>'Contracts Signed'!L55</f>
        <v>14</v>
      </c>
      <c r="O23" s="296">
        <f>'Contracts Signed'!M55</f>
        <v>16</v>
      </c>
      <c r="P23" s="296">
        <f>'Contracts Signed'!N55</f>
        <v>18</v>
      </c>
      <c r="Q23" s="296">
        <f>'Contracts Signed'!O55</f>
        <v>20</v>
      </c>
      <c r="R23" s="296">
        <f>'Contracts Signed'!P55</f>
        <v>22</v>
      </c>
      <c r="S23" s="296">
        <f>'Contracts Signed'!Q55</f>
        <v>24</v>
      </c>
      <c r="T23" s="296">
        <f>'Contracts Signed'!R55</f>
        <v>26</v>
      </c>
      <c r="U23" s="296">
        <f>'Contracts Signed'!S55</f>
        <v>28</v>
      </c>
      <c r="V23" s="296">
        <f>'Contracts Signed'!T55</f>
        <v>30</v>
      </c>
      <c r="W23" s="296">
        <f>'Contracts Signed'!U55</f>
        <v>32</v>
      </c>
      <c r="X23" s="296">
        <f>'Contracts Signed'!V55</f>
        <v>34</v>
      </c>
      <c r="Y23" s="296">
        <f>'Contracts Signed'!W55</f>
        <v>36</v>
      </c>
      <c r="Z23" s="296">
        <f>'Contracts Signed'!X55</f>
        <v>38</v>
      </c>
      <c r="AA23" s="296">
        <f>'Contracts Signed'!Y55</f>
        <v>41</v>
      </c>
      <c r="AB23" s="296">
        <f>'Contracts Signed'!Z55</f>
        <v>44</v>
      </c>
      <c r="AC23" s="296">
        <f>'Contracts Signed'!AA55</f>
        <v>48</v>
      </c>
      <c r="AD23" s="296">
        <f>'Contracts Signed'!AB55</f>
        <v>51</v>
      </c>
      <c r="AE23" s="296">
        <f>'Contracts Signed'!AC55</f>
        <v>55</v>
      </c>
      <c r="AF23" s="296">
        <f>'Contracts Signed'!AD55</f>
        <v>59</v>
      </c>
      <c r="AG23" s="296">
        <f>'Contracts Signed'!AE55</f>
        <v>64</v>
      </c>
      <c r="AH23" s="296">
        <f>'Contracts Signed'!AF55</f>
        <v>69</v>
      </c>
      <c r="AI23" s="296">
        <f>'Contracts Signed'!AG55</f>
        <v>74</v>
      </c>
      <c r="AJ23" s="296">
        <f>'Contracts Signed'!AH55</f>
        <v>80</v>
      </c>
      <c r="AK23" s="296">
        <f>'Contracts Signed'!AI55</f>
        <v>87</v>
      </c>
    </row>
    <row r="24" spans="1:37" x14ac:dyDescent="0.3">
      <c r="A24" s="231" t="s">
        <v>479</v>
      </c>
      <c r="D24">
        <f>SUM(D16:D23)</f>
        <v>15</v>
      </c>
      <c r="E24">
        <f t="shared" ref="E24:AK24" si="2">SUM(E16:E23)</f>
        <v>31</v>
      </c>
      <c r="F24">
        <f t="shared" si="2"/>
        <v>54</v>
      </c>
      <c r="G24">
        <f t="shared" si="2"/>
        <v>75</v>
      </c>
      <c r="H24">
        <f t="shared" si="2"/>
        <v>123</v>
      </c>
      <c r="I24">
        <f t="shared" si="2"/>
        <v>157</v>
      </c>
      <c r="J24">
        <f t="shared" si="2"/>
        <v>193</v>
      </c>
      <c r="K24">
        <f t="shared" si="2"/>
        <v>241</v>
      </c>
      <c r="L24">
        <f t="shared" si="2"/>
        <v>304</v>
      </c>
      <c r="M24">
        <f t="shared" si="2"/>
        <v>359</v>
      </c>
      <c r="N24">
        <f t="shared" si="2"/>
        <v>406</v>
      </c>
      <c r="O24">
        <f t="shared" si="2"/>
        <v>460</v>
      </c>
      <c r="P24">
        <f t="shared" si="2"/>
        <v>516</v>
      </c>
      <c r="Q24">
        <f t="shared" si="2"/>
        <v>574</v>
      </c>
      <c r="R24">
        <f t="shared" si="2"/>
        <v>634</v>
      </c>
      <c r="S24">
        <f t="shared" si="2"/>
        <v>696</v>
      </c>
      <c r="T24">
        <f t="shared" si="2"/>
        <v>760</v>
      </c>
      <c r="U24">
        <f t="shared" si="2"/>
        <v>827</v>
      </c>
      <c r="V24">
        <f t="shared" si="2"/>
        <v>898</v>
      </c>
      <c r="W24">
        <f t="shared" si="2"/>
        <v>973</v>
      </c>
      <c r="X24">
        <f t="shared" si="2"/>
        <v>1052</v>
      </c>
      <c r="Y24">
        <f t="shared" si="2"/>
        <v>1135</v>
      </c>
      <c r="Z24">
        <f t="shared" si="2"/>
        <v>1223</v>
      </c>
      <c r="AA24">
        <f t="shared" si="2"/>
        <v>1313</v>
      </c>
      <c r="AB24">
        <f t="shared" si="2"/>
        <v>1400</v>
      </c>
      <c r="AC24">
        <f t="shared" si="2"/>
        <v>1491</v>
      </c>
      <c r="AD24">
        <f t="shared" si="2"/>
        <v>1588</v>
      </c>
      <c r="AE24">
        <f t="shared" si="2"/>
        <v>1690</v>
      </c>
      <c r="AF24">
        <f t="shared" si="2"/>
        <v>1798</v>
      </c>
      <c r="AG24">
        <f t="shared" si="2"/>
        <v>1912</v>
      </c>
      <c r="AH24">
        <f t="shared" si="2"/>
        <v>2033</v>
      </c>
      <c r="AI24">
        <f t="shared" si="2"/>
        <v>2161</v>
      </c>
      <c r="AJ24">
        <f t="shared" si="2"/>
        <v>2297</v>
      </c>
      <c r="AK24">
        <f t="shared" si="2"/>
        <v>2441</v>
      </c>
    </row>
    <row r="25" spans="1:37" x14ac:dyDescent="0.3">
      <c r="A25" s="231"/>
    </row>
    <row r="26" spans="1:37" hidden="1" x14ac:dyDescent="0.3">
      <c r="A26" s="231" t="s">
        <v>654</v>
      </c>
      <c r="D26" s="26">
        <f>'Sale Revenue'!E154</f>
        <v>423849.08274618175</v>
      </c>
      <c r="E26" s="26">
        <f>'Sale Revenue'!F154+D26</f>
        <v>778486.32549236354</v>
      </c>
      <c r="F26" s="26">
        <f>'Sale Revenue'!G154+E26</f>
        <v>1450982.8936404362</v>
      </c>
      <c r="G26" s="26">
        <f>'Sale Revenue'!H154+F26</f>
        <v>2052083.8941128724</v>
      </c>
      <c r="H26" s="26">
        <f>'Sale Revenue'!I154+G26</f>
        <v>3334199.8775624</v>
      </c>
      <c r="I26" s="26">
        <f>'Sale Revenue'!J154+H26</f>
        <v>4353820.0032217456</v>
      </c>
      <c r="J26" s="26">
        <f>'Sale Revenue'!K154+I26</f>
        <v>5421905.1288810913</v>
      </c>
      <c r="K26" s="26">
        <f>'Sale Revenue'!L154+J26</f>
        <v>6726114.6545404363</v>
      </c>
      <c r="L26" s="26">
        <f>'Sale Revenue'!M154+K26</f>
        <v>8494067.2508125082</v>
      </c>
      <c r="M26" s="26">
        <f>'Sale Revenue'!N154+L26</f>
        <v>9999027.6167009436</v>
      </c>
      <c r="N26" s="26">
        <f>'Sale Revenue'!O154+M26</f>
        <v>11249808.942360289</v>
      </c>
      <c r="O26" s="26">
        <f>'Sale Revenue'!P154+N26</f>
        <v>12711284.163192362</v>
      </c>
      <c r="P26" s="26">
        <f>'Sale Revenue'!Q154+O26-D26</f>
        <v>13777179.633901017</v>
      </c>
      <c r="Q26" s="26">
        <f>'Sale Revenue'!R154+P26</f>
        <v>15333339.943618616</v>
      </c>
      <c r="R26" s="26">
        <f>'Sale Revenue'!S154+Q26</f>
        <v>16953690.648196798</v>
      </c>
      <c r="S26" s="26">
        <f>'Sale Revenue'!T154+R26</f>
        <v>18632602.490417741</v>
      </c>
      <c r="T26" s="26">
        <f>'Sale Revenue'!U154+S26</f>
        <v>20370833.743881449</v>
      </c>
      <c r="U26" s="26">
        <f>'Sale Revenue'!V154+T26</f>
        <v>22218436.802668866</v>
      </c>
      <c r="V26" s="26">
        <f>'Sale Revenue'!W154+U26</f>
        <v>24180034.367597811</v>
      </c>
      <c r="W26" s="26">
        <f>'Sale Revenue'!X154+V26</f>
        <v>26272515.611450464</v>
      </c>
      <c r="X26" s="26">
        <f>'Sale Revenue'!Y154+W26</f>
        <v>28495880.534226827</v>
      </c>
      <c r="Y26" s="26">
        <f>'Sale Revenue'!Z154+X26</f>
        <v>30836090.204488356</v>
      </c>
      <c r="Z26" s="26">
        <f>'Sale Revenue'!AA154+Y26</f>
        <v>33331424.983749956</v>
      </c>
      <c r="AA26" s="26">
        <f>'Sale Revenue'!AB154+Z26</f>
        <v>35887397.911897086</v>
      </c>
      <c r="AB26" s="26">
        <f>'Sale Revenue'!AC154+AA26</f>
        <v>38335742.204871483</v>
      </c>
      <c r="AC26" s="26">
        <f>'Sale Revenue'!AD154+AB26</f>
        <v>40866678.562668286</v>
      </c>
      <c r="AD26" s="26">
        <f>'Sale Revenue'!AE154+AC26</f>
        <v>43561967.788146034</v>
      </c>
      <c r="AE26" s="26">
        <f>'Sale Revenue'!AF154+AD26</f>
        <v>46336512.41362378</v>
      </c>
      <c r="AF26" s="26">
        <f>'Sale Revenue'!AG154+AE26</f>
        <v>49254526.195364289</v>
      </c>
      <c r="AG26" s="26">
        <f>'Sale Revenue'!AH154+AF26</f>
        <v>52319832.644785747</v>
      </c>
      <c r="AH26" s="26">
        <f>'Sale Revenue'!AI154+AG26</f>
        <v>55525000.735526331</v>
      </c>
      <c r="AI26" s="26">
        <f>'Sale Revenue'!AJ154+AH26</f>
        <v>58889353.363909677</v>
      </c>
      <c r="AJ26" s="26">
        <f>'Sale Revenue'!AK154+AI26</f>
        <v>62423538.187153608</v>
      </c>
      <c r="AK26" s="26">
        <f>'Sale Revenue'!AL154+AJ26</f>
        <v>66122684.221640296</v>
      </c>
    </row>
    <row r="27" spans="1:37" hidden="1" x14ac:dyDescent="0.3">
      <c r="A27" s="231" t="s">
        <v>655</v>
      </c>
      <c r="D27" s="26">
        <f>'Sale Revenue'!E88/'Sale Revenue'!E83</f>
        <v>169539.63309847275</v>
      </c>
      <c r="E27" s="26">
        <f>'Sale Revenue'!F88/'Sale Revenue'!F83+D27</f>
        <v>294496.49813585461</v>
      </c>
      <c r="F27" s="26">
        <f>'Sale Revenue'!G88/'Sale Revenue'!G83+E27</f>
        <v>563495.1253950838</v>
      </c>
      <c r="G27" s="26">
        <f>'Sale Revenue'!H88/'Sale Revenue'!H83+F27</f>
        <v>803935.52558405837</v>
      </c>
      <c r="H27" s="26">
        <f>'Sale Revenue'!I88/'Sale Revenue'!I83+G27</f>
        <v>1299883.8869027784</v>
      </c>
      <c r="I27" s="26">
        <f>'Sale Revenue'!J88/'Sale Revenue'!J83+H27</f>
        <v>1707731.9371665167</v>
      </c>
      <c r="J27" s="26">
        <f>'Sale Revenue'!K88/'Sale Revenue'!K83+I27</f>
        <v>2134965.9874302549</v>
      </c>
      <c r="K27" s="26">
        <f>'Sale Revenue'!L88/'Sale Revenue'!L83+J27</f>
        <v>2656649.797693993</v>
      </c>
      <c r="L27" s="26">
        <f>'Sale Revenue'!M88/'Sale Revenue'!M83+K27</f>
        <v>3355381.8201722763</v>
      </c>
      <c r="M27" s="26">
        <f>'Sale Revenue'!N88/'Sale Revenue'!N83+L27</f>
        <v>3957365.9665276511</v>
      </c>
      <c r="N27" s="26">
        <f>'Sale Revenue'!O88/'Sale Revenue'!O83+M27</f>
        <v>4457678.4967913888</v>
      </c>
      <c r="O27" s="26">
        <f>'Sale Revenue'!P88/'Sale Revenue'!P83+N27</f>
        <v>5042268.5851242179</v>
      </c>
      <c r="P27" s="26">
        <f>'Sale Revenue'!Q88/'Sale Revenue'!Q83+O27</f>
        <v>5855819.3910033777</v>
      </c>
      <c r="Q27" s="26">
        <f>'Sale Revenue'!R88/'Sale Revenue'!R83+P27</f>
        <v>6705898.862827058</v>
      </c>
      <c r="R27" s="26">
        <f>'Sale Revenue'!S88/'Sale Revenue'!S83+Q27</f>
        <v>7591283.0518240575</v>
      </c>
      <c r="S27" s="26">
        <f>'Sale Revenue'!T88/'Sale Revenue'!T83+R27</f>
        <v>8508875.8665245771</v>
      </c>
      <c r="T27" s="26">
        <f>'Sale Revenue'!U88/'Sale Revenue'!U83+S27</f>
        <v>9459094.3574086167</v>
      </c>
      <c r="U27" s="26">
        <f>'Sale Revenue'!V88/'Sale Revenue'!V83+T27</f>
        <v>10469467.341220697</v>
      </c>
      <c r="V27" s="26">
        <f>'Sale Revenue'!W88/'Sale Revenue'!W83+U27</f>
        <v>11536728.604889616</v>
      </c>
      <c r="W27" s="26">
        <f>'Sale Revenue'!X88/'Sale Revenue'!X83+V27</f>
        <v>12675975.891966576</v>
      </c>
      <c r="X27" s="26">
        <f>'Sale Revenue'!Y88/'Sale Revenue'!Y83+W27</f>
        <v>13887209.202451576</v>
      </c>
      <c r="Y27" s="26">
        <f>'Sale Revenue'!Z88/'Sale Revenue'!Z83+X27</f>
        <v>15162707.124053415</v>
      </c>
      <c r="Z27" s="26">
        <f>'Sale Revenue'!AA88/'Sale Revenue'!AA83+Y27</f>
        <v>16517715.157084296</v>
      </c>
      <c r="AA27" s="26">
        <f>'Sale Revenue'!AB88/'Sale Revenue'!AB83+Z27</f>
        <v>17906074.172002215</v>
      </c>
      <c r="AB27" s="26">
        <f>'Sale Revenue'!AC88/'Sale Revenue'!AC83+AA27</f>
        <v>19483768.311385937</v>
      </c>
      <c r="AC27" s="26">
        <f>'Sale Revenue'!AD88/'Sale Revenue'!AD83+AB27</f>
        <v>21115147.292904221</v>
      </c>
      <c r="AD27" s="26">
        <f>'Sale Revenue'!AE88/'Sale Revenue'!AE83+AC27</f>
        <v>22853355.638415121</v>
      </c>
      <c r="AE27" s="26">
        <f>'Sale Revenue'!AF88/'Sale Revenue'!AF83+AD27</f>
        <v>24643079.993926018</v>
      </c>
      <c r="AF27" s="26">
        <f>'Sale Revenue'!AG88/'Sale Revenue'!AG83+AE27</f>
        <v>26526059.301007714</v>
      </c>
      <c r="AG27" s="26">
        <f>'Sale Revenue'!AH88/'Sale Revenue'!AH83+AF27</f>
        <v>28504778.842082024</v>
      </c>
      <c r="AH27" s="26">
        <f>'Sale Revenue'!AI88/'Sale Revenue'!AI83+AG27</f>
        <v>30567543.624488946</v>
      </c>
      <c r="AI27" s="26">
        <f>'Sale Revenue'!AJ88/'Sale Revenue'!AJ83+AH27</f>
        <v>32733778.356363665</v>
      </c>
      <c r="AJ27" s="26">
        <f>'Sale Revenue'!AK88/'Sale Revenue'!AK83+AI27</f>
        <v>35010404.014897764</v>
      </c>
      <c r="AK27" s="26">
        <f>'Sale Revenue'!AL88/'Sale Revenue'!AL83+AJ27</f>
        <v>37394254.460739657</v>
      </c>
    </row>
    <row r="28" spans="1:37" hidden="1" x14ac:dyDescent="0.3">
      <c r="A28" s="231" t="s">
        <v>656</v>
      </c>
      <c r="D28" s="32">
        <f>D27/D26</f>
        <v>0.40000000000000013</v>
      </c>
      <c r="E28" s="32">
        <f t="shared" ref="E28:AK28" si="3">E27/E26</f>
        <v>0.37829373296903651</v>
      </c>
      <c r="F28" s="32">
        <f t="shared" si="3"/>
        <v>0.38835407906243852</v>
      </c>
      <c r="G28" s="32">
        <f t="shared" si="3"/>
        <v>0.39176542825097521</v>
      </c>
      <c r="H28" s="32">
        <f t="shared" si="3"/>
        <v>0.38986381579892276</v>
      </c>
      <c r="I28" s="32">
        <f t="shared" si="3"/>
        <v>0.39223760649333844</v>
      </c>
      <c r="J28" s="32">
        <f t="shared" si="3"/>
        <v>0.39376675479949685</v>
      </c>
      <c r="K28" s="32">
        <f t="shared" si="3"/>
        <v>0.39497539577334329</v>
      </c>
      <c r="L28" s="32">
        <f t="shared" si="3"/>
        <v>0.39502651922744242</v>
      </c>
      <c r="M28" s="32">
        <f t="shared" si="3"/>
        <v>0.39577508116067545</v>
      </c>
      <c r="N28" s="32">
        <f t="shared" si="3"/>
        <v>0.39624481799031658</v>
      </c>
      <c r="O28" s="32">
        <f t="shared" si="3"/>
        <v>0.39667656866054063</v>
      </c>
      <c r="P28" s="32">
        <f t="shared" si="3"/>
        <v>0.42503760178855265</v>
      </c>
      <c r="Q28" s="32">
        <f t="shared" si="3"/>
        <v>0.43734104164421783</v>
      </c>
      <c r="R28" s="32">
        <f t="shared" si="3"/>
        <v>0.4477658115480283</v>
      </c>
      <c r="S28" s="32">
        <f t="shared" si="3"/>
        <v>0.45666599021261089</v>
      </c>
      <c r="T28" s="32">
        <f t="shared" si="3"/>
        <v>0.46434497852841861</v>
      </c>
      <c r="U28" s="32">
        <f t="shared" si="3"/>
        <v>0.47120629746387516</v>
      </c>
      <c r="V28" s="32">
        <f t="shared" si="3"/>
        <v>0.47711795729907164</v>
      </c>
      <c r="W28" s="32">
        <f t="shared" si="3"/>
        <v>0.48248047805677013</v>
      </c>
      <c r="X28" s="32">
        <f t="shared" si="3"/>
        <v>0.48734093988678262</v>
      </c>
      <c r="Y28" s="32">
        <f t="shared" si="3"/>
        <v>0.49171950865049691</v>
      </c>
      <c r="Z28" s="32">
        <f t="shared" si="3"/>
        <v>0.49555982575413937</v>
      </c>
      <c r="AA28" s="32">
        <f t="shared" si="3"/>
        <v>0.49895158785157129</v>
      </c>
      <c r="AB28" s="32">
        <f t="shared" si="3"/>
        <v>0.50824027893504697</v>
      </c>
      <c r="AC28" s="32">
        <f t="shared" si="3"/>
        <v>0.51668371483932896</v>
      </c>
      <c r="AD28" s="32">
        <f t="shared" si="3"/>
        <v>0.52461715571613632</v>
      </c>
      <c r="AE28" s="32">
        <f t="shared" si="3"/>
        <v>0.53182854535855195</v>
      </c>
      <c r="AF28" s="32">
        <f t="shared" si="3"/>
        <v>0.53855069472791472</v>
      </c>
      <c r="AG28" s="32">
        <f t="shared" si="3"/>
        <v>0.54481785206785904</v>
      </c>
      <c r="AH28" s="32">
        <f t="shared" si="3"/>
        <v>0.5505185631619639</v>
      </c>
      <c r="AI28" s="32">
        <f t="shared" si="3"/>
        <v>0.55585222941885026</v>
      </c>
      <c r="AJ28" s="32">
        <f t="shared" si="3"/>
        <v>0.56085260514923352</v>
      </c>
      <c r="AK28" s="32">
        <f t="shared" si="3"/>
        <v>0.56552837957085622</v>
      </c>
    </row>
    <row r="29" spans="1:37" hidden="1" x14ac:dyDescent="0.3">
      <c r="A29" s="231" t="s">
        <v>657</v>
      </c>
      <c r="D29">
        <f>ROUND(D28*D24,0)</f>
        <v>6</v>
      </c>
      <c r="E29">
        <f t="shared" ref="E29:AK29" si="4">ROUND(E28*E24,0)</f>
        <v>12</v>
      </c>
      <c r="F29">
        <f t="shared" si="4"/>
        <v>21</v>
      </c>
      <c r="G29">
        <f t="shared" si="4"/>
        <v>29</v>
      </c>
      <c r="H29">
        <f t="shared" si="4"/>
        <v>48</v>
      </c>
      <c r="I29">
        <f t="shared" si="4"/>
        <v>62</v>
      </c>
      <c r="J29">
        <f t="shared" si="4"/>
        <v>76</v>
      </c>
      <c r="K29">
        <f t="shared" si="4"/>
        <v>95</v>
      </c>
      <c r="L29">
        <f t="shared" si="4"/>
        <v>120</v>
      </c>
      <c r="M29">
        <f t="shared" si="4"/>
        <v>142</v>
      </c>
      <c r="N29">
        <f t="shared" si="4"/>
        <v>161</v>
      </c>
      <c r="O29">
        <f t="shared" si="4"/>
        <v>182</v>
      </c>
      <c r="P29">
        <f t="shared" si="4"/>
        <v>219</v>
      </c>
      <c r="Q29">
        <f t="shared" si="4"/>
        <v>251</v>
      </c>
      <c r="R29">
        <f t="shared" si="4"/>
        <v>284</v>
      </c>
      <c r="S29">
        <f t="shared" si="4"/>
        <v>318</v>
      </c>
      <c r="T29">
        <f t="shared" si="4"/>
        <v>353</v>
      </c>
      <c r="U29">
        <f t="shared" si="4"/>
        <v>390</v>
      </c>
      <c r="V29">
        <f t="shared" si="4"/>
        <v>428</v>
      </c>
      <c r="W29">
        <f t="shared" si="4"/>
        <v>469</v>
      </c>
      <c r="X29">
        <f t="shared" si="4"/>
        <v>513</v>
      </c>
      <c r="Y29">
        <f t="shared" si="4"/>
        <v>558</v>
      </c>
      <c r="Z29">
        <f t="shared" si="4"/>
        <v>606</v>
      </c>
      <c r="AA29">
        <f t="shared" si="4"/>
        <v>655</v>
      </c>
      <c r="AB29">
        <f t="shared" si="4"/>
        <v>712</v>
      </c>
      <c r="AC29">
        <f t="shared" si="4"/>
        <v>770</v>
      </c>
      <c r="AD29">
        <f t="shared" si="4"/>
        <v>833</v>
      </c>
      <c r="AE29">
        <f t="shared" si="4"/>
        <v>899</v>
      </c>
      <c r="AF29">
        <f t="shared" si="4"/>
        <v>968</v>
      </c>
      <c r="AG29">
        <f t="shared" si="4"/>
        <v>1042</v>
      </c>
      <c r="AH29">
        <f t="shared" si="4"/>
        <v>1119</v>
      </c>
      <c r="AI29">
        <f t="shared" si="4"/>
        <v>1201</v>
      </c>
      <c r="AJ29">
        <f t="shared" si="4"/>
        <v>1288</v>
      </c>
      <c r="AK29">
        <f t="shared" si="4"/>
        <v>1380</v>
      </c>
    </row>
    <row r="30" spans="1:37" x14ac:dyDescent="0.3">
      <c r="A30" s="231" t="s">
        <v>658</v>
      </c>
      <c r="D30" s="299">
        <f>15%/12</f>
        <v>1.2499999999999999E-2</v>
      </c>
      <c r="E30" s="299">
        <f t="shared" ref="E30:O30" si="5">15%/12</f>
        <v>1.2499999999999999E-2</v>
      </c>
      <c r="F30" s="299">
        <f t="shared" si="5"/>
        <v>1.2499999999999999E-2</v>
      </c>
      <c r="G30" s="299">
        <f t="shared" si="5"/>
        <v>1.2499999999999999E-2</v>
      </c>
      <c r="H30" s="299">
        <f t="shared" si="5"/>
        <v>1.2499999999999999E-2</v>
      </c>
      <c r="I30" s="299">
        <f t="shared" si="5"/>
        <v>1.2499999999999999E-2</v>
      </c>
      <c r="J30" s="299">
        <f t="shared" si="5"/>
        <v>1.2499999999999999E-2</v>
      </c>
      <c r="K30" s="299">
        <f t="shared" si="5"/>
        <v>1.2499999999999999E-2</v>
      </c>
      <c r="L30" s="299">
        <f t="shared" si="5"/>
        <v>1.2499999999999999E-2</v>
      </c>
      <c r="M30" s="299">
        <f t="shared" si="5"/>
        <v>1.2499999999999999E-2</v>
      </c>
      <c r="N30" s="299">
        <f t="shared" si="5"/>
        <v>1.2499999999999999E-2</v>
      </c>
      <c r="O30" s="299">
        <f t="shared" si="5"/>
        <v>1.2499999999999999E-2</v>
      </c>
      <c r="P30" s="299">
        <f>12%/12</f>
        <v>0.01</v>
      </c>
      <c r="Q30" s="299">
        <f t="shared" ref="Q30:AA30" si="6">12%/12</f>
        <v>0.01</v>
      </c>
      <c r="R30" s="299">
        <f t="shared" si="6"/>
        <v>0.01</v>
      </c>
      <c r="S30" s="299">
        <f t="shared" si="6"/>
        <v>0.01</v>
      </c>
      <c r="T30" s="299">
        <f t="shared" si="6"/>
        <v>0.01</v>
      </c>
      <c r="U30" s="299">
        <f t="shared" si="6"/>
        <v>0.01</v>
      </c>
      <c r="V30" s="299">
        <f t="shared" si="6"/>
        <v>0.01</v>
      </c>
      <c r="W30" s="299">
        <f t="shared" si="6"/>
        <v>0.01</v>
      </c>
      <c r="X30" s="299">
        <f t="shared" si="6"/>
        <v>0.01</v>
      </c>
      <c r="Y30" s="299">
        <f t="shared" si="6"/>
        <v>0.01</v>
      </c>
      <c r="Z30" s="299">
        <f t="shared" si="6"/>
        <v>0.01</v>
      </c>
      <c r="AA30" s="299">
        <f t="shared" si="6"/>
        <v>0.01</v>
      </c>
      <c r="AB30" s="299">
        <f>9%/12</f>
        <v>7.4999999999999997E-3</v>
      </c>
      <c r="AC30" s="299">
        <f t="shared" ref="AC30:AK30" si="7">9%/12</f>
        <v>7.4999999999999997E-3</v>
      </c>
      <c r="AD30" s="299">
        <f t="shared" si="7"/>
        <v>7.4999999999999997E-3</v>
      </c>
      <c r="AE30" s="299">
        <f t="shared" si="7"/>
        <v>7.4999999999999997E-3</v>
      </c>
      <c r="AF30" s="299">
        <f t="shared" si="7"/>
        <v>7.4999999999999997E-3</v>
      </c>
      <c r="AG30" s="299">
        <f t="shared" si="7"/>
        <v>7.4999999999999997E-3</v>
      </c>
      <c r="AH30" s="299">
        <f t="shared" si="7"/>
        <v>7.4999999999999997E-3</v>
      </c>
      <c r="AI30" s="299">
        <f t="shared" si="7"/>
        <v>7.4999999999999997E-3</v>
      </c>
      <c r="AJ30" s="299">
        <f t="shared" si="7"/>
        <v>7.4999999999999997E-3</v>
      </c>
      <c r="AK30" s="299">
        <f t="shared" si="7"/>
        <v>7.4999999999999997E-3</v>
      </c>
    </row>
    <row r="31" spans="1:37" x14ac:dyDescent="0.3">
      <c r="A31" s="2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row>
    <row r="32" spans="1:37" x14ac:dyDescent="0.3">
      <c r="A32" s="231" t="s">
        <v>659</v>
      </c>
      <c r="D32" s="26">
        <f>ROUND(D24*D30,0)</f>
        <v>0</v>
      </c>
      <c r="E32" s="26">
        <f>ROUND(E24*E30,0)</f>
        <v>0</v>
      </c>
      <c r="F32" s="26">
        <f>ROUND(F24*F30,0)</f>
        <v>1</v>
      </c>
      <c r="G32" s="26">
        <f>ROUND(G24*G30,0)</f>
        <v>1</v>
      </c>
      <c r="H32" s="26">
        <f t="shared" ref="H32:AK32" si="8">ROUND(H24*H30,0)</f>
        <v>2</v>
      </c>
      <c r="I32" s="26">
        <f t="shared" si="8"/>
        <v>2</v>
      </c>
      <c r="J32" s="26">
        <f t="shared" si="8"/>
        <v>2</v>
      </c>
      <c r="K32" s="26">
        <f t="shared" si="8"/>
        <v>3</v>
      </c>
      <c r="L32" s="26">
        <f t="shared" si="8"/>
        <v>4</v>
      </c>
      <c r="M32" s="26">
        <f t="shared" si="8"/>
        <v>4</v>
      </c>
      <c r="N32" s="26">
        <f t="shared" si="8"/>
        <v>5</v>
      </c>
      <c r="O32" s="26">
        <f t="shared" si="8"/>
        <v>6</v>
      </c>
      <c r="P32" s="26">
        <f t="shared" si="8"/>
        <v>5</v>
      </c>
      <c r="Q32" s="26">
        <f t="shared" si="8"/>
        <v>6</v>
      </c>
      <c r="R32" s="26">
        <f t="shared" si="8"/>
        <v>6</v>
      </c>
      <c r="S32" s="26">
        <f t="shared" si="8"/>
        <v>7</v>
      </c>
      <c r="T32" s="26">
        <f t="shared" si="8"/>
        <v>8</v>
      </c>
      <c r="U32" s="26">
        <f t="shared" si="8"/>
        <v>8</v>
      </c>
      <c r="V32" s="26">
        <f t="shared" si="8"/>
        <v>9</v>
      </c>
      <c r="W32" s="26">
        <f t="shared" si="8"/>
        <v>10</v>
      </c>
      <c r="X32" s="26">
        <f t="shared" si="8"/>
        <v>11</v>
      </c>
      <c r="Y32" s="26">
        <f t="shared" si="8"/>
        <v>11</v>
      </c>
      <c r="Z32" s="26">
        <f t="shared" si="8"/>
        <v>12</v>
      </c>
      <c r="AA32" s="26">
        <f t="shared" si="8"/>
        <v>13</v>
      </c>
      <c r="AB32" s="26">
        <f t="shared" si="8"/>
        <v>11</v>
      </c>
      <c r="AC32" s="26">
        <f t="shared" si="8"/>
        <v>11</v>
      </c>
      <c r="AD32" s="26">
        <f t="shared" si="8"/>
        <v>12</v>
      </c>
      <c r="AE32" s="26">
        <f t="shared" si="8"/>
        <v>13</v>
      </c>
      <c r="AF32" s="26">
        <f t="shared" si="8"/>
        <v>13</v>
      </c>
      <c r="AG32" s="26">
        <f t="shared" si="8"/>
        <v>14</v>
      </c>
      <c r="AH32" s="26">
        <f t="shared" si="8"/>
        <v>15</v>
      </c>
      <c r="AI32" s="26">
        <f t="shared" si="8"/>
        <v>16</v>
      </c>
      <c r="AJ32" s="26">
        <f t="shared" si="8"/>
        <v>17</v>
      </c>
      <c r="AK32" s="26">
        <f t="shared" si="8"/>
        <v>18</v>
      </c>
    </row>
    <row r="33" spans="1:37" x14ac:dyDescent="0.3">
      <c r="A33" s="231"/>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row>
    <row r="34" spans="1:37" s="312" customFormat="1" x14ac:dyDescent="0.3">
      <c r="A34" s="314" t="s">
        <v>660</v>
      </c>
      <c r="D34" s="315">
        <f>D32*$A$35</f>
        <v>0</v>
      </c>
      <c r="E34" s="315">
        <f t="shared" ref="E34:AK34" si="9">E32*$A$35</f>
        <v>0</v>
      </c>
      <c r="F34" s="315">
        <f t="shared" si="9"/>
        <v>1200</v>
      </c>
      <c r="G34" s="315">
        <f t="shared" si="9"/>
        <v>1200</v>
      </c>
      <c r="H34" s="315">
        <f t="shared" si="9"/>
        <v>2400</v>
      </c>
      <c r="I34" s="315">
        <f t="shared" si="9"/>
        <v>2400</v>
      </c>
      <c r="J34" s="315">
        <f t="shared" si="9"/>
        <v>2400</v>
      </c>
      <c r="K34" s="315">
        <f t="shared" si="9"/>
        <v>3600</v>
      </c>
      <c r="L34" s="315">
        <f t="shared" si="9"/>
        <v>4800</v>
      </c>
      <c r="M34" s="315">
        <f t="shared" si="9"/>
        <v>4800</v>
      </c>
      <c r="N34" s="315">
        <f t="shared" si="9"/>
        <v>6000</v>
      </c>
      <c r="O34" s="315">
        <f t="shared" si="9"/>
        <v>7200</v>
      </c>
      <c r="P34" s="315">
        <f t="shared" si="9"/>
        <v>6000</v>
      </c>
      <c r="Q34" s="315">
        <f t="shared" si="9"/>
        <v>7200</v>
      </c>
      <c r="R34" s="315">
        <f t="shared" si="9"/>
        <v>7200</v>
      </c>
      <c r="S34" s="315">
        <f t="shared" si="9"/>
        <v>8400</v>
      </c>
      <c r="T34" s="315">
        <f t="shared" si="9"/>
        <v>9600</v>
      </c>
      <c r="U34" s="315">
        <f t="shared" si="9"/>
        <v>9600</v>
      </c>
      <c r="V34" s="315">
        <f t="shared" si="9"/>
        <v>10800</v>
      </c>
      <c r="W34" s="315">
        <f t="shared" si="9"/>
        <v>12000</v>
      </c>
      <c r="X34" s="315">
        <f t="shared" si="9"/>
        <v>13200</v>
      </c>
      <c r="Y34" s="315">
        <f t="shared" si="9"/>
        <v>13200</v>
      </c>
      <c r="Z34" s="315">
        <f t="shared" si="9"/>
        <v>14400</v>
      </c>
      <c r="AA34" s="315">
        <f t="shared" si="9"/>
        <v>15600</v>
      </c>
      <c r="AB34" s="315">
        <f t="shared" si="9"/>
        <v>13200</v>
      </c>
      <c r="AC34" s="315">
        <f t="shared" si="9"/>
        <v>13200</v>
      </c>
      <c r="AD34" s="315">
        <f t="shared" si="9"/>
        <v>14400</v>
      </c>
      <c r="AE34" s="315">
        <f t="shared" si="9"/>
        <v>15600</v>
      </c>
      <c r="AF34" s="315">
        <f t="shared" si="9"/>
        <v>15600</v>
      </c>
      <c r="AG34" s="315">
        <f t="shared" si="9"/>
        <v>16800</v>
      </c>
      <c r="AH34" s="315">
        <f t="shared" si="9"/>
        <v>18000</v>
      </c>
      <c r="AI34" s="315">
        <f t="shared" si="9"/>
        <v>19200</v>
      </c>
      <c r="AJ34" s="315">
        <f t="shared" si="9"/>
        <v>20400</v>
      </c>
      <c r="AK34" s="315">
        <f t="shared" si="9"/>
        <v>21600</v>
      </c>
    </row>
    <row r="35" spans="1:37" x14ac:dyDescent="0.3">
      <c r="A35" s="533">
        <f>'Variables and Assumptions'!B17</f>
        <v>1200</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x14ac:dyDescent="0.3">
      <c r="A36" s="300"/>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s="312" customFormat="1" x14ac:dyDescent="0.3">
      <c r="A37" s="314" t="s">
        <v>661</v>
      </c>
      <c r="D37" s="315">
        <f>ROUND(D32*0.4,0)*$A$38</f>
        <v>0</v>
      </c>
      <c r="E37" s="315">
        <f t="shared" ref="E37:AK37" si="10">ROUND(E32*0.4,0)*$A$38</f>
        <v>0</v>
      </c>
      <c r="F37" s="315">
        <f t="shared" si="10"/>
        <v>0</v>
      </c>
      <c r="G37" s="315">
        <f t="shared" si="10"/>
        <v>0</v>
      </c>
      <c r="H37" s="315">
        <f t="shared" si="10"/>
        <v>1800</v>
      </c>
      <c r="I37" s="315">
        <f t="shared" si="10"/>
        <v>1800</v>
      </c>
      <c r="J37" s="315">
        <f t="shared" si="10"/>
        <v>1800</v>
      </c>
      <c r="K37" s="315">
        <f t="shared" si="10"/>
        <v>1800</v>
      </c>
      <c r="L37" s="315">
        <f t="shared" si="10"/>
        <v>3600</v>
      </c>
      <c r="M37" s="315">
        <f t="shared" si="10"/>
        <v>3600</v>
      </c>
      <c r="N37" s="315">
        <f t="shared" si="10"/>
        <v>3600</v>
      </c>
      <c r="O37" s="315">
        <f t="shared" si="10"/>
        <v>3600</v>
      </c>
      <c r="P37" s="315">
        <f t="shared" si="10"/>
        <v>3600</v>
      </c>
      <c r="Q37" s="315">
        <f t="shared" si="10"/>
        <v>3600</v>
      </c>
      <c r="R37" s="315">
        <f t="shared" si="10"/>
        <v>3600</v>
      </c>
      <c r="S37" s="315">
        <f t="shared" si="10"/>
        <v>5400</v>
      </c>
      <c r="T37" s="315">
        <f t="shared" si="10"/>
        <v>5400</v>
      </c>
      <c r="U37" s="315">
        <f t="shared" si="10"/>
        <v>5400</v>
      </c>
      <c r="V37" s="315">
        <f t="shared" si="10"/>
        <v>7200</v>
      </c>
      <c r="W37" s="315">
        <f t="shared" si="10"/>
        <v>7200</v>
      </c>
      <c r="X37" s="315">
        <f t="shared" si="10"/>
        <v>7200</v>
      </c>
      <c r="Y37" s="315">
        <f t="shared" si="10"/>
        <v>7200</v>
      </c>
      <c r="Z37" s="315">
        <f t="shared" si="10"/>
        <v>9000</v>
      </c>
      <c r="AA37" s="315">
        <f t="shared" si="10"/>
        <v>9000</v>
      </c>
      <c r="AB37" s="315">
        <f t="shared" si="10"/>
        <v>7200</v>
      </c>
      <c r="AC37" s="315">
        <f t="shared" si="10"/>
        <v>7200</v>
      </c>
      <c r="AD37" s="315">
        <f t="shared" si="10"/>
        <v>9000</v>
      </c>
      <c r="AE37" s="315">
        <f t="shared" si="10"/>
        <v>9000</v>
      </c>
      <c r="AF37" s="315">
        <f t="shared" si="10"/>
        <v>9000</v>
      </c>
      <c r="AG37" s="315">
        <f t="shared" si="10"/>
        <v>10800</v>
      </c>
      <c r="AH37" s="315">
        <f t="shared" si="10"/>
        <v>10800</v>
      </c>
      <c r="AI37" s="315">
        <f t="shared" si="10"/>
        <v>10800</v>
      </c>
      <c r="AJ37" s="315">
        <f t="shared" si="10"/>
        <v>12600</v>
      </c>
      <c r="AK37" s="315">
        <f t="shared" si="10"/>
        <v>12600</v>
      </c>
    </row>
    <row r="38" spans="1:37" x14ac:dyDescent="0.3">
      <c r="A38" s="533">
        <f>'Variables and Assumptions'!B18</f>
        <v>1800</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x14ac:dyDescent="0.3">
      <c r="A39" s="300"/>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spans="1:37" s="312" customFormat="1" x14ac:dyDescent="0.3">
      <c r="A40" s="314" t="s">
        <v>662</v>
      </c>
      <c r="D40" s="315">
        <f>$A$42/12*'Sale Revenue'!E114</f>
        <v>0</v>
      </c>
      <c r="E40" s="315">
        <f>$A$42/12*'Sale Revenue'!F114</f>
        <v>0</v>
      </c>
      <c r="F40" s="315">
        <f>$A$42/12*'Sale Revenue'!G114</f>
        <v>0</v>
      </c>
      <c r="G40" s="315">
        <f>$A$42/12*'Sale Revenue'!H114</f>
        <v>0</v>
      </c>
      <c r="H40" s="315">
        <f>$A$42/12*'Sale Revenue'!I114</f>
        <v>0</v>
      </c>
      <c r="I40" s="315">
        <f>$A$42/12*'Sale Revenue'!J114</f>
        <v>0</v>
      </c>
      <c r="J40" s="315">
        <f>$A$42/12*'Sale Revenue'!K114</f>
        <v>0</v>
      </c>
      <c r="K40" s="315">
        <f>$A$42/12*'Sale Revenue'!L114</f>
        <v>0</v>
      </c>
      <c r="L40" s="315">
        <f>$A$42/12*'Sale Revenue'!M114</f>
        <v>0</v>
      </c>
      <c r="M40" s="315">
        <f>$A$42/12*'Sale Revenue'!N114</f>
        <v>0</v>
      </c>
      <c r="N40" s="315">
        <f>$A$42/12*'Sale Revenue'!O114</f>
        <v>0</v>
      </c>
      <c r="O40" s="315">
        <f>$A$42/12*'Sale Revenue'!P114</f>
        <v>0</v>
      </c>
      <c r="P40" s="315">
        <f>$A$42/12*'Sale Revenue'!Q114</f>
        <v>333.33333333333337</v>
      </c>
      <c r="Q40" s="315">
        <f>$A$42/12*'Sale Revenue'!R114</f>
        <v>600</v>
      </c>
      <c r="R40" s="315">
        <f>$A$42/12*'Sale Revenue'!S114</f>
        <v>1066.6666666666667</v>
      </c>
      <c r="S40" s="315">
        <f>$A$42/12*'Sale Revenue'!T114</f>
        <v>1466.6666666666667</v>
      </c>
      <c r="T40" s="315">
        <f>$A$42/12*'Sale Revenue'!U114</f>
        <v>2400</v>
      </c>
      <c r="U40" s="315">
        <f>$A$42/12*'Sale Revenue'!V114</f>
        <v>3066.666666666667</v>
      </c>
      <c r="V40" s="315">
        <f>$A$42/12*'Sale Revenue'!W114</f>
        <v>3800.0000000000005</v>
      </c>
      <c r="W40" s="315">
        <f>$A$42/12*'Sale Revenue'!X114</f>
        <v>4733.3333333333339</v>
      </c>
      <c r="X40" s="315">
        <f>$A$42/12*'Sale Revenue'!Y114</f>
        <v>6000</v>
      </c>
      <c r="Y40" s="315">
        <f>$A$42/12*'Sale Revenue'!Z114</f>
        <v>7133.3333333333339</v>
      </c>
      <c r="Z40" s="315">
        <f>$A$42/12*'Sale Revenue'!AA114</f>
        <v>8066.666666666667</v>
      </c>
      <c r="AA40" s="315">
        <f>$A$42/12*'Sale Revenue'!AB114</f>
        <v>9133.3333333333339</v>
      </c>
      <c r="AB40" s="315">
        <f>$A$42/12*'Sale Revenue'!AC114</f>
        <v>10600</v>
      </c>
      <c r="AC40" s="315">
        <f>$A$42/12*'Sale Revenue'!AD114</f>
        <v>12200</v>
      </c>
      <c r="AD40" s="315">
        <f>$A$42/12*'Sale Revenue'!AE114</f>
        <v>13800.000000000002</v>
      </c>
      <c r="AE40" s="315">
        <f>$A$42/12*'Sale Revenue'!AF114</f>
        <v>15400.000000000002</v>
      </c>
      <c r="AF40" s="315">
        <f>$A$42/12*'Sale Revenue'!AG114</f>
        <v>17000</v>
      </c>
      <c r="AG40" s="315">
        <f>$A$42/12*'Sale Revenue'!AH114</f>
        <v>18733.333333333336</v>
      </c>
      <c r="AH40" s="315">
        <f>$A$42/12*'Sale Revenue'!AI114</f>
        <v>20533.333333333336</v>
      </c>
      <c r="AI40" s="315">
        <f>$A$42/12*'Sale Revenue'!AJ114</f>
        <v>22466.666666666668</v>
      </c>
      <c r="AJ40" s="315">
        <f>$A$42/12*'Sale Revenue'!AK114</f>
        <v>24400</v>
      </c>
      <c r="AK40" s="315">
        <f>$A$42/12*'Sale Revenue'!AL114</f>
        <v>26466.666666666668</v>
      </c>
    </row>
    <row r="41" spans="1:37" s="27" customFormat="1" x14ac:dyDescent="0.3">
      <c r="A41" s="300" t="s">
        <v>675</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row>
    <row r="42" spans="1:37" x14ac:dyDescent="0.3">
      <c r="A42" s="533">
        <f>'Variables and Assumptions'!B19</f>
        <v>800</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x14ac:dyDescent="0.3">
      <c r="A43" s="300"/>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s="312" customFormat="1" x14ac:dyDescent="0.3">
      <c r="A44" s="314" t="s">
        <v>663</v>
      </c>
      <c r="D44" s="315">
        <f>D47*25</f>
        <v>100</v>
      </c>
      <c r="E44" s="315">
        <f t="shared" ref="E44:AK44" si="11">E47*25</f>
        <v>200</v>
      </c>
      <c r="F44" s="315">
        <f t="shared" si="11"/>
        <v>350</v>
      </c>
      <c r="G44" s="315">
        <f t="shared" si="11"/>
        <v>475</v>
      </c>
      <c r="H44" s="315">
        <f t="shared" si="11"/>
        <v>775</v>
      </c>
      <c r="I44" s="315">
        <f t="shared" si="11"/>
        <v>975</v>
      </c>
      <c r="J44" s="315">
        <f t="shared" si="11"/>
        <v>1200</v>
      </c>
      <c r="K44" s="315">
        <f t="shared" si="11"/>
        <v>1500</v>
      </c>
      <c r="L44" s="315">
        <f t="shared" si="11"/>
        <v>1900</v>
      </c>
      <c r="M44" s="315">
        <f t="shared" si="11"/>
        <v>2250</v>
      </c>
      <c r="N44" s="315">
        <f t="shared" si="11"/>
        <v>2550</v>
      </c>
      <c r="O44" s="315">
        <f t="shared" si="11"/>
        <v>2875</v>
      </c>
      <c r="P44" s="315">
        <f t="shared" si="11"/>
        <v>3225</v>
      </c>
      <c r="Q44" s="315">
        <f t="shared" si="11"/>
        <v>3600</v>
      </c>
      <c r="R44" s="315">
        <f t="shared" si="11"/>
        <v>3975</v>
      </c>
      <c r="S44" s="315">
        <f t="shared" si="11"/>
        <v>4350</v>
      </c>
      <c r="T44" s="315">
        <f t="shared" si="11"/>
        <v>4750</v>
      </c>
      <c r="U44" s="315">
        <f t="shared" si="11"/>
        <v>5175</v>
      </c>
      <c r="V44" s="315">
        <f t="shared" si="11"/>
        <v>5625</v>
      </c>
      <c r="W44" s="315">
        <f t="shared" si="11"/>
        <v>6075</v>
      </c>
      <c r="X44" s="315">
        <f t="shared" si="11"/>
        <v>6575</v>
      </c>
      <c r="Y44" s="315">
        <f t="shared" si="11"/>
        <v>7100</v>
      </c>
      <c r="Z44" s="315">
        <f t="shared" si="11"/>
        <v>7650</v>
      </c>
      <c r="AA44" s="315">
        <f t="shared" si="11"/>
        <v>8200</v>
      </c>
      <c r="AB44" s="315">
        <f t="shared" si="11"/>
        <v>8750</v>
      </c>
      <c r="AC44" s="315">
        <f t="shared" si="11"/>
        <v>9325</v>
      </c>
      <c r="AD44" s="315">
        <f t="shared" si="11"/>
        <v>9925</v>
      </c>
      <c r="AE44" s="315">
        <f t="shared" si="11"/>
        <v>10575</v>
      </c>
      <c r="AF44" s="315">
        <f t="shared" si="11"/>
        <v>11250</v>
      </c>
      <c r="AG44" s="315">
        <f t="shared" si="11"/>
        <v>11950</v>
      </c>
      <c r="AH44" s="315">
        <f t="shared" si="11"/>
        <v>12700</v>
      </c>
      <c r="AI44" s="315">
        <f t="shared" si="11"/>
        <v>13500</v>
      </c>
      <c r="AJ44" s="315">
        <f t="shared" si="11"/>
        <v>14350</v>
      </c>
      <c r="AK44" s="315">
        <f t="shared" si="11"/>
        <v>15250</v>
      </c>
    </row>
    <row r="45" spans="1:37" x14ac:dyDescent="0.3">
      <c r="A45" s="300" t="s">
        <v>664</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x14ac:dyDescent="0.3">
      <c r="A46" s="300"/>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1:37" x14ac:dyDescent="0.3">
      <c r="A47" s="300" t="s">
        <v>665</v>
      </c>
      <c r="D47" s="4">
        <f>ROUND(D24*0.25,0)</f>
        <v>4</v>
      </c>
      <c r="E47" s="4">
        <f t="shared" ref="E47:AK47" si="12">ROUND(E24*0.25,0)</f>
        <v>8</v>
      </c>
      <c r="F47" s="4">
        <f t="shared" si="12"/>
        <v>14</v>
      </c>
      <c r="G47" s="4">
        <f t="shared" si="12"/>
        <v>19</v>
      </c>
      <c r="H47" s="4">
        <f t="shared" si="12"/>
        <v>31</v>
      </c>
      <c r="I47" s="4">
        <f t="shared" si="12"/>
        <v>39</v>
      </c>
      <c r="J47" s="4">
        <f t="shared" si="12"/>
        <v>48</v>
      </c>
      <c r="K47" s="4">
        <f t="shared" si="12"/>
        <v>60</v>
      </c>
      <c r="L47" s="4">
        <f t="shared" si="12"/>
        <v>76</v>
      </c>
      <c r="M47" s="4">
        <f t="shared" si="12"/>
        <v>90</v>
      </c>
      <c r="N47" s="4">
        <f t="shared" si="12"/>
        <v>102</v>
      </c>
      <c r="O47" s="4">
        <f t="shared" si="12"/>
        <v>115</v>
      </c>
      <c r="P47" s="4">
        <f t="shared" si="12"/>
        <v>129</v>
      </c>
      <c r="Q47" s="4">
        <f t="shared" si="12"/>
        <v>144</v>
      </c>
      <c r="R47" s="4">
        <f t="shared" si="12"/>
        <v>159</v>
      </c>
      <c r="S47" s="4">
        <f t="shared" si="12"/>
        <v>174</v>
      </c>
      <c r="T47" s="4">
        <f t="shared" si="12"/>
        <v>190</v>
      </c>
      <c r="U47" s="4">
        <f t="shared" si="12"/>
        <v>207</v>
      </c>
      <c r="V47" s="4">
        <f t="shared" si="12"/>
        <v>225</v>
      </c>
      <c r="W47" s="4">
        <f t="shared" si="12"/>
        <v>243</v>
      </c>
      <c r="X47" s="4">
        <f t="shared" si="12"/>
        <v>263</v>
      </c>
      <c r="Y47" s="4">
        <f t="shared" si="12"/>
        <v>284</v>
      </c>
      <c r="Z47" s="4">
        <f t="shared" si="12"/>
        <v>306</v>
      </c>
      <c r="AA47" s="4">
        <f t="shared" si="12"/>
        <v>328</v>
      </c>
      <c r="AB47" s="4">
        <f t="shared" si="12"/>
        <v>350</v>
      </c>
      <c r="AC47" s="4">
        <f t="shared" si="12"/>
        <v>373</v>
      </c>
      <c r="AD47" s="4">
        <f t="shared" si="12"/>
        <v>397</v>
      </c>
      <c r="AE47" s="4">
        <f t="shared" si="12"/>
        <v>423</v>
      </c>
      <c r="AF47" s="4">
        <f t="shared" si="12"/>
        <v>450</v>
      </c>
      <c r="AG47" s="4">
        <f t="shared" si="12"/>
        <v>478</v>
      </c>
      <c r="AH47" s="4">
        <f t="shared" si="12"/>
        <v>508</v>
      </c>
      <c r="AI47" s="4">
        <f t="shared" si="12"/>
        <v>540</v>
      </c>
      <c r="AJ47" s="4">
        <f t="shared" si="12"/>
        <v>574</v>
      </c>
      <c r="AK47" s="4">
        <f t="shared" si="12"/>
        <v>610</v>
      </c>
    </row>
    <row r="48" spans="1:37" x14ac:dyDescent="0.3">
      <c r="A48" s="300"/>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1:38" x14ac:dyDescent="0.3">
      <c r="A49" s="306" t="s">
        <v>706</v>
      </c>
      <c r="D49" s="4">
        <f>ROUND(D47*$A$50,0)</f>
        <v>1</v>
      </c>
      <c r="E49" s="4">
        <f t="shared" ref="E49:AK49" si="13">ROUND(E47*$A$50,0)</f>
        <v>2</v>
      </c>
      <c r="F49" s="4">
        <f t="shared" si="13"/>
        <v>4</v>
      </c>
      <c r="G49" s="4">
        <f t="shared" si="13"/>
        <v>6</v>
      </c>
      <c r="H49" s="4">
        <f t="shared" si="13"/>
        <v>9</v>
      </c>
      <c r="I49" s="4">
        <f t="shared" si="13"/>
        <v>12</v>
      </c>
      <c r="J49" s="4">
        <f t="shared" si="13"/>
        <v>14</v>
      </c>
      <c r="K49" s="4">
        <f t="shared" si="13"/>
        <v>18</v>
      </c>
      <c r="L49" s="4">
        <f t="shared" si="13"/>
        <v>23</v>
      </c>
      <c r="M49" s="4">
        <f t="shared" si="13"/>
        <v>27</v>
      </c>
      <c r="N49" s="4">
        <f t="shared" si="13"/>
        <v>31</v>
      </c>
      <c r="O49" s="4">
        <f t="shared" si="13"/>
        <v>35</v>
      </c>
      <c r="P49" s="4">
        <f t="shared" si="13"/>
        <v>39</v>
      </c>
      <c r="Q49" s="4">
        <f t="shared" si="13"/>
        <v>43</v>
      </c>
      <c r="R49" s="4">
        <f t="shared" si="13"/>
        <v>48</v>
      </c>
      <c r="S49" s="4">
        <f t="shared" si="13"/>
        <v>52</v>
      </c>
      <c r="T49" s="4">
        <f t="shared" si="13"/>
        <v>57</v>
      </c>
      <c r="U49" s="4">
        <f t="shared" si="13"/>
        <v>62</v>
      </c>
      <c r="V49" s="4">
        <f t="shared" si="13"/>
        <v>68</v>
      </c>
      <c r="W49" s="4">
        <f t="shared" si="13"/>
        <v>73</v>
      </c>
      <c r="X49" s="4">
        <f t="shared" si="13"/>
        <v>79</v>
      </c>
      <c r="Y49" s="4">
        <f t="shared" si="13"/>
        <v>85</v>
      </c>
      <c r="Z49" s="4">
        <f t="shared" si="13"/>
        <v>92</v>
      </c>
      <c r="AA49" s="4">
        <f t="shared" si="13"/>
        <v>98</v>
      </c>
      <c r="AB49" s="4">
        <f t="shared" si="13"/>
        <v>105</v>
      </c>
      <c r="AC49" s="4">
        <f t="shared" si="13"/>
        <v>112</v>
      </c>
      <c r="AD49" s="4">
        <f t="shared" si="13"/>
        <v>119</v>
      </c>
      <c r="AE49" s="4">
        <f t="shared" si="13"/>
        <v>127</v>
      </c>
      <c r="AF49" s="4">
        <f t="shared" si="13"/>
        <v>135</v>
      </c>
      <c r="AG49" s="4">
        <f t="shared" si="13"/>
        <v>143</v>
      </c>
      <c r="AH49" s="4">
        <f t="shared" si="13"/>
        <v>152</v>
      </c>
      <c r="AI49" s="4">
        <f t="shared" si="13"/>
        <v>162</v>
      </c>
      <c r="AJ49" s="4">
        <f t="shared" si="13"/>
        <v>172</v>
      </c>
      <c r="AK49" s="4">
        <f t="shared" si="13"/>
        <v>183</v>
      </c>
    </row>
    <row r="50" spans="1:38" x14ac:dyDescent="0.3">
      <c r="A50" s="302">
        <v>0.3</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1:38" x14ac:dyDescent="0.3">
      <c r="A51" s="300" t="s">
        <v>666</v>
      </c>
      <c r="D51" s="4">
        <f>D49*4</f>
        <v>4</v>
      </c>
      <c r="E51" s="4">
        <f t="shared" ref="E51:AK51" si="14">E49*4</f>
        <v>8</v>
      </c>
      <c r="F51" s="4">
        <f t="shared" si="14"/>
        <v>16</v>
      </c>
      <c r="G51" s="4">
        <f t="shared" si="14"/>
        <v>24</v>
      </c>
      <c r="H51" s="4">
        <f t="shared" si="14"/>
        <v>36</v>
      </c>
      <c r="I51" s="4">
        <f t="shared" si="14"/>
        <v>48</v>
      </c>
      <c r="J51" s="4">
        <f t="shared" si="14"/>
        <v>56</v>
      </c>
      <c r="K51" s="4">
        <f t="shared" si="14"/>
        <v>72</v>
      </c>
      <c r="L51" s="4">
        <f t="shared" si="14"/>
        <v>92</v>
      </c>
      <c r="M51" s="4">
        <f t="shared" si="14"/>
        <v>108</v>
      </c>
      <c r="N51" s="4">
        <f t="shared" si="14"/>
        <v>124</v>
      </c>
      <c r="O51" s="4">
        <f t="shared" si="14"/>
        <v>140</v>
      </c>
      <c r="P51" s="4">
        <f t="shared" si="14"/>
        <v>156</v>
      </c>
      <c r="Q51" s="4">
        <f t="shared" si="14"/>
        <v>172</v>
      </c>
      <c r="R51" s="4">
        <f t="shared" si="14"/>
        <v>192</v>
      </c>
      <c r="S51" s="4">
        <f t="shared" si="14"/>
        <v>208</v>
      </c>
      <c r="T51" s="4">
        <f t="shared" si="14"/>
        <v>228</v>
      </c>
      <c r="U51" s="4">
        <f t="shared" si="14"/>
        <v>248</v>
      </c>
      <c r="V51" s="4">
        <f t="shared" si="14"/>
        <v>272</v>
      </c>
      <c r="W51" s="4">
        <f t="shared" si="14"/>
        <v>292</v>
      </c>
      <c r="X51" s="4">
        <f t="shared" si="14"/>
        <v>316</v>
      </c>
      <c r="Y51" s="4">
        <f t="shared" si="14"/>
        <v>340</v>
      </c>
      <c r="Z51" s="4">
        <f t="shared" si="14"/>
        <v>368</v>
      </c>
      <c r="AA51" s="4">
        <f t="shared" si="14"/>
        <v>392</v>
      </c>
      <c r="AB51" s="4">
        <f t="shared" si="14"/>
        <v>420</v>
      </c>
      <c r="AC51" s="4">
        <f t="shared" si="14"/>
        <v>448</v>
      </c>
      <c r="AD51" s="4">
        <f t="shared" si="14"/>
        <v>476</v>
      </c>
      <c r="AE51" s="4">
        <f t="shared" si="14"/>
        <v>508</v>
      </c>
      <c r="AF51" s="4">
        <f t="shared" si="14"/>
        <v>540</v>
      </c>
      <c r="AG51" s="4">
        <f t="shared" si="14"/>
        <v>572</v>
      </c>
      <c r="AH51" s="4">
        <f t="shared" si="14"/>
        <v>608</v>
      </c>
      <c r="AI51" s="4">
        <f t="shared" si="14"/>
        <v>648</v>
      </c>
      <c r="AJ51" s="4">
        <f t="shared" si="14"/>
        <v>688</v>
      </c>
      <c r="AK51" s="4">
        <f t="shared" si="14"/>
        <v>732</v>
      </c>
    </row>
    <row r="52" spans="1:38" x14ac:dyDescent="0.3">
      <c r="A52" s="300" t="s">
        <v>667</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8" x14ac:dyDescent="0.3">
      <c r="A53" s="300"/>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1:38" s="27" customFormat="1" x14ac:dyDescent="0.3">
      <c r="A54" s="300" t="s">
        <v>668</v>
      </c>
      <c r="B54" s="27" t="s">
        <v>56</v>
      </c>
      <c r="D54" s="308">
        <f>ROUNDUP(D51/112,0)+1</f>
        <v>2</v>
      </c>
      <c r="E54" s="308">
        <f t="shared" ref="E54:AK54" si="15">ROUNDUP(E51/112,0)+1</f>
        <v>2</v>
      </c>
      <c r="F54" s="308">
        <f t="shared" si="15"/>
        <v>2</v>
      </c>
      <c r="G54" s="308">
        <f t="shared" si="15"/>
        <v>2</v>
      </c>
      <c r="H54" s="308">
        <f t="shared" si="15"/>
        <v>2</v>
      </c>
      <c r="I54" s="308">
        <f t="shared" si="15"/>
        <v>2</v>
      </c>
      <c r="J54" s="308">
        <f t="shared" si="15"/>
        <v>2</v>
      </c>
      <c r="K54" s="308">
        <f t="shared" si="15"/>
        <v>2</v>
      </c>
      <c r="L54" s="308">
        <f t="shared" si="15"/>
        <v>2</v>
      </c>
      <c r="M54" s="308">
        <f t="shared" si="15"/>
        <v>2</v>
      </c>
      <c r="N54" s="308">
        <f t="shared" si="15"/>
        <v>3</v>
      </c>
      <c r="O54" s="308">
        <f t="shared" si="15"/>
        <v>3</v>
      </c>
      <c r="P54" s="308">
        <f t="shared" si="15"/>
        <v>3</v>
      </c>
      <c r="Q54" s="308">
        <f t="shared" si="15"/>
        <v>3</v>
      </c>
      <c r="R54" s="308">
        <f t="shared" si="15"/>
        <v>3</v>
      </c>
      <c r="S54" s="308">
        <f t="shared" si="15"/>
        <v>3</v>
      </c>
      <c r="T54" s="308">
        <f t="shared" si="15"/>
        <v>4</v>
      </c>
      <c r="U54" s="308">
        <f t="shared" si="15"/>
        <v>4</v>
      </c>
      <c r="V54" s="308">
        <f t="shared" si="15"/>
        <v>4</v>
      </c>
      <c r="W54" s="308">
        <f t="shared" si="15"/>
        <v>4</v>
      </c>
      <c r="X54" s="308">
        <f t="shared" si="15"/>
        <v>4</v>
      </c>
      <c r="Y54" s="308">
        <f t="shared" si="15"/>
        <v>5</v>
      </c>
      <c r="Z54" s="308">
        <f t="shared" si="15"/>
        <v>5</v>
      </c>
      <c r="AA54" s="308">
        <f t="shared" si="15"/>
        <v>5</v>
      </c>
      <c r="AB54" s="308">
        <f t="shared" si="15"/>
        <v>5</v>
      </c>
      <c r="AC54" s="308">
        <f t="shared" si="15"/>
        <v>5</v>
      </c>
      <c r="AD54" s="308">
        <f t="shared" si="15"/>
        <v>6</v>
      </c>
      <c r="AE54" s="308">
        <f t="shared" si="15"/>
        <v>6</v>
      </c>
      <c r="AF54" s="308">
        <f t="shared" si="15"/>
        <v>6</v>
      </c>
      <c r="AG54" s="308">
        <f t="shared" si="15"/>
        <v>7</v>
      </c>
      <c r="AH54" s="308">
        <f t="shared" si="15"/>
        <v>7</v>
      </c>
      <c r="AI54" s="308">
        <f t="shared" si="15"/>
        <v>7</v>
      </c>
      <c r="AJ54" s="308">
        <f t="shared" si="15"/>
        <v>8</v>
      </c>
      <c r="AK54" s="308">
        <f t="shared" si="15"/>
        <v>8</v>
      </c>
    </row>
    <row r="55" spans="1:38" x14ac:dyDescent="0.3">
      <c r="A55" s="300"/>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1:38" x14ac:dyDescent="0.3">
      <c r="A56" s="464" t="s">
        <v>763</v>
      </c>
      <c r="B56">
        <v>1</v>
      </c>
      <c r="C56">
        <v>1</v>
      </c>
      <c r="D56" s="4">
        <v>1</v>
      </c>
      <c r="E56" s="4">
        <v>1</v>
      </c>
      <c r="F56" s="4">
        <v>1</v>
      </c>
      <c r="G56" s="4">
        <v>1</v>
      </c>
      <c r="H56" s="4">
        <v>1</v>
      </c>
      <c r="I56" s="4">
        <v>1</v>
      </c>
      <c r="J56" s="4">
        <v>1</v>
      </c>
      <c r="K56" s="4">
        <v>1</v>
      </c>
      <c r="L56" s="4">
        <v>1</v>
      </c>
      <c r="M56" s="4">
        <v>1</v>
      </c>
      <c r="N56" s="4">
        <v>2</v>
      </c>
      <c r="O56" s="4">
        <v>2</v>
      </c>
      <c r="P56" s="4">
        <v>2</v>
      </c>
      <c r="Q56" s="4">
        <v>2</v>
      </c>
      <c r="R56" s="4">
        <v>2</v>
      </c>
      <c r="S56" s="4">
        <v>2</v>
      </c>
      <c r="T56" s="4">
        <v>2</v>
      </c>
      <c r="U56" s="4">
        <v>2</v>
      </c>
      <c r="V56" s="4">
        <v>2</v>
      </c>
      <c r="W56" s="4">
        <v>2</v>
      </c>
      <c r="X56" s="4">
        <v>2</v>
      </c>
      <c r="Y56" s="4">
        <v>2</v>
      </c>
      <c r="Z56" s="4">
        <v>3</v>
      </c>
      <c r="AA56" s="4">
        <v>3</v>
      </c>
      <c r="AB56" s="4">
        <v>3</v>
      </c>
      <c r="AC56" s="4">
        <v>3</v>
      </c>
      <c r="AD56" s="4">
        <v>3</v>
      </c>
      <c r="AE56" s="4">
        <v>3</v>
      </c>
      <c r="AF56" s="4">
        <v>3</v>
      </c>
      <c r="AG56" s="4">
        <v>3</v>
      </c>
      <c r="AH56" s="4">
        <v>3</v>
      </c>
      <c r="AI56" s="4">
        <v>3</v>
      </c>
      <c r="AJ56" s="4">
        <v>3</v>
      </c>
      <c r="AK56" s="4">
        <v>3</v>
      </c>
      <c r="AL56" s="4" t="s">
        <v>56</v>
      </c>
    </row>
    <row r="57" spans="1:38" x14ac:dyDescent="0.3">
      <c r="A57" s="300"/>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1:38" x14ac:dyDescent="0.3">
      <c r="A58" s="231"/>
    </row>
    <row r="61" spans="1:38" x14ac:dyDescent="0.3">
      <c r="A61" s="105" t="s">
        <v>3</v>
      </c>
    </row>
    <row r="63" spans="1:38" x14ac:dyDescent="0.3">
      <c r="A63" s="273" t="s">
        <v>640</v>
      </c>
    </row>
    <row r="64" spans="1:38" x14ac:dyDescent="0.3">
      <c r="A64" s="244" t="s">
        <v>274</v>
      </c>
      <c r="D64">
        <f>'Contracts Signed'!B36</f>
        <v>7</v>
      </c>
      <c r="E64">
        <f>'Contracts Signed'!C36</f>
        <v>3</v>
      </c>
      <c r="F64">
        <f>'Contracts Signed'!D36</f>
        <v>9</v>
      </c>
      <c r="G64">
        <f>'Contracts Signed'!E36</f>
        <v>8</v>
      </c>
      <c r="H64">
        <f>'Contracts Signed'!F36</f>
        <v>16</v>
      </c>
      <c r="I64">
        <f>'Contracts Signed'!G36</f>
        <v>14</v>
      </c>
      <c r="J64">
        <f>'Contracts Signed'!H36</f>
        <v>14</v>
      </c>
      <c r="K64">
        <f>'Contracts Signed'!I36</f>
        <v>14</v>
      </c>
      <c r="L64">
        <f>'Contracts Signed'!J36</f>
        <v>22</v>
      </c>
      <c r="M64">
        <f>'Contracts Signed'!K36</f>
        <v>18</v>
      </c>
      <c r="N64">
        <f>'Contracts Signed'!L36</f>
        <v>14</v>
      </c>
      <c r="O64">
        <f>'Contracts Signed'!M36</f>
        <v>17</v>
      </c>
      <c r="P64">
        <f>'Contracts Signed'!N36</f>
        <v>17</v>
      </c>
      <c r="Q64">
        <f>'Contracts Signed'!O36</f>
        <v>17</v>
      </c>
      <c r="R64">
        <f>'Contracts Signed'!P36</f>
        <v>19</v>
      </c>
      <c r="S64">
        <f>'Contracts Signed'!Q36</f>
        <v>20</v>
      </c>
      <c r="T64">
        <f>'Contracts Signed'!R36</f>
        <v>20</v>
      </c>
      <c r="U64">
        <f>'Contracts Signed'!S36</f>
        <v>23</v>
      </c>
      <c r="V64">
        <f>'Contracts Signed'!T36</f>
        <v>24</v>
      </c>
      <c r="W64">
        <f>'Contracts Signed'!U36</f>
        <v>26</v>
      </c>
      <c r="X64">
        <f>'Contracts Signed'!V36</f>
        <v>28</v>
      </c>
      <c r="Y64">
        <f>'Contracts Signed'!W36</f>
        <v>30</v>
      </c>
      <c r="Z64">
        <f>'Contracts Signed'!X36</f>
        <v>32</v>
      </c>
      <c r="AA64">
        <f>'Contracts Signed'!Y36</f>
        <v>33</v>
      </c>
      <c r="AB64">
        <f>'Contracts Signed'!Z36</f>
        <v>31</v>
      </c>
      <c r="AC64">
        <f>'Contracts Signed'!AA36</f>
        <v>32</v>
      </c>
      <c r="AD64">
        <f>'Contracts Signed'!AB36</f>
        <v>34</v>
      </c>
      <c r="AE64">
        <f>'Contracts Signed'!AC36</f>
        <v>34</v>
      </c>
      <c r="AF64">
        <f>'Contracts Signed'!AD36</f>
        <v>34</v>
      </c>
      <c r="AG64">
        <f>'Contracts Signed'!AE36</f>
        <v>36</v>
      </c>
      <c r="AH64">
        <f>'Contracts Signed'!AF36</f>
        <v>36</v>
      </c>
      <c r="AI64">
        <f>'Contracts Signed'!AG36</f>
        <v>37</v>
      </c>
      <c r="AJ64">
        <f>'Contracts Signed'!AH36</f>
        <v>39</v>
      </c>
      <c r="AK64">
        <f>'Contracts Signed'!AI36</f>
        <v>39</v>
      </c>
    </row>
    <row r="65" spans="1:37" x14ac:dyDescent="0.3">
      <c r="A65" s="244" t="s">
        <v>275</v>
      </c>
      <c r="D65">
        <f>'Contracts Signed'!B37</f>
        <v>1</v>
      </c>
      <c r="E65">
        <f>'Contracts Signed'!C37</f>
        <v>1</v>
      </c>
      <c r="F65">
        <f>'Contracts Signed'!D37</f>
        <v>3</v>
      </c>
      <c r="G65">
        <f>'Contracts Signed'!E37</f>
        <v>2</v>
      </c>
      <c r="H65">
        <f>'Contracts Signed'!F37</f>
        <v>5</v>
      </c>
      <c r="I65">
        <f>'Contracts Signed'!G37</f>
        <v>4</v>
      </c>
      <c r="J65">
        <f>'Contracts Signed'!H37</f>
        <v>4</v>
      </c>
      <c r="K65">
        <f>'Contracts Signed'!I37</f>
        <v>4</v>
      </c>
      <c r="L65">
        <f>'Contracts Signed'!J37</f>
        <v>6</v>
      </c>
      <c r="M65">
        <f>'Contracts Signed'!K37</f>
        <v>4</v>
      </c>
      <c r="N65">
        <f>'Contracts Signed'!L37</f>
        <v>4</v>
      </c>
      <c r="O65">
        <f>'Contracts Signed'!M37</f>
        <v>5</v>
      </c>
      <c r="P65">
        <f>'Contracts Signed'!N37</f>
        <v>4</v>
      </c>
      <c r="Q65">
        <f>'Contracts Signed'!O37</f>
        <v>5</v>
      </c>
      <c r="R65">
        <f>'Contracts Signed'!P37</f>
        <v>6</v>
      </c>
      <c r="S65">
        <f>'Contracts Signed'!Q37</f>
        <v>6</v>
      </c>
      <c r="T65">
        <f>'Contracts Signed'!R37</f>
        <v>6</v>
      </c>
      <c r="U65">
        <f>'Contracts Signed'!S37</f>
        <v>6</v>
      </c>
      <c r="V65">
        <f>'Contracts Signed'!T37</f>
        <v>7</v>
      </c>
      <c r="W65">
        <f>'Contracts Signed'!U37</f>
        <v>7</v>
      </c>
      <c r="X65">
        <f>'Contracts Signed'!V37</f>
        <v>7</v>
      </c>
      <c r="Y65">
        <f>'Contracts Signed'!W37</f>
        <v>9</v>
      </c>
      <c r="Z65">
        <f>'Contracts Signed'!X37</f>
        <v>9</v>
      </c>
      <c r="AA65">
        <f>'Contracts Signed'!Y37</f>
        <v>9</v>
      </c>
      <c r="AB65">
        <f>'Contracts Signed'!Z37</f>
        <v>8</v>
      </c>
      <c r="AC65">
        <f>'Contracts Signed'!AA37</f>
        <v>9</v>
      </c>
      <c r="AD65">
        <f>'Contracts Signed'!AB37</f>
        <v>9</v>
      </c>
      <c r="AE65">
        <f>'Contracts Signed'!AC37</f>
        <v>9</v>
      </c>
      <c r="AF65">
        <f>'Contracts Signed'!AD37</f>
        <v>10</v>
      </c>
      <c r="AG65">
        <f>'Contracts Signed'!AE37</f>
        <v>10</v>
      </c>
      <c r="AH65">
        <f>'Contracts Signed'!AF37</f>
        <v>10</v>
      </c>
      <c r="AI65">
        <f>'Contracts Signed'!AG37</f>
        <v>10</v>
      </c>
      <c r="AJ65">
        <f>'Contracts Signed'!AH37</f>
        <v>11</v>
      </c>
      <c r="AK65">
        <f>'Contracts Signed'!AI37</f>
        <v>11</v>
      </c>
    </row>
    <row r="66" spans="1:37" x14ac:dyDescent="0.3">
      <c r="A66" s="244" t="s">
        <v>272</v>
      </c>
      <c r="D66">
        <f>'Contracts Signed'!B38</f>
        <v>1</v>
      </c>
      <c r="E66">
        <f>'Contracts Signed'!C38</f>
        <v>1</v>
      </c>
      <c r="F66">
        <f>'Contracts Signed'!D38</f>
        <v>3</v>
      </c>
      <c r="G66">
        <f>'Contracts Signed'!E38</f>
        <v>2</v>
      </c>
      <c r="H66">
        <f>'Contracts Signed'!F38</f>
        <v>3</v>
      </c>
      <c r="I66">
        <f>'Contracts Signed'!G38</f>
        <v>4</v>
      </c>
      <c r="J66">
        <f>'Contracts Signed'!H38</f>
        <v>4</v>
      </c>
      <c r="K66">
        <f>'Contracts Signed'!I38</f>
        <v>4</v>
      </c>
      <c r="L66">
        <f>'Contracts Signed'!J38</f>
        <v>9</v>
      </c>
      <c r="M66">
        <f>'Contracts Signed'!K38</f>
        <v>6</v>
      </c>
      <c r="N66">
        <f>'Contracts Signed'!L38</f>
        <v>4</v>
      </c>
      <c r="O66">
        <f>'Contracts Signed'!M38</f>
        <v>5</v>
      </c>
      <c r="P66">
        <f>'Contracts Signed'!N38</f>
        <v>5</v>
      </c>
      <c r="Q66">
        <f>'Contracts Signed'!O38</f>
        <v>6</v>
      </c>
      <c r="R66">
        <f>'Contracts Signed'!P38</f>
        <v>5</v>
      </c>
      <c r="S66">
        <f>'Contracts Signed'!Q38</f>
        <v>5</v>
      </c>
      <c r="T66">
        <f>'Contracts Signed'!R38</f>
        <v>6</v>
      </c>
      <c r="U66">
        <f>'Contracts Signed'!S38</f>
        <v>6</v>
      </c>
      <c r="V66">
        <f>'Contracts Signed'!T38</f>
        <v>7</v>
      </c>
      <c r="W66">
        <f>'Contracts Signed'!U38</f>
        <v>8</v>
      </c>
      <c r="X66">
        <f>'Contracts Signed'!V38</f>
        <v>9</v>
      </c>
      <c r="Y66">
        <f>'Contracts Signed'!W38</f>
        <v>8</v>
      </c>
      <c r="Z66">
        <f>'Contracts Signed'!X38</f>
        <v>10</v>
      </c>
      <c r="AA66">
        <f>'Contracts Signed'!Y38</f>
        <v>11</v>
      </c>
      <c r="AB66">
        <f>'Contracts Signed'!Z38</f>
        <v>10</v>
      </c>
      <c r="AC66">
        <f>'Contracts Signed'!AA38</f>
        <v>9</v>
      </c>
      <c r="AD66">
        <f>'Contracts Signed'!AB38</f>
        <v>9</v>
      </c>
      <c r="AE66">
        <f>'Contracts Signed'!AC38</f>
        <v>9</v>
      </c>
      <c r="AF66">
        <f>'Contracts Signed'!AD38</f>
        <v>10</v>
      </c>
      <c r="AG66">
        <f>'Contracts Signed'!AE38</f>
        <v>10</v>
      </c>
      <c r="AH66">
        <f>'Contracts Signed'!AF38</f>
        <v>12</v>
      </c>
      <c r="AI66">
        <f>'Contracts Signed'!AG38</f>
        <v>12</v>
      </c>
      <c r="AJ66">
        <f>'Contracts Signed'!AH38</f>
        <v>11</v>
      </c>
      <c r="AK66">
        <f>'Contracts Signed'!AI38</f>
        <v>12</v>
      </c>
    </row>
    <row r="67" spans="1:37" x14ac:dyDescent="0.3">
      <c r="A67" s="244" t="s">
        <v>324</v>
      </c>
      <c r="D67">
        <f>'Contracts Signed'!B39</f>
        <v>0</v>
      </c>
      <c r="E67">
        <f>'Contracts Signed'!C39</f>
        <v>4</v>
      </c>
      <c r="F67">
        <f>'Contracts Signed'!D39</f>
        <v>0</v>
      </c>
      <c r="G67">
        <f>'Contracts Signed'!E39</f>
        <v>0</v>
      </c>
      <c r="H67">
        <f>'Contracts Signed'!F39</f>
        <v>4</v>
      </c>
      <c r="I67">
        <f>'Contracts Signed'!G39</f>
        <v>0</v>
      </c>
      <c r="J67">
        <f>'Contracts Signed'!H39</f>
        <v>0</v>
      </c>
      <c r="K67">
        <f>'Contracts Signed'!I39</f>
        <v>0</v>
      </c>
      <c r="L67">
        <f>'Contracts Signed'!J39</f>
        <v>2</v>
      </c>
      <c r="M67">
        <f>'Contracts Signed'!K39</f>
        <v>0</v>
      </c>
      <c r="N67">
        <f>'Contracts Signed'!L39</f>
        <v>0</v>
      </c>
      <c r="O67">
        <f>'Contracts Signed'!M39</f>
        <v>0</v>
      </c>
      <c r="P67">
        <f>'Contracts Signed'!N39</f>
        <v>1</v>
      </c>
      <c r="Q67">
        <f>'Contracts Signed'!O39</f>
        <v>1</v>
      </c>
      <c r="R67">
        <f>'Contracts Signed'!P39</f>
        <v>1</v>
      </c>
      <c r="S67">
        <f>'Contracts Signed'!Q39</f>
        <v>1</v>
      </c>
      <c r="T67">
        <f>'Contracts Signed'!R39</f>
        <v>1</v>
      </c>
      <c r="U67">
        <f>'Contracts Signed'!S39</f>
        <v>1</v>
      </c>
      <c r="V67">
        <f>'Contracts Signed'!T39</f>
        <v>2</v>
      </c>
      <c r="W67">
        <f>'Contracts Signed'!U39</f>
        <v>2</v>
      </c>
      <c r="X67">
        <f>'Contracts Signed'!V39</f>
        <v>2</v>
      </c>
      <c r="Y67">
        <f>'Contracts Signed'!W39</f>
        <v>2</v>
      </c>
      <c r="Z67">
        <f>'Contracts Signed'!X39</f>
        <v>3</v>
      </c>
      <c r="AA67">
        <f>'Contracts Signed'!Y39</f>
        <v>3</v>
      </c>
      <c r="AB67">
        <f>'Contracts Signed'!Z39</f>
        <v>2</v>
      </c>
      <c r="AC67">
        <f>'Contracts Signed'!AA39</f>
        <v>2</v>
      </c>
      <c r="AD67">
        <f>'Contracts Signed'!AB39</f>
        <v>2</v>
      </c>
      <c r="AE67">
        <f>'Contracts Signed'!AC39</f>
        <v>2</v>
      </c>
      <c r="AF67">
        <f>'Contracts Signed'!AD39</f>
        <v>2</v>
      </c>
      <c r="AG67">
        <f>'Contracts Signed'!AE39</f>
        <v>2</v>
      </c>
      <c r="AH67">
        <f>'Contracts Signed'!AF39</f>
        <v>3</v>
      </c>
      <c r="AI67">
        <f>'Contracts Signed'!AG39</f>
        <v>3</v>
      </c>
      <c r="AJ67">
        <f>'Contracts Signed'!AH39</f>
        <v>3</v>
      </c>
      <c r="AK67">
        <f>'Contracts Signed'!AI39</f>
        <v>3</v>
      </c>
    </row>
    <row r="68" spans="1:37" x14ac:dyDescent="0.3">
      <c r="A68" s="244" t="s">
        <v>273</v>
      </c>
      <c r="D68">
        <f>'Contracts Signed'!B40</f>
        <v>0</v>
      </c>
      <c r="E68">
        <f>'Contracts Signed'!C40</f>
        <v>0</v>
      </c>
      <c r="F68">
        <f>'Contracts Signed'!D40</f>
        <v>0</v>
      </c>
      <c r="G68">
        <f>'Contracts Signed'!E40</f>
        <v>0</v>
      </c>
      <c r="H68">
        <f>'Contracts Signed'!F40</f>
        <v>10</v>
      </c>
      <c r="I68">
        <f>'Contracts Signed'!G40</f>
        <v>0</v>
      </c>
      <c r="J68">
        <f>'Contracts Signed'!H40</f>
        <v>0</v>
      </c>
      <c r="K68">
        <f>'Contracts Signed'!I40</f>
        <v>10</v>
      </c>
      <c r="L68">
        <f>'Contracts Signed'!J40</f>
        <v>6</v>
      </c>
      <c r="M68">
        <f>'Contracts Signed'!K40</f>
        <v>6</v>
      </c>
      <c r="N68">
        <f>'Contracts Signed'!L40</f>
        <v>1</v>
      </c>
      <c r="O68">
        <f>'Contracts Signed'!M40</f>
        <v>1</v>
      </c>
      <c r="P68">
        <f>'Contracts Signed'!N40</f>
        <v>3</v>
      </c>
      <c r="Q68">
        <f>'Contracts Signed'!O40</f>
        <v>3</v>
      </c>
      <c r="R68">
        <f>'Contracts Signed'!P40</f>
        <v>3</v>
      </c>
      <c r="S68">
        <f>'Contracts Signed'!Q40</f>
        <v>4</v>
      </c>
      <c r="T68">
        <f>'Contracts Signed'!R40</f>
        <v>5</v>
      </c>
      <c r="U68">
        <f>'Contracts Signed'!S40</f>
        <v>5</v>
      </c>
      <c r="V68">
        <f>'Contracts Signed'!T40</f>
        <v>5</v>
      </c>
      <c r="W68">
        <f>'Contracts Signed'!U40</f>
        <v>6</v>
      </c>
      <c r="X68">
        <f>'Contracts Signed'!V40</f>
        <v>7</v>
      </c>
      <c r="Y68">
        <f>'Contracts Signed'!W40</f>
        <v>8</v>
      </c>
      <c r="Z68">
        <f>'Contracts Signed'!X40</f>
        <v>8</v>
      </c>
      <c r="AA68">
        <f>'Contracts Signed'!Y40</f>
        <v>7</v>
      </c>
      <c r="AB68">
        <f>'Contracts Signed'!Z40</f>
        <v>6</v>
      </c>
      <c r="AC68">
        <f>'Contracts Signed'!AA40</f>
        <v>6</v>
      </c>
      <c r="AD68">
        <f>'Contracts Signed'!AB40</f>
        <v>7</v>
      </c>
      <c r="AE68">
        <f>'Contracts Signed'!AC40</f>
        <v>8</v>
      </c>
      <c r="AF68">
        <f>'Contracts Signed'!AD40</f>
        <v>8</v>
      </c>
      <c r="AG68">
        <f>'Contracts Signed'!AE40</f>
        <v>8</v>
      </c>
      <c r="AH68">
        <f>'Contracts Signed'!AF40</f>
        <v>8</v>
      </c>
      <c r="AI68">
        <f>'Contracts Signed'!AG40</f>
        <v>9</v>
      </c>
      <c r="AJ68">
        <f>'Contracts Signed'!AH40</f>
        <v>9</v>
      </c>
      <c r="AK68">
        <f>'Contracts Signed'!AI40</f>
        <v>10</v>
      </c>
    </row>
    <row r="69" spans="1:37" x14ac:dyDescent="0.3">
      <c r="A69" s="122" t="s">
        <v>562</v>
      </c>
      <c r="D69">
        <f>'Contracts Signed'!B41</f>
        <v>4</v>
      </c>
      <c r="E69">
        <f>'Contracts Signed'!C41</f>
        <v>5</v>
      </c>
      <c r="F69">
        <f>'Contracts Signed'!D41</f>
        <v>6</v>
      </c>
      <c r="G69">
        <f>'Contracts Signed'!E41</f>
        <v>6</v>
      </c>
      <c r="H69">
        <f>'Contracts Signed'!F41</f>
        <v>7</v>
      </c>
      <c r="I69">
        <f>'Contracts Signed'!G41</f>
        <v>8</v>
      </c>
      <c r="J69">
        <f>'Contracts Signed'!H41</f>
        <v>10</v>
      </c>
      <c r="K69">
        <f>'Contracts Signed'!I41</f>
        <v>11</v>
      </c>
      <c r="L69">
        <f>'Contracts Signed'!J41</f>
        <v>13</v>
      </c>
      <c r="M69">
        <f>'Contracts Signed'!K41</f>
        <v>15</v>
      </c>
      <c r="N69">
        <f>'Contracts Signed'!L41</f>
        <v>17</v>
      </c>
      <c r="O69">
        <f>'Contracts Signed'!M41</f>
        <v>19</v>
      </c>
      <c r="P69">
        <f>'Contracts Signed'!N41</f>
        <v>19</v>
      </c>
      <c r="Q69">
        <f>'Contracts Signed'!O41</f>
        <v>19</v>
      </c>
      <c r="R69">
        <f>'Contracts Signed'!P41</f>
        <v>19</v>
      </c>
      <c r="S69">
        <f>'Contracts Signed'!Q41</f>
        <v>19</v>
      </c>
      <c r="T69">
        <f>'Contracts Signed'!R41</f>
        <v>19</v>
      </c>
      <c r="U69">
        <f>'Contracts Signed'!S41</f>
        <v>19</v>
      </c>
      <c r="V69">
        <f>'Contracts Signed'!T41</f>
        <v>19</v>
      </c>
      <c r="W69">
        <f>'Contracts Signed'!U41</f>
        <v>19</v>
      </c>
      <c r="X69">
        <f>'Contracts Signed'!V41</f>
        <v>19</v>
      </c>
      <c r="Y69">
        <f>'Contracts Signed'!W41</f>
        <v>19</v>
      </c>
      <c r="Z69">
        <f>'Contracts Signed'!X41</f>
        <v>19</v>
      </c>
      <c r="AA69">
        <f>'Contracts Signed'!Y41</f>
        <v>19</v>
      </c>
      <c r="AB69">
        <f>'Contracts Signed'!Z41</f>
        <v>21</v>
      </c>
      <c r="AC69">
        <f>'Contracts Signed'!AA41</f>
        <v>23</v>
      </c>
      <c r="AD69">
        <f>'Contracts Signed'!AB41</f>
        <v>26</v>
      </c>
      <c r="AE69">
        <f>'Contracts Signed'!AC41</f>
        <v>28</v>
      </c>
      <c r="AF69">
        <f>'Contracts Signed'!AD41</f>
        <v>31</v>
      </c>
      <c r="AG69">
        <f>'Contracts Signed'!AE41</f>
        <v>34</v>
      </c>
      <c r="AH69">
        <f>'Contracts Signed'!AF41</f>
        <v>37</v>
      </c>
      <c r="AI69">
        <f>'Contracts Signed'!AG41</f>
        <v>41</v>
      </c>
      <c r="AJ69">
        <f>'Contracts Signed'!AH41</f>
        <v>45</v>
      </c>
      <c r="AK69">
        <f>'Contracts Signed'!AI41</f>
        <v>49</v>
      </c>
    </row>
    <row r="70" spans="1:37" x14ac:dyDescent="0.3">
      <c r="A70" s="122" t="s">
        <v>563</v>
      </c>
      <c r="D70">
        <f>'Contracts Signed'!B42</f>
        <v>1</v>
      </c>
      <c r="E70">
        <f>'Contracts Signed'!C42</f>
        <v>1</v>
      </c>
      <c r="F70">
        <f>'Contracts Signed'!D42</f>
        <v>2</v>
      </c>
      <c r="G70">
        <f>'Contracts Signed'!E42</f>
        <v>2</v>
      </c>
      <c r="H70">
        <f>'Contracts Signed'!F42</f>
        <v>2</v>
      </c>
      <c r="I70">
        <f>'Contracts Signed'!G42</f>
        <v>2</v>
      </c>
      <c r="J70">
        <f>'Contracts Signed'!H42</f>
        <v>3</v>
      </c>
      <c r="K70">
        <f>'Contracts Signed'!I42</f>
        <v>3</v>
      </c>
      <c r="L70">
        <f>'Contracts Signed'!J42</f>
        <v>4</v>
      </c>
      <c r="M70">
        <f>'Contracts Signed'!K42</f>
        <v>4</v>
      </c>
      <c r="N70">
        <f>'Contracts Signed'!L42</f>
        <v>5</v>
      </c>
      <c r="O70">
        <f>'Contracts Signed'!M42</f>
        <v>5</v>
      </c>
      <c r="P70">
        <f>'Contracts Signed'!N42</f>
        <v>5</v>
      </c>
      <c r="Q70">
        <f>'Contracts Signed'!O42</f>
        <v>5</v>
      </c>
      <c r="R70">
        <f>'Contracts Signed'!P42</f>
        <v>5</v>
      </c>
      <c r="S70">
        <f>'Contracts Signed'!Q42</f>
        <v>5</v>
      </c>
      <c r="T70">
        <f>'Contracts Signed'!R42</f>
        <v>5</v>
      </c>
      <c r="U70">
        <f>'Contracts Signed'!S42</f>
        <v>5</v>
      </c>
      <c r="V70">
        <f>'Contracts Signed'!T42</f>
        <v>5</v>
      </c>
      <c r="W70">
        <f>'Contracts Signed'!U42</f>
        <v>5</v>
      </c>
      <c r="X70">
        <f>'Contracts Signed'!V42</f>
        <v>5</v>
      </c>
      <c r="Y70">
        <f>'Contracts Signed'!W42</f>
        <v>5</v>
      </c>
      <c r="Z70">
        <f>'Contracts Signed'!X42</f>
        <v>5</v>
      </c>
      <c r="AA70">
        <f>'Contracts Signed'!Y42</f>
        <v>5</v>
      </c>
      <c r="AB70">
        <f>'Contracts Signed'!Z42</f>
        <v>6</v>
      </c>
      <c r="AC70">
        <f>'Contracts Signed'!AA42</f>
        <v>6</v>
      </c>
      <c r="AD70">
        <f>'Contracts Signed'!AB42</f>
        <v>7</v>
      </c>
      <c r="AE70">
        <f>'Contracts Signed'!AC42</f>
        <v>8</v>
      </c>
      <c r="AF70">
        <f>'Contracts Signed'!AD42</f>
        <v>9</v>
      </c>
      <c r="AG70">
        <f>'Contracts Signed'!AE42</f>
        <v>9</v>
      </c>
      <c r="AH70">
        <f>'Contracts Signed'!AF42</f>
        <v>10</v>
      </c>
      <c r="AI70">
        <f>'Contracts Signed'!AG42</f>
        <v>11</v>
      </c>
      <c r="AJ70">
        <f>'Contracts Signed'!AH42</f>
        <v>12</v>
      </c>
      <c r="AK70">
        <f>'Contracts Signed'!AI42</f>
        <v>13</v>
      </c>
    </row>
    <row r="71" spans="1:37" x14ac:dyDescent="0.3">
      <c r="A71" s="122" t="s">
        <v>266</v>
      </c>
      <c r="B71" s="296"/>
      <c r="C71" s="296"/>
      <c r="D71">
        <f>'Contracts Signed'!B43</f>
        <v>1</v>
      </c>
      <c r="E71">
        <f>'Contracts Signed'!C43</f>
        <v>1</v>
      </c>
      <c r="F71">
        <f>'Contracts Signed'!D43</f>
        <v>0</v>
      </c>
      <c r="G71">
        <f>'Contracts Signed'!E43</f>
        <v>1</v>
      </c>
      <c r="H71">
        <f>'Contracts Signed'!F43</f>
        <v>1</v>
      </c>
      <c r="I71">
        <f>'Contracts Signed'!G43</f>
        <v>2</v>
      </c>
      <c r="J71">
        <f>'Contracts Signed'!H43</f>
        <v>1</v>
      </c>
      <c r="K71">
        <f>'Contracts Signed'!I43</f>
        <v>2</v>
      </c>
      <c r="L71">
        <f>'Contracts Signed'!J43</f>
        <v>1</v>
      </c>
      <c r="M71">
        <f>'Contracts Signed'!K43</f>
        <v>2</v>
      </c>
      <c r="N71">
        <f>'Contracts Signed'!L43</f>
        <v>2</v>
      </c>
      <c r="O71">
        <f>'Contracts Signed'!M43</f>
        <v>2</v>
      </c>
      <c r="P71">
        <f>'Contracts Signed'!N43</f>
        <v>2</v>
      </c>
      <c r="Q71">
        <f>'Contracts Signed'!O43</f>
        <v>2</v>
      </c>
      <c r="R71">
        <f>'Contracts Signed'!P43</f>
        <v>2</v>
      </c>
      <c r="S71">
        <f>'Contracts Signed'!Q43</f>
        <v>2</v>
      </c>
      <c r="T71">
        <f>'Contracts Signed'!R43</f>
        <v>2</v>
      </c>
      <c r="U71">
        <f>'Contracts Signed'!S43</f>
        <v>2</v>
      </c>
      <c r="V71">
        <f>'Contracts Signed'!T43</f>
        <v>2</v>
      </c>
      <c r="W71">
        <f>'Contracts Signed'!U43</f>
        <v>2</v>
      </c>
      <c r="X71">
        <f>'Contracts Signed'!V43</f>
        <v>2</v>
      </c>
      <c r="Y71">
        <f>'Contracts Signed'!W43</f>
        <v>2</v>
      </c>
      <c r="Z71">
        <f>'Contracts Signed'!X43</f>
        <v>2</v>
      </c>
      <c r="AA71">
        <f>'Contracts Signed'!Y43</f>
        <v>3</v>
      </c>
      <c r="AB71">
        <f>'Contracts Signed'!Z43</f>
        <v>3</v>
      </c>
      <c r="AC71">
        <f>'Contracts Signed'!AA43</f>
        <v>4</v>
      </c>
      <c r="AD71">
        <f>'Contracts Signed'!AB43</f>
        <v>3</v>
      </c>
      <c r="AE71">
        <f>'Contracts Signed'!AC43</f>
        <v>4</v>
      </c>
      <c r="AF71">
        <f>'Contracts Signed'!AD43</f>
        <v>4</v>
      </c>
      <c r="AG71">
        <f>'Contracts Signed'!AE43</f>
        <v>5</v>
      </c>
      <c r="AH71">
        <f>'Contracts Signed'!AF43</f>
        <v>5</v>
      </c>
      <c r="AI71">
        <f>'Contracts Signed'!AG43</f>
        <v>5</v>
      </c>
      <c r="AJ71">
        <f>'Contracts Signed'!AH43</f>
        <v>6</v>
      </c>
      <c r="AK71">
        <f>'Contracts Signed'!AI43</f>
        <v>7</v>
      </c>
    </row>
    <row r="72" spans="1:37" x14ac:dyDescent="0.3">
      <c r="A72" s="231" t="s">
        <v>479</v>
      </c>
      <c r="D72" s="297">
        <f>SUM(D64:D71)</f>
        <v>15</v>
      </c>
      <c r="E72" s="297">
        <f t="shared" ref="E72:AK72" si="16">SUM(E64:E71)</f>
        <v>16</v>
      </c>
      <c r="F72" s="297">
        <f t="shared" si="16"/>
        <v>23</v>
      </c>
      <c r="G72" s="297">
        <f t="shared" si="16"/>
        <v>21</v>
      </c>
      <c r="H72" s="297">
        <f t="shared" si="16"/>
        <v>48</v>
      </c>
      <c r="I72" s="297">
        <f t="shared" si="16"/>
        <v>34</v>
      </c>
      <c r="J72" s="297">
        <f t="shared" si="16"/>
        <v>36</v>
      </c>
      <c r="K72" s="297">
        <f t="shared" si="16"/>
        <v>48</v>
      </c>
      <c r="L72" s="297">
        <f t="shared" si="16"/>
        <v>63</v>
      </c>
      <c r="M72" s="297">
        <f t="shared" si="16"/>
        <v>55</v>
      </c>
      <c r="N72" s="297">
        <f t="shared" si="16"/>
        <v>47</v>
      </c>
      <c r="O72" s="297">
        <f t="shared" si="16"/>
        <v>54</v>
      </c>
      <c r="P72" s="297">
        <f t="shared" si="16"/>
        <v>56</v>
      </c>
      <c r="Q72" s="297">
        <f t="shared" si="16"/>
        <v>58</v>
      </c>
      <c r="R72" s="297">
        <f t="shared" si="16"/>
        <v>60</v>
      </c>
      <c r="S72" s="297">
        <f t="shared" si="16"/>
        <v>62</v>
      </c>
      <c r="T72" s="297">
        <f t="shared" si="16"/>
        <v>64</v>
      </c>
      <c r="U72" s="297">
        <f t="shared" si="16"/>
        <v>67</v>
      </c>
      <c r="V72" s="297">
        <f t="shared" si="16"/>
        <v>71</v>
      </c>
      <c r="W72" s="297">
        <f t="shared" si="16"/>
        <v>75</v>
      </c>
      <c r="X72" s="297">
        <f t="shared" si="16"/>
        <v>79</v>
      </c>
      <c r="Y72" s="297">
        <f t="shared" si="16"/>
        <v>83</v>
      </c>
      <c r="Z72" s="297">
        <f t="shared" si="16"/>
        <v>88</v>
      </c>
      <c r="AA72" s="297">
        <f t="shared" si="16"/>
        <v>90</v>
      </c>
      <c r="AB72" s="297">
        <f t="shared" si="16"/>
        <v>87</v>
      </c>
      <c r="AC72" s="297">
        <f t="shared" si="16"/>
        <v>91</v>
      </c>
      <c r="AD72" s="297">
        <f t="shared" si="16"/>
        <v>97</v>
      </c>
      <c r="AE72" s="297">
        <f t="shared" si="16"/>
        <v>102</v>
      </c>
      <c r="AF72" s="297">
        <f t="shared" si="16"/>
        <v>108</v>
      </c>
      <c r="AG72" s="297">
        <f t="shared" si="16"/>
        <v>114</v>
      </c>
      <c r="AH72" s="297">
        <f t="shared" si="16"/>
        <v>121</v>
      </c>
      <c r="AI72" s="297">
        <f t="shared" si="16"/>
        <v>128</v>
      </c>
      <c r="AJ72" s="297">
        <f t="shared" si="16"/>
        <v>136</v>
      </c>
      <c r="AK72" s="297">
        <f t="shared" si="16"/>
        <v>144</v>
      </c>
    </row>
    <row r="75" spans="1:37" x14ac:dyDescent="0.3">
      <c r="A75" s="244" t="s">
        <v>274</v>
      </c>
      <c r="D75" s="32">
        <v>0.2</v>
      </c>
      <c r="E75" s="32">
        <v>0.2</v>
      </c>
      <c r="F75" s="32">
        <v>0.2</v>
      </c>
      <c r="G75" s="32">
        <v>0.2</v>
      </c>
      <c r="H75" s="32">
        <v>0.2</v>
      </c>
      <c r="I75" s="32">
        <v>0.2</v>
      </c>
      <c r="J75" s="32">
        <v>0.2</v>
      </c>
      <c r="K75" s="32">
        <v>0.2</v>
      </c>
      <c r="L75" s="32">
        <v>0.2</v>
      </c>
      <c r="M75" s="32">
        <v>0.2</v>
      </c>
      <c r="N75" s="32">
        <v>0.2</v>
      </c>
      <c r="O75" s="32">
        <v>0.2</v>
      </c>
      <c r="P75" s="32">
        <v>0.2</v>
      </c>
      <c r="Q75" s="32">
        <v>0.2</v>
      </c>
      <c r="R75" s="32">
        <v>0.2</v>
      </c>
      <c r="S75" s="32">
        <v>0.2</v>
      </c>
      <c r="T75" s="32">
        <v>0.2</v>
      </c>
      <c r="U75" s="32">
        <v>0.2</v>
      </c>
      <c r="V75" s="32">
        <v>0.2</v>
      </c>
      <c r="W75" s="32">
        <v>0.2</v>
      </c>
      <c r="X75" s="32">
        <v>0.2</v>
      </c>
      <c r="Y75" s="32">
        <v>0.2</v>
      </c>
      <c r="Z75" s="32">
        <v>0.2</v>
      </c>
      <c r="AA75" s="32">
        <v>0.2</v>
      </c>
      <c r="AB75" s="32">
        <v>0.2</v>
      </c>
      <c r="AC75" s="32">
        <v>0.2</v>
      </c>
      <c r="AD75" s="32">
        <v>0.2</v>
      </c>
      <c r="AE75" s="32">
        <v>0.2</v>
      </c>
      <c r="AF75" s="32">
        <v>0.2</v>
      </c>
      <c r="AG75" s="32">
        <v>0.2</v>
      </c>
      <c r="AH75" s="32">
        <v>0.2</v>
      </c>
      <c r="AI75" s="32">
        <v>0.2</v>
      </c>
      <c r="AJ75" s="32">
        <v>0.2</v>
      </c>
      <c r="AK75" s="32">
        <v>0.2</v>
      </c>
    </row>
    <row r="76" spans="1:37" x14ac:dyDescent="0.3">
      <c r="A76" s="244" t="s">
        <v>275</v>
      </c>
      <c r="D76" s="32">
        <v>0.05</v>
      </c>
      <c r="E76" s="32">
        <v>0.05</v>
      </c>
      <c r="F76" s="32">
        <v>0.05</v>
      </c>
      <c r="G76" s="32">
        <v>0.05</v>
      </c>
      <c r="H76" s="32">
        <v>0.05</v>
      </c>
      <c r="I76" s="32">
        <v>0.05</v>
      </c>
      <c r="J76" s="32">
        <v>0.05</v>
      </c>
      <c r="K76" s="32">
        <v>0.05</v>
      </c>
      <c r="L76" s="32">
        <v>0.05</v>
      </c>
      <c r="M76" s="32">
        <v>0.05</v>
      </c>
      <c r="N76" s="32">
        <v>0.05</v>
      </c>
      <c r="O76" s="32">
        <v>0.05</v>
      </c>
      <c r="P76" s="32">
        <v>0.05</v>
      </c>
      <c r="Q76" s="32">
        <v>0.05</v>
      </c>
      <c r="R76" s="32">
        <v>0.05</v>
      </c>
      <c r="S76" s="32">
        <v>0.05</v>
      </c>
      <c r="T76" s="32">
        <v>0.05</v>
      </c>
      <c r="U76" s="32">
        <v>0.05</v>
      </c>
      <c r="V76" s="32">
        <v>0.05</v>
      </c>
      <c r="W76" s="32">
        <v>0.05</v>
      </c>
      <c r="X76" s="32">
        <v>0.05</v>
      </c>
      <c r="Y76" s="32">
        <v>0.05</v>
      </c>
      <c r="Z76" s="32">
        <v>0.05</v>
      </c>
      <c r="AA76" s="32">
        <v>0.05</v>
      </c>
      <c r="AB76" s="32">
        <v>0.05</v>
      </c>
      <c r="AC76" s="32">
        <v>0.05</v>
      </c>
      <c r="AD76" s="32">
        <v>0.05</v>
      </c>
      <c r="AE76" s="32">
        <v>0.05</v>
      </c>
      <c r="AF76" s="32">
        <v>0.05</v>
      </c>
      <c r="AG76" s="32">
        <v>0.05</v>
      </c>
      <c r="AH76" s="32">
        <v>0.05</v>
      </c>
      <c r="AI76" s="32">
        <v>0.05</v>
      </c>
      <c r="AJ76" s="32">
        <v>0.05</v>
      </c>
      <c r="AK76" s="32">
        <v>0.05</v>
      </c>
    </row>
    <row r="77" spans="1:37" x14ac:dyDescent="0.3">
      <c r="A77" s="244" t="s">
        <v>272</v>
      </c>
      <c r="D77" s="32">
        <v>0.2</v>
      </c>
      <c r="E77" s="32">
        <v>0.2</v>
      </c>
      <c r="F77" s="32">
        <v>0.2</v>
      </c>
      <c r="G77" s="32">
        <v>0.2</v>
      </c>
      <c r="H77" s="32">
        <v>0.2</v>
      </c>
      <c r="I77" s="32">
        <v>0.2</v>
      </c>
      <c r="J77" s="32">
        <v>0.2</v>
      </c>
      <c r="K77" s="32">
        <v>0.2</v>
      </c>
      <c r="L77" s="32">
        <v>0.2</v>
      </c>
      <c r="M77" s="32">
        <v>0.2</v>
      </c>
      <c r="N77" s="32">
        <v>0.2</v>
      </c>
      <c r="O77" s="32">
        <v>0.2</v>
      </c>
      <c r="P77" s="32">
        <v>0.2</v>
      </c>
      <c r="Q77" s="32">
        <v>0.2</v>
      </c>
      <c r="R77" s="32">
        <v>0.2</v>
      </c>
      <c r="S77" s="32">
        <v>0.2</v>
      </c>
      <c r="T77" s="32">
        <v>0.2</v>
      </c>
      <c r="U77" s="32">
        <v>0.2</v>
      </c>
      <c r="V77" s="32">
        <v>0.2</v>
      </c>
      <c r="W77" s="32">
        <v>0.2</v>
      </c>
      <c r="X77" s="32">
        <v>0.2</v>
      </c>
      <c r="Y77" s="32">
        <v>0.2</v>
      </c>
      <c r="Z77" s="32">
        <v>0.2</v>
      </c>
      <c r="AA77" s="32">
        <v>0.2</v>
      </c>
      <c r="AB77" s="32">
        <v>0.2</v>
      </c>
      <c r="AC77" s="32">
        <v>0.2</v>
      </c>
      <c r="AD77" s="32">
        <v>0.2</v>
      </c>
      <c r="AE77" s="32">
        <v>0.2</v>
      </c>
      <c r="AF77" s="32">
        <v>0.2</v>
      </c>
      <c r="AG77" s="32">
        <v>0.2</v>
      </c>
      <c r="AH77" s="32">
        <v>0.2</v>
      </c>
      <c r="AI77" s="32">
        <v>0.2</v>
      </c>
      <c r="AJ77" s="32">
        <v>0.2</v>
      </c>
      <c r="AK77" s="32">
        <v>0.2</v>
      </c>
    </row>
    <row r="78" spans="1:37" x14ac:dyDescent="0.3">
      <c r="A78" s="244" t="s">
        <v>324</v>
      </c>
      <c r="D78" s="32">
        <v>0.15</v>
      </c>
      <c r="E78" s="32">
        <v>0.15</v>
      </c>
      <c r="F78" s="32">
        <v>0.15</v>
      </c>
      <c r="G78" s="32">
        <v>0.15</v>
      </c>
      <c r="H78" s="32">
        <v>0.15</v>
      </c>
      <c r="I78" s="32">
        <v>0.15</v>
      </c>
      <c r="J78" s="32">
        <v>0.15</v>
      </c>
      <c r="K78" s="32">
        <v>0.15</v>
      </c>
      <c r="L78" s="32">
        <v>0.15</v>
      </c>
      <c r="M78" s="32">
        <v>0.15</v>
      </c>
      <c r="N78" s="32">
        <v>0.15</v>
      </c>
      <c r="O78" s="32">
        <v>0.15</v>
      </c>
      <c r="P78" s="32">
        <v>0.15</v>
      </c>
      <c r="Q78" s="32">
        <v>0.15</v>
      </c>
      <c r="R78" s="32">
        <v>0.15</v>
      </c>
      <c r="S78" s="32">
        <v>0.15</v>
      </c>
      <c r="T78" s="32">
        <v>0.15</v>
      </c>
      <c r="U78" s="32">
        <v>0.15</v>
      </c>
      <c r="V78" s="32">
        <v>0.15</v>
      </c>
      <c r="W78" s="32">
        <v>0.15</v>
      </c>
      <c r="X78" s="32">
        <v>0.15</v>
      </c>
      <c r="Y78" s="32">
        <v>0.15</v>
      </c>
      <c r="Z78" s="32">
        <v>0.15</v>
      </c>
      <c r="AA78" s="32">
        <v>0.15</v>
      </c>
      <c r="AB78" s="32">
        <v>0.15</v>
      </c>
      <c r="AC78" s="32">
        <v>0.15</v>
      </c>
      <c r="AD78" s="32">
        <v>0.15</v>
      </c>
      <c r="AE78" s="32">
        <v>0.15</v>
      </c>
      <c r="AF78" s="32">
        <v>0.15</v>
      </c>
      <c r="AG78" s="32">
        <v>0.15</v>
      </c>
      <c r="AH78" s="32">
        <v>0.15</v>
      </c>
      <c r="AI78" s="32">
        <v>0.15</v>
      </c>
      <c r="AJ78" s="32">
        <v>0.15</v>
      </c>
      <c r="AK78" s="32">
        <v>0.15</v>
      </c>
    </row>
    <row r="79" spans="1:37" x14ac:dyDescent="0.3">
      <c r="A79" s="244" t="s">
        <v>273</v>
      </c>
      <c r="D79" s="32">
        <v>0.2</v>
      </c>
      <c r="E79" s="32">
        <v>0.2</v>
      </c>
      <c r="F79" s="32">
        <v>0.2</v>
      </c>
      <c r="G79" s="32">
        <v>0.2</v>
      </c>
      <c r="H79" s="32">
        <v>0.2</v>
      </c>
      <c r="I79" s="32">
        <v>0.2</v>
      </c>
      <c r="J79" s="32">
        <v>0.2</v>
      </c>
      <c r="K79" s="32">
        <v>0.2</v>
      </c>
      <c r="L79" s="32">
        <v>0.2</v>
      </c>
      <c r="M79" s="32">
        <v>0.2</v>
      </c>
      <c r="N79" s="32">
        <v>0.2</v>
      </c>
      <c r="O79" s="32">
        <v>0.2</v>
      </c>
      <c r="P79" s="32">
        <v>0.2</v>
      </c>
      <c r="Q79" s="32">
        <v>0.2</v>
      </c>
      <c r="R79" s="32">
        <v>0.2</v>
      </c>
      <c r="S79" s="32">
        <v>0.2</v>
      </c>
      <c r="T79" s="32">
        <v>0.2</v>
      </c>
      <c r="U79" s="32">
        <v>0.2</v>
      </c>
      <c r="V79" s="32">
        <v>0.2</v>
      </c>
      <c r="W79" s="32">
        <v>0.2</v>
      </c>
      <c r="X79" s="32">
        <v>0.2</v>
      </c>
      <c r="Y79" s="32">
        <v>0.2</v>
      </c>
      <c r="Z79" s="32">
        <v>0.2</v>
      </c>
      <c r="AA79" s="32">
        <v>0.2</v>
      </c>
      <c r="AB79" s="32">
        <v>0.2</v>
      </c>
      <c r="AC79" s="32">
        <v>0.2</v>
      </c>
      <c r="AD79" s="32">
        <v>0.2</v>
      </c>
      <c r="AE79" s="32">
        <v>0.2</v>
      </c>
      <c r="AF79" s="32">
        <v>0.2</v>
      </c>
      <c r="AG79" s="32">
        <v>0.2</v>
      </c>
      <c r="AH79" s="32">
        <v>0.2</v>
      </c>
      <c r="AI79" s="32">
        <v>0.2</v>
      </c>
      <c r="AJ79" s="32">
        <v>0.2</v>
      </c>
      <c r="AK79" s="32">
        <v>0.2</v>
      </c>
    </row>
    <row r="80" spans="1:37" x14ac:dyDescent="0.3">
      <c r="A80" s="122" t="s">
        <v>562</v>
      </c>
      <c r="D80" s="32">
        <v>0.3</v>
      </c>
      <c r="E80" s="32">
        <v>0.3</v>
      </c>
      <c r="F80" s="32">
        <v>0.3</v>
      </c>
      <c r="G80" s="32">
        <v>0.3</v>
      </c>
      <c r="H80" s="32">
        <v>0.3</v>
      </c>
      <c r="I80" s="32">
        <v>0.3</v>
      </c>
      <c r="J80" s="32">
        <v>0.3</v>
      </c>
      <c r="K80" s="32">
        <v>0.3</v>
      </c>
      <c r="L80" s="32">
        <v>0.3</v>
      </c>
      <c r="M80" s="32">
        <v>0.3</v>
      </c>
      <c r="N80" s="32">
        <v>0.3</v>
      </c>
      <c r="O80" s="32">
        <v>0.3</v>
      </c>
      <c r="P80" s="32">
        <v>0.3</v>
      </c>
      <c r="Q80" s="32">
        <v>0.3</v>
      </c>
      <c r="R80" s="32">
        <v>0.3</v>
      </c>
      <c r="S80" s="32">
        <v>0.3</v>
      </c>
      <c r="T80" s="32">
        <v>0.3</v>
      </c>
      <c r="U80" s="32">
        <v>0.3</v>
      </c>
      <c r="V80" s="32">
        <v>0.3</v>
      </c>
      <c r="W80" s="32">
        <v>0.3</v>
      </c>
      <c r="X80" s="32">
        <v>0.3</v>
      </c>
      <c r="Y80" s="32">
        <v>0.3</v>
      </c>
      <c r="Z80" s="32">
        <v>0.3</v>
      </c>
      <c r="AA80" s="32">
        <v>0.3</v>
      </c>
      <c r="AB80" s="32">
        <v>0.3</v>
      </c>
      <c r="AC80" s="32">
        <v>0.3</v>
      </c>
      <c r="AD80" s="32">
        <v>0.3</v>
      </c>
      <c r="AE80" s="32">
        <v>0.3</v>
      </c>
      <c r="AF80" s="32">
        <v>0.3</v>
      </c>
      <c r="AG80" s="32">
        <v>0.3</v>
      </c>
      <c r="AH80" s="32">
        <v>0.3</v>
      </c>
      <c r="AI80" s="32">
        <v>0.3</v>
      </c>
      <c r="AJ80" s="32">
        <v>0.3</v>
      </c>
      <c r="AK80" s="32">
        <v>0.3</v>
      </c>
    </row>
    <row r="81" spans="1:37" x14ac:dyDescent="0.3">
      <c r="A81" s="122" t="s">
        <v>563</v>
      </c>
      <c r="D81" s="32">
        <v>0</v>
      </c>
      <c r="E81" s="32">
        <v>0</v>
      </c>
      <c r="F81" s="32">
        <v>0</v>
      </c>
      <c r="G81" s="32">
        <v>0</v>
      </c>
      <c r="H81" s="32">
        <v>0</v>
      </c>
      <c r="I81" s="32">
        <v>0</v>
      </c>
      <c r="J81" s="32">
        <v>0</v>
      </c>
      <c r="K81" s="32">
        <v>0</v>
      </c>
      <c r="L81" s="32">
        <v>0</v>
      </c>
      <c r="M81" s="32">
        <v>0</v>
      </c>
      <c r="N81" s="32">
        <v>0</v>
      </c>
      <c r="O81" s="32">
        <v>0</v>
      </c>
      <c r="P81" s="32">
        <v>0</v>
      </c>
      <c r="Q81" s="32">
        <v>0</v>
      </c>
      <c r="R81" s="32">
        <v>0</v>
      </c>
      <c r="S81" s="32">
        <v>0</v>
      </c>
      <c r="T81" s="32">
        <v>0</v>
      </c>
      <c r="U81" s="32">
        <v>0</v>
      </c>
      <c r="V81" s="32">
        <v>0</v>
      </c>
      <c r="W81" s="32">
        <v>0</v>
      </c>
      <c r="X81" s="32">
        <v>0</v>
      </c>
      <c r="Y81" s="32">
        <v>0</v>
      </c>
      <c r="Z81" s="32">
        <v>0</v>
      </c>
      <c r="AA81" s="32">
        <v>0</v>
      </c>
      <c r="AB81" s="32">
        <v>0</v>
      </c>
      <c r="AC81" s="32">
        <v>0</v>
      </c>
      <c r="AD81" s="32">
        <v>0</v>
      </c>
      <c r="AE81" s="32">
        <v>0</v>
      </c>
      <c r="AF81" s="32">
        <v>0</v>
      </c>
      <c r="AG81" s="32">
        <v>0</v>
      </c>
      <c r="AH81" s="32">
        <v>0</v>
      </c>
      <c r="AI81" s="32">
        <v>0</v>
      </c>
      <c r="AJ81" s="32">
        <v>0</v>
      </c>
      <c r="AK81" s="32">
        <v>0</v>
      </c>
    </row>
    <row r="82" spans="1:37" x14ac:dyDescent="0.3">
      <c r="A82" s="122" t="s">
        <v>266</v>
      </c>
      <c r="B82" s="200"/>
      <c r="C82" s="200"/>
      <c r="D82" s="32">
        <v>0</v>
      </c>
      <c r="E82" s="32">
        <v>0</v>
      </c>
      <c r="F82" s="32">
        <v>0</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0</v>
      </c>
      <c r="X82" s="32">
        <v>0</v>
      </c>
      <c r="Y82" s="32">
        <v>0</v>
      </c>
      <c r="Z82" s="32">
        <v>0</v>
      </c>
      <c r="AA82" s="32">
        <v>0</v>
      </c>
      <c r="AB82" s="32">
        <v>0</v>
      </c>
      <c r="AC82" s="32">
        <v>0</v>
      </c>
      <c r="AD82" s="32">
        <v>0</v>
      </c>
      <c r="AE82" s="32">
        <v>0</v>
      </c>
      <c r="AF82" s="32">
        <v>0</v>
      </c>
      <c r="AG82" s="32">
        <v>0</v>
      </c>
      <c r="AH82" s="32">
        <v>0</v>
      </c>
      <c r="AI82" s="32">
        <v>0</v>
      </c>
      <c r="AJ82" s="32">
        <v>0</v>
      </c>
      <c r="AK82" s="32">
        <v>0</v>
      </c>
    </row>
    <row r="83" spans="1:37" x14ac:dyDescent="0.3">
      <c r="A83" s="122"/>
      <c r="B83" s="200"/>
      <c r="C83" s="200"/>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row>
    <row r="84" spans="1:37" x14ac:dyDescent="0.3">
      <c r="A84" s="298" t="s">
        <v>641</v>
      </c>
      <c r="B84" s="200"/>
      <c r="C84" s="200"/>
    </row>
    <row r="85" spans="1:37" x14ac:dyDescent="0.3">
      <c r="A85" s="244" t="s">
        <v>274</v>
      </c>
      <c r="D85">
        <f>D75*D64</f>
        <v>1.4000000000000001</v>
      </c>
      <c r="E85">
        <f t="shared" ref="E85:AK92" si="17">E75*E64</f>
        <v>0.60000000000000009</v>
      </c>
      <c r="F85">
        <f t="shared" si="17"/>
        <v>1.8</v>
      </c>
      <c r="G85">
        <f t="shared" si="17"/>
        <v>1.6</v>
      </c>
      <c r="H85">
        <f t="shared" si="17"/>
        <v>3.2</v>
      </c>
      <c r="I85">
        <f t="shared" si="17"/>
        <v>2.8000000000000003</v>
      </c>
      <c r="J85">
        <f t="shared" si="17"/>
        <v>2.8000000000000003</v>
      </c>
      <c r="K85">
        <f t="shared" si="17"/>
        <v>2.8000000000000003</v>
      </c>
      <c r="L85">
        <f t="shared" si="17"/>
        <v>4.4000000000000004</v>
      </c>
      <c r="M85">
        <f t="shared" si="17"/>
        <v>3.6</v>
      </c>
      <c r="N85">
        <f t="shared" si="17"/>
        <v>2.8000000000000003</v>
      </c>
      <c r="O85">
        <f t="shared" si="17"/>
        <v>3.4000000000000004</v>
      </c>
      <c r="P85">
        <f t="shared" si="17"/>
        <v>3.4000000000000004</v>
      </c>
      <c r="Q85">
        <f t="shared" si="17"/>
        <v>3.4000000000000004</v>
      </c>
      <c r="R85">
        <f t="shared" si="17"/>
        <v>3.8000000000000003</v>
      </c>
      <c r="S85">
        <f t="shared" si="17"/>
        <v>4</v>
      </c>
      <c r="T85">
        <f t="shared" si="17"/>
        <v>4</v>
      </c>
      <c r="U85">
        <f t="shared" si="17"/>
        <v>4.6000000000000005</v>
      </c>
      <c r="V85">
        <f t="shared" si="17"/>
        <v>4.8000000000000007</v>
      </c>
      <c r="W85">
        <f t="shared" si="17"/>
        <v>5.2</v>
      </c>
      <c r="X85">
        <f t="shared" si="17"/>
        <v>5.6000000000000005</v>
      </c>
      <c r="Y85">
        <f t="shared" si="17"/>
        <v>6</v>
      </c>
      <c r="Z85">
        <f t="shared" si="17"/>
        <v>6.4</v>
      </c>
      <c r="AA85">
        <f t="shared" si="17"/>
        <v>6.6000000000000005</v>
      </c>
      <c r="AB85">
        <f t="shared" si="17"/>
        <v>6.2</v>
      </c>
      <c r="AC85">
        <f t="shared" si="17"/>
        <v>6.4</v>
      </c>
      <c r="AD85">
        <f t="shared" si="17"/>
        <v>6.8000000000000007</v>
      </c>
      <c r="AE85">
        <f t="shared" si="17"/>
        <v>6.8000000000000007</v>
      </c>
      <c r="AF85">
        <f t="shared" si="17"/>
        <v>6.8000000000000007</v>
      </c>
      <c r="AG85">
        <f t="shared" si="17"/>
        <v>7.2</v>
      </c>
      <c r="AH85">
        <f t="shared" si="17"/>
        <v>7.2</v>
      </c>
      <c r="AI85">
        <f t="shared" si="17"/>
        <v>7.4</v>
      </c>
      <c r="AJ85">
        <f t="shared" si="17"/>
        <v>7.8000000000000007</v>
      </c>
      <c r="AK85">
        <f t="shared" si="17"/>
        <v>7.8000000000000007</v>
      </c>
    </row>
    <row r="86" spans="1:37" x14ac:dyDescent="0.3">
      <c r="A86" s="244" t="s">
        <v>275</v>
      </c>
      <c r="D86">
        <f t="shared" ref="D86:S92" si="18">D76*D65</f>
        <v>0.05</v>
      </c>
      <c r="E86">
        <f t="shared" si="18"/>
        <v>0.05</v>
      </c>
      <c r="F86">
        <f t="shared" si="18"/>
        <v>0.15000000000000002</v>
      </c>
      <c r="G86">
        <f t="shared" si="18"/>
        <v>0.1</v>
      </c>
      <c r="H86">
        <f t="shared" si="18"/>
        <v>0.25</v>
      </c>
      <c r="I86">
        <f t="shared" si="18"/>
        <v>0.2</v>
      </c>
      <c r="J86">
        <f t="shared" si="18"/>
        <v>0.2</v>
      </c>
      <c r="K86">
        <f t="shared" si="18"/>
        <v>0.2</v>
      </c>
      <c r="L86">
        <f t="shared" si="18"/>
        <v>0.30000000000000004</v>
      </c>
      <c r="M86">
        <f t="shared" si="18"/>
        <v>0.2</v>
      </c>
      <c r="N86">
        <f t="shared" si="18"/>
        <v>0.2</v>
      </c>
      <c r="O86">
        <f t="shared" si="18"/>
        <v>0.25</v>
      </c>
      <c r="P86">
        <f t="shared" si="18"/>
        <v>0.2</v>
      </c>
      <c r="Q86">
        <f t="shared" si="18"/>
        <v>0.25</v>
      </c>
      <c r="R86">
        <f t="shared" si="18"/>
        <v>0.30000000000000004</v>
      </c>
      <c r="S86">
        <f t="shared" si="18"/>
        <v>0.30000000000000004</v>
      </c>
      <c r="T86">
        <f t="shared" si="17"/>
        <v>0.30000000000000004</v>
      </c>
      <c r="U86">
        <f t="shared" si="17"/>
        <v>0.30000000000000004</v>
      </c>
      <c r="V86">
        <f t="shared" si="17"/>
        <v>0.35000000000000003</v>
      </c>
      <c r="W86">
        <f t="shared" si="17"/>
        <v>0.35000000000000003</v>
      </c>
      <c r="X86">
        <f t="shared" si="17"/>
        <v>0.35000000000000003</v>
      </c>
      <c r="Y86">
        <f t="shared" si="17"/>
        <v>0.45</v>
      </c>
      <c r="Z86">
        <f t="shared" si="17"/>
        <v>0.45</v>
      </c>
      <c r="AA86">
        <f t="shared" si="17"/>
        <v>0.45</v>
      </c>
      <c r="AB86">
        <f t="shared" si="17"/>
        <v>0.4</v>
      </c>
      <c r="AC86">
        <f t="shared" si="17"/>
        <v>0.45</v>
      </c>
      <c r="AD86">
        <f t="shared" si="17"/>
        <v>0.45</v>
      </c>
      <c r="AE86">
        <f t="shared" si="17"/>
        <v>0.45</v>
      </c>
      <c r="AF86">
        <f t="shared" si="17"/>
        <v>0.5</v>
      </c>
      <c r="AG86">
        <f t="shared" si="17"/>
        <v>0.5</v>
      </c>
      <c r="AH86">
        <f t="shared" si="17"/>
        <v>0.5</v>
      </c>
      <c r="AI86">
        <f t="shared" si="17"/>
        <v>0.5</v>
      </c>
      <c r="AJ86">
        <f t="shared" si="17"/>
        <v>0.55000000000000004</v>
      </c>
      <c r="AK86">
        <f t="shared" si="17"/>
        <v>0.55000000000000004</v>
      </c>
    </row>
    <row r="87" spans="1:37" x14ac:dyDescent="0.3">
      <c r="A87" s="244" t="s">
        <v>272</v>
      </c>
      <c r="D87">
        <f t="shared" si="18"/>
        <v>0.2</v>
      </c>
      <c r="E87">
        <f t="shared" si="17"/>
        <v>0.2</v>
      </c>
      <c r="F87">
        <f t="shared" si="17"/>
        <v>0.60000000000000009</v>
      </c>
      <c r="G87">
        <f t="shared" si="17"/>
        <v>0.4</v>
      </c>
      <c r="H87">
        <f t="shared" si="17"/>
        <v>0.60000000000000009</v>
      </c>
      <c r="I87">
        <f t="shared" si="17"/>
        <v>0.8</v>
      </c>
      <c r="J87">
        <f t="shared" si="17"/>
        <v>0.8</v>
      </c>
      <c r="K87">
        <f t="shared" si="17"/>
        <v>0.8</v>
      </c>
      <c r="L87">
        <f t="shared" si="17"/>
        <v>1.8</v>
      </c>
      <c r="M87">
        <f t="shared" si="17"/>
        <v>1.2000000000000002</v>
      </c>
      <c r="N87">
        <f t="shared" si="17"/>
        <v>0.8</v>
      </c>
      <c r="O87">
        <f t="shared" si="17"/>
        <v>1</v>
      </c>
      <c r="P87">
        <f t="shared" si="17"/>
        <v>1</v>
      </c>
      <c r="Q87">
        <f t="shared" si="17"/>
        <v>1.2000000000000002</v>
      </c>
      <c r="R87">
        <f t="shared" si="17"/>
        <v>1</v>
      </c>
      <c r="S87">
        <f t="shared" si="17"/>
        <v>1</v>
      </c>
      <c r="T87">
        <f t="shared" si="17"/>
        <v>1.2000000000000002</v>
      </c>
      <c r="U87">
        <f t="shared" si="17"/>
        <v>1.2000000000000002</v>
      </c>
      <c r="V87">
        <f t="shared" si="17"/>
        <v>1.4000000000000001</v>
      </c>
      <c r="W87">
        <f t="shared" si="17"/>
        <v>1.6</v>
      </c>
      <c r="X87">
        <f t="shared" si="17"/>
        <v>1.8</v>
      </c>
      <c r="Y87">
        <f t="shared" si="17"/>
        <v>1.6</v>
      </c>
      <c r="Z87">
        <f t="shared" si="17"/>
        <v>2</v>
      </c>
      <c r="AA87">
        <f t="shared" si="17"/>
        <v>2.2000000000000002</v>
      </c>
      <c r="AB87">
        <f t="shared" si="17"/>
        <v>2</v>
      </c>
      <c r="AC87">
        <f t="shared" si="17"/>
        <v>1.8</v>
      </c>
      <c r="AD87">
        <f t="shared" si="17"/>
        <v>1.8</v>
      </c>
      <c r="AE87">
        <f t="shared" si="17"/>
        <v>1.8</v>
      </c>
      <c r="AF87">
        <f t="shared" si="17"/>
        <v>2</v>
      </c>
      <c r="AG87">
        <f t="shared" si="17"/>
        <v>2</v>
      </c>
      <c r="AH87">
        <f t="shared" si="17"/>
        <v>2.4000000000000004</v>
      </c>
      <c r="AI87">
        <f t="shared" si="17"/>
        <v>2.4000000000000004</v>
      </c>
      <c r="AJ87">
        <f t="shared" si="17"/>
        <v>2.2000000000000002</v>
      </c>
      <c r="AK87">
        <f t="shared" si="17"/>
        <v>2.4000000000000004</v>
      </c>
    </row>
    <row r="88" spans="1:37" x14ac:dyDescent="0.3">
      <c r="A88" s="244" t="s">
        <v>324</v>
      </c>
      <c r="D88">
        <f t="shared" si="18"/>
        <v>0</v>
      </c>
      <c r="E88">
        <f t="shared" si="17"/>
        <v>0.6</v>
      </c>
      <c r="F88">
        <f t="shared" si="17"/>
        <v>0</v>
      </c>
      <c r="G88">
        <f t="shared" si="17"/>
        <v>0</v>
      </c>
      <c r="H88">
        <f t="shared" si="17"/>
        <v>0.6</v>
      </c>
      <c r="I88">
        <f t="shared" si="17"/>
        <v>0</v>
      </c>
      <c r="J88">
        <f t="shared" si="17"/>
        <v>0</v>
      </c>
      <c r="K88">
        <f t="shared" si="17"/>
        <v>0</v>
      </c>
      <c r="L88">
        <f t="shared" si="17"/>
        <v>0.3</v>
      </c>
      <c r="M88">
        <f t="shared" si="17"/>
        <v>0</v>
      </c>
      <c r="N88">
        <f t="shared" si="17"/>
        <v>0</v>
      </c>
      <c r="O88">
        <f t="shared" si="17"/>
        <v>0</v>
      </c>
      <c r="P88">
        <f t="shared" si="17"/>
        <v>0.15</v>
      </c>
      <c r="Q88">
        <f t="shared" si="17"/>
        <v>0.15</v>
      </c>
      <c r="R88">
        <f t="shared" si="17"/>
        <v>0.15</v>
      </c>
      <c r="S88">
        <f t="shared" si="17"/>
        <v>0.15</v>
      </c>
      <c r="T88">
        <f t="shared" si="17"/>
        <v>0.15</v>
      </c>
      <c r="U88">
        <f t="shared" si="17"/>
        <v>0.15</v>
      </c>
      <c r="V88">
        <f t="shared" si="17"/>
        <v>0.3</v>
      </c>
      <c r="W88">
        <f t="shared" si="17"/>
        <v>0.3</v>
      </c>
      <c r="X88">
        <f t="shared" si="17"/>
        <v>0.3</v>
      </c>
      <c r="Y88">
        <f t="shared" si="17"/>
        <v>0.3</v>
      </c>
      <c r="Z88">
        <f t="shared" si="17"/>
        <v>0.44999999999999996</v>
      </c>
      <c r="AA88">
        <f t="shared" si="17"/>
        <v>0.44999999999999996</v>
      </c>
      <c r="AB88">
        <f t="shared" si="17"/>
        <v>0.3</v>
      </c>
      <c r="AC88">
        <f t="shared" si="17"/>
        <v>0.3</v>
      </c>
      <c r="AD88">
        <f t="shared" si="17"/>
        <v>0.3</v>
      </c>
      <c r="AE88">
        <f t="shared" si="17"/>
        <v>0.3</v>
      </c>
      <c r="AF88">
        <f t="shared" si="17"/>
        <v>0.3</v>
      </c>
      <c r="AG88">
        <f t="shared" si="17"/>
        <v>0.3</v>
      </c>
      <c r="AH88">
        <f t="shared" si="17"/>
        <v>0.44999999999999996</v>
      </c>
      <c r="AI88">
        <f t="shared" si="17"/>
        <v>0.44999999999999996</v>
      </c>
      <c r="AJ88">
        <f t="shared" si="17"/>
        <v>0.44999999999999996</v>
      </c>
      <c r="AK88">
        <f t="shared" si="17"/>
        <v>0.44999999999999996</v>
      </c>
    </row>
    <row r="89" spans="1:37" x14ac:dyDescent="0.3">
      <c r="A89" s="244" t="s">
        <v>273</v>
      </c>
      <c r="D89">
        <f t="shared" si="18"/>
        <v>0</v>
      </c>
      <c r="E89">
        <f t="shared" si="17"/>
        <v>0</v>
      </c>
      <c r="F89">
        <f t="shared" si="17"/>
        <v>0</v>
      </c>
      <c r="G89">
        <f t="shared" si="17"/>
        <v>0</v>
      </c>
      <c r="H89">
        <f t="shared" si="17"/>
        <v>2</v>
      </c>
      <c r="I89">
        <f t="shared" si="17"/>
        <v>0</v>
      </c>
      <c r="J89">
        <f t="shared" si="17"/>
        <v>0</v>
      </c>
      <c r="K89">
        <f t="shared" si="17"/>
        <v>2</v>
      </c>
      <c r="L89">
        <f t="shared" si="17"/>
        <v>1.2000000000000002</v>
      </c>
      <c r="M89">
        <f t="shared" si="17"/>
        <v>1.2000000000000002</v>
      </c>
      <c r="N89">
        <f t="shared" si="17"/>
        <v>0.2</v>
      </c>
      <c r="O89">
        <f t="shared" si="17"/>
        <v>0.2</v>
      </c>
      <c r="P89">
        <f t="shared" si="17"/>
        <v>0.60000000000000009</v>
      </c>
      <c r="Q89">
        <f t="shared" si="17"/>
        <v>0.60000000000000009</v>
      </c>
      <c r="R89">
        <f t="shared" si="17"/>
        <v>0.60000000000000009</v>
      </c>
      <c r="S89">
        <f t="shared" si="17"/>
        <v>0.8</v>
      </c>
      <c r="T89">
        <f t="shared" si="17"/>
        <v>1</v>
      </c>
      <c r="U89">
        <f t="shared" si="17"/>
        <v>1</v>
      </c>
      <c r="V89">
        <f t="shared" si="17"/>
        <v>1</v>
      </c>
      <c r="W89">
        <f t="shared" si="17"/>
        <v>1.2000000000000002</v>
      </c>
      <c r="X89">
        <f t="shared" si="17"/>
        <v>1.4000000000000001</v>
      </c>
      <c r="Y89">
        <f t="shared" si="17"/>
        <v>1.6</v>
      </c>
      <c r="Z89">
        <f t="shared" si="17"/>
        <v>1.6</v>
      </c>
      <c r="AA89">
        <f t="shared" si="17"/>
        <v>1.4000000000000001</v>
      </c>
      <c r="AB89">
        <f t="shared" si="17"/>
        <v>1.2000000000000002</v>
      </c>
      <c r="AC89">
        <f t="shared" si="17"/>
        <v>1.2000000000000002</v>
      </c>
      <c r="AD89">
        <f t="shared" si="17"/>
        <v>1.4000000000000001</v>
      </c>
      <c r="AE89">
        <f t="shared" si="17"/>
        <v>1.6</v>
      </c>
      <c r="AF89">
        <f t="shared" si="17"/>
        <v>1.6</v>
      </c>
      <c r="AG89">
        <f t="shared" si="17"/>
        <v>1.6</v>
      </c>
      <c r="AH89">
        <f t="shared" si="17"/>
        <v>1.6</v>
      </c>
      <c r="AI89">
        <f t="shared" si="17"/>
        <v>1.8</v>
      </c>
      <c r="AJ89">
        <f t="shared" si="17"/>
        <v>1.8</v>
      </c>
      <c r="AK89">
        <f t="shared" si="17"/>
        <v>2</v>
      </c>
    </row>
    <row r="90" spans="1:37" x14ac:dyDescent="0.3">
      <c r="A90" s="122" t="s">
        <v>562</v>
      </c>
      <c r="D90">
        <f t="shared" si="18"/>
        <v>1.2</v>
      </c>
      <c r="E90">
        <f t="shared" si="17"/>
        <v>1.5</v>
      </c>
      <c r="F90">
        <f t="shared" si="17"/>
        <v>1.7999999999999998</v>
      </c>
      <c r="G90">
        <f t="shared" si="17"/>
        <v>1.7999999999999998</v>
      </c>
      <c r="H90">
        <f t="shared" si="17"/>
        <v>2.1</v>
      </c>
      <c r="I90">
        <f t="shared" si="17"/>
        <v>2.4</v>
      </c>
      <c r="J90">
        <f t="shared" si="17"/>
        <v>3</v>
      </c>
      <c r="K90">
        <f t="shared" si="17"/>
        <v>3.3</v>
      </c>
      <c r="L90">
        <f t="shared" si="17"/>
        <v>3.9</v>
      </c>
      <c r="M90">
        <f t="shared" si="17"/>
        <v>4.5</v>
      </c>
      <c r="N90">
        <f t="shared" si="17"/>
        <v>5.0999999999999996</v>
      </c>
      <c r="O90">
        <f t="shared" si="17"/>
        <v>5.7</v>
      </c>
      <c r="P90">
        <f t="shared" si="17"/>
        <v>5.7</v>
      </c>
      <c r="Q90">
        <f t="shared" si="17"/>
        <v>5.7</v>
      </c>
      <c r="R90">
        <f t="shared" si="17"/>
        <v>5.7</v>
      </c>
      <c r="S90">
        <f t="shared" si="17"/>
        <v>5.7</v>
      </c>
      <c r="T90">
        <f t="shared" si="17"/>
        <v>5.7</v>
      </c>
      <c r="U90">
        <f t="shared" si="17"/>
        <v>5.7</v>
      </c>
      <c r="V90">
        <f t="shared" si="17"/>
        <v>5.7</v>
      </c>
      <c r="W90">
        <f t="shared" si="17"/>
        <v>5.7</v>
      </c>
      <c r="X90">
        <f t="shared" si="17"/>
        <v>5.7</v>
      </c>
      <c r="Y90">
        <f t="shared" si="17"/>
        <v>5.7</v>
      </c>
      <c r="Z90">
        <f t="shared" si="17"/>
        <v>5.7</v>
      </c>
      <c r="AA90">
        <f t="shared" si="17"/>
        <v>5.7</v>
      </c>
      <c r="AB90">
        <f t="shared" si="17"/>
        <v>6.3</v>
      </c>
      <c r="AC90">
        <f t="shared" si="17"/>
        <v>6.8999999999999995</v>
      </c>
      <c r="AD90">
        <f t="shared" si="17"/>
        <v>7.8</v>
      </c>
      <c r="AE90">
        <f t="shared" si="17"/>
        <v>8.4</v>
      </c>
      <c r="AF90">
        <f t="shared" si="17"/>
        <v>9.2999999999999989</v>
      </c>
      <c r="AG90">
        <f t="shared" si="17"/>
        <v>10.199999999999999</v>
      </c>
      <c r="AH90">
        <f t="shared" si="17"/>
        <v>11.1</v>
      </c>
      <c r="AI90">
        <f t="shared" si="17"/>
        <v>12.299999999999999</v>
      </c>
      <c r="AJ90">
        <f t="shared" si="17"/>
        <v>13.5</v>
      </c>
      <c r="AK90">
        <f t="shared" si="17"/>
        <v>14.7</v>
      </c>
    </row>
    <row r="91" spans="1:37" x14ac:dyDescent="0.3">
      <c r="A91" s="122" t="s">
        <v>563</v>
      </c>
      <c r="D91">
        <f t="shared" si="18"/>
        <v>0</v>
      </c>
      <c r="E91">
        <f t="shared" si="17"/>
        <v>0</v>
      </c>
      <c r="F91">
        <f t="shared" si="17"/>
        <v>0</v>
      </c>
      <c r="G91">
        <f t="shared" si="17"/>
        <v>0</v>
      </c>
      <c r="H91">
        <f t="shared" si="17"/>
        <v>0</v>
      </c>
      <c r="I91">
        <f t="shared" si="17"/>
        <v>0</v>
      </c>
      <c r="J91">
        <f t="shared" si="17"/>
        <v>0</v>
      </c>
      <c r="K91">
        <f t="shared" si="17"/>
        <v>0</v>
      </c>
      <c r="L91">
        <f t="shared" si="17"/>
        <v>0</v>
      </c>
      <c r="M91">
        <f t="shared" si="17"/>
        <v>0</v>
      </c>
      <c r="N91">
        <f t="shared" si="17"/>
        <v>0</v>
      </c>
      <c r="O91">
        <f t="shared" si="17"/>
        <v>0</v>
      </c>
      <c r="P91">
        <f t="shared" si="17"/>
        <v>0</v>
      </c>
      <c r="Q91">
        <f t="shared" si="17"/>
        <v>0</v>
      </c>
      <c r="R91">
        <f t="shared" si="17"/>
        <v>0</v>
      </c>
      <c r="S91">
        <f t="shared" si="17"/>
        <v>0</v>
      </c>
      <c r="T91">
        <f t="shared" si="17"/>
        <v>0</v>
      </c>
      <c r="U91">
        <f t="shared" si="17"/>
        <v>0</v>
      </c>
      <c r="V91">
        <f t="shared" si="17"/>
        <v>0</v>
      </c>
      <c r="W91">
        <f t="shared" si="17"/>
        <v>0</v>
      </c>
      <c r="X91">
        <f t="shared" si="17"/>
        <v>0</v>
      </c>
      <c r="Y91">
        <f t="shared" si="17"/>
        <v>0</v>
      </c>
      <c r="Z91">
        <f t="shared" si="17"/>
        <v>0</v>
      </c>
      <c r="AA91">
        <f t="shared" si="17"/>
        <v>0</v>
      </c>
      <c r="AB91">
        <f t="shared" si="17"/>
        <v>0</v>
      </c>
      <c r="AC91">
        <f t="shared" si="17"/>
        <v>0</v>
      </c>
      <c r="AD91">
        <f t="shared" si="17"/>
        <v>0</v>
      </c>
      <c r="AE91">
        <f t="shared" si="17"/>
        <v>0</v>
      </c>
      <c r="AF91">
        <f t="shared" si="17"/>
        <v>0</v>
      </c>
      <c r="AG91">
        <f t="shared" si="17"/>
        <v>0</v>
      </c>
      <c r="AH91">
        <f t="shared" si="17"/>
        <v>0</v>
      </c>
      <c r="AI91">
        <f t="shared" si="17"/>
        <v>0</v>
      </c>
      <c r="AJ91">
        <f t="shared" si="17"/>
        <v>0</v>
      </c>
      <c r="AK91">
        <f t="shared" si="17"/>
        <v>0</v>
      </c>
    </row>
    <row r="92" spans="1:37" x14ac:dyDescent="0.3">
      <c r="A92" s="122" t="s">
        <v>266</v>
      </c>
      <c r="D92" s="296">
        <f t="shared" si="18"/>
        <v>0</v>
      </c>
      <c r="E92" s="296">
        <f t="shared" si="17"/>
        <v>0</v>
      </c>
      <c r="F92" s="296">
        <f t="shared" si="17"/>
        <v>0</v>
      </c>
      <c r="G92" s="296">
        <f t="shared" si="17"/>
        <v>0</v>
      </c>
      <c r="H92" s="296">
        <f t="shared" si="17"/>
        <v>0</v>
      </c>
      <c r="I92" s="296">
        <f t="shared" si="17"/>
        <v>0</v>
      </c>
      <c r="J92" s="296">
        <f t="shared" si="17"/>
        <v>0</v>
      </c>
      <c r="K92" s="296">
        <f t="shared" si="17"/>
        <v>0</v>
      </c>
      <c r="L92" s="296">
        <f t="shared" si="17"/>
        <v>0</v>
      </c>
      <c r="M92" s="296">
        <f t="shared" si="17"/>
        <v>0</v>
      </c>
      <c r="N92" s="296">
        <f t="shared" si="17"/>
        <v>0</v>
      </c>
      <c r="O92" s="296">
        <f t="shared" si="17"/>
        <v>0</v>
      </c>
      <c r="P92" s="296">
        <f t="shared" si="17"/>
        <v>0</v>
      </c>
      <c r="Q92" s="296">
        <f t="shared" si="17"/>
        <v>0</v>
      </c>
      <c r="R92" s="296">
        <f t="shared" si="17"/>
        <v>0</v>
      </c>
      <c r="S92" s="296">
        <f t="shared" si="17"/>
        <v>0</v>
      </c>
      <c r="T92" s="296">
        <f t="shared" si="17"/>
        <v>0</v>
      </c>
      <c r="U92" s="296">
        <f t="shared" si="17"/>
        <v>0</v>
      </c>
      <c r="V92" s="296">
        <f t="shared" si="17"/>
        <v>0</v>
      </c>
      <c r="W92" s="296">
        <f t="shared" si="17"/>
        <v>0</v>
      </c>
      <c r="X92" s="296">
        <f t="shared" si="17"/>
        <v>0</v>
      </c>
      <c r="Y92" s="296">
        <f t="shared" si="17"/>
        <v>0</v>
      </c>
      <c r="Z92" s="296">
        <f t="shared" si="17"/>
        <v>0</v>
      </c>
      <c r="AA92" s="296">
        <f t="shared" si="17"/>
        <v>0</v>
      </c>
      <c r="AB92" s="296">
        <f t="shared" si="17"/>
        <v>0</v>
      </c>
      <c r="AC92" s="296">
        <f t="shared" si="17"/>
        <v>0</v>
      </c>
      <c r="AD92" s="296">
        <f t="shared" si="17"/>
        <v>0</v>
      </c>
      <c r="AE92" s="296">
        <f t="shared" si="17"/>
        <v>0</v>
      </c>
      <c r="AF92" s="296">
        <f t="shared" si="17"/>
        <v>0</v>
      </c>
      <c r="AG92" s="296">
        <f t="shared" si="17"/>
        <v>0</v>
      </c>
      <c r="AH92" s="296">
        <f t="shared" si="17"/>
        <v>0</v>
      </c>
      <c r="AI92" s="296">
        <f t="shared" si="17"/>
        <v>0</v>
      </c>
      <c r="AJ92" s="296">
        <f t="shared" si="17"/>
        <v>0</v>
      </c>
      <c r="AK92" s="296">
        <f t="shared" si="17"/>
        <v>0</v>
      </c>
    </row>
    <row r="93" spans="1:37" x14ac:dyDescent="0.3">
      <c r="A93" s="231" t="s">
        <v>646</v>
      </c>
      <c r="D93">
        <f>ROUND(SUM(D85:D92),0)</f>
        <v>3</v>
      </c>
      <c r="E93">
        <f t="shared" ref="E93:AK93" si="19">ROUND(SUM(E85:E92),0)</f>
        <v>3</v>
      </c>
      <c r="F93">
        <f t="shared" si="19"/>
        <v>4</v>
      </c>
      <c r="G93">
        <f t="shared" si="19"/>
        <v>4</v>
      </c>
      <c r="H93">
        <f t="shared" si="19"/>
        <v>9</v>
      </c>
      <c r="I93">
        <f t="shared" si="19"/>
        <v>6</v>
      </c>
      <c r="J93">
        <f t="shared" si="19"/>
        <v>7</v>
      </c>
      <c r="K93">
        <f t="shared" si="19"/>
        <v>9</v>
      </c>
      <c r="L93">
        <f t="shared" si="19"/>
        <v>12</v>
      </c>
      <c r="M93">
        <f t="shared" si="19"/>
        <v>11</v>
      </c>
      <c r="N93">
        <f t="shared" si="19"/>
        <v>9</v>
      </c>
      <c r="O93">
        <f t="shared" si="19"/>
        <v>11</v>
      </c>
      <c r="P93">
        <f t="shared" si="19"/>
        <v>11</v>
      </c>
      <c r="Q93">
        <f t="shared" si="19"/>
        <v>11</v>
      </c>
      <c r="R93">
        <f t="shared" si="19"/>
        <v>12</v>
      </c>
      <c r="S93">
        <f t="shared" si="19"/>
        <v>12</v>
      </c>
      <c r="T93">
        <f t="shared" si="19"/>
        <v>12</v>
      </c>
      <c r="U93">
        <f t="shared" si="19"/>
        <v>13</v>
      </c>
      <c r="V93">
        <f t="shared" si="19"/>
        <v>14</v>
      </c>
      <c r="W93">
        <f t="shared" si="19"/>
        <v>14</v>
      </c>
      <c r="X93">
        <f t="shared" si="19"/>
        <v>15</v>
      </c>
      <c r="Y93">
        <f t="shared" si="19"/>
        <v>16</v>
      </c>
      <c r="Z93">
        <f t="shared" si="19"/>
        <v>17</v>
      </c>
      <c r="AA93">
        <f t="shared" si="19"/>
        <v>17</v>
      </c>
      <c r="AB93">
        <f t="shared" si="19"/>
        <v>16</v>
      </c>
      <c r="AC93">
        <f t="shared" si="19"/>
        <v>17</v>
      </c>
      <c r="AD93">
        <f t="shared" si="19"/>
        <v>19</v>
      </c>
      <c r="AE93">
        <f t="shared" si="19"/>
        <v>19</v>
      </c>
      <c r="AF93">
        <f t="shared" si="19"/>
        <v>21</v>
      </c>
      <c r="AG93">
        <f t="shared" si="19"/>
        <v>22</v>
      </c>
      <c r="AH93">
        <f t="shared" si="19"/>
        <v>23</v>
      </c>
      <c r="AI93">
        <f t="shared" si="19"/>
        <v>25</v>
      </c>
      <c r="AJ93">
        <f t="shared" si="19"/>
        <v>26</v>
      </c>
      <c r="AK93">
        <f t="shared" si="19"/>
        <v>28</v>
      </c>
    </row>
    <row r="95" spans="1:37" x14ac:dyDescent="0.3">
      <c r="A95" s="231" t="s">
        <v>642</v>
      </c>
      <c r="D95" s="33">
        <v>2500</v>
      </c>
      <c r="E95" s="33">
        <v>2500</v>
      </c>
      <c r="F95" s="33">
        <v>2500</v>
      </c>
      <c r="G95" s="33">
        <v>2500</v>
      </c>
      <c r="H95" s="33">
        <v>2500</v>
      </c>
      <c r="I95" s="33">
        <v>2500</v>
      </c>
      <c r="J95" s="33">
        <v>2500</v>
      </c>
      <c r="K95" s="33">
        <v>2500</v>
      </c>
      <c r="L95" s="33">
        <v>2500</v>
      </c>
      <c r="M95" s="33">
        <v>2500</v>
      </c>
      <c r="N95" s="33">
        <v>2500</v>
      </c>
      <c r="O95" s="33">
        <v>2500</v>
      </c>
      <c r="P95" s="33">
        <v>2500</v>
      </c>
      <c r="Q95" s="33">
        <v>2500</v>
      </c>
      <c r="R95" s="33">
        <v>2500</v>
      </c>
      <c r="S95" s="33">
        <v>2500</v>
      </c>
      <c r="T95" s="33">
        <v>2500</v>
      </c>
      <c r="U95" s="33">
        <v>2500</v>
      </c>
      <c r="V95" s="33">
        <v>2500</v>
      </c>
      <c r="W95" s="33">
        <v>2500</v>
      </c>
      <c r="X95" s="33">
        <v>2500</v>
      </c>
      <c r="Y95" s="33">
        <v>2500</v>
      </c>
      <c r="Z95" s="33">
        <v>2500</v>
      </c>
      <c r="AA95" s="33">
        <v>2500</v>
      </c>
      <c r="AB95" s="33">
        <v>2500</v>
      </c>
      <c r="AC95" s="33">
        <v>2500</v>
      </c>
      <c r="AD95" s="33">
        <v>2500</v>
      </c>
      <c r="AE95" s="33">
        <v>2500</v>
      </c>
      <c r="AF95" s="33">
        <v>2500</v>
      </c>
      <c r="AG95" s="33">
        <v>2500</v>
      </c>
      <c r="AH95" s="33">
        <v>2500</v>
      </c>
      <c r="AI95" s="33">
        <v>2500</v>
      </c>
      <c r="AJ95" s="33">
        <v>2500</v>
      </c>
      <c r="AK95" s="33">
        <v>2500</v>
      </c>
    </row>
    <row r="97" spans="1:37" s="312" customFormat="1" x14ac:dyDescent="0.3">
      <c r="A97" s="312" t="s">
        <v>643</v>
      </c>
      <c r="D97" s="313">
        <f>D93*D95</f>
        <v>7500</v>
      </c>
      <c r="E97" s="313">
        <f t="shared" ref="E97:AK97" si="20">E93*E95</f>
        <v>7500</v>
      </c>
      <c r="F97" s="313">
        <f t="shared" si="20"/>
        <v>10000</v>
      </c>
      <c r="G97" s="313">
        <f t="shared" si="20"/>
        <v>10000</v>
      </c>
      <c r="H97" s="313">
        <f t="shared" si="20"/>
        <v>22500</v>
      </c>
      <c r="I97" s="313">
        <f t="shared" si="20"/>
        <v>15000</v>
      </c>
      <c r="J97" s="313">
        <f t="shared" si="20"/>
        <v>17500</v>
      </c>
      <c r="K97" s="313">
        <f t="shared" si="20"/>
        <v>22500</v>
      </c>
      <c r="L97" s="313">
        <f t="shared" si="20"/>
        <v>30000</v>
      </c>
      <c r="M97" s="313">
        <f t="shared" si="20"/>
        <v>27500</v>
      </c>
      <c r="N97" s="313">
        <f t="shared" si="20"/>
        <v>22500</v>
      </c>
      <c r="O97" s="313">
        <f t="shared" si="20"/>
        <v>27500</v>
      </c>
      <c r="P97" s="313">
        <f t="shared" si="20"/>
        <v>27500</v>
      </c>
      <c r="Q97" s="313">
        <f t="shared" si="20"/>
        <v>27500</v>
      </c>
      <c r="R97" s="313">
        <f t="shared" si="20"/>
        <v>30000</v>
      </c>
      <c r="S97" s="313">
        <f t="shared" si="20"/>
        <v>30000</v>
      </c>
      <c r="T97" s="313">
        <f t="shared" si="20"/>
        <v>30000</v>
      </c>
      <c r="U97" s="313">
        <f t="shared" si="20"/>
        <v>32500</v>
      </c>
      <c r="V97" s="313">
        <f t="shared" si="20"/>
        <v>35000</v>
      </c>
      <c r="W97" s="313">
        <f t="shared" si="20"/>
        <v>35000</v>
      </c>
      <c r="X97" s="313">
        <f t="shared" si="20"/>
        <v>37500</v>
      </c>
      <c r="Y97" s="313">
        <f t="shared" si="20"/>
        <v>40000</v>
      </c>
      <c r="Z97" s="313">
        <f t="shared" si="20"/>
        <v>42500</v>
      </c>
      <c r="AA97" s="313">
        <f t="shared" si="20"/>
        <v>42500</v>
      </c>
      <c r="AB97" s="313">
        <f t="shared" si="20"/>
        <v>40000</v>
      </c>
      <c r="AC97" s="313">
        <f t="shared" si="20"/>
        <v>42500</v>
      </c>
      <c r="AD97" s="313">
        <f t="shared" si="20"/>
        <v>47500</v>
      </c>
      <c r="AE97" s="313">
        <f t="shared" si="20"/>
        <v>47500</v>
      </c>
      <c r="AF97" s="313">
        <f t="shared" si="20"/>
        <v>52500</v>
      </c>
      <c r="AG97" s="313">
        <f t="shared" si="20"/>
        <v>55000</v>
      </c>
      <c r="AH97" s="313">
        <f t="shared" si="20"/>
        <v>57500</v>
      </c>
      <c r="AI97" s="313">
        <f t="shared" si="20"/>
        <v>62500</v>
      </c>
      <c r="AJ97" s="313">
        <f t="shared" si="20"/>
        <v>65000</v>
      </c>
      <c r="AK97" s="313">
        <f t="shared" si="20"/>
        <v>70000</v>
      </c>
    </row>
    <row r="99" spans="1:37" x14ac:dyDescent="0.3">
      <c r="A99" t="s">
        <v>644</v>
      </c>
      <c r="D99">
        <f>D93</f>
        <v>3</v>
      </c>
      <c r="E99">
        <f t="shared" ref="E99:AK99" si="21">E93</f>
        <v>3</v>
      </c>
      <c r="F99">
        <f t="shared" si="21"/>
        <v>4</v>
      </c>
      <c r="G99">
        <f t="shared" si="21"/>
        <v>4</v>
      </c>
      <c r="H99">
        <f t="shared" si="21"/>
        <v>9</v>
      </c>
      <c r="I99">
        <f t="shared" si="21"/>
        <v>6</v>
      </c>
      <c r="J99">
        <f t="shared" si="21"/>
        <v>7</v>
      </c>
      <c r="K99">
        <f t="shared" si="21"/>
        <v>9</v>
      </c>
      <c r="L99">
        <f t="shared" si="21"/>
        <v>12</v>
      </c>
      <c r="M99">
        <f t="shared" si="21"/>
        <v>11</v>
      </c>
      <c r="N99">
        <f t="shared" si="21"/>
        <v>9</v>
      </c>
      <c r="O99">
        <f t="shared" si="21"/>
        <v>11</v>
      </c>
      <c r="P99">
        <f t="shared" si="21"/>
        <v>11</v>
      </c>
      <c r="Q99">
        <f t="shared" si="21"/>
        <v>11</v>
      </c>
      <c r="R99">
        <f t="shared" si="21"/>
        <v>12</v>
      </c>
      <c r="S99">
        <f t="shared" si="21"/>
        <v>12</v>
      </c>
      <c r="T99">
        <f t="shared" si="21"/>
        <v>12</v>
      </c>
      <c r="U99">
        <f t="shared" si="21"/>
        <v>13</v>
      </c>
      <c r="V99">
        <f t="shared" si="21"/>
        <v>14</v>
      </c>
      <c r="W99">
        <f t="shared" si="21"/>
        <v>14</v>
      </c>
      <c r="X99">
        <f t="shared" si="21"/>
        <v>15</v>
      </c>
      <c r="Y99">
        <f t="shared" si="21"/>
        <v>16</v>
      </c>
      <c r="Z99">
        <f t="shared" si="21"/>
        <v>17</v>
      </c>
      <c r="AA99">
        <f t="shared" si="21"/>
        <v>17</v>
      </c>
      <c r="AB99">
        <f t="shared" si="21"/>
        <v>16</v>
      </c>
      <c r="AC99">
        <f t="shared" si="21"/>
        <v>17</v>
      </c>
      <c r="AD99">
        <f t="shared" si="21"/>
        <v>19</v>
      </c>
      <c r="AE99">
        <f t="shared" si="21"/>
        <v>19</v>
      </c>
      <c r="AF99">
        <f t="shared" si="21"/>
        <v>21</v>
      </c>
      <c r="AG99">
        <f t="shared" si="21"/>
        <v>22</v>
      </c>
      <c r="AH99">
        <f t="shared" si="21"/>
        <v>23</v>
      </c>
      <c r="AI99">
        <f t="shared" si="21"/>
        <v>25</v>
      </c>
      <c r="AJ99">
        <f t="shared" si="21"/>
        <v>26</v>
      </c>
      <c r="AK99">
        <f t="shared" si="21"/>
        <v>28</v>
      </c>
    </row>
    <row r="100" spans="1:37" x14ac:dyDescent="0.3">
      <c r="A100" t="s">
        <v>645</v>
      </c>
      <c r="D100">
        <f>D99</f>
        <v>3</v>
      </c>
      <c r="E100">
        <f t="shared" ref="E100:AK100" si="22">E99</f>
        <v>3</v>
      </c>
      <c r="F100">
        <f t="shared" si="22"/>
        <v>4</v>
      </c>
      <c r="G100">
        <f t="shared" si="22"/>
        <v>4</v>
      </c>
      <c r="H100">
        <f t="shared" si="22"/>
        <v>9</v>
      </c>
      <c r="I100">
        <f t="shared" si="22"/>
        <v>6</v>
      </c>
      <c r="J100">
        <f t="shared" si="22"/>
        <v>7</v>
      </c>
      <c r="K100">
        <f t="shared" si="22"/>
        <v>9</v>
      </c>
      <c r="L100">
        <f t="shared" si="22"/>
        <v>12</v>
      </c>
      <c r="M100">
        <f t="shared" si="22"/>
        <v>11</v>
      </c>
      <c r="N100">
        <f t="shared" si="22"/>
        <v>9</v>
      </c>
      <c r="O100">
        <f t="shared" si="22"/>
        <v>11</v>
      </c>
      <c r="P100">
        <f t="shared" si="22"/>
        <v>11</v>
      </c>
      <c r="Q100">
        <f t="shared" si="22"/>
        <v>11</v>
      </c>
      <c r="R100">
        <f t="shared" si="22"/>
        <v>12</v>
      </c>
      <c r="S100">
        <f t="shared" si="22"/>
        <v>12</v>
      </c>
      <c r="T100">
        <f t="shared" si="22"/>
        <v>12</v>
      </c>
      <c r="U100">
        <f t="shared" si="22"/>
        <v>13</v>
      </c>
      <c r="V100">
        <f t="shared" si="22"/>
        <v>14</v>
      </c>
      <c r="W100">
        <f t="shared" si="22"/>
        <v>14</v>
      </c>
      <c r="X100">
        <f t="shared" si="22"/>
        <v>15</v>
      </c>
      <c r="Y100">
        <f t="shared" si="22"/>
        <v>16</v>
      </c>
      <c r="Z100">
        <f t="shared" si="22"/>
        <v>17</v>
      </c>
      <c r="AA100">
        <f t="shared" si="22"/>
        <v>17</v>
      </c>
      <c r="AB100">
        <f t="shared" si="22"/>
        <v>16</v>
      </c>
      <c r="AC100">
        <f t="shared" si="22"/>
        <v>17</v>
      </c>
      <c r="AD100">
        <f t="shared" si="22"/>
        <v>19</v>
      </c>
      <c r="AE100">
        <f t="shared" si="22"/>
        <v>19</v>
      </c>
      <c r="AF100">
        <f t="shared" si="22"/>
        <v>21</v>
      </c>
      <c r="AG100">
        <f t="shared" si="22"/>
        <v>22</v>
      </c>
      <c r="AH100">
        <f t="shared" si="22"/>
        <v>23</v>
      </c>
      <c r="AI100">
        <f t="shared" si="22"/>
        <v>25</v>
      </c>
      <c r="AJ100">
        <f t="shared" si="22"/>
        <v>26</v>
      </c>
      <c r="AK100">
        <f t="shared" si="22"/>
        <v>28</v>
      </c>
    </row>
    <row r="102" spans="1:37" x14ac:dyDescent="0.3">
      <c r="A102" t="s">
        <v>647</v>
      </c>
      <c r="D102" s="297">
        <f>SUM(D99:D101)</f>
        <v>6</v>
      </c>
      <c r="E102" s="297">
        <f t="shared" ref="E102:AK102" si="23">SUM(E99:E101)</f>
        <v>6</v>
      </c>
      <c r="F102" s="297">
        <f t="shared" si="23"/>
        <v>8</v>
      </c>
      <c r="G102" s="297">
        <f t="shared" si="23"/>
        <v>8</v>
      </c>
      <c r="H102" s="297">
        <f t="shared" si="23"/>
        <v>18</v>
      </c>
      <c r="I102" s="297">
        <f t="shared" si="23"/>
        <v>12</v>
      </c>
      <c r="J102" s="297">
        <f t="shared" si="23"/>
        <v>14</v>
      </c>
      <c r="K102" s="297">
        <f t="shared" si="23"/>
        <v>18</v>
      </c>
      <c r="L102" s="297">
        <f t="shared" si="23"/>
        <v>24</v>
      </c>
      <c r="M102" s="297">
        <f t="shared" si="23"/>
        <v>22</v>
      </c>
      <c r="N102" s="297">
        <f t="shared" si="23"/>
        <v>18</v>
      </c>
      <c r="O102" s="297">
        <f t="shared" si="23"/>
        <v>22</v>
      </c>
      <c r="P102" s="297">
        <f t="shared" si="23"/>
        <v>22</v>
      </c>
      <c r="Q102" s="297">
        <f t="shared" si="23"/>
        <v>22</v>
      </c>
      <c r="R102" s="297">
        <f t="shared" si="23"/>
        <v>24</v>
      </c>
      <c r="S102" s="297">
        <f t="shared" si="23"/>
        <v>24</v>
      </c>
      <c r="T102" s="297">
        <f t="shared" si="23"/>
        <v>24</v>
      </c>
      <c r="U102" s="297">
        <f t="shared" si="23"/>
        <v>26</v>
      </c>
      <c r="V102" s="297">
        <f t="shared" si="23"/>
        <v>28</v>
      </c>
      <c r="W102" s="297">
        <f t="shared" si="23"/>
        <v>28</v>
      </c>
      <c r="X102" s="297">
        <f t="shared" si="23"/>
        <v>30</v>
      </c>
      <c r="Y102" s="297">
        <f t="shared" si="23"/>
        <v>32</v>
      </c>
      <c r="Z102" s="297">
        <f t="shared" si="23"/>
        <v>34</v>
      </c>
      <c r="AA102" s="297">
        <f t="shared" si="23"/>
        <v>34</v>
      </c>
      <c r="AB102" s="297">
        <f t="shared" si="23"/>
        <v>32</v>
      </c>
      <c r="AC102" s="297">
        <f t="shared" si="23"/>
        <v>34</v>
      </c>
      <c r="AD102" s="297">
        <f t="shared" si="23"/>
        <v>38</v>
      </c>
      <c r="AE102" s="297">
        <f t="shared" si="23"/>
        <v>38</v>
      </c>
      <c r="AF102" s="297">
        <f t="shared" si="23"/>
        <v>42</v>
      </c>
      <c r="AG102" s="297">
        <f t="shared" si="23"/>
        <v>44</v>
      </c>
      <c r="AH102" s="297">
        <f t="shared" si="23"/>
        <v>46</v>
      </c>
      <c r="AI102" s="297">
        <f t="shared" si="23"/>
        <v>50</v>
      </c>
      <c r="AJ102" s="297">
        <f t="shared" si="23"/>
        <v>52</v>
      </c>
      <c r="AK102" s="297">
        <f t="shared" si="23"/>
        <v>56</v>
      </c>
    </row>
    <row r="104" spans="1:37" s="27" customFormat="1" x14ac:dyDescent="0.3">
      <c r="A104" s="27" t="s">
        <v>648</v>
      </c>
      <c r="D104" s="27">
        <f>ROUNDUP(D102/$A$106,0)</f>
        <v>1</v>
      </c>
      <c r="E104" s="27">
        <f t="shared" ref="E104:AK104" si="24">ROUNDUP(E102/$A$106,0)</f>
        <v>1</v>
      </c>
      <c r="F104" s="27">
        <f t="shared" si="24"/>
        <v>1</v>
      </c>
      <c r="G104" s="27">
        <f t="shared" si="24"/>
        <v>1</v>
      </c>
      <c r="H104" s="27">
        <f t="shared" si="24"/>
        <v>2</v>
      </c>
      <c r="I104" s="27">
        <f t="shared" si="24"/>
        <v>1</v>
      </c>
      <c r="J104" s="27">
        <f t="shared" si="24"/>
        <v>1</v>
      </c>
      <c r="K104" s="27">
        <f t="shared" si="24"/>
        <v>2</v>
      </c>
      <c r="L104" s="27">
        <f t="shared" si="24"/>
        <v>2</v>
      </c>
      <c r="M104" s="27">
        <f t="shared" si="24"/>
        <v>2</v>
      </c>
      <c r="N104" s="27">
        <f t="shared" si="24"/>
        <v>2</v>
      </c>
      <c r="O104" s="27">
        <f t="shared" si="24"/>
        <v>2</v>
      </c>
      <c r="P104" s="27">
        <f t="shared" si="24"/>
        <v>2</v>
      </c>
      <c r="Q104" s="27">
        <f t="shared" si="24"/>
        <v>2</v>
      </c>
      <c r="R104" s="27">
        <f t="shared" si="24"/>
        <v>2</v>
      </c>
      <c r="S104" s="27">
        <f t="shared" si="24"/>
        <v>2</v>
      </c>
      <c r="T104" s="27">
        <f t="shared" si="24"/>
        <v>2</v>
      </c>
      <c r="U104" s="27">
        <f t="shared" si="24"/>
        <v>2</v>
      </c>
      <c r="V104" s="27">
        <f t="shared" si="24"/>
        <v>2</v>
      </c>
      <c r="W104" s="27">
        <f t="shared" si="24"/>
        <v>2</v>
      </c>
      <c r="X104" s="27">
        <f t="shared" si="24"/>
        <v>3</v>
      </c>
      <c r="Y104" s="27">
        <f t="shared" si="24"/>
        <v>3</v>
      </c>
      <c r="Z104" s="27">
        <f t="shared" si="24"/>
        <v>3</v>
      </c>
      <c r="AA104" s="27">
        <f t="shared" si="24"/>
        <v>3</v>
      </c>
      <c r="AB104" s="27">
        <f t="shared" si="24"/>
        <v>3</v>
      </c>
      <c r="AC104" s="27">
        <f t="shared" si="24"/>
        <v>3</v>
      </c>
      <c r="AD104" s="27">
        <f t="shared" si="24"/>
        <v>3</v>
      </c>
      <c r="AE104" s="27">
        <f t="shared" si="24"/>
        <v>3</v>
      </c>
      <c r="AF104" s="27">
        <f t="shared" si="24"/>
        <v>3</v>
      </c>
      <c r="AG104" s="27">
        <f t="shared" si="24"/>
        <v>4</v>
      </c>
      <c r="AH104" s="27">
        <f t="shared" si="24"/>
        <v>4</v>
      </c>
      <c r="AI104" s="27">
        <f t="shared" si="24"/>
        <v>4</v>
      </c>
      <c r="AJ104" s="27">
        <f t="shared" si="24"/>
        <v>4</v>
      </c>
      <c r="AK104" s="27">
        <f t="shared" si="24"/>
        <v>4</v>
      </c>
    </row>
    <row r="105" spans="1:37" x14ac:dyDescent="0.3">
      <c r="A105" t="s">
        <v>649</v>
      </c>
    </row>
    <row r="106" spans="1:37" x14ac:dyDescent="0.3">
      <c r="A106" s="534">
        <v>14</v>
      </c>
    </row>
    <row r="108" spans="1:37" s="312" customFormat="1" x14ac:dyDescent="0.3">
      <c r="A108" s="312" t="s">
        <v>650</v>
      </c>
      <c r="D108" s="311">
        <f>D93*$A$109</f>
        <v>3600</v>
      </c>
      <c r="E108" s="311">
        <f t="shared" ref="E108:AK108" si="25">E93*$A$109</f>
        <v>3600</v>
      </c>
      <c r="F108" s="311">
        <f t="shared" si="25"/>
        <v>4800</v>
      </c>
      <c r="G108" s="311">
        <f t="shared" si="25"/>
        <v>4800</v>
      </c>
      <c r="H108" s="311">
        <f t="shared" si="25"/>
        <v>10800</v>
      </c>
      <c r="I108" s="311">
        <f t="shared" si="25"/>
        <v>7200</v>
      </c>
      <c r="J108" s="311">
        <f t="shared" si="25"/>
        <v>8400</v>
      </c>
      <c r="K108" s="311">
        <f t="shared" si="25"/>
        <v>10800</v>
      </c>
      <c r="L108" s="311">
        <f t="shared" si="25"/>
        <v>14400</v>
      </c>
      <c r="M108" s="311">
        <f t="shared" si="25"/>
        <v>13200</v>
      </c>
      <c r="N108" s="311">
        <f t="shared" si="25"/>
        <v>10800</v>
      </c>
      <c r="O108" s="311">
        <f t="shared" si="25"/>
        <v>13200</v>
      </c>
      <c r="P108" s="311">
        <f t="shared" si="25"/>
        <v>13200</v>
      </c>
      <c r="Q108" s="311">
        <f t="shared" si="25"/>
        <v>13200</v>
      </c>
      <c r="R108" s="311">
        <f t="shared" si="25"/>
        <v>14400</v>
      </c>
      <c r="S108" s="311">
        <f t="shared" si="25"/>
        <v>14400</v>
      </c>
      <c r="T108" s="311">
        <f t="shared" si="25"/>
        <v>14400</v>
      </c>
      <c r="U108" s="311">
        <f t="shared" si="25"/>
        <v>15600</v>
      </c>
      <c r="V108" s="311">
        <f t="shared" si="25"/>
        <v>16800</v>
      </c>
      <c r="W108" s="311">
        <f t="shared" si="25"/>
        <v>16800</v>
      </c>
      <c r="X108" s="311">
        <f t="shared" si="25"/>
        <v>18000</v>
      </c>
      <c r="Y108" s="311">
        <f t="shared" si="25"/>
        <v>19200</v>
      </c>
      <c r="Z108" s="311">
        <f t="shared" si="25"/>
        <v>20400</v>
      </c>
      <c r="AA108" s="311">
        <f t="shared" si="25"/>
        <v>20400</v>
      </c>
      <c r="AB108" s="311">
        <f t="shared" si="25"/>
        <v>19200</v>
      </c>
      <c r="AC108" s="311">
        <f t="shared" si="25"/>
        <v>20400</v>
      </c>
      <c r="AD108" s="311">
        <f t="shared" si="25"/>
        <v>22800</v>
      </c>
      <c r="AE108" s="311">
        <f t="shared" si="25"/>
        <v>22800</v>
      </c>
      <c r="AF108" s="311">
        <f t="shared" si="25"/>
        <v>25200</v>
      </c>
      <c r="AG108" s="311">
        <f t="shared" si="25"/>
        <v>26400</v>
      </c>
      <c r="AH108" s="311">
        <f t="shared" si="25"/>
        <v>27600</v>
      </c>
      <c r="AI108" s="311">
        <f t="shared" si="25"/>
        <v>30000</v>
      </c>
      <c r="AJ108" s="311">
        <f t="shared" si="25"/>
        <v>31200</v>
      </c>
      <c r="AK108" s="311">
        <f t="shared" si="25"/>
        <v>33600</v>
      </c>
    </row>
    <row r="109" spans="1:37" x14ac:dyDescent="0.3">
      <c r="A109" s="533">
        <f>'Variables and Assumptions'!B17</f>
        <v>1200</v>
      </c>
    </row>
    <row r="112" spans="1:37" x14ac:dyDescent="0.3">
      <c r="A112" t="s">
        <v>56</v>
      </c>
    </row>
  </sheetData>
  <printOptions horizontalCentered="1"/>
  <pageMargins left="0.7" right="0.7" top="1" bottom="0.5" header="0.55000000000000004" footer="0.3"/>
  <pageSetup scale="44" fitToWidth="3" orientation="portrait" horizontalDpi="100" verticalDpi="100" r:id="rId1"/>
  <headerFooter>
    <oddHeader>&amp;C&amp;18C Port Solutions, Inc.</oddHeader>
    <oddFooter>&amp;C&amp;A&amp;R&amp;F</oddFooter>
  </headerFooter>
  <colBreaks count="2" manualBreakCount="2">
    <brk id="13" max="1048575" man="1"/>
    <brk id="25"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2"/>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RowHeight="14.4" x14ac:dyDescent="0.3"/>
  <cols>
    <col min="1" max="1" width="51.109375" bestFit="1" customWidth="1"/>
    <col min="2" max="2" width="12.33203125" hidden="1" customWidth="1"/>
    <col min="3" max="4" width="12.33203125" customWidth="1"/>
    <col min="5" max="5" width="12.5546875" customWidth="1"/>
    <col min="6" max="7" width="13.33203125" bestFit="1" customWidth="1"/>
    <col min="8" max="13" width="13.6640625" bestFit="1" customWidth="1"/>
    <col min="14" max="24" width="11.5546875" bestFit="1" customWidth="1"/>
    <col min="25" max="29" width="12.5546875" bestFit="1" customWidth="1"/>
    <col min="30" max="41" width="11.5546875" bestFit="1" customWidth="1"/>
  </cols>
  <sheetData>
    <row r="1" spans="1:41" s="27" customFormat="1" x14ac:dyDescent="0.3"/>
    <row r="2" spans="1:41" s="27" customFormat="1" ht="18" x14ac:dyDescent="0.35">
      <c r="A2" s="536" t="s">
        <v>17</v>
      </c>
    </row>
    <row r="3" spans="1:41" s="27" customFormat="1" x14ac:dyDescent="0.3"/>
    <row r="4" spans="1:41" s="27" customFormat="1" x14ac:dyDescent="0.3">
      <c r="A4" s="27" t="s">
        <v>75</v>
      </c>
      <c r="E4" s="27">
        <v>7</v>
      </c>
      <c r="F4" s="27">
        <f>Headcount!I1</f>
        <v>16</v>
      </c>
      <c r="G4" s="27">
        <f>Headcount!J1</f>
        <v>17</v>
      </c>
      <c r="H4" s="27">
        <f>Headcount!K1</f>
        <v>20</v>
      </c>
      <c r="I4" s="27">
        <f>Headcount!L1</f>
        <v>22</v>
      </c>
      <c r="J4" s="27">
        <f>Headcount!M1</f>
        <v>22</v>
      </c>
      <c r="K4" s="27">
        <f>Headcount!N1</f>
        <v>22</v>
      </c>
      <c r="L4" s="27">
        <f>Headcount!O1</f>
        <v>22</v>
      </c>
      <c r="M4" s="27">
        <f>Headcount!P1</f>
        <v>22</v>
      </c>
      <c r="N4" s="27">
        <f>Headcount!Q1</f>
        <v>22</v>
      </c>
      <c r="O4" s="27">
        <f>Headcount!R1</f>
        <v>22</v>
      </c>
      <c r="P4" s="27">
        <f>Headcount!S1</f>
        <v>22</v>
      </c>
      <c r="Q4" s="27">
        <f>Headcount!T1</f>
        <v>22</v>
      </c>
      <c r="R4" s="27">
        <f>Headcount!U1</f>
        <v>30</v>
      </c>
      <c r="S4" s="27">
        <f>Headcount!V1</f>
        <v>30</v>
      </c>
      <c r="T4" s="27">
        <f>Headcount!W1</f>
        <v>30</v>
      </c>
      <c r="U4" s="27">
        <f>Headcount!X1</f>
        <v>30</v>
      </c>
      <c r="V4" s="27">
        <f>Headcount!Y1</f>
        <v>30</v>
      </c>
      <c r="W4" s="27">
        <f>Headcount!Z1</f>
        <v>30</v>
      </c>
      <c r="X4" s="27">
        <f>Headcount!AA1</f>
        <v>31</v>
      </c>
      <c r="Y4" s="27">
        <f>Headcount!AB1</f>
        <v>31</v>
      </c>
      <c r="Z4" s="27">
        <f>Headcount!AC1</f>
        <v>31</v>
      </c>
      <c r="AA4" s="27">
        <f>Headcount!AD1</f>
        <v>31</v>
      </c>
      <c r="AB4" s="27">
        <f>Headcount!AE1</f>
        <v>32</v>
      </c>
      <c r="AC4" s="27">
        <f>Headcount!AF1</f>
        <v>33</v>
      </c>
      <c r="AD4" s="27">
        <f>Headcount!AG1</f>
        <v>41</v>
      </c>
      <c r="AE4" s="27">
        <f>Headcount!AH1</f>
        <v>41</v>
      </c>
      <c r="AF4" s="27">
        <f>Headcount!AI1</f>
        <v>41</v>
      </c>
      <c r="AG4" s="27">
        <f>Headcount!AJ1</f>
        <v>41</v>
      </c>
      <c r="AH4" s="27">
        <f>Headcount!AK1</f>
        <v>42</v>
      </c>
      <c r="AI4" s="27">
        <f>Headcount!AL1</f>
        <v>42</v>
      </c>
      <c r="AJ4" s="27">
        <f>Headcount!AM1</f>
        <v>42</v>
      </c>
      <c r="AK4" s="27">
        <f>Headcount!AN1</f>
        <v>44</v>
      </c>
      <c r="AL4" s="27">
        <f>Headcount!AO1</f>
        <v>44</v>
      </c>
      <c r="AM4" s="27">
        <f>Headcount!AP1</f>
        <v>44</v>
      </c>
      <c r="AN4" s="27">
        <f>Headcount!AQ1</f>
        <v>45</v>
      </c>
      <c r="AO4" s="27">
        <f>Headcount!AR1</f>
        <v>45</v>
      </c>
    </row>
    <row r="5" spans="1:41" s="27" customFormat="1" x14ac:dyDescent="0.3">
      <c r="B5" s="328" t="s">
        <v>173</v>
      </c>
      <c r="C5" s="328" t="s">
        <v>174</v>
      </c>
      <c r="D5" s="328" t="s">
        <v>547</v>
      </c>
      <c r="E5" s="328" t="s">
        <v>548</v>
      </c>
      <c r="F5" s="253">
        <v>40544</v>
      </c>
      <c r="G5" s="253">
        <v>40575</v>
      </c>
      <c r="H5" s="253">
        <v>40603</v>
      </c>
      <c r="I5" s="253">
        <v>40634</v>
      </c>
      <c r="J5" s="253">
        <v>40664</v>
      </c>
      <c r="K5" s="253">
        <v>40695</v>
      </c>
      <c r="L5" s="253">
        <v>40725</v>
      </c>
      <c r="M5" s="253">
        <v>40756</v>
      </c>
      <c r="N5" s="253">
        <v>40787</v>
      </c>
      <c r="O5" s="253">
        <v>40817</v>
      </c>
      <c r="P5" s="253">
        <v>40848</v>
      </c>
      <c r="Q5" s="253">
        <v>40878</v>
      </c>
      <c r="R5" s="253">
        <v>40909</v>
      </c>
      <c r="S5" s="253">
        <v>40940</v>
      </c>
      <c r="T5" s="253">
        <v>40969</v>
      </c>
      <c r="U5" s="253">
        <v>41000</v>
      </c>
      <c r="V5" s="253">
        <v>41030</v>
      </c>
      <c r="W5" s="253">
        <v>41061</v>
      </c>
      <c r="X5" s="253">
        <v>41091</v>
      </c>
      <c r="Y5" s="253">
        <v>41122</v>
      </c>
      <c r="Z5" s="253">
        <v>41153</v>
      </c>
      <c r="AA5" s="253">
        <v>41183</v>
      </c>
      <c r="AB5" s="253">
        <v>41214</v>
      </c>
      <c r="AC5" s="253">
        <v>41244</v>
      </c>
      <c r="AD5" s="253">
        <v>41275</v>
      </c>
      <c r="AE5" s="253">
        <v>41306</v>
      </c>
      <c r="AF5" s="253">
        <v>41334</v>
      </c>
      <c r="AG5" s="253">
        <v>41365</v>
      </c>
      <c r="AH5" s="253">
        <v>41395</v>
      </c>
      <c r="AI5" s="253">
        <v>41426</v>
      </c>
      <c r="AJ5" s="253">
        <v>41456</v>
      </c>
      <c r="AK5" s="253">
        <v>41487</v>
      </c>
      <c r="AL5" s="253">
        <v>41518</v>
      </c>
      <c r="AM5" s="253">
        <v>41548</v>
      </c>
      <c r="AN5" s="253">
        <v>41579</v>
      </c>
      <c r="AO5" s="253">
        <v>41609</v>
      </c>
    </row>
    <row r="6" spans="1:41" s="27" customFormat="1" x14ac:dyDescent="0.3"/>
    <row r="7" spans="1:41" s="27" customFormat="1" x14ac:dyDescent="0.3">
      <c r="A7" s="27" t="s">
        <v>19</v>
      </c>
    </row>
    <row r="8" spans="1:41" s="27" customFormat="1" x14ac:dyDescent="0.3">
      <c r="A8" s="50" t="s">
        <v>131</v>
      </c>
      <c r="B8" s="51">
        <v>0</v>
      </c>
      <c r="C8" s="51">
        <v>0</v>
      </c>
      <c r="D8" s="51">
        <v>150</v>
      </c>
      <c r="E8" s="51">
        <v>150</v>
      </c>
      <c r="F8" s="65">
        <f>$C8</f>
        <v>0</v>
      </c>
      <c r="G8" s="65">
        <f t="shared" ref="G8:Q10" si="0">$C8</f>
        <v>0</v>
      </c>
      <c r="H8" s="65">
        <f t="shared" si="0"/>
        <v>0</v>
      </c>
      <c r="I8" s="65">
        <f t="shared" si="0"/>
        <v>0</v>
      </c>
      <c r="J8" s="65">
        <f t="shared" si="0"/>
        <v>0</v>
      </c>
      <c r="K8" s="65">
        <f t="shared" si="0"/>
        <v>0</v>
      </c>
      <c r="L8" s="65">
        <f t="shared" si="0"/>
        <v>0</v>
      </c>
      <c r="M8" s="65">
        <f t="shared" si="0"/>
        <v>0</v>
      </c>
      <c r="N8" s="65">
        <f t="shared" si="0"/>
        <v>0</v>
      </c>
      <c r="O8" s="65">
        <f t="shared" si="0"/>
        <v>0</v>
      </c>
      <c r="P8" s="65">
        <f t="shared" si="0"/>
        <v>0</v>
      </c>
      <c r="Q8" s="65">
        <f t="shared" si="0"/>
        <v>0</v>
      </c>
      <c r="R8" s="65">
        <f>$D8</f>
        <v>150</v>
      </c>
      <c r="S8" s="65">
        <f>$D8</f>
        <v>150</v>
      </c>
      <c r="T8" s="65">
        <f t="shared" ref="T8:AC10" si="1">$D8</f>
        <v>150</v>
      </c>
      <c r="U8" s="65">
        <f t="shared" si="1"/>
        <v>150</v>
      </c>
      <c r="V8" s="65">
        <f t="shared" si="1"/>
        <v>150</v>
      </c>
      <c r="W8" s="65">
        <f t="shared" si="1"/>
        <v>150</v>
      </c>
      <c r="X8" s="65">
        <f t="shared" si="1"/>
        <v>150</v>
      </c>
      <c r="Y8" s="65">
        <f t="shared" si="1"/>
        <v>150</v>
      </c>
      <c r="Z8" s="65">
        <f t="shared" si="1"/>
        <v>150</v>
      </c>
      <c r="AA8" s="65">
        <f t="shared" si="1"/>
        <v>150</v>
      </c>
      <c r="AB8" s="65">
        <f t="shared" si="1"/>
        <v>150</v>
      </c>
      <c r="AC8" s="65">
        <f t="shared" si="1"/>
        <v>150</v>
      </c>
      <c r="AD8" s="65">
        <f>$E8</f>
        <v>150</v>
      </c>
      <c r="AE8" s="65">
        <f t="shared" ref="AE8:AO10" si="2">$E8</f>
        <v>150</v>
      </c>
      <c r="AF8" s="65">
        <f t="shared" si="2"/>
        <v>150</v>
      </c>
      <c r="AG8" s="65">
        <f t="shared" si="2"/>
        <v>150</v>
      </c>
      <c r="AH8" s="65">
        <f t="shared" si="2"/>
        <v>150</v>
      </c>
      <c r="AI8" s="65">
        <f t="shared" si="2"/>
        <v>150</v>
      </c>
      <c r="AJ8" s="65">
        <f t="shared" si="2"/>
        <v>150</v>
      </c>
      <c r="AK8" s="65">
        <f t="shared" si="2"/>
        <v>150</v>
      </c>
      <c r="AL8" s="65">
        <f t="shared" si="2"/>
        <v>150</v>
      </c>
      <c r="AM8" s="65">
        <f t="shared" si="2"/>
        <v>150</v>
      </c>
      <c r="AN8" s="65">
        <f t="shared" si="2"/>
        <v>150</v>
      </c>
      <c r="AO8" s="65">
        <f t="shared" si="2"/>
        <v>150</v>
      </c>
    </row>
    <row r="9" spans="1:41" s="27" customFormat="1" x14ac:dyDescent="0.3">
      <c r="A9" s="50" t="s">
        <v>132</v>
      </c>
      <c r="B9" s="52">
        <v>0</v>
      </c>
      <c r="C9" s="52">
        <v>0</v>
      </c>
      <c r="D9" s="52">
        <v>0</v>
      </c>
      <c r="E9" s="52">
        <v>0</v>
      </c>
      <c r="F9" s="305">
        <f>$C9*Headcount!I$51</f>
        <v>0</v>
      </c>
      <c r="G9" s="305">
        <f>$C9*Headcount!J$51</f>
        <v>0</v>
      </c>
      <c r="H9" s="305">
        <f>$C9*Headcount!K$51</f>
        <v>0</v>
      </c>
      <c r="I9" s="305">
        <f>$C9*Headcount!L$51</f>
        <v>0</v>
      </c>
      <c r="J9" s="305">
        <f>$C9*Headcount!M$51</f>
        <v>0</v>
      </c>
      <c r="K9" s="305">
        <f>$C9*Headcount!N$51</f>
        <v>0</v>
      </c>
      <c r="L9" s="305">
        <f>$C9*Headcount!O$51</f>
        <v>0</v>
      </c>
      <c r="M9" s="305">
        <f>$C9*Headcount!P$51</f>
        <v>0</v>
      </c>
      <c r="N9" s="305">
        <f>$C9*Headcount!Q$51</f>
        <v>0</v>
      </c>
      <c r="O9" s="305">
        <f>$C9*Headcount!R$51</f>
        <v>0</v>
      </c>
      <c r="P9" s="305">
        <f>$C9*Headcount!S$51</f>
        <v>0</v>
      </c>
      <c r="Q9" s="305">
        <f>$C9*Headcount!T$51</f>
        <v>0</v>
      </c>
      <c r="R9" s="305">
        <f>$D9*Headcount!U$51</f>
        <v>0</v>
      </c>
      <c r="S9" s="305">
        <f>$D9*Headcount!V$51</f>
        <v>0</v>
      </c>
      <c r="T9" s="305">
        <f>$D9*Headcount!W$51</f>
        <v>0</v>
      </c>
      <c r="U9" s="305">
        <f>$D9*Headcount!X$51</f>
        <v>0</v>
      </c>
      <c r="V9" s="305">
        <f>$D9*Headcount!Y$51</f>
        <v>0</v>
      </c>
      <c r="W9" s="305">
        <f>$D9*Headcount!Z$51</f>
        <v>0</v>
      </c>
      <c r="X9" s="305">
        <f>$D9*Headcount!AA$51</f>
        <v>0</v>
      </c>
      <c r="Y9" s="305">
        <f>$D9*Headcount!AB$51</f>
        <v>0</v>
      </c>
      <c r="Z9" s="305">
        <f>$D9*Headcount!AC$51</f>
        <v>0</v>
      </c>
      <c r="AA9" s="305">
        <f>$D9*Headcount!AD$51</f>
        <v>0</v>
      </c>
      <c r="AB9" s="305">
        <f>$D9*Headcount!AE$51</f>
        <v>0</v>
      </c>
      <c r="AC9" s="305">
        <f>$D9*Headcount!AF$51</f>
        <v>0</v>
      </c>
      <c r="AD9" s="305">
        <f>$E9*Headcount!AG$51</f>
        <v>0</v>
      </c>
      <c r="AE9" s="305">
        <f>$E9*Headcount!AH$51</f>
        <v>0</v>
      </c>
      <c r="AF9" s="305">
        <f>$E9*Headcount!AI$51</f>
        <v>0</v>
      </c>
      <c r="AG9" s="305">
        <f>$E9*Headcount!AJ$51</f>
        <v>0</v>
      </c>
      <c r="AH9" s="305">
        <f>$E9*Headcount!AK$51</f>
        <v>0</v>
      </c>
      <c r="AI9" s="305">
        <f>$E9*Headcount!AL$51</f>
        <v>0</v>
      </c>
      <c r="AJ9" s="305">
        <f>$E9*Headcount!AM$51</f>
        <v>0</v>
      </c>
      <c r="AK9" s="305">
        <f>$E9*Headcount!AN$51</f>
        <v>0</v>
      </c>
      <c r="AL9" s="305">
        <f>$E9*Headcount!AO$51</f>
        <v>0</v>
      </c>
      <c r="AM9" s="305">
        <f>$E9*Headcount!AP$51</f>
        <v>0</v>
      </c>
      <c r="AN9" s="305">
        <f>$E9*Headcount!AQ$51</f>
        <v>0</v>
      </c>
      <c r="AO9" s="305">
        <f>$E9*Headcount!AR$51</f>
        <v>0</v>
      </c>
    </row>
    <row r="10" spans="1:41" s="27" customFormat="1" x14ac:dyDescent="0.3">
      <c r="A10" s="50" t="s">
        <v>133</v>
      </c>
      <c r="B10" s="51">
        <v>0</v>
      </c>
      <c r="C10" s="51">
        <v>120</v>
      </c>
      <c r="D10" s="51">
        <v>150</v>
      </c>
      <c r="E10" s="303">
        <v>175</v>
      </c>
      <c r="F10" s="65">
        <f>$C10</f>
        <v>120</v>
      </c>
      <c r="G10" s="65">
        <f t="shared" si="0"/>
        <v>120</v>
      </c>
      <c r="H10" s="65">
        <f t="shared" si="0"/>
        <v>120</v>
      </c>
      <c r="I10" s="65">
        <f t="shared" si="0"/>
        <v>120</v>
      </c>
      <c r="J10" s="65">
        <f t="shared" si="0"/>
        <v>120</v>
      </c>
      <c r="K10" s="65">
        <f t="shared" si="0"/>
        <v>120</v>
      </c>
      <c r="L10" s="65">
        <f t="shared" si="0"/>
        <v>120</v>
      </c>
      <c r="M10" s="65">
        <f t="shared" si="0"/>
        <v>120</v>
      </c>
      <c r="N10" s="65">
        <f t="shared" si="0"/>
        <v>120</v>
      </c>
      <c r="O10" s="65">
        <f t="shared" si="0"/>
        <v>120</v>
      </c>
      <c r="P10" s="65">
        <f t="shared" si="0"/>
        <v>120</v>
      </c>
      <c r="Q10" s="65">
        <f t="shared" si="0"/>
        <v>120</v>
      </c>
      <c r="R10" s="65">
        <f>$D10</f>
        <v>150</v>
      </c>
      <c r="S10" s="65">
        <f>$D10</f>
        <v>150</v>
      </c>
      <c r="T10" s="65">
        <f t="shared" si="1"/>
        <v>150</v>
      </c>
      <c r="U10" s="65">
        <f t="shared" si="1"/>
        <v>150</v>
      </c>
      <c r="V10" s="65">
        <f t="shared" si="1"/>
        <v>150</v>
      </c>
      <c r="W10" s="65">
        <f t="shared" si="1"/>
        <v>150</v>
      </c>
      <c r="X10" s="65">
        <f t="shared" si="1"/>
        <v>150</v>
      </c>
      <c r="Y10" s="65">
        <f t="shared" si="1"/>
        <v>150</v>
      </c>
      <c r="Z10" s="65">
        <f t="shared" si="1"/>
        <v>150</v>
      </c>
      <c r="AA10" s="65">
        <f t="shared" si="1"/>
        <v>150</v>
      </c>
      <c r="AB10" s="65">
        <f t="shared" si="1"/>
        <v>150</v>
      </c>
      <c r="AC10" s="65">
        <f t="shared" si="1"/>
        <v>150</v>
      </c>
      <c r="AD10" s="65">
        <f>$E10</f>
        <v>175</v>
      </c>
      <c r="AE10" s="65">
        <f t="shared" si="2"/>
        <v>175</v>
      </c>
      <c r="AF10" s="65">
        <f t="shared" si="2"/>
        <v>175</v>
      </c>
      <c r="AG10" s="65">
        <f t="shared" si="2"/>
        <v>175</v>
      </c>
      <c r="AH10" s="65">
        <f t="shared" si="2"/>
        <v>175</v>
      </c>
      <c r="AI10" s="65">
        <f t="shared" si="2"/>
        <v>175</v>
      </c>
      <c r="AJ10" s="65">
        <f t="shared" si="2"/>
        <v>175</v>
      </c>
      <c r="AK10" s="65">
        <f t="shared" si="2"/>
        <v>175</v>
      </c>
      <c r="AL10" s="65">
        <f t="shared" si="2"/>
        <v>175</v>
      </c>
      <c r="AM10" s="65">
        <f t="shared" si="2"/>
        <v>175</v>
      </c>
      <c r="AN10" s="65">
        <f t="shared" si="2"/>
        <v>175</v>
      </c>
      <c r="AO10" s="65">
        <f t="shared" si="2"/>
        <v>175</v>
      </c>
    </row>
    <row r="11" spans="1:41" s="27" customFormat="1" x14ac:dyDescent="0.3">
      <c r="A11" s="27" t="s">
        <v>104</v>
      </c>
      <c r="B11" s="53">
        <v>0</v>
      </c>
      <c r="C11" s="53">
        <v>100</v>
      </c>
      <c r="D11" s="53">
        <v>105</v>
      </c>
      <c r="E11" s="303">
        <v>110</v>
      </c>
      <c r="F11" s="65">
        <f>$C11*F$4</f>
        <v>1600</v>
      </c>
      <c r="G11" s="65">
        <f t="shared" ref="G11:Q13" si="3">$C11*G$4</f>
        <v>1700</v>
      </c>
      <c r="H11" s="65">
        <f t="shared" si="3"/>
        <v>2000</v>
      </c>
      <c r="I11" s="65">
        <f t="shared" si="3"/>
        <v>2200</v>
      </c>
      <c r="J11" s="65">
        <f t="shared" si="3"/>
        <v>2200</v>
      </c>
      <c r="K11" s="65">
        <f t="shared" si="3"/>
        <v>2200</v>
      </c>
      <c r="L11" s="65">
        <f t="shared" si="3"/>
        <v>2200</v>
      </c>
      <c r="M11" s="65">
        <f t="shared" si="3"/>
        <v>2200</v>
      </c>
      <c r="N11" s="65">
        <f t="shared" si="3"/>
        <v>2200</v>
      </c>
      <c r="O11" s="65">
        <f t="shared" si="3"/>
        <v>2200</v>
      </c>
      <c r="P11" s="65">
        <f t="shared" si="3"/>
        <v>2200</v>
      </c>
      <c r="Q11" s="65">
        <f t="shared" si="3"/>
        <v>2200</v>
      </c>
      <c r="R11" s="65">
        <f>$D11*R$4</f>
        <v>3150</v>
      </c>
      <c r="S11" s="65">
        <f t="shared" ref="S11:AC13" si="4">$D11*S$4</f>
        <v>3150</v>
      </c>
      <c r="T11" s="65">
        <f t="shared" si="4"/>
        <v>3150</v>
      </c>
      <c r="U11" s="65">
        <f t="shared" si="4"/>
        <v>3150</v>
      </c>
      <c r="V11" s="65">
        <f t="shared" si="4"/>
        <v>3150</v>
      </c>
      <c r="W11" s="65">
        <f t="shared" si="4"/>
        <v>3150</v>
      </c>
      <c r="X11" s="65">
        <f t="shared" si="4"/>
        <v>3255</v>
      </c>
      <c r="Y11" s="65">
        <f t="shared" si="4"/>
        <v>3255</v>
      </c>
      <c r="Z11" s="65">
        <f t="shared" si="4"/>
        <v>3255</v>
      </c>
      <c r="AA11" s="65">
        <f t="shared" si="4"/>
        <v>3255</v>
      </c>
      <c r="AB11" s="65">
        <f t="shared" si="4"/>
        <v>3360</v>
      </c>
      <c r="AC11" s="65">
        <f t="shared" si="4"/>
        <v>3465</v>
      </c>
      <c r="AD11" s="65">
        <f>$E11*AD$4</f>
        <v>4510</v>
      </c>
      <c r="AE11" s="65">
        <f t="shared" ref="AE11:AO13" si="5">$E11*AE$4</f>
        <v>4510</v>
      </c>
      <c r="AF11" s="65">
        <f t="shared" si="5"/>
        <v>4510</v>
      </c>
      <c r="AG11" s="65">
        <f t="shared" si="5"/>
        <v>4510</v>
      </c>
      <c r="AH11" s="65">
        <f t="shared" si="5"/>
        <v>4620</v>
      </c>
      <c r="AI11" s="65">
        <f t="shared" si="5"/>
        <v>4620</v>
      </c>
      <c r="AJ11" s="65">
        <f t="shared" si="5"/>
        <v>4620</v>
      </c>
      <c r="AK11" s="65">
        <f t="shared" si="5"/>
        <v>4840</v>
      </c>
      <c r="AL11" s="65">
        <f t="shared" si="5"/>
        <v>4840</v>
      </c>
      <c r="AM11" s="65">
        <f t="shared" si="5"/>
        <v>4840</v>
      </c>
      <c r="AN11" s="65">
        <f t="shared" si="5"/>
        <v>4950</v>
      </c>
      <c r="AO11" s="65">
        <f t="shared" si="5"/>
        <v>4950</v>
      </c>
    </row>
    <row r="12" spans="1:41" s="27" customFormat="1" x14ac:dyDescent="0.3">
      <c r="A12" s="27" t="s">
        <v>105</v>
      </c>
      <c r="B12" s="53">
        <v>0</v>
      </c>
      <c r="C12" s="53">
        <v>1100</v>
      </c>
      <c r="D12" s="53">
        <v>1150</v>
      </c>
      <c r="E12" s="303">
        <v>1200</v>
      </c>
      <c r="F12" s="65">
        <f>$C12*F$4</f>
        <v>17600</v>
      </c>
      <c r="G12" s="65">
        <f t="shared" si="3"/>
        <v>18700</v>
      </c>
      <c r="H12" s="65">
        <f t="shared" si="3"/>
        <v>22000</v>
      </c>
      <c r="I12" s="65">
        <f t="shared" si="3"/>
        <v>24200</v>
      </c>
      <c r="J12" s="65">
        <f t="shared" si="3"/>
        <v>24200</v>
      </c>
      <c r="K12" s="65">
        <f t="shared" si="3"/>
        <v>24200</v>
      </c>
      <c r="L12" s="65">
        <f t="shared" si="3"/>
        <v>24200</v>
      </c>
      <c r="M12" s="65">
        <f t="shared" si="3"/>
        <v>24200</v>
      </c>
      <c r="N12" s="65">
        <f t="shared" si="3"/>
        <v>24200</v>
      </c>
      <c r="O12" s="65">
        <f t="shared" si="3"/>
        <v>24200</v>
      </c>
      <c r="P12" s="65">
        <f t="shared" si="3"/>
        <v>24200</v>
      </c>
      <c r="Q12" s="65">
        <f t="shared" si="3"/>
        <v>24200</v>
      </c>
      <c r="R12" s="65">
        <f>$D12*R$4</f>
        <v>34500</v>
      </c>
      <c r="S12" s="65">
        <f t="shared" si="4"/>
        <v>34500</v>
      </c>
      <c r="T12" s="65">
        <f t="shared" si="4"/>
        <v>34500</v>
      </c>
      <c r="U12" s="65">
        <f t="shared" si="4"/>
        <v>34500</v>
      </c>
      <c r="V12" s="65">
        <f t="shared" si="4"/>
        <v>34500</v>
      </c>
      <c r="W12" s="65">
        <f t="shared" si="4"/>
        <v>34500</v>
      </c>
      <c r="X12" s="65">
        <f t="shared" si="4"/>
        <v>35650</v>
      </c>
      <c r="Y12" s="65">
        <f t="shared" si="4"/>
        <v>35650</v>
      </c>
      <c r="Z12" s="65">
        <f t="shared" si="4"/>
        <v>35650</v>
      </c>
      <c r="AA12" s="65">
        <f t="shared" si="4"/>
        <v>35650</v>
      </c>
      <c r="AB12" s="65">
        <f t="shared" si="4"/>
        <v>36800</v>
      </c>
      <c r="AC12" s="65">
        <f t="shared" si="4"/>
        <v>37950</v>
      </c>
      <c r="AD12" s="65">
        <f>$E12*AD$4</f>
        <v>49200</v>
      </c>
      <c r="AE12" s="65">
        <f t="shared" si="5"/>
        <v>49200</v>
      </c>
      <c r="AF12" s="65">
        <f t="shared" si="5"/>
        <v>49200</v>
      </c>
      <c r="AG12" s="65">
        <f t="shared" si="5"/>
        <v>49200</v>
      </c>
      <c r="AH12" s="65">
        <f t="shared" si="5"/>
        <v>50400</v>
      </c>
      <c r="AI12" s="65">
        <f t="shared" si="5"/>
        <v>50400</v>
      </c>
      <c r="AJ12" s="65">
        <f t="shared" si="5"/>
        <v>50400</v>
      </c>
      <c r="AK12" s="65">
        <f t="shared" si="5"/>
        <v>52800</v>
      </c>
      <c r="AL12" s="65">
        <f t="shared" si="5"/>
        <v>52800</v>
      </c>
      <c r="AM12" s="65">
        <f t="shared" si="5"/>
        <v>52800</v>
      </c>
      <c r="AN12" s="65">
        <f t="shared" si="5"/>
        <v>54000</v>
      </c>
      <c r="AO12" s="65">
        <f t="shared" si="5"/>
        <v>54000</v>
      </c>
    </row>
    <row r="13" spans="1:41" s="27" customFormat="1" x14ac:dyDescent="0.3">
      <c r="A13" s="27" t="s">
        <v>106</v>
      </c>
      <c r="B13" s="53">
        <v>0</v>
      </c>
      <c r="C13" s="53">
        <v>70</v>
      </c>
      <c r="D13" s="53">
        <v>55</v>
      </c>
      <c r="E13" s="53">
        <v>55</v>
      </c>
      <c r="F13" s="65">
        <f>$C13*F$4</f>
        <v>1120</v>
      </c>
      <c r="G13" s="65">
        <f t="shared" si="3"/>
        <v>1190</v>
      </c>
      <c r="H13" s="65">
        <f t="shared" si="3"/>
        <v>1400</v>
      </c>
      <c r="I13" s="65">
        <f t="shared" si="3"/>
        <v>1540</v>
      </c>
      <c r="J13" s="65">
        <f t="shared" si="3"/>
        <v>1540</v>
      </c>
      <c r="K13" s="65">
        <f t="shared" si="3"/>
        <v>1540</v>
      </c>
      <c r="L13" s="65">
        <f t="shared" si="3"/>
        <v>1540</v>
      </c>
      <c r="M13" s="65">
        <f t="shared" si="3"/>
        <v>1540</v>
      </c>
      <c r="N13" s="65">
        <f t="shared" si="3"/>
        <v>1540</v>
      </c>
      <c r="O13" s="65">
        <f t="shared" si="3"/>
        <v>1540</v>
      </c>
      <c r="P13" s="65">
        <f t="shared" si="3"/>
        <v>1540</v>
      </c>
      <c r="Q13" s="65">
        <f t="shared" si="3"/>
        <v>1540</v>
      </c>
      <c r="R13" s="65">
        <f>$D13*R$4</f>
        <v>1650</v>
      </c>
      <c r="S13" s="65">
        <f t="shared" si="4"/>
        <v>1650</v>
      </c>
      <c r="T13" s="65">
        <f t="shared" si="4"/>
        <v>1650</v>
      </c>
      <c r="U13" s="65">
        <f t="shared" si="4"/>
        <v>1650</v>
      </c>
      <c r="V13" s="65">
        <f t="shared" si="4"/>
        <v>1650</v>
      </c>
      <c r="W13" s="65">
        <f t="shared" si="4"/>
        <v>1650</v>
      </c>
      <c r="X13" s="65">
        <f t="shared" si="4"/>
        <v>1705</v>
      </c>
      <c r="Y13" s="65">
        <f t="shared" si="4"/>
        <v>1705</v>
      </c>
      <c r="Z13" s="65">
        <f t="shared" si="4"/>
        <v>1705</v>
      </c>
      <c r="AA13" s="65">
        <f t="shared" si="4"/>
        <v>1705</v>
      </c>
      <c r="AB13" s="65">
        <f t="shared" si="4"/>
        <v>1760</v>
      </c>
      <c r="AC13" s="65">
        <f t="shared" si="4"/>
        <v>1815</v>
      </c>
      <c r="AD13" s="65">
        <f>$E13*AD$4</f>
        <v>2255</v>
      </c>
      <c r="AE13" s="65">
        <f t="shared" si="5"/>
        <v>2255</v>
      </c>
      <c r="AF13" s="65">
        <f t="shared" si="5"/>
        <v>2255</v>
      </c>
      <c r="AG13" s="65">
        <f t="shared" si="5"/>
        <v>2255</v>
      </c>
      <c r="AH13" s="65">
        <f t="shared" si="5"/>
        <v>2310</v>
      </c>
      <c r="AI13" s="65">
        <f t="shared" si="5"/>
        <v>2310</v>
      </c>
      <c r="AJ13" s="65">
        <f t="shared" si="5"/>
        <v>2310</v>
      </c>
      <c r="AK13" s="65">
        <f t="shared" si="5"/>
        <v>2420</v>
      </c>
      <c r="AL13" s="65">
        <f t="shared" si="5"/>
        <v>2420</v>
      </c>
      <c r="AM13" s="65">
        <f t="shared" si="5"/>
        <v>2420</v>
      </c>
      <c r="AN13" s="65">
        <f t="shared" si="5"/>
        <v>2475</v>
      </c>
      <c r="AO13" s="65">
        <f t="shared" si="5"/>
        <v>2475</v>
      </c>
    </row>
    <row r="14" spans="1:41" s="27" customFormat="1" x14ac:dyDescent="0.3">
      <c r="A14" s="27" t="s">
        <v>107</v>
      </c>
      <c r="B14" s="304">
        <v>0</v>
      </c>
      <c r="C14" s="304">
        <v>3.5000000000000001E-3</v>
      </c>
      <c r="D14" s="304">
        <v>3.5000000000000001E-3</v>
      </c>
      <c r="E14" s="304">
        <v>3.5000000000000001E-3</v>
      </c>
      <c r="F14" s="305">
        <f>$C14*Headcount!I$51</f>
        <v>315.00010500000002</v>
      </c>
      <c r="G14" s="305">
        <f>$C14*Headcount!J$51</f>
        <v>325.20844999999997</v>
      </c>
      <c r="H14" s="305">
        <f>$C14*Headcount!K$51</f>
        <v>386.45844999999997</v>
      </c>
      <c r="I14" s="305">
        <f>$C14*Headcount!L$51</f>
        <v>422.91679499999998</v>
      </c>
      <c r="J14" s="305">
        <f>$C14*Headcount!M$51</f>
        <v>422.91679499999998</v>
      </c>
      <c r="K14" s="305">
        <f>$C14*Headcount!N$51</f>
        <v>422.91679499999998</v>
      </c>
      <c r="L14" s="305">
        <f>$C14*Headcount!O$51</f>
        <v>422.91679499999998</v>
      </c>
      <c r="M14" s="305">
        <f>$C14*Headcount!P$51</f>
        <v>422.91679499999998</v>
      </c>
      <c r="N14" s="305">
        <f>$C14*Headcount!Q$51</f>
        <v>422.91679499999998</v>
      </c>
      <c r="O14" s="305">
        <f>$C14*Headcount!R$51</f>
        <v>422.91679499999998</v>
      </c>
      <c r="P14" s="305">
        <f>$C14*Headcount!S$51</f>
        <v>422.91679499999998</v>
      </c>
      <c r="Q14" s="305">
        <f>$C14*Headcount!T$51</f>
        <v>422.91679499999998</v>
      </c>
      <c r="R14" s="305">
        <f>$D14*Headcount!U$51</f>
        <v>586.25013999999999</v>
      </c>
      <c r="S14" s="305">
        <f>$D14*Headcount!V$51</f>
        <v>586.25013999999999</v>
      </c>
      <c r="T14" s="305">
        <f>$D14*Headcount!W$51</f>
        <v>586.25013999999999</v>
      </c>
      <c r="U14" s="305">
        <f>$D14*Headcount!X$51</f>
        <v>586.25013999999999</v>
      </c>
      <c r="V14" s="305">
        <f>$D14*Headcount!Y$51</f>
        <v>586.25013999999999</v>
      </c>
      <c r="W14" s="305">
        <f>$D14*Headcount!Z$51</f>
        <v>586.25013999999999</v>
      </c>
      <c r="X14" s="305">
        <f>$D14*Headcount!AA$51</f>
        <v>603.75013999999999</v>
      </c>
      <c r="Y14" s="305">
        <f>$D14*Headcount!AB$51</f>
        <v>603.75013999999999</v>
      </c>
      <c r="Z14" s="305">
        <f>$D14*Headcount!AC$51</f>
        <v>603.75013999999999</v>
      </c>
      <c r="AA14" s="305">
        <f>$D14*Headcount!AD$51</f>
        <v>603.75013999999999</v>
      </c>
      <c r="AB14" s="305">
        <f>$D14*Headcount!AE$51</f>
        <v>625.62513999999999</v>
      </c>
      <c r="AC14" s="305">
        <f>$D14*Headcount!AF$51</f>
        <v>643.12513999999999</v>
      </c>
      <c r="AD14" s="305">
        <f>$E14*Headcount!AG$51</f>
        <v>788.95852000000014</v>
      </c>
      <c r="AE14" s="305">
        <f>$E14*Headcount!AH$51</f>
        <v>788.95852000000014</v>
      </c>
      <c r="AF14" s="305">
        <f>$E14*Headcount!AI$51</f>
        <v>788.95852000000014</v>
      </c>
      <c r="AG14" s="305">
        <f>$E14*Headcount!AJ$51</f>
        <v>788.95852000000014</v>
      </c>
      <c r="AH14" s="305">
        <f>$E14*Headcount!AK$51</f>
        <v>806.45852000000014</v>
      </c>
      <c r="AI14" s="305">
        <f>$E14*Headcount!AL$51</f>
        <v>806.45852000000014</v>
      </c>
      <c r="AJ14" s="305">
        <f>$E14*Headcount!AM$51</f>
        <v>806.45852000000014</v>
      </c>
      <c r="AK14" s="305">
        <f>$E14*Headcount!AN$51</f>
        <v>845.83352000000014</v>
      </c>
      <c r="AL14" s="305">
        <f>$E14*Headcount!AO$51</f>
        <v>845.83352000000014</v>
      </c>
      <c r="AM14" s="305">
        <f>$E14*Headcount!AP$51</f>
        <v>845.83352000000014</v>
      </c>
      <c r="AN14" s="305">
        <f>$E14*Headcount!AQ$51</f>
        <v>863.33352000000014</v>
      </c>
      <c r="AO14" s="305">
        <f>$E14*Headcount!AR$51</f>
        <v>863.33352000000014</v>
      </c>
    </row>
    <row r="15" spans="1:41" s="27" customFormat="1" x14ac:dyDescent="0.3">
      <c r="A15" s="27" t="s">
        <v>2</v>
      </c>
    </row>
    <row r="16" spans="1:41" s="27" customFormat="1" x14ac:dyDescent="0.3">
      <c r="A16" s="50" t="s">
        <v>118</v>
      </c>
      <c r="B16" s="51">
        <v>0</v>
      </c>
      <c r="C16" s="51">
        <v>43</v>
      </c>
      <c r="D16" s="51">
        <v>50</v>
      </c>
      <c r="E16" s="303">
        <v>52</v>
      </c>
      <c r="F16" s="65">
        <f>$C16</f>
        <v>43</v>
      </c>
      <c r="G16" s="65">
        <f t="shared" ref="G16:Q20" si="6">$C16</f>
        <v>43</v>
      </c>
      <c r="H16" s="65">
        <f t="shared" si="6"/>
        <v>43</v>
      </c>
      <c r="I16" s="65">
        <f t="shared" si="6"/>
        <v>43</v>
      </c>
      <c r="J16" s="65">
        <f t="shared" si="6"/>
        <v>43</v>
      </c>
      <c r="K16" s="65">
        <f t="shared" si="6"/>
        <v>43</v>
      </c>
      <c r="L16" s="65">
        <f t="shared" si="6"/>
        <v>43</v>
      </c>
      <c r="M16" s="65">
        <f t="shared" si="6"/>
        <v>43</v>
      </c>
      <c r="N16" s="65">
        <f t="shared" si="6"/>
        <v>43</v>
      </c>
      <c r="O16" s="65">
        <f t="shared" si="6"/>
        <v>43</v>
      </c>
      <c r="P16" s="65">
        <f t="shared" si="6"/>
        <v>43</v>
      </c>
      <c r="Q16" s="65">
        <f t="shared" si="6"/>
        <v>43</v>
      </c>
      <c r="R16" s="65">
        <f t="shared" ref="R16:S20" si="7">$D16</f>
        <v>50</v>
      </c>
      <c r="S16" s="65">
        <f t="shared" si="7"/>
        <v>50</v>
      </c>
      <c r="T16" s="65">
        <f t="shared" ref="T16:AC20" si="8">$D16</f>
        <v>50</v>
      </c>
      <c r="U16" s="65">
        <f t="shared" si="8"/>
        <v>50</v>
      </c>
      <c r="V16" s="65">
        <f t="shared" si="8"/>
        <v>50</v>
      </c>
      <c r="W16" s="65">
        <f t="shared" si="8"/>
        <v>50</v>
      </c>
      <c r="X16" s="65">
        <f t="shared" si="8"/>
        <v>50</v>
      </c>
      <c r="Y16" s="65">
        <f t="shared" si="8"/>
        <v>50</v>
      </c>
      <c r="Z16" s="65">
        <f t="shared" si="8"/>
        <v>50</v>
      </c>
      <c r="AA16" s="65">
        <f t="shared" si="8"/>
        <v>50</v>
      </c>
      <c r="AB16" s="65">
        <f t="shared" si="8"/>
        <v>50</v>
      </c>
      <c r="AC16" s="65">
        <f t="shared" si="8"/>
        <v>50</v>
      </c>
      <c r="AD16" s="65">
        <f>$E16</f>
        <v>52</v>
      </c>
      <c r="AE16" s="65">
        <f t="shared" ref="AE16:AO20" si="9">$E16</f>
        <v>52</v>
      </c>
      <c r="AF16" s="65">
        <f t="shared" si="9"/>
        <v>52</v>
      </c>
      <c r="AG16" s="65">
        <f t="shared" si="9"/>
        <v>52</v>
      </c>
      <c r="AH16" s="65">
        <f t="shared" si="9"/>
        <v>52</v>
      </c>
      <c r="AI16" s="65">
        <f t="shared" si="9"/>
        <v>52</v>
      </c>
      <c r="AJ16" s="65">
        <f t="shared" si="9"/>
        <v>52</v>
      </c>
      <c r="AK16" s="65">
        <f t="shared" si="9"/>
        <v>52</v>
      </c>
      <c r="AL16" s="65">
        <f t="shared" si="9"/>
        <v>52</v>
      </c>
      <c r="AM16" s="65">
        <f t="shared" si="9"/>
        <v>52</v>
      </c>
      <c r="AN16" s="65">
        <f t="shared" si="9"/>
        <v>52</v>
      </c>
      <c r="AO16" s="65">
        <f t="shared" si="9"/>
        <v>52</v>
      </c>
    </row>
    <row r="17" spans="1:41" s="27" customFormat="1" x14ac:dyDescent="0.3">
      <c r="A17" s="50" t="s">
        <v>119</v>
      </c>
      <c r="B17" s="51">
        <v>0</v>
      </c>
      <c r="C17" s="51">
        <v>845</v>
      </c>
      <c r="D17" s="51">
        <v>1500</v>
      </c>
      <c r="E17" s="51">
        <v>3000</v>
      </c>
      <c r="F17" s="65">
        <f>$C17</f>
        <v>845</v>
      </c>
      <c r="G17" s="65">
        <f t="shared" si="6"/>
        <v>845</v>
      </c>
      <c r="H17" s="65">
        <f t="shared" si="6"/>
        <v>845</v>
      </c>
      <c r="I17" s="65">
        <f t="shared" si="6"/>
        <v>845</v>
      </c>
      <c r="J17" s="65">
        <f t="shared" si="6"/>
        <v>845</v>
      </c>
      <c r="K17" s="65">
        <f t="shared" si="6"/>
        <v>845</v>
      </c>
      <c r="L17" s="65">
        <f t="shared" si="6"/>
        <v>845</v>
      </c>
      <c r="M17" s="65">
        <f t="shared" si="6"/>
        <v>845</v>
      </c>
      <c r="N17" s="65">
        <f t="shared" si="6"/>
        <v>845</v>
      </c>
      <c r="O17" s="65">
        <f t="shared" si="6"/>
        <v>845</v>
      </c>
      <c r="P17" s="65">
        <f t="shared" si="6"/>
        <v>845</v>
      </c>
      <c r="Q17" s="65">
        <f t="shared" si="6"/>
        <v>845</v>
      </c>
      <c r="R17" s="65">
        <f t="shared" si="7"/>
        <v>1500</v>
      </c>
      <c r="S17" s="65">
        <f t="shared" si="7"/>
        <v>1500</v>
      </c>
      <c r="T17" s="65">
        <f t="shared" si="8"/>
        <v>1500</v>
      </c>
      <c r="U17" s="65">
        <f t="shared" si="8"/>
        <v>1500</v>
      </c>
      <c r="V17" s="65">
        <f t="shared" si="8"/>
        <v>1500</v>
      </c>
      <c r="W17" s="65">
        <f t="shared" si="8"/>
        <v>1500</v>
      </c>
      <c r="X17" s="65">
        <f t="shared" si="8"/>
        <v>1500</v>
      </c>
      <c r="Y17" s="65">
        <f t="shared" si="8"/>
        <v>1500</v>
      </c>
      <c r="Z17" s="65">
        <f t="shared" si="8"/>
        <v>1500</v>
      </c>
      <c r="AA17" s="65">
        <f t="shared" si="8"/>
        <v>1500</v>
      </c>
      <c r="AB17" s="65">
        <f t="shared" si="8"/>
        <v>1500</v>
      </c>
      <c r="AC17" s="65">
        <f t="shared" si="8"/>
        <v>1500</v>
      </c>
      <c r="AD17" s="65">
        <f>$E17</f>
        <v>3000</v>
      </c>
      <c r="AE17" s="65">
        <f t="shared" si="9"/>
        <v>3000</v>
      </c>
      <c r="AF17" s="65">
        <f t="shared" si="9"/>
        <v>3000</v>
      </c>
      <c r="AG17" s="65">
        <f t="shared" si="9"/>
        <v>3000</v>
      </c>
      <c r="AH17" s="65">
        <f t="shared" si="9"/>
        <v>3000</v>
      </c>
      <c r="AI17" s="65">
        <f t="shared" si="9"/>
        <v>3000</v>
      </c>
      <c r="AJ17" s="65">
        <f t="shared" si="9"/>
        <v>3000</v>
      </c>
      <c r="AK17" s="65">
        <f t="shared" si="9"/>
        <v>3000</v>
      </c>
      <c r="AL17" s="65">
        <f t="shared" si="9"/>
        <v>3000</v>
      </c>
      <c r="AM17" s="65">
        <f t="shared" si="9"/>
        <v>3000</v>
      </c>
      <c r="AN17" s="65">
        <f t="shared" si="9"/>
        <v>3000</v>
      </c>
      <c r="AO17" s="65">
        <f t="shared" si="9"/>
        <v>3000</v>
      </c>
    </row>
    <row r="18" spans="1:41" s="27" customFormat="1" x14ac:dyDescent="0.3">
      <c r="A18" s="50" t="s">
        <v>130</v>
      </c>
      <c r="B18" s="51">
        <v>0</v>
      </c>
      <c r="C18" s="51">
        <v>70</v>
      </c>
      <c r="D18" s="51">
        <v>72</v>
      </c>
      <c r="E18" s="51">
        <v>74</v>
      </c>
      <c r="F18" s="65">
        <f>$C18</f>
        <v>70</v>
      </c>
      <c r="G18" s="65">
        <f t="shared" si="6"/>
        <v>70</v>
      </c>
      <c r="H18" s="65">
        <f t="shared" si="6"/>
        <v>70</v>
      </c>
      <c r="I18" s="65">
        <f t="shared" si="6"/>
        <v>70</v>
      </c>
      <c r="J18" s="65">
        <f t="shared" si="6"/>
        <v>70</v>
      </c>
      <c r="K18" s="65">
        <f t="shared" si="6"/>
        <v>70</v>
      </c>
      <c r="L18" s="65">
        <f t="shared" si="6"/>
        <v>70</v>
      </c>
      <c r="M18" s="65">
        <f t="shared" si="6"/>
        <v>70</v>
      </c>
      <c r="N18" s="65">
        <f t="shared" si="6"/>
        <v>70</v>
      </c>
      <c r="O18" s="65">
        <f t="shared" si="6"/>
        <v>70</v>
      </c>
      <c r="P18" s="65">
        <f t="shared" si="6"/>
        <v>70</v>
      </c>
      <c r="Q18" s="65">
        <f t="shared" si="6"/>
        <v>70</v>
      </c>
      <c r="R18" s="65">
        <f t="shared" si="7"/>
        <v>72</v>
      </c>
      <c r="S18" s="65">
        <f t="shared" si="7"/>
        <v>72</v>
      </c>
      <c r="T18" s="65">
        <f t="shared" si="8"/>
        <v>72</v>
      </c>
      <c r="U18" s="65">
        <f t="shared" si="8"/>
        <v>72</v>
      </c>
      <c r="V18" s="65">
        <f t="shared" si="8"/>
        <v>72</v>
      </c>
      <c r="W18" s="65">
        <f t="shared" si="8"/>
        <v>72</v>
      </c>
      <c r="X18" s="65">
        <f t="shared" si="8"/>
        <v>72</v>
      </c>
      <c r="Y18" s="65">
        <f t="shared" si="8"/>
        <v>72</v>
      </c>
      <c r="Z18" s="65">
        <f t="shared" si="8"/>
        <v>72</v>
      </c>
      <c r="AA18" s="65">
        <f t="shared" si="8"/>
        <v>72</v>
      </c>
      <c r="AB18" s="65">
        <f t="shared" si="8"/>
        <v>72</v>
      </c>
      <c r="AC18" s="65">
        <f t="shared" si="8"/>
        <v>72</v>
      </c>
      <c r="AD18" s="65">
        <f>$E18</f>
        <v>74</v>
      </c>
      <c r="AE18" s="65">
        <f t="shared" si="9"/>
        <v>74</v>
      </c>
      <c r="AF18" s="65">
        <f t="shared" si="9"/>
        <v>74</v>
      </c>
      <c r="AG18" s="65">
        <f t="shared" si="9"/>
        <v>74</v>
      </c>
      <c r="AH18" s="65">
        <f t="shared" si="9"/>
        <v>74</v>
      </c>
      <c r="AI18" s="65">
        <f t="shared" si="9"/>
        <v>74</v>
      </c>
      <c r="AJ18" s="65">
        <f t="shared" si="9"/>
        <v>74</v>
      </c>
      <c r="AK18" s="65">
        <f t="shared" si="9"/>
        <v>74</v>
      </c>
      <c r="AL18" s="65">
        <f t="shared" si="9"/>
        <v>74</v>
      </c>
      <c r="AM18" s="65">
        <f t="shared" si="9"/>
        <v>74</v>
      </c>
      <c r="AN18" s="65">
        <f t="shared" si="9"/>
        <v>74</v>
      </c>
      <c r="AO18" s="65">
        <f t="shared" si="9"/>
        <v>74</v>
      </c>
    </row>
    <row r="19" spans="1:41" s="27" customFormat="1" x14ac:dyDescent="0.3">
      <c r="A19" s="50" t="s">
        <v>253</v>
      </c>
      <c r="B19" s="51"/>
      <c r="C19" s="51">
        <v>200</v>
      </c>
      <c r="D19" s="51">
        <v>250</v>
      </c>
      <c r="E19" s="51">
        <v>300</v>
      </c>
      <c r="F19" s="65">
        <f>$C19</f>
        <v>200</v>
      </c>
      <c r="G19" s="65">
        <f t="shared" si="6"/>
        <v>200</v>
      </c>
      <c r="H19" s="65">
        <f t="shared" si="6"/>
        <v>200</v>
      </c>
      <c r="I19" s="65">
        <f t="shared" si="6"/>
        <v>200</v>
      </c>
      <c r="J19" s="65">
        <f t="shared" si="6"/>
        <v>200</v>
      </c>
      <c r="K19" s="65">
        <f t="shared" si="6"/>
        <v>200</v>
      </c>
      <c r="L19" s="65">
        <f t="shared" si="6"/>
        <v>200</v>
      </c>
      <c r="M19" s="65">
        <f t="shared" si="6"/>
        <v>200</v>
      </c>
      <c r="N19" s="65">
        <f t="shared" si="6"/>
        <v>200</v>
      </c>
      <c r="O19" s="65">
        <f t="shared" si="6"/>
        <v>200</v>
      </c>
      <c r="P19" s="65">
        <f t="shared" si="6"/>
        <v>200</v>
      </c>
      <c r="Q19" s="65">
        <f t="shared" si="6"/>
        <v>200</v>
      </c>
      <c r="R19" s="65">
        <f t="shared" si="7"/>
        <v>250</v>
      </c>
      <c r="S19" s="65">
        <f t="shared" si="7"/>
        <v>250</v>
      </c>
      <c r="T19" s="65">
        <f t="shared" si="8"/>
        <v>250</v>
      </c>
      <c r="U19" s="65">
        <f t="shared" si="8"/>
        <v>250</v>
      </c>
      <c r="V19" s="65">
        <f t="shared" si="8"/>
        <v>250</v>
      </c>
      <c r="W19" s="65">
        <f t="shared" si="8"/>
        <v>250</v>
      </c>
      <c r="X19" s="65">
        <f t="shared" si="8"/>
        <v>250</v>
      </c>
      <c r="Y19" s="65">
        <f t="shared" si="8"/>
        <v>250</v>
      </c>
      <c r="Z19" s="65">
        <f t="shared" si="8"/>
        <v>250</v>
      </c>
      <c r="AA19" s="65">
        <f t="shared" si="8"/>
        <v>250</v>
      </c>
      <c r="AB19" s="65">
        <f t="shared" si="8"/>
        <v>250</v>
      </c>
      <c r="AC19" s="65">
        <f t="shared" si="8"/>
        <v>250</v>
      </c>
      <c r="AD19" s="65">
        <f>$E19</f>
        <v>300</v>
      </c>
      <c r="AE19" s="65">
        <f t="shared" si="9"/>
        <v>300</v>
      </c>
      <c r="AF19" s="65">
        <f t="shared" si="9"/>
        <v>300</v>
      </c>
      <c r="AG19" s="65">
        <f t="shared" si="9"/>
        <v>300</v>
      </c>
      <c r="AH19" s="65">
        <f t="shared" si="9"/>
        <v>300</v>
      </c>
      <c r="AI19" s="65">
        <f t="shared" si="9"/>
        <v>300</v>
      </c>
      <c r="AJ19" s="65">
        <f t="shared" si="9"/>
        <v>300</v>
      </c>
      <c r="AK19" s="65">
        <f t="shared" si="9"/>
        <v>300</v>
      </c>
      <c r="AL19" s="65">
        <f t="shared" si="9"/>
        <v>300</v>
      </c>
      <c r="AM19" s="65">
        <f t="shared" si="9"/>
        <v>300</v>
      </c>
      <c r="AN19" s="65">
        <f t="shared" si="9"/>
        <v>300</v>
      </c>
      <c r="AO19" s="65">
        <f t="shared" si="9"/>
        <v>300</v>
      </c>
    </row>
    <row r="20" spans="1:41" s="27" customFormat="1" x14ac:dyDescent="0.3">
      <c r="A20" s="50" t="s">
        <v>120</v>
      </c>
      <c r="B20" s="51">
        <v>0</v>
      </c>
      <c r="C20" s="51">
        <v>195</v>
      </c>
      <c r="D20" s="51">
        <v>250</v>
      </c>
      <c r="E20" s="51">
        <v>350</v>
      </c>
      <c r="F20" s="65">
        <f>$C20</f>
        <v>195</v>
      </c>
      <c r="G20" s="65">
        <f t="shared" si="6"/>
        <v>195</v>
      </c>
      <c r="H20" s="65">
        <f t="shared" si="6"/>
        <v>195</v>
      </c>
      <c r="I20" s="65">
        <f t="shared" si="6"/>
        <v>195</v>
      </c>
      <c r="J20" s="65">
        <f t="shared" si="6"/>
        <v>195</v>
      </c>
      <c r="K20" s="65">
        <f t="shared" si="6"/>
        <v>195</v>
      </c>
      <c r="L20" s="65">
        <f t="shared" si="6"/>
        <v>195</v>
      </c>
      <c r="M20" s="65">
        <f t="shared" si="6"/>
        <v>195</v>
      </c>
      <c r="N20" s="65">
        <f t="shared" si="6"/>
        <v>195</v>
      </c>
      <c r="O20" s="65">
        <f t="shared" si="6"/>
        <v>195</v>
      </c>
      <c r="P20" s="65">
        <f t="shared" si="6"/>
        <v>195</v>
      </c>
      <c r="Q20" s="65">
        <f t="shared" si="6"/>
        <v>195</v>
      </c>
      <c r="R20" s="65">
        <f t="shared" si="7"/>
        <v>250</v>
      </c>
      <c r="S20" s="65">
        <f t="shared" si="7"/>
        <v>250</v>
      </c>
      <c r="T20" s="65">
        <f t="shared" si="8"/>
        <v>250</v>
      </c>
      <c r="U20" s="65">
        <f t="shared" si="8"/>
        <v>250</v>
      </c>
      <c r="V20" s="65">
        <f t="shared" si="8"/>
        <v>250</v>
      </c>
      <c r="W20" s="65">
        <f t="shared" si="8"/>
        <v>250</v>
      </c>
      <c r="X20" s="65">
        <f t="shared" si="8"/>
        <v>250</v>
      </c>
      <c r="Y20" s="65">
        <f t="shared" si="8"/>
        <v>250</v>
      </c>
      <c r="Z20" s="65">
        <f t="shared" si="8"/>
        <v>250</v>
      </c>
      <c r="AA20" s="65">
        <f t="shared" si="8"/>
        <v>250</v>
      </c>
      <c r="AB20" s="65">
        <f t="shared" si="8"/>
        <v>250</v>
      </c>
      <c r="AC20" s="65">
        <f t="shared" si="8"/>
        <v>250</v>
      </c>
      <c r="AD20" s="65">
        <f>$E20</f>
        <v>350</v>
      </c>
      <c r="AE20" s="65">
        <f t="shared" si="9"/>
        <v>350</v>
      </c>
      <c r="AF20" s="65">
        <f t="shared" si="9"/>
        <v>350</v>
      </c>
      <c r="AG20" s="65">
        <f t="shared" si="9"/>
        <v>350</v>
      </c>
      <c r="AH20" s="65">
        <f t="shared" si="9"/>
        <v>350</v>
      </c>
      <c r="AI20" s="65">
        <f t="shared" si="9"/>
        <v>350</v>
      </c>
      <c r="AJ20" s="65">
        <f t="shared" si="9"/>
        <v>350</v>
      </c>
      <c r="AK20" s="65">
        <f t="shared" si="9"/>
        <v>350</v>
      </c>
      <c r="AL20" s="65">
        <f t="shared" si="9"/>
        <v>350</v>
      </c>
      <c r="AM20" s="65">
        <f t="shared" si="9"/>
        <v>350</v>
      </c>
      <c r="AN20" s="65">
        <f t="shared" si="9"/>
        <v>350</v>
      </c>
      <c r="AO20" s="65">
        <f t="shared" si="9"/>
        <v>350</v>
      </c>
    </row>
    <row r="21" spans="1:41" s="27" customFormat="1" x14ac:dyDescent="0.3">
      <c r="A21" s="27" t="s">
        <v>20</v>
      </c>
    </row>
    <row r="22" spans="1:41" s="27" customFormat="1" x14ac:dyDescent="0.3">
      <c r="A22" s="27" t="s">
        <v>100</v>
      </c>
      <c r="B22" s="53">
        <v>0</v>
      </c>
      <c r="C22" s="53">
        <v>30</v>
      </c>
      <c r="D22" s="53">
        <v>30</v>
      </c>
      <c r="E22" s="53">
        <v>30</v>
      </c>
      <c r="F22" s="65">
        <f>$C22*F$4</f>
        <v>480</v>
      </c>
      <c r="G22" s="65">
        <f t="shared" ref="G22:Q25" si="10">$C22*G$4</f>
        <v>510</v>
      </c>
      <c r="H22" s="65">
        <f t="shared" si="10"/>
        <v>600</v>
      </c>
      <c r="I22" s="65">
        <f t="shared" si="10"/>
        <v>660</v>
      </c>
      <c r="J22" s="65">
        <f t="shared" si="10"/>
        <v>660</v>
      </c>
      <c r="K22" s="65">
        <f t="shared" si="10"/>
        <v>660</v>
      </c>
      <c r="L22" s="65">
        <f t="shared" si="10"/>
        <v>660</v>
      </c>
      <c r="M22" s="65">
        <f t="shared" si="10"/>
        <v>660</v>
      </c>
      <c r="N22" s="65">
        <f t="shared" si="10"/>
        <v>660</v>
      </c>
      <c r="O22" s="65">
        <f t="shared" si="10"/>
        <v>660</v>
      </c>
      <c r="P22" s="65">
        <f t="shared" si="10"/>
        <v>660</v>
      </c>
      <c r="Q22" s="65">
        <f t="shared" si="10"/>
        <v>660</v>
      </c>
      <c r="R22" s="65">
        <f>$D22*R$4</f>
        <v>900</v>
      </c>
      <c r="S22" s="65">
        <f t="shared" ref="S22:AC25" si="11">$D22*S$4</f>
        <v>900</v>
      </c>
      <c r="T22" s="65">
        <f t="shared" si="11"/>
        <v>900</v>
      </c>
      <c r="U22" s="65">
        <f t="shared" si="11"/>
        <v>900</v>
      </c>
      <c r="V22" s="65">
        <f t="shared" si="11"/>
        <v>900</v>
      </c>
      <c r="W22" s="65">
        <f t="shared" si="11"/>
        <v>900</v>
      </c>
      <c r="X22" s="65">
        <f t="shared" si="11"/>
        <v>930</v>
      </c>
      <c r="Y22" s="65">
        <f t="shared" si="11"/>
        <v>930</v>
      </c>
      <c r="Z22" s="65">
        <f t="shared" si="11"/>
        <v>930</v>
      </c>
      <c r="AA22" s="65">
        <f t="shared" si="11"/>
        <v>930</v>
      </c>
      <c r="AB22" s="65">
        <f t="shared" si="11"/>
        <v>960</v>
      </c>
      <c r="AC22" s="65">
        <f t="shared" si="11"/>
        <v>990</v>
      </c>
      <c r="AD22" s="65">
        <f>$E22*AD$4</f>
        <v>1230</v>
      </c>
      <c r="AE22" s="65">
        <f t="shared" ref="AE22:AO25" si="12">$E22*AE$4</f>
        <v>1230</v>
      </c>
      <c r="AF22" s="65">
        <f t="shared" si="12"/>
        <v>1230</v>
      </c>
      <c r="AG22" s="65">
        <f t="shared" si="12"/>
        <v>1230</v>
      </c>
      <c r="AH22" s="65">
        <f t="shared" si="12"/>
        <v>1260</v>
      </c>
      <c r="AI22" s="65">
        <f t="shared" si="12"/>
        <v>1260</v>
      </c>
      <c r="AJ22" s="65">
        <f t="shared" si="12"/>
        <v>1260</v>
      </c>
      <c r="AK22" s="65">
        <f t="shared" si="12"/>
        <v>1320</v>
      </c>
      <c r="AL22" s="65">
        <f t="shared" si="12"/>
        <v>1320</v>
      </c>
      <c r="AM22" s="65">
        <f t="shared" si="12"/>
        <v>1320</v>
      </c>
      <c r="AN22" s="65">
        <f t="shared" si="12"/>
        <v>1350</v>
      </c>
      <c r="AO22" s="65">
        <f t="shared" si="12"/>
        <v>1350</v>
      </c>
    </row>
    <row r="23" spans="1:41" s="27" customFormat="1" x14ac:dyDescent="0.3">
      <c r="A23" s="27" t="s">
        <v>99</v>
      </c>
      <c r="B23" s="53">
        <v>0</v>
      </c>
      <c r="C23" s="53">
        <v>30</v>
      </c>
      <c r="D23" s="53">
        <v>30</v>
      </c>
      <c r="E23" s="53">
        <v>30</v>
      </c>
      <c r="F23" s="65">
        <f>$C23*F$4</f>
        <v>480</v>
      </c>
      <c r="G23" s="65">
        <f t="shared" si="10"/>
        <v>510</v>
      </c>
      <c r="H23" s="65">
        <f t="shared" si="10"/>
        <v>600</v>
      </c>
      <c r="I23" s="65">
        <f t="shared" si="10"/>
        <v>660</v>
      </c>
      <c r="J23" s="65">
        <f t="shared" si="10"/>
        <v>660</v>
      </c>
      <c r="K23" s="65">
        <f t="shared" si="10"/>
        <v>660</v>
      </c>
      <c r="L23" s="65">
        <f t="shared" si="10"/>
        <v>660</v>
      </c>
      <c r="M23" s="65">
        <f t="shared" si="10"/>
        <v>660</v>
      </c>
      <c r="N23" s="65">
        <f t="shared" si="10"/>
        <v>660</v>
      </c>
      <c r="O23" s="65">
        <f t="shared" si="10"/>
        <v>660</v>
      </c>
      <c r="P23" s="65">
        <f t="shared" si="10"/>
        <v>660</v>
      </c>
      <c r="Q23" s="65">
        <f t="shared" si="10"/>
        <v>660</v>
      </c>
      <c r="R23" s="65">
        <f>$D23*R$4</f>
        <v>900</v>
      </c>
      <c r="S23" s="65">
        <f t="shared" si="11"/>
        <v>900</v>
      </c>
      <c r="T23" s="65">
        <f t="shared" si="11"/>
        <v>900</v>
      </c>
      <c r="U23" s="65">
        <f t="shared" si="11"/>
        <v>900</v>
      </c>
      <c r="V23" s="65">
        <f t="shared" si="11"/>
        <v>900</v>
      </c>
      <c r="W23" s="65">
        <f t="shared" si="11"/>
        <v>900</v>
      </c>
      <c r="X23" s="65">
        <f t="shared" si="11"/>
        <v>930</v>
      </c>
      <c r="Y23" s="65">
        <f t="shared" si="11"/>
        <v>930</v>
      </c>
      <c r="Z23" s="65">
        <f t="shared" si="11"/>
        <v>930</v>
      </c>
      <c r="AA23" s="65">
        <f t="shared" si="11"/>
        <v>930</v>
      </c>
      <c r="AB23" s="65">
        <f t="shared" si="11"/>
        <v>960</v>
      </c>
      <c r="AC23" s="65">
        <f t="shared" si="11"/>
        <v>990</v>
      </c>
      <c r="AD23" s="65">
        <f>$E23*AD$4</f>
        <v>1230</v>
      </c>
      <c r="AE23" s="65">
        <f t="shared" si="12"/>
        <v>1230</v>
      </c>
      <c r="AF23" s="65">
        <f t="shared" si="12"/>
        <v>1230</v>
      </c>
      <c r="AG23" s="65">
        <f t="shared" si="12"/>
        <v>1230</v>
      </c>
      <c r="AH23" s="65">
        <f t="shared" si="12"/>
        <v>1260</v>
      </c>
      <c r="AI23" s="65">
        <f t="shared" si="12"/>
        <v>1260</v>
      </c>
      <c r="AJ23" s="65">
        <f t="shared" si="12"/>
        <v>1260</v>
      </c>
      <c r="AK23" s="65">
        <f t="shared" si="12"/>
        <v>1320</v>
      </c>
      <c r="AL23" s="65">
        <f t="shared" si="12"/>
        <v>1320</v>
      </c>
      <c r="AM23" s="65">
        <f t="shared" si="12"/>
        <v>1320</v>
      </c>
      <c r="AN23" s="65">
        <f t="shared" si="12"/>
        <v>1350</v>
      </c>
      <c r="AO23" s="65">
        <f t="shared" si="12"/>
        <v>1350</v>
      </c>
    </row>
    <row r="24" spans="1:41" s="27" customFormat="1" x14ac:dyDescent="0.3">
      <c r="A24" s="27" t="s">
        <v>694</v>
      </c>
      <c r="B24" s="53"/>
      <c r="C24" s="53">
        <v>2000</v>
      </c>
      <c r="D24" s="53">
        <v>2000</v>
      </c>
      <c r="E24" s="53">
        <v>2000</v>
      </c>
      <c r="F24" s="65">
        <f>(F4-E4)*$C24</f>
        <v>18000</v>
      </c>
      <c r="G24" s="65">
        <f>(G4-F4)*$C24</f>
        <v>2000</v>
      </c>
      <c r="H24" s="65">
        <f t="shared" ref="H24:Q24" si="13">(H4-G4)*$C24</f>
        <v>6000</v>
      </c>
      <c r="I24" s="65">
        <f t="shared" si="13"/>
        <v>4000</v>
      </c>
      <c r="J24" s="65">
        <f t="shared" si="13"/>
        <v>0</v>
      </c>
      <c r="K24" s="65">
        <f t="shared" si="13"/>
        <v>0</v>
      </c>
      <c r="L24" s="65">
        <f t="shared" si="13"/>
        <v>0</v>
      </c>
      <c r="M24" s="65">
        <f t="shared" si="13"/>
        <v>0</v>
      </c>
      <c r="N24" s="65">
        <f t="shared" si="13"/>
        <v>0</v>
      </c>
      <c r="O24" s="65">
        <f t="shared" si="13"/>
        <v>0</v>
      </c>
      <c r="P24" s="65">
        <f t="shared" si="13"/>
        <v>0</v>
      </c>
      <c r="Q24" s="65">
        <f t="shared" si="13"/>
        <v>0</v>
      </c>
      <c r="R24" s="65">
        <f>(R4-Q4)*$D24</f>
        <v>16000</v>
      </c>
      <c r="S24" s="65">
        <f t="shared" ref="S24:AC24" si="14">(S4-R4)*$D24</f>
        <v>0</v>
      </c>
      <c r="T24" s="65">
        <f t="shared" si="14"/>
        <v>0</v>
      </c>
      <c r="U24" s="65">
        <f t="shared" si="14"/>
        <v>0</v>
      </c>
      <c r="V24" s="65">
        <f t="shared" si="14"/>
        <v>0</v>
      </c>
      <c r="W24" s="65">
        <f t="shared" si="14"/>
        <v>0</v>
      </c>
      <c r="X24" s="65">
        <f t="shared" si="14"/>
        <v>2000</v>
      </c>
      <c r="Y24" s="65">
        <f t="shared" si="14"/>
        <v>0</v>
      </c>
      <c r="Z24" s="65">
        <f t="shared" si="14"/>
        <v>0</v>
      </c>
      <c r="AA24" s="65">
        <f t="shared" si="14"/>
        <v>0</v>
      </c>
      <c r="AB24" s="65">
        <f t="shared" si="14"/>
        <v>2000</v>
      </c>
      <c r="AC24" s="65">
        <f t="shared" si="14"/>
        <v>2000</v>
      </c>
      <c r="AD24" s="65">
        <f>(AD4-AC4)*$E24</f>
        <v>16000</v>
      </c>
      <c r="AE24" s="65">
        <f t="shared" ref="AE24:AO24" si="15">(AE4-AD4)*$E24</f>
        <v>0</v>
      </c>
      <c r="AF24" s="65">
        <f t="shared" si="15"/>
        <v>0</v>
      </c>
      <c r="AG24" s="65">
        <f t="shared" si="15"/>
        <v>0</v>
      </c>
      <c r="AH24" s="65">
        <f t="shared" si="15"/>
        <v>2000</v>
      </c>
      <c r="AI24" s="65">
        <f t="shared" si="15"/>
        <v>0</v>
      </c>
      <c r="AJ24" s="65">
        <f t="shared" si="15"/>
        <v>0</v>
      </c>
      <c r="AK24" s="65">
        <f t="shared" si="15"/>
        <v>4000</v>
      </c>
      <c r="AL24" s="65">
        <f t="shared" si="15"/>
        <v>0</v>
      </c>
      <c r="AM24" s="65">
        <f t="shared" si="15"/>
        <v>0</v>
      </c>
      <c r="AN24" s="65">
        <f t="shared" si="15"/>
        <v>2000</v>
      </c>
      <c r="AO24" s="65">
        <f t="shared" si="15"/>
        <v>0</v>
      </c>
    </row>
    <row r="25" spans="1:41" s="27" customFormat="1" x14ac:dyDescent="0.3">
      <c r="A25" s="27" t="s">
        <v>98</v>
      </c>
      <c r="B25" s="53">
        <v>0</v>
      </c>
      <c r="C25" s="53">
        <v>30</v>
      </c>
      <c r="D25" s="53">
        <v>30</v>
      </c>
      <c r="E25" s="53">
        <v>30</v>
      </c>
      <c r="F25" s="65">
        <f>$C25*F$4</f>
        <v>480</v>
      </c>
      <c r="G25" s="65">
        <f t="shared" si="10"/>
        <v>510</v>
      </c>
      <c r="H25" s="65">
        <f t="shared" si="10"/>
        <v>600</v>
      </c>
      <c r="I25" s="65">
        <f t="shared" si="10"/>
        <v>660</v>
      </c>
      <c r="J25" s="65">
        <f t="shared" si="10"/>
        <v>660</v>
      </c>
      <c r="K25" s="65">
        <f t="shared" si="10"/>
        <v>660</v>
      </c>
      <c r="L25" s="65">
        <f t="shared" si="10"/>
        <v>660</v>
      </c>
      <c r="M25" s="65">
        <f t="shared" si="10"/>
        <v>660</v>
      </c>
      <c r="N25" s="65">
        <f t="shared" si="10"/>
        <v>660</v>
      </c>
      <c r="O25" s="65">
        <f t="shared" si="10"/>
        <v>660</v>
      </c>
      <c r="P25" s="65">
        <f t="shared" si="10"/>
        <v>660</v>
      </c>
      <c r="Q25" s="65">
        <f t="shared" si="10"/>
        <v>660</v>
      </c>
      <c r="R25" s="65">
        <f>$D25*R$4</f>
        <v>900</v>
      </c>
      <c r="S25" s="65">
        <f t="shared" si="11"/>
        <v>900</v>
      </c>
      <c r="T25" s="65">
        <f t="shared" si="11"/>
        <v>900</v>
      </c>
      <c r="U25" s="65">
        <f t="shared" si="11"/>
        <v>900</v>
      </c>
      <c r="V25" s="65">
        <f t="shared" si="11"/>
        <v>900</v>
      </c>
      <c r="W25" s="65">
        <f t="shared" si="11"/>
        <v>900</v>
      </c>
      <c r="X25" s="65">
        <f t="shared" si="11"/>
        <v>930</v>
      </c>
      <c r="Y25" s="65">
        <f t="shared" si="11"/>
        <v>930</v>
      </c>
      <c r="Z25" s="65">
        <f t="shared" si="11"/>
        <v>930</v>
      </c>
      <c r="AA25" s="65">
        <f t="shared" si="11"/>
        <v>930</v>
      </c>
      <c r="AB25" s="65">
        <f t="shared" si="11"/>
        <v>960</v>
      </c>
      <c r="AC25" s="65">
        <f t="shared" si="11"/>
        <v>990</v>
      </c>
      <c r="AD25" s="65">
        <f>$E25*AD$4</f>
        <v>1230</v>
      </c>
      <c r="AE25" s="65">
        <f t="shared" si="12"/>
        <v>1230</v>
      </c>
      <c r="AF25" s="65">
        <f t="shared" si="12"/>
        <v>1230</v>
      </c>
      <c r="AG25" s="65">
        <f t="shared" si="12"/>
        <v>1230</v>
      </c>
      <c r="AH25" s="65">
        <f t="shared" si="12"/>
        <v>1260</v>
      </c>
      <c r="AI25" s="65">
        <f t="shared" si="12"/>
        <v>1260</v>
      </c>
      <c r="AJ25" s="65">
        <f t="shared" si="12"/>
        <v>1260</v>
      </c>
      <c r="AK25" s="65">
        <f t="shared" si="12"/>
        <v>1320</v>
      </c>
      <c r="AL25" s="65">
        <f t="shared" si="12"/>
        <v>1320</v>
      </c>
      <c r="AM25" s="65">
        <f t="shared" si="12"/>
        <v>1320</v>
      </c>
      <c r="AN25" s="65">
        <f t="shared" si="12"/>
        <v>1350</v>
      </c>
      <c r="AO25" s="65">
        <f t="shared" si="12"/>
        <v>1350</v>
      </c>
    </row>
    <row r="26" spans="1:41" s="27" customFormat="1" x14ac:dyDescent="0.3">
      <c r="A26" s="27" t="s">
        <v>92</v>
      </c>
      <c r="B26" s="53">
        <v>0</v>
      </c>
      <c r="C26" s="53">
        <v>100</v>
      </c>
      <c r="D26" s="53">
        <v>100</v>
      </c>
      <c r="E26" s="53">
        <v>100</v>
      </c>
      <c r="F26" s="65">
        <f>$C26</f>
        <v>100</v>
      </c>
      <c r="G26" s="65">
        <f t="shared" ref="G26:Q26" si="16">$C26</f>
        <v>100</v>
      </c>
      <c r="H26" s="65">
        <f t="shared" si="16"/>
        <v>100</v>
      </c>
      <c r="I26" s="65">
        <f t="shared" si="16"/>
        <v>100</v>
      </c>
      <c r="J26" s="65">
        <f t="shared" si="16"/>
        <v>100</v>
      </c>
      <c r="K26" s="65">
        <f t="shared" si="16"/>
        <v>100</v>
      </c>
      <c r="L26" s="65">
        <f t="shared" si="16"/>
        <v>100</v>
      </c>
      <c r="M26" s="65">
        <f t="shared" si="16"/>
        <v>100</v>
      </c>
      <c r="N26" s="65">
        <f t="shared" si="16"/>
        <v>100</v>
      </c>
      <c r="O26" s="65">
        <f t="shared" si="16"/>
        <v>100</v>
      </c>
      <c r="P26" s="65">
        <f t="shared" si="16"/>
        <v>100</v>
      </c>
      <c r="Q26" s="65">
        <f t="shared" si="16"/>
        <v>100</v>
      </c>
      <c r="R26" s="65">
        <f>$D26</f>
        <v>100</v>
      </c>
      <c r="S26" s="65">
        <f>$D26</f>
        <v>100</v>
      </c>
      <c r="T26" s="65">
        <f t="shared" ref="T26:AC26" si="17">$D26</f>
        <v>100</v>
      </c>
      <c r="U26" s="65">
        <f t="shared" si="17"/>
        <v>100</v>
      </c>
      <c r="V26" s="65">
        <f t="shared" si="17"/>
        <v>100</v>
      </c>
      <c r="W26" s="65">
        <f t="shared" si="17"/>
        <v>100</v>
      </c>
      <c r="X26" s="65">
        <f t="shared" si="17"/>
        <v>100</v>
      </c>
      <c r="Y26" s="65">
        <f t="shared" si="17"/>
        <v>100</v>
      </c>
      <c r="Z26" s="65">
        <f t="shared" si="17"/>
        <v>100</v>
      </c>
      <c r="AA26" s="65">
        <f t="shared" si="17"/>
        <v>100</v>
      </c>
      <c r="AB26" s="65">
        <f t="shared" si="17"/>
        <v>100</v>
      </c>
      <c r="AC26" s="65">
        <f t="shared" si="17"/>
        <v>100</v>
      </c>
      <c r="AD26" s="65">
        <f>$E26</f>
        <v>100</v>
      </c>
      <c r="AE26" s="65">
        <f t="shared" ref="AE26:AO26" si="18">$E26</f>
        <v>100</v>
      </c>
      <c r="AF26" s="65">
        <f t="shared" si="18"/>
        <v>100</v>
      </c>
      <c r="AG26" s="65">
        <f t="shared" si="18"/>
        <v>100</v>
      </c>
      <c r="AH26" s="65">
        <f t="shared" si="18"/>
        <v>100</v>
      </c>
      <c r="AI26" s="65">
        <f t="shared" si="18"/>
        <v>100</v>
      </c>
      <c r="AJ26" s="65">
        <f t="shared" si="18"/>
        <v>100</v>
      </c>
      <c r="AK26" s="65">
        <f t="shared" si="18"/>
        <v>100</v>
      </c>
      <c r="AL26" s="65">
        <f t="shared" si="18"/>
        <v>100</v>
      </c>
      <c r="AM26" s="65">
        <f t="shared" si="18"/>
        <v>100</v>
      </c>
      <c r="AN26" s="65">
        <f t="shared" si="18"/>
        <v>100</v>
      </c>
      <c r="AO26" s="65">
        <f t="shared" si="18"/>
        <v>100</v>
      </c>
    </row>
    <row r="27" spans="1:41" s="27" customFormat="1" x14ac:dyDescent="0.3">
      <c r="A27" s="27" t="s">
        <v>97</v>
      </c>
      <c r="B27" s="53">
        <v>0</v>
      </c>
      <c r="C27" s="53">
        <v>40</v>
      </c>
      <c r="D27" s="53">
        <v>40</v>
      </c>
      <c r="E27" s="53">
        <v>40</v>
      </c>
      <c r="F27" s="65">
        <f>$C27*F$4</f>
        <v>640</v>
      </c>
      <c r="G27" s="65">
        <f t="shared" ref="G27:Q27" si="19">$C27*G$4</f>
        <v>680</v>
      </c>
      <c r="H27" s="65">
        <f t="shared" si="19"/>
        <v>800</v>
      </c>
      <c r="I27" s="65">
        <f t="shared" si="19"/>
        <v>880</v>
      </c>
      <c r="J27" s="65">
        <f t="shared" si="19"/>
        <v>880</v>
      </c>
      <c r="K27" s="65">
        <f t="shared" si="19"/>
        <v>880</v>
      </c>
      <c r="L27" s="65">
        <f t="shared" si="19"/>
        <v>880</v>
      </c>
      <c r="M27" s="65">
        <f t="shared" si="19"/>
        <v>880</v>
      </c>
      <c r="N27" s="65">
        <f t="shared" si="19"/>
        <v>880</v>
      </c>
      <c r="O27" s="65">
        <f t="shared" si="19"/>
        <v>880</v>
      </c>
      <c r="P27" s="65">
        <f t="shared" si="19"/>
        <v>880</v>
      </c>
      <c r="Q27" s="65">
        <f t="shared" si="19"/>
        <v>880</v>
      </c>
      <c r="R27" s="65">
        <f>$D27*R$4</f>
        <v>1200</v>
      </c>
      <c r="S27" s="65">
        <f t="shared" ref="S27:AC27" si="20">$D27*S$4</f>
        <v>1200</v>
      </c>
      <c r="T27" s="65">
        <f t="shared" si="20"/>
        <v>1200</v>
      </c>
      <c r="U27" s="65">
        <f t="shared" si="20"/>
        <v>1200</v>
      </c>
      <c r="V27" s="65">
        <f t="shared" si="20"/>
        <v>1200</v>
      </c>
      <c r="W27" s="65">
        <f t="shared" si="20"/>
        <v>1200</v>
      </c>
      <c r="X27" s="65">
        <f t="shared" si="20"/>
        <v>1240</v>
      </c>
      <c r="Y27" s="65">
        <f t="shared" si="20"/>
        <v>1240</v>
      </c>
      <c r="Z27" s="65">
        <f t="shared" si="20"/>
        <v>1240</v>
      </c>
      <c r="AA27" s="65">
        <f t="shared" si="20"/>
        <v>1240</v>
      </c>
      <c r="AB27" s="65">
        <f t="shared" si="20"/>
        <v>1280</v>
      </c>
      <c r="AC27" s="65">
        <f t="shared" si="20"/>
        <v>1320</v>
      </c>
      <c r="AD27" s="65">
        <f>$E27*AD$4</f>
        <v>1640</v>
      </c>
      <c r="AE27" s="65">
        <f t="shared" ref="AE27:AO27" si="21">$E27*AE$4</f>
        <v>1640</v>
      </c>
      <c r="AF27" s="65">
        <f t="shared" si="21"/>
        <v>1640</v>
      </c>
      <c r="AG27" s="65">
        <f t="shared" si="21"/>
        <v>1640</v>
      </c>
      <c r="AH27" s="65">
        <f t="shared" si="21"/>
        <v>1680</v>
      </c>
      <c r="AI27" s="65">
        <f t="shared" si="21"/>
        <v>1680</v>
      </c>
      <c r="AJ27" s="65">
        <f t="shared" si="21"/>
        <v>1680</v>
      </c>
      <c r="AK27" s="65">
        <f t="shared" si="21"/>
        <v>1760</v>
      </c>
      <c r="AL27" s="65">
        <f t="shared" si="21"/>
        <v>1760</v>
      </c>
      <c r="AM27" s="65">
        <f t="shared" si="21"/>
        <v>1760</v>
      </c>
      <c r="AN27" s="65">
        <f t="shared" si="21"/>
        <v>1800</v>
      </c>
      <c r="AO27" s="65">
        <f t="shared" si="21"/>
        <v>1800</v>
      </c>
    </row>
    <row r="28" spans="1:41" s="27" customFormat="1" x14ac:dyDescent="0.3">
      <c r="A28" s="27" t="s">
        <v>101</v>
      </c>
      <c r="B28" s="53">
        <v>0</v>
      </c>
      <c r="C28" s="53">
        <v>80</v>
      </c>
      <c r="D28" s="53">
        <v>80</v>
      </c>
      <c r="E28" s="53">
        <v>80</v>
      </c>
      <c r="F28" s="65">
        <f t="shared" ref="F28:Q29" si="22">$C28</f>
        <v>80</v>
      </c>
      <c r="G28" s="65">
        <f t="shared" si="22"/>
        <v>80</v>
      </c>
      <c r="H28" s="65">
        <f t="shared" si="22"/>
        <v>80</v>
      </c>
      <c r="I28" s="65">
        <f t="shared" si="22"/>
        <v>80</v>
      </c>
      <c r="J28" s="65">
        <f t="shared" si="22"/>
        <v>80</v>
      </c>
      <c r="K28" s="65">
        <f t="shared" si="22"/>
        <v>80</v>
      </c>
      <c r="L28" s="65">
        <f t="shared" si="22"/>
        <v>80</v>
      </c>
      <c r="M28" s="65">
        <f t="shared" si="22"/>
        <v>80</v>
      </c>
      <c r="N28" s="65">
        <f t="shared" si="22"/>
        <v>80</v>
      </c>
      <c r="O28" s="65">
        <f t="shared" si="22"/>
        <v>80</v>
      </c>
      <c r="P28" s="65">
        <f t="shared" si="22"/>
        <v>80</v>
      </c>
      <c r="Q28" s="65">
        <f t="shared" si="22"/>
        <v>80</v>
      </c>
      <c r="R28" s="65">
        <f t="shared" ref="R28:AC29" si="23">$D28</f>
        <v>80</v>
      </c>
      <c r="S28" s="65">
        <f t="shared" si="23"/>
        <v>80</v>
      </c>
      <c r="T28" s="65">
        <f t="shared" si="23"/>
        <v>80</v>
      </c>
      <c r="U28" s="65">
        <f t="shared" si="23"/>
        <v>80</v>
      </c>
      <c r="V28" s="65">
        <f t="shared" si="23"/>
        <v>80</v>
      </c>
      <c r="W28" s="65">
        <f t="shared" si="23"/>
        <v>80</v>
      </c>
      <c r="X28" s="65">
        <f t="shared" si="23"/>
        <v>80</v>
      </c>
      <c r="Y28" s="65">
        <f t="shared" si="23"/>
        <v>80</v>
      </c>
      <c r="Z28" s="65">
        <f t="shared" si="23"/>
        <v>80</v>
      </c>
      <c r="AA28" s="65">
        <f t="shared" si="23"/>
        <v>80</v>
      </c>
      <c r="AB28" s="65">
        <f t="shared" si="23"/>
        <v>80</v>
      </c>
      <c r="AC28" s="65">
        <f t="shared" si="23"/>
        <v>80</v>
      </c>
      <c r="AD28" s="65">
        <f t="shared" ref="AD28:AO29" si="24">$E28</f>
        <v>80</v>
      </c>
      <c r="AE28" s="65">
        <f t="shared" si="24"/>
        <v>80</v>
      </c>
      <c r="AF28" s="65">
        <f t="shared" si="24"/>
        <v>80</v>
      </c>
      <c r="AG28" s="65">
        <f t="shared" si="24"/>
        <v>80</v>
      </c>
      <c r="AH28" s="65">
        <f t="shared" si="24"/>
        <v>80</v>
      </c>
      <c r="AI28" s="65">
        <f t="shared" si="24"/>
        <v>80</v>
      </c>
      <c r="AJ28" s="65">
        <f t="shared" si="24"/>
        <v>80</v>
      </c>
      <c r="AK28" s="65">
        <f t="shared" si="24"/>
        <v>80</v>
      </c>
      <c r="AL28" s="65">
        <f t="shared" si="24"/>
        <v>80</v>
      </c>
      <c r="AM28" s="65">
        <f t="shared" si="24"/>
        <v>80</v>
      </c>
      <c r="AN28" s="65">
        <f t="shared" si="24"/>
        <v>80</v>
      </c>
      <c r="AO28" s="65">
        <f t="shared" si="24"/>
        <v>80</v>
      </c>
    </row>
    <row r="29" spans="1:41" s="27" customFormat="1" x14ac:dyDescent="0.3">
      <c r="A29" s="27" t="s">
        <v>102</v>
      </c>
      <c r="B29" s="53">
        <v>0</v>
      </c>
      <c r="C29" s="53">
        <v>80</v>
      </c>
      <c r="D29" s="53">
        <v>80</v>
      </c>
      <c r="E29" s="53">
        <v>80</v>
      </c>
      <c r="F29" s="65">
        <f t="shared" si="22"/>
        <v>80</v>
      </c>
      <c r="G29" s="65">
        <f t="shared" si="22"/>
        <v>80</v>
      </c>
      <c r="H29" s="65">
        <f t="shared" si="22"/>
        <v>80</v>
      </c>
      <c r="I29" s="65">
        <f t="shared" si="22"/>
        <v>80</v>
      </c>
      <c r="J29" s="65">
        <f t="shared" si="22"/>
        <v>80</v>
      </c>
      <c r="K29" s="65">
        <f t="shared" si="22"/>
        <v>80</v>
      </c>
      <c r="L29" s="65">
        <f t="shared" si="22"/>
        <v>80</v>
      </c>
      <c r="M29" s="65">
        <f t="shared" si="22"/>
        <v>80</v>
      </c>
      <c r="N29" s="65">
        <f t="shared" si="22"/>
        <v>80</v>
      </c>
      <c r="O29" s="65">
        <f t="shared" si="22"/>
        <v>80</v>
      </c>
      <c r="P29" s="65">
        <f t="shared" si="22"/>
        <v>80</v>
      </c>
      <c r="Q29" s="65">
        <f t="shared" si="22"/>
        <v>80</v>
      </c>
      <c r="R29" s="65">
        <f t="shared" si="23"/>
        <v>80</v>
      </c>
      <c r="S29" s="65">
        <f t="shared" si="23"/>
        <v>80</v>
      </c>
      <c r="T29" s="65">
        <f t="shared" si="23"/>
        <v>80</v>
      </c>
      <c r="U29" s="65">
        <f t="shared" si="23"/>
        <v>80</v>
      </c>
      <c r="V29" s="65">
        <f t="shared" si="23"/>
        <v>80</v>
      </c>
      <c r="W29" s="65">
        <f t="shared" si="23"/>
        <v>80</v>
      </c>
      <c r="X29" s="65">
        <f t="shared" si="23"/>
        <v>80</v>
      </c>
      <c r="Y29" s="65">
        <f t="shared" si="23"/>
        <v>80</v>
      </c>
      <c r="Z29" s="65">
        <f t="shared" si="23"/>
        <v>80</v>
      </c>
      <c r="AA29" s="65">
        <f t="shared" si="23"/>
        <v>80</v>
      </c>
      <c r="AB29" s="65">
        <f t="shared" si="23"/>
        <v>80</v>
      </c>
      <c r="AC29" s="65">
        <f t="shared" si="23"/>
        <v>80</v>
      </c>
      <c r="AD29" s="65">
        <f t="shared" si="24"/>
        <v>80</v>
      </c>
      <c r="AE29" s="65">
        <f t="shared" si="24"/>
        <v>80</v>
      </c>
      <c r="AF29" s="65">
        <f t="shared" si="24"/>
        <v>80</v>
      </c>
      <c r="AG29" s="65">
        <f t="shared" si="24"/>
        <v>80</v>
      </c>
      <c r="AH29" s="65">
        <f t="shared" si="24"/>
        <v>80</v>
      </c>
      <c r="AI29" s="65">
        <f t="shared" si="24"/>
        <v>80</v>
      </c>
      <c r="AJ29" s="65">
        <f t="shared" si="24"/>
        <v>80</v>
      </c>
      <c r="AK29" s="65">
        <f t="shared" si="24"/>
        <v>80</v>
      </c>
      <c r="AL29" s="65">
        <f t="shared" si="24"/>
        <v>80</v>
      </c>
      <c r="AM29" s="65">
        <f t="shared" si="24"/>
        <v>80</v>
      </c>
      <c r="AN29" s="65">
        <f t="shared" si="24"/>
        <v>80</v>
      </c>
      <c r="AO29" s="65">
        <f t="shared" si="24"/>
        <v>80</v>
      </c>
    </row>
    <row r="30" spans="1:41" s="27" customFormat="1" x14ac:dyDescent="0.3">
      <c r="A30" s="27" t="s">
        <v>21</v>
      </c>
    </row>
    <row r="31" spans="1:41" s="27" customFormat="1" x14ac:dyDescent="0.3">
      <c r="A31" s="27" t="s">
        <v>135</v>
      </c>
      <c r="B31" s="53">
        <v>0</v>
      </c>
      <c r="C31" s="53">
        <v>150</v>
      </c>
      <c r="D31" s="53">
        <v>300</v>
      </c>
      <c r="E31" s="53">
        <v>300</v>
      </c>
      <c r="F31" s="65">
        <f t="shared" ref="F31:Q40" si="25">$C31</f>
        <v>150</v>
      </c>
      <c r="G31" s="65">
        <f t="shared" si="25"/>
        <v>150</v>
      </c>
      <c r="H31" s="65">
        <f t="shared" si="25"/>
        <v>150</v>
      </c>
      <c r="I31" s="65">
        <f t="shared" si="25"/>
        <v>150</v>
      </c>
      <c r="J31" s="65">
        <f t="shared" si="25"/>
        <v>150</v>
      </c>
      <c r="K31" s="65">
        <f t="shared" si="25"/>
        <v>150</v>
      </c>
      <c r="L31" s="65">
        <f t="shared" si="25"/>
        <v>150</v>
      </c>
      <c r="M31" s="65">
        <f t="shared" si="25"/>
        <v>150</v>
      </c>
      <c r="N31" s="65">
        <f t="shared" si="25"/>
        <v>150</v>
      </c>
      <c r="O31" s="65">
        <f t="shared" si="25"/>
        <v>150</v>
      </c>
      <c r="P31" s="65">
        <f t="shared" si="25"/>
        <v>150</v>
      </c>
      <c r="Q31" s="65">
        <f t="shared" si="25"/>
        <v>150</v>
      </c>
      <c r="R31" s="65">
        <f t="shared" ref="R31:AC40" si="26">$D31</f>
        <v>300</v>
      </c>
      <c r="S31" s="65">
        <f t="shared" si="26"/>
        <v>300</v>
      </c>
      <c r="T31" s="65">
        <f t="shared" si="26"/>
        <v>300</v>
      </c>
      <c r="U31" s="65">
        <f t="shared" si="26"/>
        <v>300</v>
      </c>
      <c r="V31" s="65">
        <f t="shared" si="26"/>
        <v>300</v>
      </c>
      <c r="W31" s="65">
        <f t="shared" si="26"/>
        <v>300</v>
      </c>
      <c r="X31" s="65">
        <f t="shared" si="26"/>
        <v>300</v>
      </c>
      <c r="Y31" s="65">
        <f t="shared" si="26"/>
        <v>300</v>
      </c>
      <c r="Z31" s="65">
        <f t="shared" si="26"/>
        <v>300</v>
      </c>
      <c r="AA31" s="65">
        <f t="shared" si="26"/>
        <v>300</v>
      </c>
      <c r="AB31" s="65">
        <f t="shared" si="26"/>
        <v>300</v>
      </c>
      <c r="AC31" s="65">
        <f t="shared" si="26"/>
        <v>300</v>
      </c>
      <c r="AD31" s="65">
        <f t="shared" ref="AD31:AO40" si="27">$E31</f>
        <v>300</v>
      </c>
      <c r="AE31" s="65">
        <f t="shared" si="27"/>
        <v>300</v>
      </c>
      <c r="AF31" s="65">
        <f t="shared" si="27"/>
        <v>300</v>
      </c>
      <c r="AG31" s="65">
        <f t="shared" si="27"/>
        <v>300</v>
      </c>
      <c r="AH31" s="65">
        <f t="shared" si="27"/>
        <v>300</v>
      </c>
      <c r="AI31" s="65">
        <f t="shared" si="27"/>
        <v>300</v>
      </c>
      <c r="AJ31" s="65">
        <f t="shared" si="27"/>
        <v>300</v>
      </c>
      <c r="AK31" s="65">
        <f t="shared" si="27"/>
        <v>300</v>
      </c>
      <c r="AL31" s="65">
        <f t="shared" si="27"/>
        <v>300</v>
      </c>
      <c r="AM31" s="65">
        <f t="shared" si="27"/>
        <v>300</v>
      </c>
      <c r="AN31" s="65">
        <f t="shared" si="27"/>
        <v>300</v>
      </c>
      <c r="AO31" s="65">
        <f t="shared" si="27"/>
        <v>300</v>
      </c>
    </row>
    <row r="32" spans="1:41" s="27" customFormat="1" x14ac:dyDescent="0.3">
      <c r="A32" s="50" t="s">
        <v>136</v>
      </c>
      <c r="B32" s="53">
        <v>0</v>
      </c>
      <c r="C32" s="53">
        <v>150</v>
      </c>
      <c r="D32" s="53">
        <v>225</v>
      </c>
      <c r="E32" s="53">
        <v>225</v>
      </c>
      <c r="F32" s="65">
        <f t="shared" si="25"/>
        <v>150</v>
      </c>
      <c r="G32" s="65">
        <f t="shared" si="25"/>
        <v>150</v>
      </c>
      <c r="H32" s="65">
        <f t="shared" si="25"/>
        <v>150</v>
      </c>
      <c r="I32" s="65">
        <f t="shared" si="25"/>
        <v>150</v>
      </c>
      <c r="J32" s="65">
        <f t="shared" si="25"/>
        <v>150</v>
      </c>
      <c r="K32" s="65">
        <f t="shared" si="25"/>
        <v>150</v>
      </c>
      <c r="L32" s="65">
        <f t="shared" si="25"/>
        <v>150</v>
      </c>
      <c r="M32" s="65">
        <f t="shared" si="25"/>
        <v>150</v>
      </c>
      <c r="N32" s="65">
        <f t="shared" si="25"/>
        <v>150</v>
      </c>
      <c r="O32" s="65">
        <f t="shared" si="25"/>
        <v>150</v>
      </c>
      <c r="P32" s="65">
        <f t="shared" si="25"/>
        <v>150</v>
      </c>
      <c r="Q32" s="65">
        <f t="shared" si="25"/>
        <v>150</v>
      </c>
      <c r="R32" s="65">
        <f t="shared" si="26"/>
        <v>225</v>
      </c>
      <c r="S32" s="65">
        <f t="shared" si="26"/>
        <v>225</v>
      </c>
      <c r="T32" s="65">
        <f t="shared" si="26"/>
        <v>225</v>
      </c>
      <c r="U32" s="65">
        <f t="shared" si="26"/>
        <v>225</v>
      </c>
      <c r="V32" s="65">
        <f t="shared" si="26"/>
        <v>225</v>
      </c>
      <c r="W32" s="65">
        <f t="shared" si="26"/>
        <v>225</v>
      </c>
      <c r="X32" s="65">
        <f t="shared" si="26"/>
        <v>225</v>
      </c>
      <c r="Y32" s="65">
        <f t="shared" si="26"/>
        <v>225</v>
      </c>
      <c r="Z32" s="65">
        <f t="shared" si="26"/>
        <v>225</v>
      </c>
      <c r="AA32" s="65">
        <f t="shared" si="26"/>
        <v>225</v>
      </c>
      <c r="AB32" s="65">
        <f t="shared" si="26"/>
        <v>225</v>
      </c>
      <c r="AC32" s="65">
        <f t="shared" si="26"/>
        <v>225</v>
      </c>
      <c r="AD32" s="65">
        <f t="shared" si="27"/>
        <v>225</v>
      </c>
      <c r="AE32" s="65">
        <f t="shared" si="27"/>
        <v>225</v>
      </c>
      <c r="AF32" s="65">
        <f t="shared" si="27"/>
        <v>225</v>
      </c>
      <c r="AG32" s="65">
        <f t="shared" si="27"/>
        <v>225</v>
      </c>
      <c r="AH32" s="65">
        <f t="shared" si="27"/>
        <v>225</v>
      </c>
      <c r="AI32" s="65">
        <f t="shared" si="27"/>
        <v>225</v>
      </c>
      <c r="AJ32" s="65">
        <f t="shared" si="27"/>
        <v>225</v>
      </c>
      <c r="AK32" s="65">
        <f t="shared" si="27"/>
        <v>225</v>
      </c>
      <c r="AL32" s="65">
        <f t="shared" si="27"/>
        <v>225</v>
      </c>
      <c r="AM32" s="65">
        <f t="shared" si="27"/>
        <v>225</v>
      </c>
      <c r="AN32" s="65">
        <f t="shared" si="27"/>
        <v>225</v>
      </c>
      <c r="AO32" s="65">
        <f t="shared" si="27"/>
        <v>225</v>
      </c>
    </row>
    <row r="33" spans="1:41" s="27" customFormat="1" x14ac:dyDescent="0.3">
      <c r="A33" s="50" t="s">
        <v>256</v>
      </c>
      <c r="B33" s="53"/>
      <c r="C33" s="53">
        <v>200</v>
      </c>
      <c r="D33" s="53">
        <v>400</v>
      </c>
      <c r="E33" s="53">
        <v>400</v>
      </c>
      <c r="F33" s="65">
        <f t="shared" si="25"/>
        <v>200</v>
      </c>
      <c r="G33" s="65">
        <f t="shared" si="25"/>
        <v>200</v>
      </c>
      <c r="H33" s="65">
        <f t="shared" si="25"/>
        <v>200</v>
      </c>
      <c r="I33" s="65">
        <f t="shared" si="25"/>
        <v>200</v>
      </c>
      <c r="J33" s="65">
        <f t="shared" si="25"/>
        <v>200</v>
      </c>
      <c r="K33" s="65">
        <f t="shared" si="25"/>
        <v>200</v>
      </c>
      <c r="L33" s="65">
        <f t="shared" si="25"/>
        <v>200</v>
      </c>
      <c r="M33" s="65">
        <f t="shared" si="25"/>
        <v>200</v>
      </c>
      <c r="N33" s="65">
        <f t="shared" si="25"/>
        <v>200</v>
      </c>
      <c r="O33" s="65">
        <f t="shared" si="25"/>
        <v>200</v>
      </c>
      <c r="P33" s="65">
        <f t="shared" si="25"/>
        <v>200</v>
      </c>
      <c r="Q33" s="65">
        <f t="shared" si="25"/>
        <v>200</v>
      </c>
      <c r="R33" s="65">
        <f t="shared" si="26"/>
        <v>400</v>
      </c>
      <c r="S33" s="65">
        <f t="shared" si="26"/>
        <v>400</v>
      </c>
      <c r="T33" s="65">
        <f t="shared" si="26"/>
        <v>400</v>
      </c>
      <c r="U33" s="65">
        <f t="shared" si="26"/>
        <v>400</v>
      </c>
      <c r="V33" s="65">
        <f t="shared" si="26"/>
        <v>400</v>
      </c>
      <c r="W33" s="65">
        <f t="shared" si="26"/>
        <v>400</v>
      </c>
      <c r="X33" s="65">
        <f t="shared" si="26"/>
        <v>400</v>
      </c>
      <c r="Y33" s="65">
        <f t="shared" si="26"/>
        <v>400</v>
      </c>
      <c r="Z33" s="65">
        <f t="shared" si="26"/>
        <v>400</v>
      </c>
      <c r="AA33" s="65">
        <f t="shared" si="26"/>
        <v>400</v>
      </c>
      <c r="AB33" s="65">
        <f t="shared" si="26"/>
        <v>400</v>
      </c>
      <c r="AC33" s="65">
        <f t="shared" si="26"/>
        <v>400</v>
      </c>
      <c r="AD33" s="65">
        <f t="shared" si="27"/>
        <v>400</v>
      </c>
      <c r="AE33" s="65">
        <f t="shared" si="27"/>
        <v>400</v>
      </c>
      <c r="AF33" s="65">
        <f t="shared" si="27"/>
        <v>400</v>
      </c>
      <c r="AG33" s="65">
        <f t="shared" si="27"/>
        <v>400</v>
      </c>
      <c r="AH33" s="65">
        <f t="shared" si="27"/>
        <v>400</v>
      </c>
      <c r="AI33" s="65">
        <f t="shared" si="27"/>
        <v>400</v>
      </c>
      <c r="AJ33" s="65">
        <f t="shared" si="27"/>
        <v>400</v>
      </c>
      <c r="AK33" s="65">
        <f t="shared" si="27"/>
        <v>400</v>
      </c>
      <c r="AL33" s="65">
        <f t="shared" si="27"/>
        <v>400</v>
      </c>
      <c r="AM33" s="65">
        <f t="shared" si="27"/>
        <v>400</v>
      </c>
      <c r="AN33" s="65">
        <f t="shared" si="27"/>
        <v>400</v>
      </c>
      <c r="AO33" s="65">
        <f t="shared" si="27"/>
        <v>400</v>
      </c>
    </row>
    <row r="34" spans="1:41" s="27" customFormat="1" x14ac:dyDescent="0.3">
      <c r="A34" s="50" t="s">
        <v>137</v>
      </c>
      <c r="B34" s="53">
        <v>0</v>
      </c>
      <c r="C34" s="53">
        <v>275</v>
      </c>
      <c r="D34" s="53">
        <v>300</v>
      </c>
      <c r="E34" s="53">
        <v>300</v>
      </c>
      <c r="F34" s="65">
        <f t="shared" si="25"/>
        <v>275</v>
      </c>
      <c r="G34" s="65">
        <f t="shared" si="25"/>
        <v>275</v>
      </c>
      <c r="H34" s="65">
        <f t="shared" si="25"/>
        <v>275</v>
      </c>
      <c r="I34" s="65">
        <f t="shared" si="25"/>
        <v>275</v>
      </c>
      <c r="J34" s="65">
        <f t="shared" si="25"/>
        <v>275</v>
      </c>
      <c r="K34" s="65">
        <f t="shared" si="25"/>
        <v>275</v>
      </c>
      <c r="L34" s="65">
        <f t="shared" si="25"/>
        <v>275</v>
      </c>
      <c r="M34" s="65">
        <f t="shared" si="25"/>
        <v>275</v>
      </c>
      <c r="N34" s="65">
        <f t="shared" si="25"/>
        <v>275</v>
      </c>
      <c r="O34" s="65">
        <f t="shared" si="25"/>
        <v>275</v>
      </c>
      <c r="P34" s="65">
        <f t="shared" si="25"/>
        <v>275</v>
      </c>
      <c r="Q34" s="65">
        <f t="shared" si="25"/>
        <v>275</v>
      </c>
      <c r="R34" s="65">
        <f t="shared" si="26"/>
        <v>300</v>
      </c>
      <c r="S34" s="65">
        <f t="shared" si="26"/>
        <v>300</v>
      </c>
      <c r="T34" s="65">
        <f t="shared" si="26"/>
        <v>300</v>
      </c>
      <c r="U34" s="65">
        <f t="shared" si="26"/>
        <v>300</v>
      </c>
      <c r="V34" s="65">
        <f t="shared" si="26"/>
        <v>300</v>
      </c>
      <c r="W34" s="65">
        <f t="shared" si="26"/>
        <v>300</v>
      </c>
      <c r="X34" s="65">
        <f t="shared" si="26"/>
        <v>300</v>
      </c>
      <c r="Y34" s="65">
        <f t="shared" si="26"/>
        <v>300</v>
      </c>
      <c r="Z34" s="65">
        <f t="shared" si="26"/>
        <v>300</v>
      </c>
      <c r="AA34" s="65">
        <f t="shared" si="26"/>
        <v>300</v>
      </c>
      <c r="AB34" s="65">
        <f t="shared" si="26"/>
        <v>300</v>
      </c>
      <c r="AC34" s="65">
        <f t="shared" si="26"/>
        <v>300</v>
      </c>
      <c r="AD34" s="65">
        <f t="shared" si="27"/>
        <v>300</v>
      </c>
      <c r="AE34" s="65">
        <f t="shared" si="27"/>
        <v>300</v>
      </c>
      <c r="AF34" s="65">
        <f t="shared" si="27"/>
        <v>300</v>
      </c>
      <c r="AG34" s="65">
        <f t="shared" si="27"/>
        <v>300</v>
      </c>
      <c r="AH34" s="65">
        <f t="shared" si="27"/>
        <v>300</v>
      </c>
      <c r="AI34" s="65">
        <f t="shared" si="27"/>
        <v>300</v>
      </c>
      <c r="AJ34" s="65">
        <f t="shared" si="27"/>
        <v>300</v>
      </c>
      <c r="AK34" s="65">
        <f t="shared" si="27"/>
        <v>300</v>
      </c>
      <c r="AL34" s="65">
        <f t="shared" si="27"/>
        <v>300</v>
      </c>
      <c r="AM34" s="65">
        <f t="shared" si="27"/>
        <v>300</v>
      </c>
      <c r="AN34" s="65">
        <f t="shared" si="27"/>
        <v>300</v>
      </c>
      <c r="AO34" s="65">
        <f t="shared" si="27"/>
        <v>300</v>
      </c>
    </row>
    <row r="35" spans="1:41" s="27" customFormat="1" x14ac:dyDescent="0.3">
      <c r="A35" s="50" t="s">
        <v>259</v>
      </c>
      <c r="B35" s="53">
        <v>0</v>
      </c>
      <c r="C35" s="53">
        <v>1000</v>
      </c>
      <c r="D35" s="53">
        <v>1000</v>
      </c>
      <c r="E35" s="329">
        <v>1000</v>
      </c>
      <c r="F35" s="65">
        <f t="shared" si="25"/>
        <v>1000</v>
      </c>
      <c r="G35" s="65">
        <f t="shared" si="25"/>
        <v>1000</v>
      </c>
      <c r="H35" s="65">
        <f t="shared" si="25"/>
        <v>1000</v>
      </c>
      <c r="I35" s="65">
        <f t="shared" si="25"/>
        <v>1000</v>
      </c>
      <c r="J35" s="65">
        <f t="shared" si="25"/>
        <v>1000</v>
      </c>
      <c r="K35" s="65">
        <f t="shared" si="25"/>
        <v>1000</v>
      </c>
      <c r="L35" s="65">
        <f t="shared" si="25"/>
        <v>1000</v>
      </c>
      <c r="M35" s="65">
        <f t="shared" si="25"/>
        <v>1000</v>
      </c>
      <c r="N35" s="65">
        <f t="shared" si="25"/>
        <v>1000</v>
      </c>
      <c r="O35" s="65">
        <f t="shared" si="25"/>
        <v>1000</v>
      </c>
      <c r="P35" s="65">
        <f t="shared" si="25"/>
        <v>1000</v>
      </c>
      <c r="Q35" s="65">
        <f t="shared" si="25"/>
        <v>1000</v>
      </c>
      <c r="R35" s="65">
        <f t="shared" si="26"/>
        <v>1000</v>
      </c>
      <c r="S35" s="65">
        <f t="shared" si="26"/>
        <v>1000</v>
      </c>
      <c r="T35" s="65">
        <f t="shared" si="26"/>
        <v>1000</v>
      </c>
      <c r="U35" s="65">
        <f t="shared" si="26"/>
        <v>1000</v>
      </c>
      <c r="V35" s="65">
        <f t="shared" si="26"/>
        <v>1000</v>
      </c>
      <c r="W35" s="65">
        <f t="shared" si="26"/>
        <v>1000</v>
      </c>
      <c r="X35" s="65">
        <f t="shared" si="26"/>
        <v>1000</v>
      </c>
      <c r="Y35" s="65">
        <f t="shared" si="26"/>
        <v>1000</v>
      </c>
      <c r="Z35" s="65">
        <f t="shared" si="26"/>
        <v>1000</v>
      </c>
      <c r="AA35" s="65">
        <f t="shared" si="26"/>
        <v>1000</v>
      </c>
      <c r="AB35" s="65">
        <f t="shared" si="26"/>
        <v>1000</v>
      </c>
      <c r="AC35" s="65">
        <f t="shared" si="26"/>
        <v>1000</v>
      </c>
      <c r="AD35" s="65">
        <f t="shared" si="27"/>
        <v>1000</v>
      </c>
      <c r="AE35" s="65">
        <f t="shared" si="27"/>
        <v>1000</v>
      </c>
      <c r="AF35" s="65">
        <f t="shared" si="27"/>
        <v>1000</v>
      </c>
      <c r="AG35" s="65">
        <f t="shared" si="27"/>
        <v>1000</v>
      </c>
      <c r="AH35" s="65">
        <f t="shared" si="27"/>
        <v>1000</v>
      </c>
      <c r="AI35" s="65">
        <f t="shared" si="27"/>
        <v>1000</v>
      </c>
      <c r="AJ35" s="65">
        <f t="shared" si="27"/>
        <v>1000</v>
      </c>
      <c r="AK35" s="65">
        <f t="shared" si="27"/>
        <v>1000</v>
      </c>
      <c r="AL35" s="65">
        <f t="shared" si="27"/>
        <v>1000</v>
      </c>
      <c r="AM35" s="65">
        <f t="shared" si="27"/>
        <v>1000</v>
      </c>
      <c r="AN35" s="65">
        <f t="shared" si="27"/>
        <v>1000</v>
      </c>
      <c r="AO35" s="65">
        <f t="shared" si="27"/>
        <v>1000</v>
      </c>
    </row>
    <row r="36" spans="1:41" s="27" customFormat="1" x14ac:dyDescent="0.3">
      <c r="A36" s="50" t="s">
        <v>138</v>
      </c>
      <c r="B36" s="53">
        <v>0</v>
      </c>
      <c r="C36" s="53">
        <v>60</v>
      </c>
      <c r="D36" s="53">
        <v>90</v>
      </c>
      <c r="E36" s="53">
        <v>90</v>
      </c>
      <c r="F36" s="65">
        <f t="shared" si="25"/>
        <v>60</v>
      </c>
      <c r="G36" s="65">
        <f t="shared" si="25"/>
        <v>60</v>
      </c>
      <c r="H36" s="65">
        <f t="shared" si="25"/>
        <v>60</v>
      </c>
      <c r="I36" s="65">
        <f t="shared" si="25"/>
        <v>60</v>
      </c>
      <c r="J36" s="65">
        <f t="shared" si="25"/>
        <v>60</v>
      </c>
      <c r="K36" s="65">
        <f t="shared" si="25"/>
        <v>60</v>
      </c>
      <c r="L36" s="65">
        <f t="shared" si="25"/>
        <v>60</v>
      </c>
      <c r="M36" s="65">
        <f t="shared" si="25"/>
        <v>60</v>
      </c>
      <c r="N36" s="65">
        <f t="shared" si="25"/>
        <v>60</v>
      </c>
      <c r="O36" s="65">
        <f t="shared" si="25"/>
        <v>60</v>
      </c>
      <c r="P36" s="65">
        <f t="shared" si="25"/>
        <v>60</v>
      </c>
      <c r="Q36" s="65">
        <f t="shared" si="25"/>
        <v>60</v>
      </c>
      <c r="R36" s="65">
        <f t="shared" si="26"/>
        <v>90</v>
      </c>
      <c r="S36" s="65">
        <f t="shared" si="26"/>
        <v>90</v>
      </c>
      <c r="T36" s="65">
        <f t="shared" si="26"/>
        <v>90</v>
      </c>
      <c r="U36" s="65">
        <f t="shared" si="26"/>
        <v>90</v>
      </c>
      <c r="V36" s="65">
        <f t="shared" si="26"/>
        <v>90</v>
      </c>
      <c r="W36" s="65">
        <f t="shared" si="26"/>
        <v>90</v>
      </c>
      <c r="X36" s="65">
        <f t="shared" si="26"/>
        <v>90</v>
      </c>
      <c r="Y36" s="65">
        <f t="shared" si="26"/>
        <v>90</v>
      </c>
      <c r="Z36" s="65">
        <f t="shared" si="26"/>
        <v>90</v>
      </c>
      <c r="AA36" s="65">
        <f t="shared" si="26"/>
        <v>90</v>
      </c>
      <c r="AB36" s="65">
        <f t="shared" si="26"/>
        <v>90</v>
      </c>
      <c r="AC36" s="65">
        <f t="shared" si="26"/>
        <v>90</v>
      </c>
      <c r="AD36" s="65">
        <f t="shared" si="27"/>
        <v>90</v>
      </c>
      <c r="AE36" s="65">
        <f t="shared" si="27"/>
        <v>90</v>
      </c>
      <c r="AF36" s="65">
        <f t="shared" si="27"/>
        <v>90</v>
      </c>
      <c r="AG36" s="65">
        <f t="shared" si="27"/>
        <v>90</v>
      </c>
      <c r="AH36" s="65">
        <f t="shared" si="27"/>
        <v>90</v>
      </c>
      <c r="AI36" s="65">
        <f t="shared" si="27"/>
        <v>90</v>
      </c>
      <c r="AJ36" s="65">
        <f t="shared" si="27"/>
        <v>90</v>
      </c>
      <c r="AK36" s="65">
        <f t="shared" si="27"/>
        <v>90</v>
      </c>
      <c r="AL36" s="65">
        <f t="shared" si="27"/>
        <v>90</v>
      </c>
      <c r="AM36" s="65">
        <f t="shared" si="27"/>
        <v>90</v>
      </c>
      <c r="AN36" s="65">
        <f t="shared" si="27"/>
        <v>90</v>
      </c>
      <c r="AO36" s="65">
        <f t="shared" si="27"/>
        <v>90</v>
      </c>
    </row>
    <row r="37" spans="1:41" s="27" customFormat="1" x14ac:dyDescent="0.3">
      <c r="A37" s="27" t="s">
        <v>3</v>
      </c>
    </row>
    <row r="38" spans="1:41" s="27" customFormat="1" x14ac:dyDescent="0.3">
      <c r="A38" s="27" t="s">
        <v>123</v>
      </c>
      <c r="B38" s="51">
        <v>0</v>
      </c>
      <c r="C38" s="51">
        <v>5000</v>
      </c>
      <c r="D38" s="51">
        <v>5000</v>
      </c>
      <c r="E38" s="51">
        <v>5000</v>
      </c>
      <c r="F38" s="65">
        <f t="shared" si="25"/>
        <v>5000</v>
      </c>
      <c r="G38" s="65">
        <f t="shared" si="25"/>
        <v>5000</v>
      </c>
      <c r="H38" s="65">
        <f t="shared" si="25"/>
        <v>5000</v>
      </c>
      <c r="I38" s="65">
        <f t="shared" si="25"/>
        <v>5000</v>
      </c>
      <c r="J38" s="65">
        <f t="shared" si="25"/>
        <v>5000</v>
      </c>
      <c r="K38" s="65">
        <f t="shared" si="25"/>
        <v>5000</v>
      </c>
      <c r="L38" s="65">
        <f t="shared" si="25"/>
        <v>5000</v>
      </c>
      <c r="M38" s="65">
        <f t="shared" si="25"/>
        <v>5000</v>
      </c>
      <c r="N38" s="65">
        <f t="shared" si="25"/>
        <v>5000</v>
      </c>
      <c r="O38" s="65">
        <f t="shared" si="25"/>
        <v>5000</v>
      </c>
      <c r="P38" s="65">
        <f t="shared" si="25"/>
        <v>5000</v>
      </c>
      <c r="Q38" s="65">
        <f t="shared" si="25"/>
        <v>5000</v>
      </c>
      <c r="R38" s="65">
        <f t="shared" si="26"/>
        <v>5000</v>
      </c>
      <c r="S38" s="65">
        <f t="shared" si="26"/>
        <v>5000</v>
      </c>
      <c r="T38" s="65">
        <f t="shared" si="26"/>
        <v>5000</v>
      </c>
      <c r="U38" s="65">
        <f t="shared" si="26"/>
        <v>5000</v>
      </c>
      <c r="V38" s="65">
        <f t="shared" si="26"/>
        <v>5000</v>
      </c>
      <c r="W38" s="65">
        <f t="shared" si="26"/>
        <v>5000</v>
      </c>
      <c r="X38" s="65">
        <f t="shared" si="26"/>
        <v>5000</v>
      </c>
      <c r="Y38" s="65">
        <f t="shared" si="26"/>
        <v>5000</v>
      </c>
      <c r="Z38" s="65">
        <f t="shared" si="26"/>
        <v>5000</v>
      </c>
      <c r="AA38" s="65">
        <f t="shared" si="26"/>
        <v>5000</v>
      </c>
      <c r="AB38" s="65">
        <f t="shared" si="26"/>
        <v>5000</v>
      </c>
      <c r="AC38" s="65">
        <f t="shared" si="26"/>
        <v>5000</v>
      </c>
      <c r="AD38" s="65">
        <f t="shared" si="27"/>
        <v>5000</v>
      </c>
      <c r="AE38" s="65">
        <f t="shared" si="27"/>
        <v>5000</v>
      </c>
      <c r="AF38" s="65">
        <f t="shared" si="27"/>
        <v>5000</v>
      </c>
      <c r="AG38" s="65">
        <f t="shared" si="27"/>
        <v>5000</v>
      </c>
      <c r="AH38" s="65">
        <f t="shared" si="27"/>
        <v>5000</v>
      </c>
      <c r="AI38" s="65">
        <f t="shared" si="27"/>
        <v>5000</v>
      </c>
      <c r="AJ38" s="65">
        <f t="shared" si="27"/>
        <v>5000</v>
      </c>
      <c r="AK38" s="65">
        <f t="shared" si="27"/>
        <v>5000</v>
      </c>
      <c r="AL38" s="65">
        <f t="shared" si="27"/>
        <v>5000</v>
      </c>
      <c r="AM38" s="65">
        <f t="shared" si="27"/>
        <v>5000</v>
      </c>
      <c r="AN38" s="65">
        <f t="shared" si="27"/>
        <v>5000</v>
      </c>
      <c r="AO38" s="65">
        <f t="shared" si="27"/>
        <v>5000</v>
      </c>
    </row>
    <row r="39" spans="1:41" s="27" customFormat="1" x14ac:dyDescent="0.3">
      <c r="A39" s="27" t="s">
        <v>124</v>
      </c>
      <c r="B39" s="53">
        <v>0</v>
      </c>
      <c r="C39" s="53">
        <v>2000</v>
      </c>
      <c r="D39" s="53">
        <v>3000</v>
      </c>
      <c r="E39" s="53">
        <v>3000</v>
      </c>
      <c r="F39" s="65">
        <f t="shared" si="25"/>
        <v>2000</v>
      </c>
      <c r="G39" s="65">
        <f t="shared" si="25"/>
        <v>2000</v>
      </c>
      <c r="H39" s="65">
        <f t="shared" si="25"/>
        <v>2000</v>
      </c>
      <c r="I39" s="65">
        <f t="shared" si="25"/>
        <v>2000</v>
      </c>
      <c r="J39" s="65">
        <f t="shared" si="25"/>
        <v>2000</v>
      </c>
      <c r="K39" s="65">
        <f t="shared" si="25"/>
        <v>2000</v>
      </c>
      <c r="L39" s="65">
        <f t="shared" si="25"/>
        <v>2000</v>
      </c>
      <c r="M39" s="65">
        <f t="shared" si="25"/>
        <v>2000</v>
      </c>
      <c r="N39" s="65">
        <f t="shared" si="25"/>
        <v>2000</v>
      </c>
      <c r="O39" s="65">
        <f t="shared" si="25"/>
        <v>2000</v>
      </c>
      <c r="P39" s="65">
        <f t="shared" si="25"/>
        <v>2000</v>
      </c>
      <c r="Q39" s="65">
        <f t="shared" si="25"/>
        <v>2000</v>
      </c>
      <c r="R39" s="65">
        <f t="shared" si="26"/>
        <v>3000</v>
      </c>
      <c r="S39" s="65">
        <f t="shared" si="26"/>
        <v>3000</v>
      </c>
      <c r="T39" s="65">
        <f t="shared" si="26"/>
        <v>3000</v>
      </c>
      <c r="U39" s="65">
        <f t="shared" si="26"/>
        <v>3000</v>
      </c>
      <c r="V39" s="65">
        <f t="shared" si="26"/>
        <v>3000</v>
      </c>
      <c r="W39" s="65">
        <f t="shared" si="26"/>
        <v>3000</v>
      </c>
      <c r="X39" s="65">
        <f t="shared" si="26"/>
        <v>3000</v>
      </c>
      <c r="Y39" s="65">
        <f t="shared" si="26"/>
        <v>3000</v>
      </c>
      <c r="Z39" s="65">
        <f t="shared" si="26"/>
        <v>3000</v>
      </c>
      <c r="AA39" s="65">
        <f t="shared" si="26"/>
        <v>3000</v>
      </c>
      <c r="AB39" s="65">
        <f t="shared" si="26"/>
        <v>3000</v>
      </c>
      <c r="AC39" s="65">
        <f t="shared" si="26"/>
        <v>3000</v>
      </c>
      <c r="AD39" s="65">
        <f t="shared" si="27"/>
        <v>3000</v>
      </c>
      <c r="AE39" s="65">
        <f t="shared" si="27"/>
        <v>3000</v>
      </c>
      <c r="AF39" s="65">
        <f t="shared" si="27"/>
        <v>3000</v>
      </c>
      <c r="AG39" s="65">
        <f t="shared" si="27"/>
        <v>3000</v>
      </c>
      <c r="AH39" s="65">
        <f t="shared" si="27"/>
        <v>3000</v>
      </c>
      <c r="AI39" s="65">
        <f t="shared" si="27"/>
        <v>3000</v>
      </c>
      <c r="AJ39" s="65">
        <f t="shared" si="27"/>
        <v>3000</v>
      </c>
      <c r="AK39" s="65">
        <f t="shared" si="27"/>
        <v>3000</v>
      </c>
      <c r="AL39" s="65">
        <f t="shared" si="27"/>
        <v>3000</v>
      </c>
      <c r="AM39" s="65">
        <f t="shared" si="27"/>
        <v>3000</v>
      </c>
      <c r="AN39" s="65">
        <f t="shared" si="27"/>
        <v>3000</v>
      </c>
      <c r="AO39" s="65">
        <f t="shared" si="27"/>
        <v>3000</v>
      </c>
    </row>
    <row r="40" spans="1:41" s="27" customFormat="1" x14ac:dyDescent="0.3">
      <c r="A40" s="27" t="s">
        <v>140</v>
      </c>
      <c r="B40" s="53">
        <v>0</v>
      </c>
      <c r="C40" s="53">
        <v>4000</v>
      </c>
      <c r="D40" s="53">
        <v>4500</v>
      </c>
      <c r="E40" s="53">
        <v>4500</v>
      </c>
      <c r="F40" s="65">
        <f t="shared" si="25"/>
        <v>4000</v>
      </c>
      <c r="G40" s="65">
        <f t="shared" si="25"/>
        <v>4000</v>
      </c>
      <c r="H40" s="65">
        <f t="shared" si="25"/>
        <v>4000</v>
      </c>
      <c r="I40" s="65">
        <f t="shared" si="25"/>
        <v>4000</v>
      </c>
      <c r="J40" s="65">
        <f t="shared" si="25"/>
        <v>4000</v>
      </c>
      <c r="K40" s="65">
        <f t="shared" si="25"/>
        <v>4000</v>
      </c>
      <c r="L40" s="65">
        <f t="shared" si="25"/>
        <v>4000</v>
      </c>
      <c r="M40" s="65">
        <f t="shared" si="25"/>
        <v>4000</v>
      </c>
      <c r="N40" s="65">
        <f t="shared" si="25"/>
        <v>4000</v>
      </c>
      <c r="O40" s="65">
        <f t="shared" si="25"/>
        <v>4000</v>
      </c>
      <c r="P40" s="65">
        <f t="shared" si="25"/>
        <v>4000</v>
      </c>
      <c r="Q40" s="65">
        <f t="shared" si="25"/>
        <v>4000</v>
      </c>
      <c r="R40" s="65">
        <f t="shared" si="26"/>
        <v>4500</v>
      </c>
      <c r="S40" s="65">
        <f t="shared" si="26"/>
        <v>4500</v>
      </c>
      <c r="T40" s="65">
        <f t="shared" si="26"/>
        <v>4500</v>
      </c>
      <c r="U40" s="65">
        <f t="shared" si="26"/>
        <v>4500</v>
      </c>
      <c r="V40" s="65">
        <f t="shared" si="26"/>
        <v>4500</v>
      </c>
      <c r="W40" s="65">
        <f t="shared" si="26"/>
        <v>4500</v>
      </c>
      <c r="X40" s="65">
        <f t="shared" si="26"/>
        <v>4500</v>
      </c>
      <c r="Y40" s="65">
        <f t="shared" si="26"/>
        <v>4500</v>
      </c>
      <c r="Z40" s="65">
        <f t="shared" si="26"/>
        <v>4500</v>
      </c>
      <c r="AA40" s="65">
        <f t="shared" si="26"/>
        <v>4500</v>
      </c>
      <c r="AB40" s="65">
        <f t="shared" si="26"/>
        <v>4500</v>
      </c>
      <c r="AC40" s="65">
        <f t="shared" si="26"/>
        <v>4500</v>
      </c>
      <c r="AD40" s="65">
        <f t="shared" si="27"/>
        <v>4500</v>
      </c>
      <c r="AE40" s="65">
        <f t="shared" si="27"/>
        <v>4500</v>
      </c>
      <c r="AF40" s="65">
        <f t="shared" si="27"/>
        <v>4500</v>
      </c>
      <c r="AG40" s="65">
        <f t="shared" si="27"/>
        <v>4500</v>
      </c>
      <c r="AH40" s="65">
        <f t="shared" si="27"/>
        <v>4500</v>
      </c>
      <c r="AI40" s="65">
        <f t="shared" si="27"/>
        <v>4500</v>
      </c>
      <c r="AJ40" s="65">
        <f t="shared" si="27"/>
        <v>4500</v>
      </c>
      <c r="AK40" s="65">
        <f t="shared" si="27"/>
        <v>4500</v>
      </c>
      <c r="AL40" s="65">
        <f t="shared" si="27"/>
        <v>4500</v>
      </c>
      <c r="AM40" s="65">
        <f t="shared" si="27"/>
        <v>4500</v>
      </c>
      <c r="AN40" s="65">
        <f t="shared" si="27"/>
        <v>4500</v>
      </c>
      <c r="AO40" s="65">
        <f t="shared" si="27"/>
        <v>4500</v>
      </c>
    </row>
    <row r="41" spans="1:41" s="27" customFormat="1" x14ac:dyDescent="0.3">
      <c r="A41" s="27" t="s">
        <v>141</v>
      </c>
    </row>
    <row r="42" spans="1:41" s="27" customFormat="1" x14ac:dyDescent="0.3">
      <c r="A42" s="28" t="s">
        <v>142</v>
      </c>
      <c r="B42" s="53">
        <v>0</v>
      </c>
      <c r="C42" s="53">
        <v>1200</v>
      </c>
      <c r="D42" s="53">
        <v>1200</v>
      </c>
      <c r="E42" s="330">
        <v>1200</v>
      </c>
      <c r="F42" s="65">
        <v>0</v>
      </c>
      <c r="G42" s="65">
        <f t="shared" ref="G42:Q42" si="28">(G4-F4)*$C$42</f>
        <v>1200</v>
      </c>
      <c r="H42" s="65">
        <f t="shared" si="28"/>
        <v>3600</v>
      </c>
      <c r="I42" s="65">
        <f t="shared" si="28"/>
        <v>2400</v>
      </c>
      <c r="J42" s="65">
        <f t="shared" si="28"/>
        <v>0</v>
      </c>
      <c r="K42" s="65">
        <f t="shared" si="28"/>
        <v>0</v>
      </c>
      <c r="L42" s="65">
        <f t="shared" si="28"/>
        <v>0</v>
      </c>
      <c r="M42" s="65">
        <f t="shared" si="28"/>
        <v>0</v>
      </c>
      <c r="N42" s="65">
        <f t="shared" si="28"/>
        <v>0</v>
      </c>
      <c r="O42" s="65">
        <f t="shared" si="28"/>
        <v>0</v>
      </c>
      <c r="P42" s="65">
        <f t="shared" si="28"/>
        <v>0</v>
      </c>
      <c r="Q42" s="65">
        <f t="shared" si="28"/>
        <v>0</v>
      </c>
      <c r="R42" s="65">
        <f>(R4-Q4)*$D$42</f>
        <v>9600</v>
      </c>
      <c r="S42" s="65">
        <f t="shared" ref="S42:AC42" si="29">(S4-R4)*$D$42</f>
        <v>0</v>
      </c>
      <c r="T42" s="65">
        <f t="shared" si="29"/>
        <v>0</v>
      </c>
      <c r="U42" s="65">
        <f t="shared" si="29"/>
        <v>0</v>
      </c>
      <c r="V42" s="65">
        <f t="shared" si="29"/>
        <v>0</v>
      </c>
      <c r="W42" s="65">
        <f t="shared" si="29"/>
        <v>0</v>
      </c>
      <c r="X42" s="65">
        <f t="shared" si="29"/>
        <v>1200</v>
      </c>
      <c r="Y42" s="65">
        <f t="shared" si="29"/>
        <v>0</v>
      </c>
      <c r="Z42" s="65">
        <f t="shared" si="29"/>
        <v>0</v>
      </c>
      <c r="AA42" s="65">
        <f t="shared" si="29"/>
        <v>0</v>
      </c>
      <c r="AB42" s="65">
        <f t="shared" si="29"/>
        <v>1200</v>
      </c>
      <c r="AC42" s="65">
        <f t="shared" si="29"/>
        <v>1200</v>
      </c>
      <c r="AD42" s="65">
        <f t="shared" ref="AD42" si="30">(AD4-AC4)*$D$42</f>
        <v>9600</v>
      </c>
      <c r="AE42" s="65">
        <f t="shared" ref="AE42" si="31">(AE4-AD4)*$D$42</f>
        <v>0</v>
      </c>
      <c r="AF42" s="65">
        <f t="shared" ref="AF42" si="32">(AF4-AE4)*$D$42</f>
        <v>0</v>
      </c>
      <c r="AG42" s="65">
        <f t="shared" ref="AG42" si="33">(AG4-AF4)*$D$42</f>
        <v>0</v>
      </c>
      <c r="AH42" s="65">
        <f t="shared" ref="AH42" si="34">(AH4-AG4)*$D$42</f>
        <v>1200</v>
      </c>
      <c r="AI42" s="65">
        <f t="shared" ref="AI42" si="35">(AI4-AH4)*$D$42</f>
        <v>0</v>
      </c>
      <c r="AJ42" s="65">
        <f t="shared" ref="AJ42" si="36">(AJ4-AI4)*$D$42</f>
        <v>0</v>
      </c>
      <c r="AK42" s="65">
        <f t="shared" ref="AK42" si="37">(AK4-AJ4)*$D$42</f>
        <v>2400</v>
      </c>
      <c r="AL42" s="65">
        <f t="shared" ref="AL42" si="38">(AL4-AK4)*$D$42</f>
        <v>0</v>
      </c>
      <c r="AM42" s="65">
        <f t="shared" ref="AM42" si="39">(AM4-AL4)*$D$42</f>
        <v>0</v>
      </c>
      <c r="AN42" s="65">
        <f t="shared" ref="AN42" si="40">(AN4-AM4)*$D$42</f>
        <v>1200</v>
      </c>
      <c r="AO42" s="65">
        <f t="shared" ref="AO42" si="41">(AO4-AN4)*$D$42</f>
        <v>0</v>
      </c>
    </row>
    <row r="43" spans="1:41" s="27" customFormat="1" x14ac:dyDescent="0.3">
      <c r="A43" s="28" t="s">
        <v>143</v>
      </c>
      <c r="B43" s="53">
        <v>0</v>
      </c>
      <c r="C43" s="53">
        <v>100</v>
      </c>
      <c r="D43" s="53">
        <v>100</v>
      </c>
      <c r="E43" s="53">
        <v>100</v>
      </c>
      <c r="F43" s="65">
        <f>$C43*F$4</f>
        <v>1600</v>
      </c>
      <c r="G43" s="65">
        <f t="shared" ref="G43:Q43" si="42">$C43*G$4</f>
        <v>1700</v>
      </c>
      <c r="H43" s="65">
        <f t="shared" si="42"/>
        <v>2000</v>
      </c>
      <c r="I43" s="65">
        <f t="shared" si="42"/>
        <v>2200</v>
      </c>
      <c r="J43" s="65">
        <f t="shared" si="42"/>
        <v>2200</v>
      </c>
      <c r="K43" s="65">
        <f t="shared" si="42"/>
        <v>2200</v>
      </c>
      <c r="L43" s="65">
        <f t="shared" si="42"/>
        <v>2200</v>
      </c>
      <c r="M43" s="65">
        <f t="shared" si="42"/>
        <v>2200</v>
      </c>
      <c r="N43" s="65">
        <f t="shared" si="42"/>
        <v>2200</v>
      </c>
      <c r="O43" s="65">
        <f t="shared" si="42"/>
        <v>2200</v>
      </c>
      <c r="P43" s="65">
        <f t="shared" si="42"/>
        <v>2200</v>
      </c>
      <c r="Q43" s="65">
        <f t="shared" si="42"/>
        <v>2200</v>
      </c>
      <c r="R43" s="65">
        <f>$D43*R$4</f>
        <v>3000</v>
      </c>
      <c r="S43" s="65">
        <f t="shared" ref="S43:AC43" si="43">$D43*S$4</f>
        <v>3000</v>
      </c>
      <c r="T43" s="65">
        <f t="shared" si="43"/>
        <v>3000</v>
      </c>
      <c r="U43" s="65">
        <f t="shared" si="43"/>
        <v>3000</v>
      </c>
      <c r="V43" s="65">
        <f t="shared" si="43"/>
        <v>3000</v>
      </c>
      <c r="W43" s="65">
        <f t="shared" si="43"/>
        <v>3000</v>
      </c>
      <c r="X43" s="65">
        <f t="shared" si="43"/>
        <v>3100</v>
      </c>
      <c r="Y43" s="65">
        <f t="shared" si="43"/>
        <v>3100</v>
      </c>
      <c r="Z43" s="65">
        <f t="shared" si="43"/>
        <v>3100</v>
      </c>
      <c r="AA43" s="65">
        <f t="shared" si="43"/>
        <v>3100</v>
      </c>
      <c r="AB43" s="65">
        <f t="shared" si="43"/>
        <v>3200</v>
      </c>
      <c r="AC43" s="65">
        <f t="shared" si="43"/>
        <v>3300</v>
      </c>
      <c r="AD43" s="65">
        <f>$E43*AD$4</f>
        <v>4100</v>
      </c>
      <c r="AE43" s="65">
        <f t="shared" ref="AE43:AO43" si="44">$E43*AE$4</f>
        <v>4100</v>
      </c>
      <c r="AF43" s="65">
        <f t="shared" si="44"/>
        <v>4100</v>
      </c>
      <c r="AG43" s="65">
        <f t="shared" si="44"/>
        <v>4100</v>
      </c>
      <c r="AH43" s="65">
        <f t="shared" si="44"/>
        <v>4200</v>
      </c>
      <c r="AI43" s="65">
        <f t="shared" si="44"/>
        <v>4200</v>
      </c>
      <c r="AJ43" s="65">
        <f t="shared" si="44"/>
        <v>4200</v>
      </c>
      <c r="AK43" s="65">
        <f t="shared" si="44"/>
        <v>4400</v>
      </c>
      <c r="AL43" s="65">
        <f t="shared" si="44"/>
        <v>4400</v>
      </c>
      <c r="AM43" s="65">
        <f t="shared" si="44"/>
        <v>4400</v>
      </c>
      <c r="AN43" s="65">
        <f t="shared" si="44"/>
        <v>4500</v>
      </c>
      <c r="AO43" s="65">
        <f t="shared" si="44"/>
        <v>4500</v>
      </c>
    </row>
    <row r="44" spans="1:41" s="27" customFormat="1" x14ac:dyDescent="0.3">
      <c r="A44" s="27" t="s">
        <v>819</v>
      </c>
      <c r="C44" s="65" t="s">
        <v>56</v>
      </c>
      <c r="E44" s="65"/>
      <c r="F44" s="65">
        <f>$C$45*$C$46/12</f>
        <v>2400</v>
      </c>
      <c r="G44" s="65">
        <f t="shared" ref="G44:Q44" si="45">$C$45*$C$46/12</f>
        <v>2400</v>
      </c>
      <c r="H44" s="65">
        <f t="shared" si="45"/>
        <v>2400</v>
      </c>
      <c r="I44" s="65">
        <f t="shared" si="45"/>
        <v>2400</v>
      </c>
      <c r="J44" s="65">
        <f t="shared" si="45"/>
        <v>2400</v>
      </c>
      <c r="K44" s="65">
        <f t="shared" si="45"/>
        <v>2400</v>
      </c>
      <c r="L44" s="65">
        <f t="shared" si="45"/>
        <v>2400</v>
      </c>
      <c r="M44" s="65">
        <f t="shared" si="45"/>
        <v>2400</v>
      </c>
      <c r="N44" s="65">
        <f t="shared" si="45"/>
        <v>2400</v>
      </c>
      <c r="O44" s="65">
        <f t="shared" si="45"/>
        <v>2400</v>
      </c>
      <c r="P44" s="65">
        <f t="shared" si="45"/>
        <v>2400</v>
      </c>
      <c r="Q44" s="65">
        <f t="shared" si="45"/>
        <v>2400</v>
      </c>
      <c r="R44" s="65">
        <f>$D$45*$D$46/12</f>
        <v>3600</v>
      </c>
      <c r="S44" s="65">
        <f t="shared" ref="S44:AC44" si="46">$D$45*$D$46/12</f>
        <v>3600</v>
      </c>
      <c r="T44" s="65">
        <f t="shared" si="46"/>
        <v>3600</v>
      </c>
      <c r="U44" s="65">
        <f t="shared" si="46"/>
        <v>3600</v>
      </c>
      <c r="V44" s="65">
        <f t="shared" si="46"/>
        <v>3600</v>
      </c>
      <c r="W44" s="65">
        <f t="shared" si="46"/>
        <v>3600</v>
      </c>
      <c r="X44" s="65">
        <f t="shared" si="46"/>
        <v>3600</v>
      </c>
      <c r="Y44" s="65">
        <f t="shared" si="46"/>
        <v>3600</v>
      </c>
      <c r="Z44" s="65">
        <f t="shared" si="46"/>
        <v>3600</v>
      </c>
      <c r="AA44" s="65">
        <f t="shared" si="46"/>
        <v>3600</v>
      </c>
      <c r="AB44" s="65">
        <f t="shared" si="46"/>
        <v>3600</v>
      </c>
      <c r="AC44" s="65">
        <f t="shared" si="46"/>
        <v>3600</v>
      </c>
      <c r="AD44" s="65">
        <f>$E$45*$E$46/12</f>
        <v>4800</v>
      </c>
      <c r="AE44" s="65">
        <f t="shared" ref="AE44:AO44" si="47">$E$45*$E$46/12</f>
        <v>4800</v>
      </c>
      <c r="AF44" s="65">
        <f t="shared" si="47"/>
        <v>4800</v>
      </c>
      <c r="AG44" s="65">
        <f t="shared" si="47"/>
        <v>4800</v>
      </c>
      <c r="AH44" s="65">
        <f t="shared" si="47"/>
        <v>4800</v>
      </c>
      <c r="AI44" s="65">
        <f t="shared" si="47"/>
        <v>4800</v>
      </c>
      <c r="AJ44" s="65">
        <f t="shared" si="47"/>
        <v>4800</v>
      </c>
      <c r="AK44" s="65">
        <f t="shared" si="47"/>
        <v>4800</v>
      </c>
      <c r="AL44" s="65">
        <f t="shared" si="47"/>
        <v>4800</v>
      </c>
      <c r="AM44" s="65">
        <f t="shared" si="47"/>
        <v>4800</v>
      </c>
      <c r="AN44" s="65">
        <f t="shared" si="47"/>
        <v>4800</v>
      </c>
      <c r="AO44" s="65">
        <f t="shared" si="47"/>
        <v>4800</v>
      </c>
    </row>
    <row r="45" spans="1:41" s="27" customFormat="1" x14ac:dyDescent="0.3">
      <c r="A45" s="300" t="s">
        <v>87</v>
      </c>
      <c r="B45" s="331">
        <v>0</v>
      </c>
      <c r="C45" s="331">
        <v>12</v>
      </c>
      <c r="D45" s="331">
        <v>12</v>
      </c>
      <c r="E45" s="331">
        <v>12</v>
      </c>
    </row>
    <row r="46" spans="1:41" s="27" customFormat="1" x14ac:dyDescent="0.3">
      <c r="A46" s="300" t="s">
        <v>88</v>
      </c>
      <c r="B46" s="332">
        <v>0</v>
      </c>
      <c r="C46" s="332">
        <v>2400</v>
      </c>
      <c r="D46" s="332">
        <v>3600</v>
      </c>
      <c r="E46" s="332">
        <v>4800</v>
      </c>
    </row>
    <row r="47" spans="1:41" s="27" customFormat="1" x14ac:dyDescent="0.3">
      <c r="A47" s="28" t="s">
        <v>631</v>
      </c>
      <c r="B47" s="82">
        <v>0</v>
      </c>
      <c r="C47" s="82"/>
      <c r="D47" s="82"/>
      <c r="E47" s="82"/>
      <c r="F47" s="65">
        <v>19333</v>
      </c>
      <c r="G47" s="65">
        <v>38333</v>
      </c>
      <c r="H47" s="65">
        <v>58333</v>
      </c>
      <c r="I47" s="65">
        <v>82333</v>
      </c>
      <c r="J47" s="65">
        <v>24333</v>
      </c>
      <c r="K47" s="65">
        <v>24333</v>
      </c>
      <c r="L47" s="65">
        <v>25333</v>
      </c>
      <c r="M47" s="65">
        <v>24333</v>
      </c>
      <c r="N47" s="65">
        <v>24333</v>
      </c>
      <c r="O47" s="65">
        <v>30333</v>
      </c>
      <c r="P47" s="65">
        <v>24333</v>
      </c>
      <c r="Q47" s="65">
        <v>24333</v>
      </c>
      <c r="R47" s="65">
        <v>75135</v>
      </c>
      <c r="S47" s="65">
        <v>66135</v>
      </c>
      <c r="T47" s="65">
        <v>58135</v>
      </c>
      <c r="U47" s="65">
        <v>65135</v>
      </c>
      <c r="V47" s="65">
        <v>54135</v>
      </c>
      <c r="W47" s="65">
        <v>54135</v>
      </c>
      <c r="X47" s="65">
        <v>58135</v>
      </c>
      <c r="Y47" s="65">
        <v>54135</v>
      </c>
      <c r="Z47" s="65">
        <v>54135</v>
      </c>
      <c r="AA47" s="65">
        <v>63135</v>
      </c>
      <c r="AB47" s="65">
        <v>54135</v>
      </c>
      <c r="AC47" s="65">
        <v>54135</v>
      </c>
      <c r="AD47" s="65">
        <v>92219</v>
      </c>
      <c r="AE47" s="65">
        <v>77219</v>
      </c>
      <c r="AF47" s="65">
        <v>77219</v>
      </c>
      <c r="AG47" s="65">
        <v>98219</v>
      </c>
      <c r="AH47" s="65">
        <v>77219</v>
      </c>
      <c r="AI47" s="65">
        <v>77219</v>
      </c>
      <c r="AJ47" s="65">
        <v>92219</v>
      </c>
      <c r="AK47" s="65">
        <v>77219</v>
      </c>
      <c r="AL47" s="65">
        <v>77219</v>
      </c>
      <c r="AM47" s="65">
        <v>98219</v>
      </c>
      <c r="AN47" s="65">
        <v>77219</v>
      </c>
      <c r="AO47" s="65">
        <v>77219</v>
      </c>
    </row>
    <row r="48" spans="1:41" s="27" customFormat="1" x14ac:dyDescent="0.3">
      <c r="A48" s="27" t="s">
        <v>144</v>
      </c>
    </row>
    <row r="49" spans="1:41" s="27" customFormat="1" x14ac:dyDescent="0.3">
      <c r="A49" s="27" t="s">
        <v>103</v>
      </c>
      <c r="B49" s="53">
        <v>0</v>
      </c>
      <c r="C49" s="53">
        <v>100</v>
      </c>
      <c r="D49" s="53">
        <v>100</v>
      </c>
      <c r="E49" s="303">
        <v>100</v>
      </c>
      <c r="F49" s="65">
        <f>$C49*F$4</f>
        <v>1600</v>
      </c>
      <c r="G49" s="65">
        <f t="shared" ref="G49:Q50" si="48">$C49*G$4</f>
        <v>1700</v>
      </c>
      <c r="H49" s="65">
        <f t="shared" si="48"/>
        <v>2000</v>
      </c>
      <c r="I49" s="65">
        <f t="shared" si="48"/>
        <v>2200</v>
      </c>
      <c r="J49" s="65">
        <f t="shared" si="48"/>
        <v>2200</v>
      </c>
      <c r="K49" s="65">
        <f t="shared" si="48"/>
        <v>2200</v>
      </c>
      <c r="L49" s="65">
        <f t="shared" si="48"/>
        <v>2200</v>
      </c>
      <c r="M49" s="65">
        <f t="shared" si="48"/>
        <v>2200</v>
      </c>
      <c r="N49" s="65">
        <f t="shared" si="48"/>
        <v>2200</v>
      </c>
      <c r="O49" s="65">
        <f t="shared" si="48"/>
        <v>2200</v>
      </c>
      <c r="P49" s="65">
        <f t="shared" si="48"/>
        <v>2200</v>
      </c>
      <c r="Q49" s="65">
        <f t="shared" si="48"/>
        <v>2200</v>
      </c>
      <c r="R49" s="65">
        <f>$D49*R$4</f>
        <v>3000</v>
      </c>
      <c r="S49" s="65">
        <f t="shared" ref="S49:AC50" si="49">$D49*S$4</f>
        <v>3000</v>
      </c>
      <c r="T49" s="65">
        <f t="shared" si="49"/>
        <v>3000</v>
      </c>
      <c r="U49" s="65">
        <f t="shared" si="49"/>
        <v>3000</v>
      </c>
      <c r="V49" s="65">
        <f t="shared" si="49"/>
        <v>3000</v>
      </c>
      <c r="W49" s="65">
        <f t="shared" si="49"/>
        <v>3000</v>
      </c>
      <c r="X49" s="65">
        <f t="shared" si="49"/>
        <v>3100</v>
      </c>
      <c r="Y49" s="65">
        <f t="shared" si="49"/>
        <v>3100</v>
      </c>
      <c r="Z49" s="65">
        <f t="shared" si="49"/>
        <v>3100</v>
      </c>
      <c r="AA49" s="65">
        <f t="shared" si="49"/>
        <v>3100</v>
      </c>
      <c r="AB49" s="65">
        <f t="shared" si="49"/>
        <v>3200</v>
      </c>
      <c r="AC49" s="65">
        <f t="shared" si="49"/>
        <v>3300</v>
      </c>
      <c r="AD49" s="65">
        <f>$E49*AD$4</f>
        <v>4100</v>
      </c>
      <c r="AE49" s="65">
        <f t="shared" ref="AE49:AO50" si="50">$E49*AE$4</f>
        <v>4100</v>
      </c>
      <c r="AF49" s="65">
        <f t="shared" si="50"/>
        <v>4100</v>
      </c>
      <c r="AG49" s="65">
        <f t="shared" si="50"/>
        <v>4100</v>
      </c>
      <c r="AH49" s="65">
        <f t="shared" si="50"/>
        <v>4200</v>
      </c>
      <c r="AI49" s="65">
        <f t="shared" si="50"/>
        <v>4200</v>
      </c>
      <c r="AJ49" s="65">
        <f t="shared" si="50"/>
        <v>4200</v>
      </c>
      <c r="AK49" s="65">
        <f t="shared" si="50"/>
        <v>4400</v>
      </c>
      <c r="AL49" s="65">
        <f t="shared" si="50"/>
        <v>4400</v>
      </c>
      <c r="AM49" s="65">
        <f t="shared" si="50"/>
        <v>4400</v>
      </c>
      <c r="AN49" s="65">
        <f t="shared" si="50"/>
        <v>4500</v>
      </c>
      <c r="AO49" s="65">
        <f t="shared" si="50"/>
        <v>4500</v>
      </c>
    </row>
    <row r="50" spans="1:41" s="27" customFormat="1" x14ac:dyDescent="0.3">
      <c r="A50" s="27" t="s">
        <v>279</v>
      </c>
      <c r="B50" s="53">
        <v>0</v>
      </c>
      <c r="C50" s="53">
        <v>72</v>
      </c>
      <c r="D50" s="53">
        <v>72</v>
      </c>
      <c r="E50" s="303">
        <v>72</v>
      </c>
      <c r="F50" s="65">
        <f>$C50*F$4</f>
        <v>1152</v>
      </c>
      <c r="G50" s="65">
        <f t="shared" si="48"/>
        <v>1224</v>
      </c>
      <c r="H50" s="65">
        <f t="shared" si="48"/>
        <v>1440</v>
      </c>
      <c r="I50" s="65">
        <f t="shared" si="48"/>
        <v>1584</v>
      </c>
      <c r="J50" s="65">
        <f t="shared" si="48"/>
        <v>1584</v>
      </c>
      <c r="K50" s="65">
        <f t="shared" si="48"/>
        <v>1584</v>
      </c>
      <c r="L50" s="65">
        <f t="shared" si="48"/>
        <v>1584</v>
      </c>
      <c r="M50" s="65">
        <f t="shared" si="48"/>
        <v>1584</v>
      </c>
      <c r="N50" s="65">
        <f t="shared" si="48"/>
        <v>1584</v>
      </c>
      <c r="O50" s="65">
        <f t="shared" si="48"/>
        <v>1584</v>
      </c>
      <c r="P50" s="65">
        <f t="shared" si="48"/>
        <v>1584</v>
      </c>
      <c r="Q50" s="65">
        <f t="shared" si="48"/>
        <v>1584</v>
      </c>
      <c r="R50" s="65">
        <f>$D50*R$4</f>
        <v>2160</v>
      </c>
      <c r="S50" s="65">
        <f t="shared" si="49"/>
        <v>2160</v>
      </c>
      <c r="T50" s="65">
        <f t="shared" si="49"/>
        <v>2160</v>
      </c>
      <c r="U50" s="65">
        <f t="shared" si="49"/>
        <v>2160</v>
      </c>
      <c r="V50" s="65">
        <f t="shared" si="49"/>
        <v>2160</v>
      </c>
      <c r="W50" s="65">
        <f t="shared" si="49"/>
        <v>2160</v>
      </c>
      <c r="X50" s="65">
        <f t="shared" si="49"/>
        <v>2232</v>
      </c>
      <c r="Y50" s="65">
        <f t="shared" si="49"/>
        <v>2232</v>
      </c>
      <c r="Z50" s="65">
        <f t="shared" si="49"/>
        <v>2232</v>
      </c>
      <c r="AA50" s="65">
        <f t="shared" si="49"/>
        <v>2232</v>
      </c>
      <c r="AB50" s="65">
        <f t="shared" si="49"/>
        <v>2304</v>
      </c>
      <c r="AC50" s="65">
        <f t="shared" si="49"/>
        <v>2376</v>
      </c>
      <c r="AD50" s="65">
        <f>$E50*AD$4</f>
        <v>2952</v>
      </c>
      <c r="AE50" s="65">
        <f t="shared" si="50"/>
        <v>2952</v>
      </c>
      <c r="AF50" s="65">
        <f t="shared" si="50"/>
        <v>2952</v>
      </c>
      <c r="AG50" s="65">
        <f t="shared" si="50"/>
        <v>2952</v>
      </c>
      <c r="AH50" s="65">
        <f t="shared" si="50"/>
        <v>3024</v>
      </c>
      <c r="AI50" s="65">
        <f t="shared" si="50"/>
        <v>3024</v>
      </c>
      <c r="AJ50" s="65">
        <f t="shared" si="50"/>
        <v>3024</v>
      </c>
      <c r="AK50" s="65">
        <f t="shared" si="50"/>
        <v>3168</v>
      </c>
      <c r="AL50" s="65">
        <f t="shared" si="50"/>
        <v>3168</v>
      </c>
      <c r="AM50" s="65">
        <f t="shared" si="50"/>
        <v>3168</v>
      </c>
      <c r="AN50" s="65">
        <f t="shared" si="50"/>
        <v>3240</v>
      </c>
      <c r="AO50" s="65">
        <f t="shared" si="50"/>
        <v>3240</v>
      </c>
    </row>
    <row r="51" spans="1:41" s="27" customFormat="1" x14ac:dyDescent="0.3">
      <c r="A51" s="27" t="s">
        <v>128</v>
      </c>
      <c r="B51" s="53">
        <v>0</v>
      </c>
      <c r="C51" s="53">
        <v>1250</v>
      </c>
      <c r="D51" s="53">
        <v>1250</v>
      </c>
      <c r="E51" s="303">
        <v>1250</v>
      </c>
      <c r="F51" s="65">
        <f t="shared" ref="F51:H51" si="51">$C51</f>
        <v>1250</v>
      </c>
      <c r="G51" s="65">
        <f t="shared" si="51"/>
        <v>1250</v>
      </c>
      <c r="H51" s="65">
        <f t="shared" si="51"/>
        <v>1250</v>
      </c>
      <c r="I51" s="65">
        <f t="shared" ref="I51:Q51" si="52">$C51</f>
        <v>1250</v>
      </c>
      <c r="J51" s="65">
        <f t="shared" si="52"/>
        <v>1250</v>
      </c>
      <c r="K51" s="65">
        <f t="shared" si="52"/>
        <v>1250</v>
      </c>
      <c r="L51" s="65">
        <f t="shared" si="52"/>
        <v>1250</v>
      </c>
      <c r="M51" s="65">
        <f t="shared" si="52"/>
        <v>1250</v>
      </c>
      <c r="N51" s="65">
        <f t="shared" si="52"/>
        <v>1250</v>
      </c>
      <c r="O51" s="65">
        <f t="shared" si="52"/>
        <v>1250</v>
      </c>
      <c r="P51" s="65">
        <f t="shared" si="52"/>
        <v>1250</v>
      </c>
      <c r="Q51" s="65">
        <f t="shared" si="52"/>
        <v>1250</v>
      </c>
      <c r="R51" s="65">
        <f>$D51</f>
        <v>1250</v>
      </c>
      <c r="S51" s="65">
        <f t="shared" ref="S51:AC51" si="53">$D51</f>
        <v>1250</v>
      </c>
      <c r="T51" s="65">
        <f t="shared" si="53"/>
        <v>1250</v>
      </c>
      <c r="U51" s="65">
        <f t="shared" si="53"/>
        <v>1250</v>
      </c>
      <c r="V51" s="65">
        <f t="shared" si="53"/>
        <v>1250</v>
      </c>
      <c r="W51" s="65">
        <f t="shared" si="53"/>
        <v>1250</v>
      </c>
      <c r="X51" s="65">
        <f t="shared" si="53"/>
        <v>1250</v>
      </c>
      <c r="Y51" s="65">
        <f t="shared" si="53"/>
        <v>1250</v>
      </c>
      <c r="Z51" s="65">
        <f t="shared" si="53"/>
        <v>1250</v>
      </c>
      <c r="AA51" s="65">
        <f t="shared" si="53"/>
        <v>1250</v>
      </c>
      <c r="AB51" s="65">
        <f t="shared" si="53"/>
        <v>1250</v>
      </c>
      <c r="AC51" s="65">
        <f t="shared" si="53"/>
        <v>1250</v>
      </c>
      <c r="AD51" s="65">
        <f t="shared" ref="AD51:AO51" si="54">$E51</f>
        <v>1250</v>
      </c>
      <c r="AE51" s="65">
        <f t="shared" si="54"/>
        <v>1250</v>
      </c>
      <c r="AF51" s="65">
        <f t="shared" si="54"/>
        <v>1250</v>
      </c>
      <c r="AG51" s="65">
        <f t="shared" si="54"/>
        <v>1250</v>
      </c>
      <c r="AH51" s="65">
        <f t="shared" si="54"/>
        <v>1250</v>
      </c>
      <c r="AI51" s="65">
        <f t="shared" si="54"/>
        <v>1250</v>
      </c>
      <c r="AJ51" s="65">
        <f t="shared" si="54"/>
        <v>1250</v>
      </c>
      <c r="AK51" s="65">
        <f t="shared" si="54"/>
        <v>1250</v>
      </c>
      <c r="AL51" s="65">
        <f t="shared" si="54"/>
        <v>1250</v>
      </c>
      <c r="AM51" s="65">
        <f t="shared" si="54"/>
        <v>1250</v>
      </c>
      <c r="AN51" s="65">
        <f t="shared" si="54"/>
        <v>1250</v>
      </c>
      <c r="AO51" s="65">
        <f t="shared" si="54"/>
        <v>1250</v>
      </c>
    </row>
    <row r="52" spans="1:41" s="27" customFormat="1" x14ac:dyDescent="0.3">
      <c r="A52" s="333" t="s">
        <v>424</v>
      </c>
    </row>
    <row r="53" spans="1:41" s="27" customFormat="1" x14ac:dyDescent="0.3">
      <c r="A53" s="27" t="s">
        <v>687</v>
      </c>
      <c r="C53" s="51">
        <v>5000</v>
      </c>
      <c r="D53" s="51">
        <v>5000</v>
      </c>
      <c r="E53" s="51">
        <v>5000</v>
      </c>
      <c r="F53" s="65">
        <f t="shared" ref="F53:Q53" si="55">$C53</f>
        <v>5000</v>
      </c>
      <c r="G53" s="65">
        <f t="shared" si="55"/>
        <v>5000</v>
      </c>
      <c r="H53" s="65">
        <f t="shared" si="55"/>
        <v>5000</v>
      </c>
      <c r="I53" s="65">
        <f t="shared" si="55"/>
        <v>5000</v>
      </c>
      <c r="J53" s="65">
        <f t="shared" si="55"/>
        <v>5000</v>
      </c>
      <c r="K53" s="65">
        <f t="shared" si="55"/>
        <v>5000</v>
      </c>
      <c r="L53" s="65">
        <f t="shared" si="55"/>
        <v>5000</v>
      </c>
      <c r="M53" s="65">
        <f t="shared" si="55"/>
        <v>5000</v>
      </c>
      <c r="N53" s="65">
        <f t="shared" si="55"/>
        <v>5000</v>
      </c>
      <c r="O53" s="65">
        <f t="shared" si="55"/>
        <v>5000</v>
      </c>
      <c r="P53" s="65">
        <f t="shared" si="55"/>
        <v>5000</v>
      </c>
      <c r="Q53" s="65">
        <f t="shared" si="55"/>
        <v>5000</v>
      </c>
      <c r="R53" s="65">
        <f t="shared" ref="R53:AC53" si="56">$D53</f>
        <v>5000</v>
      </c>
      <c r="S53" s="65">
        <f t="shared" si="56"/>
        <v>5000</v>
      </c>
      <c r="T53" s="65">
        <f t="shared" si="56"/>
        <v>5000</v>
      </c>
      <c r="U53" s="65">
        <f t="shared" si="56"/>
        <v>5000</v>
      </c>
      <c r="V53" s="65">
        <f t="shared" si="56"/>
        <v>5000</v>
      </c>
      <c r="W53" s="65">
        <f t="shared" si="56"/>
        <v>5000</v>
      </c>
      <c r="X53" s="65">
        <f t="shared" si="56"/>
        <v>5000</v>
      </c>
      <c r="Y53" s="65">
        <f t="shared" si="56"/>
        <v>5000</v>
      </c>
      <c r="Z53" s="65">
        <f t="shared" si="56"/>
        <v>5000</v>
      </c>
      <c r="AA53" s="65">
        <f t="shared" si="56"/>
        <v>5000</v>
      </c>
      <c r="AB53" s="65">
        <f t="shared" si="56"/>
        <v>5000</v>
      </c>
      <c r="AC53" s="65">
        <f t="shared" si="56"/>
        <v>5000</v>
      </c>
      <c r="AD53" s="65">
        <f t="shared" ref="AD53:AO53" si="57">$E53</f>
        <v>5000</v>
      </c>
      <c r="AE53" s="65">
        <f t="shared" si="57"/>
        <v>5000</v>
      </c>
      <c r="AF53" s="65">
        <f t="shared" si="57"/>
        <v>5000</v>
      </c>
      <c r="AG53" s="65">
        <f t="shared" si="57"/>
        <v>5000</v>
      </c>
      <c r="AH53" s="65">
        <f t="shared" si="57"/>
        <v>5000</v>
      </c>
      <c r="AI53" s="65">
        <f t="shared" si="57"/>
        <v>5000</v>
      </c>
      <c r="AJ53" s="65">
        <f t="shared" si="57"/>
        <v>5000</v>
      </c>
      <c r="AK53" s="65">
        <f t="shared" si="57"/>
        <v>5000</v>
      </c>
      <c r="AL53" s="65">
        <f t="shared" si="57"/>
        <v>5000</v>
      </c>
      <c r="AM53" s="65">
        <f t="shared" si="57"/>
        <v>5000</v>
      </c>
      <c r="AN53" s="65">
        <f t="shared" si="57"/>
        <v>5000</v>
      </c>
      <c r="AO53" s="65">
        <f t="shared" si="57"/>
        <v>5000</v>
      </c>
    </row>
    <row r="54" spans="1:41" s="27" customFormat="1" x14ac:dyDescent="0.3">
      <c r="A54" s="27" t="s">
        <v>695</v>
      </c>
      <c r="C54" s="53">
        <v>2200</v>
      </c>
      <c r="D54" s="53">
        <v>2200</v>
      </c>
      <c r="E54" s="303">
        <v>2200</v>
      </c>
      <c r="F54" s="334">
        <f>'Sales Headcount'!C58*'Operating Exp'!$C54</f>
        <v>15400</v>
      </c>
      <c r="G54" s="334">
        <f>'Sales Headcount'!D58*'Operating Exp'!$C54</f>
        <v>15400</v>
      </c>
      <c r="H54" s="334">
        <f>'Sales Headcount'!E58*'Operating Exp'!$C54</f>
        <v>15400</v>
      </c>
      <c r="I54" s="334">
        <f>'Sales Headcount'!F58*'Operating Exp'!$C54</f>
        <v>15400</v>
      </c>
      <c r="J54" s="334">
        <f>'Sales Headcount'!G58*'Operating Exp'!$C54</f>
        <v>15400</v>
      </c>
      <c r="K54" s="334">
        <f>'Sales Headcount'!H58*'Operating Exp'!$C54</f>
        <v>15400</v>
      </c>
      <c r="L54" s="334">
        <f>'Sales Headcount'!I58*'Operating Exp'!$C54</f>
        <v>15400</v>
      </c>
      <c r="M54" s="334">
        <f>'Sales Headcount'!J58*'Operating Exp'!$C54</f>
        <v>15400</v>
      </c>
      <c r="N54" s="334">
        <f>'Sales Headcount'!K58*'Operating Exp'!$C54</f>
        <v>15400</v>
      </c>
      <c r="O54" s="334">
        <f>'Sales Headcount'!L58*'Operating Exp'!$C54</f>
        <v>15400</v>
      </c>
      <c r="P54" s="334">
        <f>'Sales Headcount'!M58*'Operating Exp'!$C54</f>
        <v>15400</v>
      </c>
      <c r="Q54" s="334">
        <f>'Sales Headcount'!N58*'Operating Exp'!$C54</f>
        <v>15400</v>
      </c>
      <c r="R54" s="334">
        <f>'Sales Headcount'!O58*'Operating Exp'!$D54</f>
        <v>19800</v>
      </c>
      <c r="S54" s="334">
        <f>'Sales Headcount'!P58*'Operating Exp'!$D54</f>
        <v>19800</v>
      </c>
      <c r="T54" s="334">
        <f>'Sales Headcount'!Q58*'Operating Exp'!$D54</f>
        <v>19800</v>
      </c>
      <c r="U54" s="334">
        <f>'Sales Headcount'!R58*'Operating Exp'!$D54</f>
        <v>19800</v>
      </c>
      <c r="V54" s="334">
        <f>'Sales Headcount'!S58*'Operating Exp'!$D54</f>
        <v>19800</v>
      </c>
      <c r="W54" s="334">
        <f>'Sales Headcount'!T58*'Operating Exp'!$D54</f>
        <v>19800</v>
      </c>
      <c r="X54" s="334">
        <f>'Sales Headcount'!U58*'Operating Exp'!$D54</f>
        <v>19800</v>
      </c>
      <c r="Y54" s="334">
        <f>'Sales Headcount'!V58*'Operating Exp'!$D54</f>
        <v>19800</v>
      </c>
      <c r="Z54" s="334">
        <f>'Sales Headcount'!W58*'Operating Exp'!$D54</f>
        <v>19800</v>
      </c>
      <c r="AA54" s="334">
        <f>'Sales Headcount'!X58*'Operating Exp'!$D54</f>
        <v>19800</v>
      </c>
      <c r="AB54" s="334">
        <f>'Sales Headcount'!Y58*'Operating Exp'!$D54</f>
        <v>19800</v>
      </c>
      <c r="AC54" s="334">
        <f>'Sales Headcount'!Z58*'Operating Exp'!$D54</f>
        <v>19800</v>
      </c>
      <c r="AD54" s="334">
        <f>'Sales Headcount'!AA58*'Operating Exp'!$E54</f>
        <v>26400</v>
      </c>
      <c r="AE54" s="334">
        <f>'Sales Headcount'!AB58*'Operating Exp'!$E54</f>
        <v>26400</v>
      </c>
      <c r="AF54" s="334">
        <f>'Sales Headcount'!AC58*'Operating Exp'!$E54</f>
        <v>26400</v>
      </c>
      <c r="AG54" s="334">
        <f>'Sales Headcount'!AD58*'Operating Exp'!$E54</f>
        <v>26400</v>
      </c>
      <c r="AH54" s="334">
        <f>'Sales Headcount'!AE58*'Operating Exp'!$E54</f>
        <v>26400</v>
      </c>
      <c r="AI54" s="334">
        <f>'Sales Headcount'!AF58*'Operating Exp'!$E54</f>
        <v>26400</v>
      </c>
      <c r="AJ54" s="334">
        <f>'Sales Headcount'!AG58*'Operating Exp'!$E54</f>
        <v>26400</v>
      </c>
      <c r="AK54" s="334">
        <f>'Sales Headcount'!AH58*'Operating Exp'!$E54</f>
        <v>26400</v>
      </c>
      <c r="AL54" s="334">
        <f>'Sales Headcount'!AI58*'Operating Exp'!$E54</f>
        <v>26400</v>
      </c>
      <c r="AM54" s="334">
        <f>'Sales Headcount'!AJ58*'Operating Exp'!$E54</f>
        <v>26400</v>
      </c>
      <c r="AN54" s="334">
        <f>'Sales Headcount'!AK58*'Operating Exp'!$E54</f>
        <v>26400</v>
      </c>
      <c r="AO54" s="334">
        <f>'Sales Headcount'!AL58*'Operating Exp'!$E54</f>
        <v>26400</v>
      </c>
    </row>
    <row r="55" spans="1:41" s="27" customFormat="1" x14ac:dyDescent="0.3">
      <c r="A55" s="27" t="s">
        <v>686</v>
      </c>
      <c r="F55" s="65">
        <f>F53+F54</f>
        <v>20400</v>
      </c>
      <c r="G55" s="65">
        <f t="shared" ref="G55:AO55" si="58">G53+G54</f>
        <v>20400</v>
      </c>
      <c r="H55" s="65">
        <f t="shared" si="58"/>
        <v>20400</v>
      </c>
      <c r="I55" s="65">
        <f t="shared" si="58"/>
        <v>20400</v>
      </c>
      <c r="J55" s="65">
        <f t="shared" si="58"/>
        <v>20400</v>
      </c>
      <c r="K55" s="65">
        <f t="shared" si="58"/>
        <v>20400</v>
      </c>
      <c r="L55" s="65">
        <f t="shared" si="58"/>
        <v>20400</v>
      </c>
      <c r="M55" s="65">
        <f t="shared" si="58"/>
        <v>20400</v>
      </c>
      <c r="N55" s="65">
        <f t="shared" si="58"/>
        <v>20400</v>
      </c>
      <c r="O55" s="65">
        <f t="shared" si="58"/>
        <v>20400</v>
      </c>
      <c r="P55" s="65">
        <f t="shared" si="58"/>
        <v>20400</v>
      </c>
      <c r="Q55" s="65">
        <f t="shared" si="58"/>
        <v>20400</v>
      </c>
      <c r="R55" s="65">
        <f t="shared" si="58"/>
        <v>24800</v>
      </c>
      <c r="S55" s="65">
        <f t="shared" si="58"/>
        <v>24800</v>
      </c>
      <c r="T55" s="65">
        <f t="shared" si="58"/>
        <v>24800</v>
      </c>
      <c r="U55" s="65">
        <f t="shared" si="58"/>
        <v>24800</v>
      </c>
      <c r="V55" s="65">
        <f t="shared" si="58"/>
        <v>24800</v>
      </c>
      <c r="W55" s="65">
        <f t="shared" si="58"/>
        <v>24800</v>
      </c>
      <c r="X55" s="65">
        <f t="shared" si="58"/>
        <v>24800</v>
      </c>
      <c r="Y55" s="65">
        <f t="shared" si="58"/>
        <v>24800</v>
      </c>
      <c r="Z55" s="65">
        <f t="shared" si="58"/>
        <v>24800</v>
      </c>
      <c r="AA55" s="65">
        <f t="shared" si="58"/>
        <v>24800</v>
      </c>
      <c r="AB55" s="65">
        <f t="shared" si="58"/>
        <v>24800</v>
      </c>
      <c r="AC55" s="65">
        <f t="shared" si="58"/>
        <v>24800</v>
      </c>
      <c r="AD55" s="65">
        <f t="shared" si="58"/>
        <v>31400</v>
      </c>
      <c r="AE55" s="65">
        <f t="shared" si="58"/>
        <v>31400</v>
      </c>
      <c r="AF55" s="65">
        <f t="shared" si="58"/>
        <v>31400</v>
      </c>
      <c r="AG55" s="65">
        <f t="shared" si="58"/>
        <v>31400</v>
      </c>
      <c r="AH55" s="65">
        <f t="shared" si="58"/>
        <v>31400</v>
      </c>
      <c r="AI55" s="65">
        <f t="shared" si="58"/>
        <v>31400</v>
      </c>
      <c r="AJ55" s="65">
        <f t="shared" si="58"/>
        <v>31400</v>
      </c>
      <c r="AK55" s="65">
        <f t="shared" si="58"/>
        <v>31400</v>
      </c>
      <c r="AL55" s="65">
        <f t="shared" si="58"/>
        <v>31400</v>
      </c>
      <c r="AM55" s="65">
        <f t="shared" si="58"/>
        <v>31400</v>
      </c>
      <c r="AN55" s="65">
        <f t="shared" si="58"/>
        <v>31400</v>
      </c>
      <c r="AO55" s="65">
        <f t="shared" si="58"/>
        <v>31400</v>
      </c>
    </row>
    <row r="56" spans="1:41" s="27" customFormat="1" x14ac:dyDescent="0.3">
      <c r="A56" s="27" t="s">
        <v>90</v>
      </c>
      <c r="B56" s="53">
        <v>0</v>
      </c>
      <c r="C56" s="53">
        <v>20</v>
      </c>
      <c r="D56" s="53">
        <v>20</v>
      </c>
      <c r="E56" s="303">
        <v>20</v>
      </c>
      <c r="F56" s="65">
        <f>$C56*F$4</f>
        <v>320</v>
      </c>
      <c r="G56" s="65">
        <f t="shared" ref="G56:Q56" si="59">$C56*G$4</f>
        <v>340</v>
      </c>
      <c r="H56" s="65">
        <f t="shared" si="59"/>
        <v>400</v>
      </c>
      <c r="I56" s="65">
        <f t="shared" si="59"/>
        <v>440</v>
      </c>
      <c r="J56" s="65">
        <f t="shared" si="59"/>
        <v>440</v>
      </c>
      <c r="K56" s="65">
        <f t="shared" si="59"/>
        <v>440</v>
      </c>
      <c r="L56" s="65">
        <f t="shared" si="59"/>
        <v>440</v>
      </c>
      <c r="M56" s="65">
        <f t="shared" si="59"/>
        <v>440</v>
      </c>
      <c r="N56" s="65">
        <f t="shared" si="59"/>
        <v>440</v>
      </c>
      <c r="O56" s="65">
        <f t="shared" si="59"/>
        <v>440</v>
      </c>
      <c r="P56" s="65">
        <f t="shared" si="59"/>
        <v>440</v>
      </c>
      <c r="Q56" s="65">
        <f t="shared" si="59"/>
        <v>440</v>
      </c>
      <c r="R56" s="65">
        <f>$D56*R$4</f>
        <v>600</v>
      </c>
      <c r="S56" s="65">
        <f t="shared" ref="S56:AC56" si="60">$D56*S$4</f>
        <v>600</v>
      </c>
      <c r="T56" s="65">
        <f t="shared" si="60"/>
        <v>600</v>
      </c>
      <c r="U56" s="65">
        <f t="shared" si="60"/>
        <v>600</v>
      </c>
      <c r="V56" s="65">
        <f t="shared" si="60"/>
        <v>600</v>
      </c>
      <c r="W56" s="65">
        <f t="shared" si="60"/>
        <v>600</v>
      </c>
      <c r="X56" s="65">
        <f t="shared" si="60"/>
        <v>620</v>
      </c>
      <c r="Y56" s="65">
        <f t="shared" si="60"/>
        <v>620</v>
      </c>
      <c r="Z56" s="65">
        <f t="shared" si="60"/>
        <v>620</v>
      </c>
      <c r="AA56" s="65">
        <f t="shared" si="60"/>
        <v>620</v>
      </c>
      <c r="AB56" s="65">
        <f t="shared" si="60"/>
        <v>640</v>
      </c>
      <c r="AC56" s="65">
        <f t="shared" si="60"/>
        <v>660</v>
      </c>
      <c r="AD56" s="65">
        <f>$E56*AD$4</f>
        <v>820</v>
      </c>
      <c r="AE56" s="65">
        <f t="shared" ref="AE56:AO56" si="61">$E56*AE$4</f>
        <v>820</v>
      </c>
      <c r="AF56" s="65">
        <f t="shared" si="61"/>
        <v>820</v>
      </c>
      <c r="AG56" s="65">
        <f t="shared" si="61"/>
        <v>820</v>
      </c>
      <c r="AH56" s="65">
        <f t="shared" si="61"/>
        <v>840</v>
      </c>
      <c r="AI56" s="65">
        <f t="shared" si="61"/>
        <v>840</v>
      </c>
      <c r="AJ56" s="65">
        <f t="shared" si="61"/>
        <v>840</v>
      </c>
      <c r="AK56" s="65">
        <f t="shared" si="61"/>
        <v>880</v>
      </c>
      <c r="AL56" s="65">
        <f t="shared" si="61"/>
        <v>880</v>
      </c>
      <c r="AM56" s="65">
        <f t="shared" si="61"/>
        <v>880</v>
      </c>
      <c r="AN56" s="65">
        <f t="shared" si="61"/>
        <v>900</v>
      </c>
      <c r="AO56" s="65">
        <f t="shared" si="61"/>
        <v>900</v>
      </c>
    </row>
    <row r="57" spans="1:41" s="27" customFormat="1" x14ac:dyDescent="0.3">
      <c r="A57" s="50" t="s">
        <v>254</v>
      </c>
      <c r="B57" s="53"/>
      <c r="C57" s="53">
        <v>300</v>
      </c>
      <c r="D57" s="53">
        <v>300</v>
      </c>
      <c r="E57" s="53">
        <v>300</v>
      </c>
      <c r="F57" s="65">
        <f t="shared" ref="F57:Q57" si="62">$C57</f>
        <v>300</v>
      </c>
      <c r="G57" s="65">
        <f t="shared" si="62"/>
        <v>300</v>
      </c>
      <c r="H57" s="65">
        <f t="shared" si="62"/>
        <v>300</v>
      </c>
      <c r="I57" s="65">
        <f t="shared" si="62"/>
        <v>300</v>
      </c>
      <c r="J57" s="65">
        <f t="shared" si="62"/>
        <v>300</v>
      </c>
      <c r="K57" s="65">
        <f t="shared" si="62"/>
        <v>300</v>
      </c>
      <c r="L57" s="65">
        <f t="shared" si="62"/>
        <v>300</v>
      </c>
      <c r="M57" s="65">
        <f t="shared" si="62"/>
        <v>300</v>
      </c>
      <c r="N57" s="65">
        <f t="shared" si="62"/>
        <v>300</v>
      </c>
      <c r="O57" s="65">
        <f t="shared" si="62"/>
        <v>300</v>
      </c>
      <c r="P57" s="65">
        <f t="shared" si="62"/>
        <v>300</v>
      </c>
      <c r="Q57" s="65">
        <f t="shared" si="62"/>
        <v>300</v>
      </c>
      <c r="R57" s="65">
        <f t="shared" ref="R57:AC57" si="63">$D57</f>
        <v>300</v>
      </c>
      <c r="S57" s="65">
        <f t="shared" si="63"/>
        <v>300</v>
      </c>
      <c r="T57" s="65">
        <f t="shared" si="63"/>
        <v>300</v>
      </c>
      <c r="U57" s="65">
        <f t="shared" si="63"/>
        <v>300</v>
      </c>
      <c r="V57" s="65">
        <f t="shared" si="63"/>
        <v>300</v>
      </c>
      <c r="W57" s="65">
        <f t="shared" si="63"/>
        <v>300</v>
      </c>
      <c r="X57" s="65">
        <f t="shared" si="63"/>
        <v>300</v>
      </c>
      <c r="Y57" s="65">
        <f t="shared" si="63"/>
        <v>300</v>
      </c>
      <c r="Z57" s="65">
        <f t="shared" si="63"/>
        <v>300</v>
      </c>
      <c r="AA57" s="65">
        <f t="shared" si="63"/>
        <v>300</v>
      </c>
      <c r="AB57" s="65">
        <f t="shared" si="63"/>
        <v>300</v>
      </c>
      <c r="AC57" s="65">
        <f t="shared" si="63"/>
        <v>300</v>
      </c>
      <c r="AD57" s="65">
        <f t="shared" ref="AD57:AO57" si="64">$E57</f>
        <v>300</v>
      </c>
      <c r="AE57" s="65">
        <f t="shared" si="64"/>
        <v>300</v>
      </c>
      <c r="AF57" s="65">
        <f t="shared" si="64"/>
        <v>300</v>
      </c>
      <c r="AG57" s="65">
        <f t="shared" si="64"/>
        <v>300</v>
      </c>
      <c r="AH57" s="65">
        <f t="shared" si="64"/>
        <v>300</v>
      </c>
      <c r="AI57" s="65">
        <f t="shared" si="64"/>
        <v>300</v>
      </c>
      <c r="AJ57" s="65">
        <f t="shared" si="64"/>
        <v>300</v>
      </c>
      <c r="AK57" s="65">
        <f t="shared" si="64"/>
        <v>300</v>
      </c>
      <c r="AL57" s="65">
        <f t="shared" si="64"/>
        <v>300</v>
      </c>
      <c r="AM57" s="65">
        <f t="shared" si="64"/>
        <v>300</v>
      </c>
      <c r="AN57" s="65">
        <f t="shared" si="64"/>
        <v>300</v>
      </c>
      <c r="AO57" s="65">
        <f t="shared" si="64"/>
        <v>300</v>
      </c>
    </row>
    <row r="58" spans="1:41" s="27" customFormat="1" x14ac:dyDescent="0.3">
      <c r="A58" s="27" t="s">
        <v>89</v>
      </c>
      <c r="B58" s="51">
        <v>0</v>
      </c>
      <c r="C58" s="51">
        <v>0</v>
      </c>
      <c r="D58" s="51">
        <v>0</v>
      </c>
      <c r="E58" s="65"/>
      <c r="F58" s="65">
        <f>$C58</f>
        <v>0</v>
      </c>
      <c r="G58" s="65">
        <f t="shared" ref="G58:Q58" si="65">$C58</f>
        <v>0</v>
      </c>
      <c r="H58" s="65">
        <f t="shared" si="65"/>
        <v>0</v>
      </c>
      <c r="I58" s="65">
        <f t="shared" si="65"/>
        <v>0</v>
      </c>
      <c r="J58" s="65">
        <f t="shared" si="65"/>
        <v>0</v>
      </c>
      <c r="K58" s="65">
        <f t="shared" si="65"/>
        <v>0</v>
      </c>
      <c r="L58" s="65">
        <f t="shared" si="65"/>
        <v>0</v>
      </c>
      <c r="M58" s="65">
        <f t="shared" si="65"/>
        <v>0</v>
      </c>
      <c r="N58" s="65">
        <f t="shared" si="65"/>
        <v>0</v>
      </c>
      <c r="O58" s="65">
        <f t="shared" si="65"/>
        <v>0</v>
      </c>
      <c r="P58" s="65">
        <f t="shared" si="65"/>
        <v>0</v>
      </c>
      <c r="Q58" s="65">
        <f t="shared" si="65"/>
        <v>0</v>
      </c>
      <c r="R58" s="65">
        <f>$D58</f>
        <v>0</v>
      </c>
      <c r="S58" s="65">
        <f t="shared" ref="S58:AC58" si="66">$D58</f>
        <v>0</v>
      </c>
      <c r="T58" s="65">
        <f t="shared" si="66"/>
        <v>0</v>
      </c>
      <c r="U58" s="65">
        <f t="shared" si="66"/>
        <v>0</v>
      </c>
      <c r="V58" s="65">
        <f t="shared" si="66"/>
        <v>0</v>
      </c>
      <c r="W58" s="65">
        <f t="shared" si="66"/>
        <v>0</v>
      </c>
      <c r="X58" s="65">
        <f t="shared" si="66"/>
        <v>0</v>
      </c>
      <c r="Y58" s="65">
        <f t="shared" si="66"/>
        <v>0</v>
      </c>
      <c r="Z58" s="65">
        <f t="shared" si="66"/>
        <v>0</v>
      </c>
      <c r="AA58" s="65">
        <f t="shared" si="66"/>
        <v>0</v>
      </c>
      <c r="AB58" s="65">
        <f t="shared" si="66"/>
        <v>0</v>
      </c>
      <c r="AC58" s="65">
        <f t="shared" si="66"/>
        <v>0</v>
      </c>
    </row>
    <row r="61" spans="1:41" s="27" customFormat="1" x14ac:dyDescent="0.3"/>
    <row r="62" spans="1:41" x14ac:dyDescent="0.3">
      <c r="A62" s="28"/>
      <c r="E62" s="49"/>
    </row>
  </sheetData>
  <phoneticPr fontId="27" type="noConversion"/>
  <pageMargins left="0.7" right="0.7" top="0.75" bottom="0.75" header="0.3" footer="0.3"/>
  <pageSetup paperSize="17" scale="46" fitToWidth="3" orientation="landscape" horizontalDpi="4294967293" r:id="rId1"/>
  <headerFooter>
    <oddHeader>&amp;C&amp;18C PORT SOLUTIONS, INC.</oddHeader>
    <oddFooter>&amp;C&amp;A&amp;R&amp;F</oddFooter>
  </headerFooter>
  <colBreaks count="2" manualBreakCount="2">
    <brk id="17" max="1048575" man="1"/>
    <brk id="29"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15"/>
  <sheetViews>
    <sheetView zoomScaleNormal="100" workbookViewId="0">
      <pane xSplit="6" ySplit="2" topLeftCell="G3" activePane="bottomRight" state="frozen"/>
      <selection pane="topRight" activeCell="G1" sqref="G1"/>
      <selection pane="bottomLeft" activeCell="A3" sqref="A3"/>
      <selection pane="bottomRight"/>
    </sheetView>
  </sheetViews>
  <sheetFormatPr defaultRowHeight="14.4" x14ac:dyDescent="0.3"/>
  <cols>
    <col min="1" max="1" width="31.6640625" customWidth="1"/>
    <col min="2" max="2" width="35" style="30" bestFit="1" customWidth="1"/>
    <col min="3" max="3" width="11.33203125" style="30" bestFit="1" customWidth="1"/>
    <col min="4" max="4" width="5" style="30" customWidth="1"/>
    <col min="5" max="5" width="3.5546875" style="30" customWidth="1"/>
    <col min="6" max="6" width="12.5546875" style="30" customWidth="1"/>
    <col min="7" max="7" width="14" style="30" bestFit="1" customWidth="1"/>
    <col min="8" max="8" width="14.109375" style="30" customWidth="1"/>
    <col min="9" max="29" width="11.33203125" bestFit="1" customWidth="1"/>
    <col min="30" max="30" width="12.88671875" bestFit="1" customWidth="1"/>
    <col min="31" max="44" width="11.33203125" bestFit="1" customWidth="1"/>
  </cols>
  <sheetData>
    <row r="1" spans="1:44" x14ac:dyDescent="0.3">
      <c r="A1" s="27"/>
      <c r="H1" s="30" t="s">
        <v>74</v>
      </c>
      <c r="I1" s="30">
        <f t="shared" ref="I1:AR1" si="0">COUNT(I4:I50)</f>
        <v>16</v>
      </c>
      <c r="J1" s="30">
        <f t="shared" si="0"/>
        <v>17</v>
      </c>
      <c r="K1" s="30">
        <f t="shared" si="0"/>
        <v>20</v>
      </c>
      <c r="L1" s="30">
        <f t="shared" si="0"/>
        <v>22</v>
      </c>
      <c r="M1" s="30">
        <f t="shared" si="0"/>
        <v>22</v>
      </c>
      <c r="N1" s="30">
        <f t="shared" si="0"/>
        <v>22</v>
      </c>
      <c r="O1" s="30">
        <f t="shared" si="0"/>
        <v>22</v>
      </c>
      <c r="P1" s="30">
        <f t="shared" si="0"/>
        <v>22</v>
      </c>
      <c r="Q1" s="30">
        <f t="shared" si="0"/>
        <v>22</v>
      </c>
      <c r="R1" s="30">
        <f t="shared" si="0"/>
        <v>22</v>
      </c>
      <c r="S1" s="30">
        <f t="shared" si="0"/>
        <v>22</v>
      </c>
      <c r="T1" s="30">
        <f t="shared" si="0"/>
        <v>22</v>
      </c>
      <c r="U1" s="30">
        <f t="shared" si="0"/>
        <v>30</v>
      </c>
      <c r="V1" s="30">
        <f t="shared" si="0"/>
        <v>30</v>
      </c>
      <c r="W1" s="30">
        <f t="shared" si="0"/>
        <v>30</v>
      </c>
      <c r="X1" s="30">
        <f t="shared" si="0"/>
        <v>30</v>
      </c>
      <c r="Y1" s="30">
        <f t="shared" si="0"/>
        <v>30</v>
      </c>
      <c r="Z1" s="30">
        <f t="shared" si="0"/>
        <v>30</v>
      </c>
      <c r="AA1" s="30">
        <f t="shared" si="0"/>
        <v>31</v>
      </c>
      <c r="AB1" s="30">
        <f t="shared" si="0"/>
        <v>31</v>
      </c>
      <c r="AC1" s="30">
        <f t="shared" si="0"/>
        <v>31</v>
      </c>
      <c r="AD1" s="30">
        <f t="shared" si="0"/>
        <v>31</v>
      </c>
      <c r="AE1" s="30">
        <f t="shared" si="0"/>
        <v>32</v>
      </c>
      <c r="AF1" s="30">
        <f t="shared" si="0"/>
        <v>33</v>
      </c>
      <c r="AG1" s="30">
        <f t="shared" si="0"/>
        <v>41</v>
      </c>
      <c r="AH1" s="30">
        <f t="shared" si="0"/>
        <v>41</v>
      </c>
      <c r="AI1" s="30">
        <f t="shared" si="0"/>
        <v>41</v>
      </c>
      <c r="AJ1" s="30">
        <f t="shared" si="0"/>
        <v>41</v>
      </c>
      <c r="AK1" s="30">
        <f t="shared" si="0"/>
        <v>42</v>
      </c>
      <c r="AL1" s="30">
        <f t="shared" si="0"/>
        <v>42</v>
      </c>
      <c r="AM1" s="30">
        <f t="shared" si="0"/>
        <v>42</v>
      </c>
      <c r="AN1" s="30">
        <f t="shared" si="0"/>
        <v>44</v>
      </c>
      <c r="AO1" s="30">
        <f t="shared" si="0"/>
        <v>44</v>
      </c>
      <c r="AP1" s="30">
        <f t="shared" si="0"/>
        <v>44</v>
      </c>
      <c r="AQ1" s="30">
        <f t="shared" si="0"/>
        <v>45</v>
      </c>
      <c r="AR1" s="30">
        <f t="shared" si="0"/>
        <v>45</v>
      </c>
    </row>
    <row r="2" spans="1:44" ht="27" x14ac:dyDescent="0.3">
      <c r="A2" s="34" t="s">
        <v>11</v>
      </c>
      <c r="B2" s="34" t="s">
        <v>57</v>
      </c>
      <c r="C2" s="35" t="s">
        <v>58</v>
      </c>
      <c r="D2" s="35"/>
      <c r="E2" s="35"/>
      <c r="F2" s="31" t="s">
        <v>59</v>
      </c>
      <c r="H2" s="44" t="s">
        <v>64</v>
      </c>
      <c r="I2" s="81">
        <v>40544</v>
      </c>
      <c r="J2" s="81">
        <v>40575</v>
      </c>
      <c r="K2" s="81">
        <v>40603</v>
      </c>
      <c r="L2" s="81">
        <v>40634</v>
      </c>
      <c r="M2" s="81">
        <v>40664</v>
      </c>
      <c r="N2" s="81">
        <v>40695</v>
      </c>
      <c r="O2" s="81">
        <v>40725</v>
      </c>
      <c r="P2" s="81">
        <v>40756</v>
      </c>
      <c r="Q2" s="81">
        <v>40787</v>
      </c>
      <c r="R2" s="81">
        <v>40817</v>
      </c>
      <c r="S2" s="81">
        <v>40848</v>
      </c>
      <c r="T2" s="81">
        <v>40878</v>
      </c>
      <c r="U2" s="81">
        <v>40909</v>
      </c>
      <c r="V2" s="81">
        <v>40940</v>
      </c>
      <c r="W2" s="81">
        <v>40969</v>
      </c>
      <c r="X2" s="81">
        <v>41000</v>
      </c>
      <c r="Y2" s="81">
        <v>41030</v>
      </c>
      <c r="Z2" s="81">
        <v>41061</v>
      </c>
      <c r="AA2" s="81">
        <v>41091</v>
      </c>
      <c r="AB2" s="81">
        <v>41122</v>
      </c>
      <c r="AC2" s="81">
        <v>41153</v>
      </c>
      <c r="AD2" s="81">
        <v>41183</v>
      </c>
      <c r="AE2" s="81">
        <v>41214</v>
      </c>
      <c r="AF2" s="81">
        <v>41244</v>
      </c>
      <c r="AG2" s="81">
        <v>41275</v>
      </c>
      <c r="AH2" s="81">
        <v>41306</v>
      </c>
      <c r="AI2" s="81">
        <v>41334</v>
      </c>
      <c r="AJ2" s="81">
        <v>41365</v>
      </c>
      <c r="AK2" s="81">
        <v>41395</v>
      </c>
      <c r="AL2" s="81">
        <v>41426</v>
      </c>
      <c r="AM2" s="81">
        <v>41456</v>
      </c>
      <c r="AN2" s="81">
        <v>41487</v>
      </c>
      <c r="AO2" s="81">
        <v>41518</v>
      </c>
      <c r="AP2" s="81">
        <v>41548</v>
      </c>
      <c r="AQ2" s="81">
        <v>41579</v>
      </c>
      <c r="AR2" s="81">
        <v>41609</v>
      </c>
    </row>
    <row r="3" spans="1:44" x14ac:dyDescent="0.3">
      <c r="B3"/>
      <c r="C3" s="33"/>
      <c r="D3" s="33"/>
      <c r="E3" s="33"/>
      <c r="F3" s="39"/>
    </row>
    <row r="4" spans="1:44" x14ac:dyDescent="0.3">
      <c r="A4" s="38" t="s">
        <v>60</v>
      </c>
      <c r="B4" s="38" t="s">
        <v>244</v>
      </c>
      <c r="C4" s="60">
        <v>80000</v>
      </c>
      <c r="D4" s="41"/>
      <c r="E4" s="41"/>
      <c r="F4" s="55">
        <v>40284</v>
      </c>
      <c r="I4" s="42">
        <f>ROUND($C4/12,2)</f>
        <v>6666.67</v>
      </c>
      <c r="J4" s="42">
        <f t="shared" ref="J4:Y27" si="1">ROUND($C4/12,2)</f>
        <v>6666.67</v>
      </c>
      <c r="K4" s="42">
        <f t="shared" si="1"/>
        <v>6666.67</v>
      </c>
      <c r="L4" s="42">
        <f t="shared" si="1"/>
        <v>6666.67</v>
      </c>
      <c r="M4" s="42">
        <f t="shared" si="1"/>
        <v>6666.67</v>
      </c>
      <c r="N4" s="42">
        <f t="shared" si="1"/>
        <v>6666.67</v>
      </c>
      <c r="O4" s="42">
        <f t="shared" si="1"/>
        <v>6666.67</v>
      </c>
      <c r="P4" s="42">
        <f t="shared" si="1"/>
        <v>6666.67</v>
      </c>
      <c r="Q4" s="42">
        <f t="shared" si="1"/>
        <v>6666.67</v>
      </c>
      <c r="R4" s="42">
        <f t="shared" si="1"/>
        <v>6666.67</v>
      </c>
      <c r="S4" s="42">
        <f t="shared" si="1"/>
        <v>6666.67</v>
      </c>
      <c r="T4" s="42">
        <f t="shared" si="1"/>
        <v>6666.67</v>
      </c>
      <c r="U4" s="42">
        <f t="shared" si="1"/>
        <v>6666.67</v>
      </c>
      <c r="V4" s="42">
        <f t="shared" si="1"/>
        <v>6666.67</v>
      </c>
      <c r="W4" s="42">
        <f t="shared" si="1"/>
        <v>6666.67</v>
      </c>
      <c r="X4" s="42">
        <f t="shared" si="1"/>
        <v>6666.67</v>
      </c>
      <c r="Y4" s="42">
        <f t="shared" si="1"/>
        <v>6666.67</v>
      </c>
      <c r="Z4" s="42">
        <f t="shared" ref="Z4:AR19" si="2">ROUND($C4/12,2)</f>
        <v>6666.67</v>
      </c>
      <c r="AA4" s="42">
        <f t="shared" si="2"/>
        <v>6666.67</v>
      </c>
      <c r="AB4" s="42">
        <f t="shared" si="2"/>
        <v>6666.67</v>
      </c>
      <c r="AC4" s="42">
        <f t="shared" si="2"/>
        <v>6666.67</v>
      </c>
      <c r="AD4" s="42">
        <f>ROUND($C4/12,2)</f>
        <v>6666.67</v>
      </c>
      <c r="AE4" s="42">
        <f t="shared" si="2"/>
        <v>6666.67</v>
      </c>
      <c r="AF4" s="42">
        <f t="shared" si="2"/>
        <v>6666.67</v>
      </c>
      <c r="AG4" s="42">
        <f t="shared" si="2"/>
        <v>6666.67</v>
      </c>
      <c r="AH4" s="42">
        <f t="shared" si="2"/>
        <v>6666.67</v>
      </c>
      <c r="AI4" s="42">
        <f t="shared" si="2"/>
        <v>6666.67</v>
      </c>
      <c r="AJ4" s="42">
        <f t="shared" si="2"/>
        <v>6666.67</v>
      </c>
      <c r="AK4" s="42">
        <f t="shared" si="2"/>
        <v>6666.67</v>
      </c>
      <c r="AL4" s="42">
        <f t="shared" si="2"/>
        <v>6666.67</v>
      </c>
      <c r="AM4" s="42">
        <f t="shared" si="2"/>
        <v>6666.67</v>
      </c>
      <c r="AN4" s="42">
        <f t="shared" si="2"/>
        <v>6666.67</v>
      </c>
      <c r="AO4" s="42">
        <f t="shared" si="2"/>
        <v>6666.67</v>
      </c>
      <c r="AP4" s="42">
        <f>ROUND($C4/12,2)</f>
        <v>6666.67</v>
      </c>
      <c r="AQ4" s="42">
        <f t="shared" si="2"/>
        <v>6666.67</v>
      </c>
      <c r="AR4" s="42">
        <f t="shared" si="2"/>
        <v>6666.67</v>
      </c>
    </row>
    <row r="5" spans="1:44" x14ac:dyDescent="0.3">
      <c r="A5" s="38" t="s">
        <v>61</v>
      </c>
      <c r="B5" s="38" t="s">
        <v>245</v>
      </c>
      <c r="C5" s="60">
        <v>80000</v>
      </c>
      <c r="D5" s="41"/>
      <c r="E5" s="41"/>
      <c r="F5" s="55">
        <v>40284</v>
      </c>
      <c r="I5" s="42">
        <f t="shared" ref="I5:I12" si="3">ROUND($C5/12,2)</f>
        <v>6666.67</v>
      </c>
      <c r="J5" s="42">
        <f t="shared" si="1"/>
        <v>6666.67</v>
      </c>
      <c r="K5" s="42">
        <f t="shared" si="1"/>
        <v>6666.67</v>
      </c>
      <c r="L5" s="42">
        <f t="shared" si="1"/>
        <v>6666.67</v>
      </c>
      <c r="M5" s="42">
        <f t="shared" si="1"/>
        <v>6666.67</v>
      </c>
      <c r="N5" s="42">
        <f t="shared" si="1"/>
        <v>6666.67</v>
      </c>
      <c r="O5" s="42">
        <f t="shared" si="1"/>
        <v>6666.67</v>
      </c>
      <c r="P5" s="42">
        <f t="shared" si="1"/>
        <v>6666.67</v>
      </c>
      <c r="Q5" s="42">
        <f t="shared" si="1"/>
        <v>6666.67</v>
      </c>
      <c r="R5" s="42">
        <f t="shared" si="1"/>
        <v>6666.67</v>
      </c>
      <c r="S5" s="42">
        <f t="shared" si="1"/>
        <v>6666.67</v>
      </c>
      <c r="T5" s="42">
        <f t="shared" si="1"/>
        <v>6666.67</v>
      </c>
      <c r="U5" s="42">
        <f t="shared" si="1"/>
        <v>6666.67</v>
      </c>
      <c r="V5" s="42">
        <f t="shared" si="1"/>
        <v>6666.67</v>
      </c>
      <c r="W5" s="42">
        <f t="shared" si="1"/>
        <v>6666.67</v>
      </c>
      <c r="X5" s="42">
        <f t="shared" si="1"/>
        <v>6666.67</v>
      </c>
      <c r="Y5" s="42">
        <f t="shared" si="1"/>
        <v>6666.67</v>
      </c>
      <c r="Z5" s="42">
        <f t="shared" si="2"/>
        <v>6666.67</v>
      </c>
      <c r="AA5" s="42">
        <f t="shared" si="2"/>
        <v>6666.67</v>
      </c>
      <c r="AB5" s="42">
        <f t="shared" si="2"/>
        <v>6666.67</v>
      </c>
      <c r="AC5" s="42">
        <f t="shared" si="2"/>
        <v>6666.67</v>
      </c>
      <c r="AD5" s="42">
        <f t="shared" si="2"/>
        <v>6666.67</v>
      </c>
      <c r="AE5" s="42">
        <f t="shared" si="2"/>
        <v>6666.67</v>
      </c>
      <c r="AF5" s="42">
        <f t="shared" si="2"/>
        <v>6666.67</v>
      </c>
      <c r="AG5" s="42">
        <f t="shared" si="2"/>
        <v>6666.67</v>
      </c>
      <c r="AH5" s="42">
        <f t="shared" si="2"/>
        <v>6666.67</v>
      </c>
      <c r="AI5" s="42">
        <f t="shared" si="2"/>
        <v>6666.67</v>
      </c>
      <c r="AJ5" s="42">
        <f t="shared" si="2"/>
        <v>6666.67</v>
      </c>
      <c r="AK5" s="42">
        <f t="shared" si="2"/>
        <v>6666.67</v>
      </c>
      <c r="AL5" s="42">
        <f t="shared" si="2"/>
        <v>6666.67</v>
      </c>
      <c r="AM5" s="42">
        <f t="shared" si="2"/>
        <v>6666.67</v>
      </c>
      <c r="AN5" s="42">
        <f t="shared" si="2"/>
        <v>6666.67</v>
      </c>
      <c r="AO5" s="42">
        <f t="shared" si="2"/>
        <v>6666.67</v>
      </c>
      <c r="AP5" s="42">
        <f t="shared" si="2"/>
        <v>6666.67</v>
      </c>
      <c r="AQ5" s="42">
        <f t="shared" si="2"/>
        <v>6666.67</v>
      </c>
      <c r="AR5" s="42">
        <f t="shared" si="2"/>
        <v>6666.67</v>
      </c>
    </row>
    <row r="6" spans="1:44" x14ac:dyDescent="0.3">
      <c r="A6" s="38" t="s">
        <v>62</v>
      </c>
      <c r="B6" s="38" t="s">
        <v>245</v>
      </c>
      <c r="C6" s="60">
        <v>80000</v>
      </c>
      <c r="D6" s="41"/>
      <c r="E6" s="41"/>
      <c r="F6" s="55">
        <v>40284</v>
      </c>
      <c r="I6" s="42">
        <f t="shared" si="3"/>
        <v>6666.67</v>
      </c>
      <c r="J6" s="42">
        <f t="shared" si="1"/>
        <v>6666.67</v>
      </c>
      <c r="K6" s="42">
        <f t="shared" si="1"/>
        <v>6666.67</v>
      </c>
      <c r="L6" s="42">
        <f t="shared" si="1"/>
        <v>6666.67</v>
      </c>
      <c r="M6" s="42">
        <f t="shared" si="1"/>
        <v>6666.67</v>
      </c>
      <c r="N6" s="42">
        <f t="shared" si="1"/>
        <v>6666.67</v>
      </c>
      <c r="O6" s="42">
        <f t="shared" si="1"/>
        <v>6666.67</v>
      </c>
      <c r="P6" s="42">
        <f t="shared" si="1"/>
        <v>6666.67</v>
      </c>
      <c r="Q6" s="42">
        <f t="shared" si="1"/>
        <v>6666.67</v>
      </c>
      <c r="R6" s="42">
        <f t="shared" si="1"/>
        <v>6666.67</v>
      </c>
      <c r="S6" s="42">
        <f t="shared" si="1"/>
        <v>6666.67</v>
      </c>
      <c r="T6" s="42">
        <f t="shared" si="1"/>
        <v>6666.67</v>
      </c>
      <c r="U6" s="42">
        <f t="shared" si="1"/>
        <v>6666.67</v>
      </c>
      <c r="V6" s="42">
        <f t="shared" si="1"/>
        <v>6666.67</v>
      </c>
      <c r="W6" s="42">
        <f t="shared" si="1"/>
        <v>6666.67</v>
      </c>
      <c r="X6" s="42">
        <f t="shared" si="1"/>
        <v>6666.67</v>
      </c>
      <c r="Y6" s="42">
        <f t="shared" si="1"/>
        <v>6666.67</v>
      </c>
      <c r="Z6" s="42">
        <f t="shared" si="2"/>
        <v>6666.67</v>
      </c>
      <c r="AA6" s="42">
        <f t="shared" si="2"/>
        <v>6666.67</v>
      </c>
      <c r="AB6" s="42">
        <f t="shared" si="2"/>
        <v>6666.67</v>
      </c>
      <c r="AC6" s="42">
        <f t="shared" si="2"/>
        <v>6666.67</v>
      </c>
      <c r="AD6" s="42">
        <f t="shared" si="2"/>
        <v>6666.67</v>
      </c>
      <c r="AE6" s="42">
        <f t="shared" si="2"/>
        <v>6666.67</v>
      </c>
      <c r="AF6" s="42">
        <f t="shared" si="2"/>
        <v>6666.67</v>
      </c>
      <c r="AG6" s="42">
        <f t="shared" si="2"/>
        <v>6666.67</v>
      </c>
      <c r="AH6" s="42">
        <f t="shared" si="2"/>
        <v>6666.67</v>
      </c>
      <c r="AI6" s="42">
        <f t="shared" si="2"/>
        <v>6666.67</v>
      </c>
      <c r="AJ6" s="42">
        <f t="shared" si="2"/>
        <v>6666.67</v>
      </c>
      <c r="AK6" s="42">
        <f t="shared" si="2"/>
        <v>6666.67</v>
      </c>
      <c r="AL6" s="42">
        <f t="shared" si="2"/>
        <v>6666.67</v>
      </c>
      <c r="AM6" s="42">
        <f t="shared" si="2"/>
        <v>6666.67</v>
      </c>
      <c r="AN6" s="42">
        <f t="shared" si="2"/>
        <v>6666.67</v>
      </c>
      <c r="AO6" s="42">
        <f t="shared" si="2"/>
        <v>6666.67</v>
      </c>
      <c r="AP6" s="42">
        <f t="shared" si="2"/>
        <v>6666.67</v>
      </c>
      <c r="AQ6" s="42">
        <f t="shared" si="2"/>
        <v>6666.67</v>
      </c>
      <c r="AR6" s="42">
        <f t="shared" si="2"/>
        <v>6666.67</v>
      </c>
    </row>
    <row r="7" spans="1:44" x14ac:dyDescent="0.3">
      <c r="A7" s="38" t="s">
        <v>63</v>
      </c>
      <c r="B7" s="38" t="s">
        <v>246</v>
      </c>
      <c r="C7" s="60">
        <v>80000</v>
      </c>
      <c r="D7" s="41"/>
      <c r="E7" s="41"/>
      <c r="F7" s="55">
        <v>40284</v>
      </c>
      <c r="I7" s="42">
        <f t="shared" si="3"/>
        <v>6666.67</v>
      </c>
      <c r="J7" s="42">
        <f t="shared" si="1"/>
        <v>6666.67</v>
      </c>
      <c r="K7" s="42">
        <f t="shared" si="1"/>
        <v>6666.67</v>
      </c>
      <c r="L7" s="42">
        <f t="shared" si="1"/>
        <v>6666.67</v>
      </c>
      <c r="M7" s="42">
        <f t="shared" si="1"/>
        <v>6666.67</v>
      </c>
      <c r="N7" s="42">
        <f t="shared" si="1"/>
        <v>6666.67</v>
      </c>
      <c r="O7" s="42">
        <f t="shared" si="1"/>
        <v>6666.67</v>
      </c>
      <c r="P7" s="42">
        <f t="shared" si="1"/>
        <v>6666.67</v>
      </c>
      <c r="Q7" s="42">
        <f t="shared" si="1"/>
        <v>6666.67</v>
      </c>
      <c r="R7" s="42">
        <f t="shared" si="1"/>
        <v>6666.67</v>
      </c>
      <c r="S7" s="42">
        <f t="shared" si="1"/>
        <v>6666.67</v>
      </c>
      <c r="T7" s="42">
        <f t="shared" si="1"/>
        <v>6666.67</v>
      </c>
      <c r="U7" s="42">
        <f t="shared" si="1"/>
        <v>6666.67</v>
      </c>
      <c r="V7" s="42">
        <f t="shared" si="1"/>
        <v>6666.67</v>
      </c>
      <c r="W7" s="42">
        <f t="shared" si="1"/>
        <v>6666.67</v>
      </c>
      <c r="X7" s="42">
        <f t="shared" si="1"/>
        <v>6666.67</v>
      </c>
      <c r="Y7" s="42">
        <f t="shared" si="1"/>
        <v>6666.67</v>
      </c>
      <c r="Z7" s="42">
        <f t="shared" si="2"/>
        <v>6666.67</v>
      </c>
      <c r="AA7" s="42">
        <f t="shared" si="2"/>
        <v>6666.67</v>
      </c>
      <c r="AB7" s="42">
        <f t="shared" si="2"/>
        <v>6666.67</v>
      </c>
      <c r="AC7" s="42">
        <f t="shared" si="2"/>
        <v>6666.67</v>
      </c>
      <c r="AD7" s="42">
        <f t="shared" si="2"/>
        <v>6666.67</v>
      </c>
      <c r="AE7" s="42">
        <f t="shared" si="2"/>
        <v>6666.67</v>
      </c>
      <c r="AF7" s="42">
        <f t="shared" si="2"/>
        <v>6666.67</v>
      </c>
      <c r="AG7" s="42">
        <f t="shared" si="2"/>
        <v>6666.67</v>
      </c>
      <c r="AH7" s="42">
        <f t="shared" si="2"/>
        <v>6666.67</v>
      </c>
      <c r="AI7" s="42">
        <f t="shared" si="2"/>
        <v>6666.67</v>
      </c>
      <c r="AJ7" s="42">
        <f t="shared" si="2"/>
        <v>6666.67</v>
      </c>
      <c r="AK7" s="42">
        <f t="shared" si="2"/>
        <v>6666.67</v>
      </c>
      <c r="AL7" s="42">
        <f t="shared" si="2"/>
        <v>6666.67</v>
      </c>
      <c r="AM7" s="42">
        <f t="shared" si="2"/>
        <v>6666.67</v>
      </c>
      <c r="AN7" s="42">
        <f t="shared" si="2"/>
        <v>6666.67</v>
      </c>
      <c r="AO7" s="42">
        <f t="shared" si="2"/>
        <v>6666.67</v>
      </c>
      <c r="AP7" s="42">
        <f t="shared" si="2"/>
        <v>6666.67</v>
      </c>
      <c r="AQ7" s="42">
        <f t="shared" si="2"/>
        <v>6666.67</v>
      </c>
      <c r="AR7" s="42">
        <f t="shared" si="2"/>
        <v>6666.67</v>
      </c>
    </row>
    <row r="8" spans="1:44" x14ac:dyDescent="0.3">
      <c r="A8" s="38" t="s">
        <v>247</v>
      </c>
      <c r="B8" s="38" t="s">
        <v>248</v>
      </c>
      <c r="C8" s="60">
        <v>80000</v>
      </c>
      <c r="D8" s="41"/>
      <c r="E8" s="41"/>
      <c r="F8" s="55">
        <v>40284</v>
      </c>
      <c r="I8" s="42">
        <f t="shared" si="3"/>
        <v>6666.67</v>
      </c>
      <c r="J8" s="42">
        <f t="shared" si="1"/>
        <v>6666.67</v>
      </c>
      <c r="K8" s="42">
        <f t="shared" si="1"/>
        <v>6666.67</v>
      </c>
      <c r="L8" s="42">
        <f t="shared" si="1"/>
        <v>6666.67</v>
      </c>
      <c r="M8" s="42">
        <f t="shared" si="1"/>
        <v>6666.67</v>
      </c>
      <c r="N8" s="42">
        <f t="shared" si="1"/>
        <v>6666.67</v>
      </c>
      <c r="O8" s="42">
        <f t="shared" si="1"/>
        <v>6666.67</v>
      </c>
      <c r="P8" s="42">
        <f t="shared" si="1"/>
        <v>6666.67</v>
      </c>
      <c r="Q8" s="42">
        <f t="shared" si="1"/>
        <v>6666.67</v>
      </c>
      <c r="R8" s="42">
        <f t="shared" si="1"/>
        <v>6666.67</v>
      </c>
      <c r="S8" s="42">
        <f t="shared" si="1"/>
        <v>6666.67</v>
      </c>
      <c r="T8" s="42">
        <f t="shared" si="1"/>
        <v>6666.67</v>
      </c>
      <c r="U8" s="42">
        <f t="shared" si="1"/>
        <v>6666.67</v>
      </c>
      <c r="V8" s="42">
        <f t="shared" si="1"/>
        <v>6666.67</v>
      </c>
      <c r="W8" s="42">
        <f t="shared" si="1"/>
        <v>6666.67</v>
      </c>
      <c r="X8" s="42">
        <f t="shared" si="1"/>
        <v>6666.67</v>
      </c>
      <c r="Y8" s="42">
        <f t="shared" si="1"/>
        <v>6666.67</v>
      </c>
      <c r="Z8" s="42">
        <f t="shared" si="2"/>
        <v>6666.67</v>
      </c>
      <c r="AA8" s="42">
        <f t="shared" si="2"/>
        <v>6666.67</v>
      </c>
      <c r="AB8" s="42">
        <f t="shared" si="2"/>
        <v>6666.67</v>
      </c>
      <c r="AC8" s="42">
        <f t="shared" si="2"/>
        <v>6666.67</v>
      </c>
      <c r="AD8" s="42">
        <f t="shared" si="2"/>
        <v>6666.67</v>
      </c>
      <c r="AE8" s="42">
        <f t="shared" si="2"/>
        <v>6666.67</v>
      </c>
      <c r="AF8" s="42">
        <f t="shared" si="2"/>
        <v>6666.67</v>
      </c>
      <c r="AG8" s="42">
        <f t="shared" si="2"/>
        <v>6666.67</v>
      </c>
      <c r="AH8" s="42">
        <f t="shared" si="2"/>
        <v>6666.67</v>
      </c>
      <c r="AI8" s="42">
        <f t="shared" si="2"/>
        <v>6666.67</v>
      </c>
      <c r="AJ8" s="42">
        <f t="shared" si="2"/>
        <v>6666.67</v>
      </c>
      <c r="AK8" s="42">
        <f t="shared" si="2"/>
        <v>6666.67</v>
      </c>
      <c r="AL8" s="42">
        <f t="shared" si="2"/>
        <v>6666.67</v>
      </c>
      <c r="AM8" s="42">
        <f t="shared" si="2"/>
        <v>6666.67</v>
      </c>
      <c r="AN8" s="42">
        <f t="shared" si="2"/>
        <v>6666.67</v>
      </c>
      <c r="AO8" s="42">
        <f t="shared" si="2"/>
        <v>6666.67</v>
      </c>
      <c r="AP8" s="42">
        <f t="shared" si="2"/>
        <v>6666.67</v>
      </c>
      <c r="AQ8" s="42">
        <f t="shared" si="2"/>
        <v>6666.67</v>
      </c>
      <c r="AR8" s="42">
        <f t="shared" si="2"/>
        <v>6666.67</v>
      </c>
    </row>
    <row r="9" spans="1:44" x14ac:dyDescent="0.3">
      <c r="A9" s="38" t="s">
        <v>265</v>
      </c>
      <c r="B9" s="38" t="s">
        <v>245</v>
      </c>
      <c r="C9" s="60">
        <v>80000</v>
      </c>
      <c r="D9" s="41"/>
      <c r="E9" s="41"/>
      <c r="F9" s="55">
        <v>40284</v>
      </c>
      <c r="I9" s="42">
        <f t="shared" si="3"/>
        <v>6666.67</v>
      </c>
      <c r="J9" s="42">
        <f t="shared" si="1"/>
        <v>6666.67</v>
      </c>
      <c r="K9" s="42">
        <f t="shared" si="1"/>
        <v>6666.67</v>
      </c>
      <c r="L9" s="42">
        <f t="shared" si="1"/>
        <v>6666.67</v>
      </c>
      <c r="M9" s="42">
        <f t="shared" si="1"/>
        <v>6666.67</v>
      </c>
      <c r="N9" s="42">
        <f t="shared" si="1"/>
        <v>6666.67</v>
      </c>
      <c r="O9" s="42">
        <f t="shared" si="1"/>
        <v>6666.67</v>
      </c>
      <c r="P9" s="42">
        <f t="shared" si="1"/>
        <v>6666.67</v>
      </c>
      <c r="Q9" s="42">
        <f t="shared" si="1"/>
        <v>6666.67</v>
      </c>
      <c r="R9" s="42">
        <f t="shared" si="1"/>
        <v>6666.67</v>
      </c>
      <c r="S9" s="42">
        <f t="shared" si="1"/>
        <v>6666.67</v>
      </c>
      <c r="T9" s="42">
        <f t="shared" si="1"/>
        <v>6666.67</v>
      </c>
      <c r="U9" s="42">
        <f t="shared" si="1"/>
        <v>6666.67</v>
      </c>
      <c r="V9" s="42">
        <f t="shared" si="1"/>
        <v>6666.67</v>
      </c>
      <c r="W9" s="42">
        <f t="shared" si="1"/>
        <v>6666.67</v>
      </c>
      <c r="X9" s="42">
        <f t="shared" si="1"/>
        <v>6666.67</v>
      </c>
      <c r="Y9" s="42">
        <f t="shared" si="1"/>
        <v>6666.67</v>
      </c>
      <c r="Z9" s="42">
        <f t="shared" si="2"/>
        <v>6666.67</v>
      </c>
      <c r="AA9" s="42">
        <f t="shared" si="2"/>
        <v>6666.67</v>
      </c>
      <c r="AB9" s="42">
        <f t="shared" si="2"/>
        <v>6666.67</v>
      </c>
      <c r="AC9" s="42">
        <f t="shared" si="2"/>
        <v>6666.67</v>
      </c>
      <c r="AD9" s="42">
        <f t="shared" si="2"/>
        <v>6666.67</v>
      </c>
      <c r="AE9" s="42">
        <f t="shared" si="2"/>
        <v>6666.67</v>
      </c>
      <c r="AF9" s="42">
        <f t="shared" si="2"/>
        <v>6666.67</v>
      </c>
      <c r="AG9" s="42">
        <f t="shared" si="2"/>
        <v>6666.67</v>
      </c>
      <c r="AH9" s="42">
        <f t="shared" si="2"/>
        <v>6666.67</v>
      </c>
      <c r="AI9" s="42">
        <f t="shared" si="2"/>
        <v>6666.67</v>
      </c>
      <c r="AJ9" s="42">
        <f t="shared" si="2"/>
        <v>6666.67</v>
      </c>
      <c r="AK9" s="42">
        <f t="shared" si="2"/>
        <v>6666.67</v>
      </c>
      <c r="AL9" s="42">
        <f t="shared" si="2"/>
        <v>6666.67</v>
      </c>
      <c r="AM9" s="42">
        <f t="shared" si="2"/>
        <v>6666.67</v>
      </c>
      <c r="AN9" s="42">
        <f t="shared" si="2"/>
        <v>6666.67</v>
      </c>
      <c r="AO9" s="42">
        <f t="shared" si="2"/>
        <v>6666.67</v>
      </c>
      <c r="AP9" s="42">
        <f t="shared" si="2"/>
        <v>6666.67</v>
      </c>
      <c r="AQ9" s="42">
        <f t="shared" si="2"/>
        <v>6666.67</v>
      </c>
      <c r="AR9" s="42">
        <f t="shared" si="2"/>
        <v>6666.67</v>
      </c>
    </row>
    <row r="10" spans="1:44" x14ac:dyDescent="0.3">
      <c r="A10" s="38" t="s">
        <v>526</v>
      </c>
      <c r="B10" s="38" t="s">
        <v>527</v>
      </c>
      <c r="C10" s="60">
        <v>75000</v>
      </c>
      <c r="D10" s="41"/>
      <c r="E10" s="41"/>
      <c r="F10" s="55">
        <v>40360</v>
      </c>
      <c r="I10" s="42">
        <f t="shared" si="3"/>
        <v>6250</v>
      </c>
      <c r="J10" s="42">
        <f t="shared" si="1"/>
        <v>6250</v>
      </c>
      <c r="K10" s="42">
        <f t="shared" si="1"/>
        <v>6250</v>
      </c>
      <c r="L10" s="42">
        <f t="shared" si="1"/>
        <v>6250</v>
      </c>
      <c r="M10" s="42">
        <f t="shared" si="1"/>
        <v>6250</v>
      </c>
      <c r="N10" s="42">
        <f t="shared" si="1"/>
        <v>6250</v>
      </c>
      <c r="O10" s="42">
        <f t="shared" si="1"/>
        <v>6250</v>
      </c>
      <c r="P10" s="42">
        <f t="shared" si="1"/>
        <v>6250</v>
      </c>
      <c r="Q10" s="42">
        <f t="shared" si="1"/>
        <v>6250</v>
      </c>
      <c r="R10" s="42">
        <f t="shared" si="1"/>
        <v>6250</v>
      </c>
      <c r="S10" s="42">
        <f t="shared" si="1"/>
        <v>6250</v>
      </c>
      <c r="T10" s="42">
        <f t="shared" si="1"/>
        <v>6250</v>
      </c>
      <c r="U10" s="42">
        <f t="shared" si="1"/>
        <v>6250</v>
      </c>
      <c r="V10" s="42">
        <f t="shared" si="1"/>
        <v>6250</v>
      </c>
      <c r="W10" s="42">
        <f t="shared" si="1"/>
        <v>6250</v>
      </c>
      <c r="X10" s="42">
        <f t="shared" si="1"/>
        <v>6250</v>
      </c>
      <c r="Y10" s="42">
        <f t="shared" si="1"/>
        <v>6250</v>
      </c>
      <c r="Z10" s="42">
        <f t="shared" si="2"/>
        <v>6250</v>
      </c>
      <c r="AA10" s="42">
        <f t="shared" si="2"/>
        <v>6250</v>
      </c>
      <c r="AB10" s="42">
        <f t="shared" si="2"/>
        <v>6250</v>
      </c>
      <c r="AC10" s="42">
        <f t="shared" si="2"/>
        <v>6250</v>
      </c>
      <c r="AD10" s="42">
        <f t="shared" si="2"/>
        <v>6250</v>
      </c>
      <c r="AE10" s="42">
        <f t="shared" si="2"/>
        <v>6250</v>
      </c>
      <c r="AF10" s="42">
        <f t="shared" si="2"/>
        <v>6250</v>
      </c>
      <c r="AG10" s="42">
        <f t="shared" si="2"/>
        <v>6250</v>
      </c>
      <c r="AH10" s="42">
        <f t="shared" si="2"/>
        <v>6250</v>
      </c>
      <c r="AI10" s="42">
        <f t="shared" si="2"/>
        <v>6250</v>
      </c>
      <c r="AJ10" s="42">
        <f t="shared" si="2"/>
        <v>6250</v>
      </c>
      <c r="AK10" s="42">
        <f t="shared" si="2"/>
        <v>6250</v>
      </c>
      <c r="AL10" s="42">
        <f t="shared" si="2"/>
        <v>6250</v>
      </c>
      <c r="AM10" s="42">
        <f t="shared" si="2"/>
        <v>6250</v>
      </c>
      <c r="AN10" s="42">
        <f t="shared" si="2"/>
        <v>6250</v>
      </c>
      <c r="AO10" s="42">
        <f t="shared" si="2"/>
        <v>6250</v>
      </c>
      <c r="AP10" s="42">
        <f t="shared" si="2"/>
        <v>6250</v>
      </c>
      <c r="AQ10" s="42">
        <f t="shared" si="2"/>
        <v>6250</v>
      </c>
      <c r="AR10" s="42">
        <f t="shared" si="2"/>
        <v>6250</v>
      </c>
    </row>
    <row r="11" spans="1:44" x14ac:dyDescent="0.3">
      <c r="A11" s="38" t="s">
        <v>684</v>
      </c>
      <c r="B11" s="38" t="s">
        <v>684</v>
      </c>
      <c r="C11" s="60">
        <v>45000</v>
      </c>
      <c r="D11" s="41"/>
      <c r="E11" s="41"/>
      <c r="F11" s="55">
        <v>40179</v>
      </c>
      <c r="I11" s="42">
        <f t="shared" si="3"/>
        <v>3750</v>
      </c>
      <c r="J11" s="42">
        <f t="shared" si="1"/>
        <v>3750</v>
      </c>
      <c r="K11" s="42">
        <f t="shared" si="1"/>
        <v>3750</v>
      </c>
      <c r="L11" s="42">
        <f t="shared" si="1"/>
        <v>3750</v>
      </c>
      <c r="M11" s="42">
        <f t="shared" si="1"/>
        <v>3750</v>
      </c>
      <c r="N11" s="42">
        <f t="shared" si="1"/>
        <v>3750</v>
      </c>
      <c r="O11" s="42">
        <f t="shared" si="1"/>
        <v>3750</v>
      </c>
      <c r="P11" s="42">
        <f t="shared" si="1"/>
        <v>3750</v>
      </c>
      <c r="Q11" s="42">
        <f t="shared" si="1"/>
        <v>3750</v>
      </c>
      <c r="R11" s="42">
        <f t="shared" si="1"/>
        <v>3750</v>
      </c>
      <c r="S11" s="42">
        <f t="shared" si="1"/>
        <v>3750</v>
      </c>
      <c r="T11" s="42">
        <f t="shared" si="1"/>
        <v>3750</v>
      </c>
      <c r="U11" s="42">
        <f t="shared" si="1"/>
        <v>3750</v>
      </c>
      <c r="V11" s="42">
        <f t="shared" si="1"/>
        <v>3750</v>
      </c>
      <c r="W11" s="42">
        <f t="shared" si="1"/>
        <v>3750</v>
      </c>
      <c r="X11" s="42">
        <f t="shared" si="1"/>
        <v>3750</v>
      </c>
      <c r="Y11" s="42">
        <f t="shared" si="1"/>
        <v>3750</v>
      </c>
      <c r="Z11" s="42">
        <f t="shared" ref="Z11:AR11" si="4">ROUND($C11/12,2)</f>
        <v>3750</v>
      </c>
      <c r="AA11" s="42">
        <f t="shared" si="4"/>
        <v>3750</v>
      </c>
      <c r="AB11" s="42">
        <f t="shared" si="4"/>
        <v>3750</v>
      </c>
      <c r="AC11" s="42">
        <f t="shared" si="4"/>
        <v>3750</v>
      </c>
      <c r="AD11" s="42">
        <f t="shared" si="4"/>
        <v>3750</v>
      </c>
      <c r="AE11" s="42">
        <f t="shared" si="4"/>
        <v>3750</v>
      </c>
      <c r="AF11" s="42">
        <f t="shared" si="4"/>
        <v>3750</v>
      </c>
      <c r="AG11" s="42">
        <f t="shared" si="4"/>
        <v>3750</v>
      </c>
      <c r="AH11" s="42">
        <f t="shared" si="4"/>
        <v>3750</v>
      </c>
      <c r="AI11" s="42">
        <f t="shared" si="4"/>
        <v>3750</v>
      </c>
      <c r="AJ11" s="42">
        <f t="shared" si="4"/>
        <v>3750</v>
      </c>
      <c r="AK11" s="42">
        <f t="shared" si="4"/>
        <v>3750</v>
      </c>
      <c r="AL11" s="42">
        <f t="shared" si="4"/>
        <v>3750</v>
      </c>
      <c r="AM11" s="42">
        <f t="shared" si="4"/>
        <v>3750</v>
      </c>
      <c r="AN11" s="42">
        <f t="shared" si="4"/>
        <v>3750</v>
      </c>
      <c r="AO11" s="42">
        <f t="shared" si="4"/>
        <v>3750</v>
      </c>
      <c r="AP11" s="42">
        <f t="shared" si="4"/>
        <v>3750</v>
      </c>
      <c r="AQ11" s="42">
        <f t="shared" si="4"/>
        <v>3750</v>
      </c>
      <c r="AR11" s="42">
        <f t="shared" si="4"/>
        <v>3750</v>
      </c>
    </row>
    <row r="12" spans="1:44" x14ac:dyDescent="0.3">
      <c r="A12" s="38" t="s">
        <v>683</v>
      </c>
      <c r="B12" s="38" t="s">
        <v>683</v>
      </c>
      <c r="C12" s="60">
        <v>50000</v>
      </c>
      <c r="D12" s="41"/>
      <c r="E12" s="41"/>
      <c r="F12" s="55">
        <v>40544</v>
      </c>
      <c r="I12" s="42">
        <f t="shared" si="3"/>
        <v>4166.67</v>
      </c>
      <c r="J12" s="42">
        <f t="shared" si="1"/>
        <v>4166.67</v>
      </c>
      <c r="K12" s="42">
        <f t="shared" si="1"/>
        <v>4166.67</v>
      </c>
      <c r="L12" s="42">
        <f t="shared" si="1"/>
        <v>4166.67</v>
      </c>
      <c r="M12" s="42">
        <f t="shared" si="1"/>
        <v>4166.67</v>
      </c>
      <c r="N12" s="42">
        <f t="shared" si="1"/>
        <v>4166.67</v>
      </c>
      <c r="O12" s="42">
        <f t="shared" si="1"/>
        <v>4166.67</v>
      </c>
      <c r="P12" s="42">
        <f t="shared" si="1"/>
        <v>4166.67</v>
      </c>
      <c r="Q12" s="42">
        <f t="shared" si="1"/>
        <v>4166.67</v>
      </c>
      <c r="R12" s="42">
        <f t="shared" si="1"/>
        <v>4166.67</v>
      </c>
      <c r="S12" s="42">
        <f t="shared" si="1"/>
        <v>4166.67</v>
      </c>
      <c r="T12" s="42">
        <f t="shared" si="1"/>
        <v>4166.67</v>
      </c>
      <c r="U12" s="42">
        <f t="shared" si="1"/>
        <v>4166.67</v>
      </c>
      <c r="V12" s="42">
        <f t="shared" si="1"/>
        <v>4166.67</v>
      </c>
      <c r="W12" s="42">
        <f t="shared" si="1"/>
        <v>4166.67</v>
      </c>
      <c r="X12" s="42">
        <f t="shared" si="1"/>
        <v>4166.67</v>
      </c>
      <c r="Y12" s="42">
        <f t="shared" si="1"/>
        <v>4166.67</v>
      </c>
      <c r="Z12" s="42">
        <f t="shared" si="2"/>
        <v>4166.67</v>
      </c>
      <c r="AA12" s="42">
        <f t="shared" si="2"/>
        <v>4166.67</v>
      </c>
      <c r="AB12" s="42">
        <f t="shared" ref="AB12:AR12" si="5">ROUND($C12/12,2)</f>
        <v>4166.67</v>
      </c>
      <c r="AC12" s="42">
        <f t="shared" si="5"/>
        <v>4166.67</v>
      </c>
      <c r="AD12" s="42">
        <f t="shared" si="5"/>
        <v>4166.67</v>
      </c>
      <c r="AE12" s="42">
        <f t="shared" si="5"/>
        <v>4166.67</v>
      </c>
      <c r="AF12" s="42">
        <f t="shared" si="5"/>
        <v>4166.67</v>
      </c>
      <c r="AG12" s="42">
        <f t="shared" si="5"/>
        <v>4166.67</v>
      </c>
      <c r="AH12" s="42">
        <f t="shared" si="5"/>
        <v>4166.67</v>
      </c>
      <c r="AI12" s="42">
        <f t="shared" si="5"/>
        <v>4166.67</v>
      </c>
      <c r="AJ12" s="42">
        <f t="shared" si="5"/>
        <v>4166.67</v>
      </c>
      <c r="AK12" s="42">
        <f t="shared" si="5"/>
        <v>4166.67</v>
      </c>
      <c r="AL12" s="42">
        <f t="shared" si="5"/>
        <v>4166.67</v>
      </c>
      <c r="AM12" s="42">
        <f t="shared" si="5"/>
        <v>4166.67</v>
      </c>
      <c r="AN12" s="42">
        <f t="shared" si="5"/>
        <v>4166.67</v>
      </c>
      <c r="AO12" s="42">
        <f t="shared" si="5"/>
        <v>4166.67</v>
      </c>
      <c r="AP12" s="42">
        <f t="shared" si="5"/>
        <v>4166.67</v>
      </c>
      <c r="AQ12" s="42">
        <f t="shared" si="5"/>
        <v>4166.67</v>
      </c>
      <c r="AR12" s="42">
        <f t="shared" si="5"/>
        <v>4166.67</v>
      </c>
    </row>
    <row r="13" spans="1:44" x14ac:dyDescent="0.3">
      <c r="A13" s="38" t="s">
        <v>250</v>
      </c>
      <c r="B13" s="38" t="s">
        <v>249</v>
      </c>
      <c r="C13" s="60">
        <v>60000</v>
      </c>
      <c r="D13" s="41"/>
      <c r="E13" s="41"/>
      <c r="F13" s="55">
        <v>40544</v>
      </c>
      <c r="I13" s="42">
        <f t="shared" ref="I13:S13" si="6">ROUND($C13/12,2)</f>
        <v>5000</v>
      </c>
      <c r="J13" s="42">
        <f t="shared" si="6"/>
        <v>5000</v>
      </c>
      <c r="K13" s="42">
        <f t="shared" si="6"/>
        <v>5000</v>
      </c>
      <c r="L13" s="42">
        <f t="shared" si="6"/>
        <v>5000</v>
      </c>
      <c r="M13" s="42">
        <f t="shared" si="6"/>
        <v>5000</v>
      </c>
      <c r="N13" s="42">
        <f t="shared" si="6"/>
        <v>5000</v>
      </c>
      <c r="O13" s="42">
        <f t="shared" si="6"/>
        <v>5000</v>
      </c>
      <c r="P13" s="42">
        <f t="shared" si="6"/>
        <v>5000</v>
      </c>
      <c r="Q13" s="42">
        <f t="shared" si="6"/>
        <v>5000</v>
      </c>
      <c r="R13" s="42">
        <f t="shared" si="6"/>
        <v>5000</v>
      </c>
      <c r="S13" s="42">
        <f t="shared" si="6"/>
        <v>5000</v>
      </c>
      <c r="T13" s="42">
        <f t="shared" si="1"/>
        <v>5000</v>
      </c>
      <c r="U13" s="42">
        <f t="shared" si="1"/>
        <v>5000</v>
      </c>
      <c r="V13" s="42">
        <f t="shared" si="1"/>
        <v>5000</v>
      </c>
      <c r="W13" s="42">
        <f t="shared" si="1"/>
        <v>5000</v>
      </c>
      <c r="X13" s="42">
        <f t="shared" si="1"/>
        <v>5000</v>
      </c>
      <c r="Y13" s="42">
        <f t="shared" si="1"/>
        <v>5000</v>
      </c>
      <c r="Z13" s="42">
        <f t="shared" si="2"/>
        <v>5000</v>
      </c>
      <c r="AA13" s="42">
        <f t="shared" si="2"/>
        <v>5000</v>
      </c>
      <c r="AB13" s="42">
        <f t="shared" si="2"/>
        <v>5000</v>
      </c>
      <c r="AC13" s="42">
        <f t="shared" si="2"/>
        <v>5000</v>
      </c>
      <c r="AD13" s="42">
        <f t="shared" si="2"/>
        <v>5000</v>
      </c>
      <c r="AE13" s="42">
        <f t="shared" si="2"/>
        <v>5000</v>
      </c>
      <c r="AF13" s="42">
        <f t="shared" si="2"/>
        <v>5000</v>
      </c>
      <c r="AG13" s="42">
        <f t="shared" si="2"/>
        <v>5000</v>
      </c>
      <c r="AH13" s="42">
        <f t="shared" si="2"/>
        <v>5000</v>
      </c>
      <c r="AI13" s="42">
        <f t="shared" si="2"/>
        <v>5000</v>
      </c>
      <c r="AJ13" s="42">
        <f t="shared" si="2"/>
        <v>5000</v>
      </c>
      <c r="AK13" s="42">
        <f t="shared" si="2"/>
        <v>5000</v>
      </c>
      <c r="AL13" s="42">
        <f t="shared" si="2"/>
        <v>5000</v>
      </c>
      <c r="AM13" s="42">
        <f t="shared" si="2"/>
        <v>5000</v>
      </c>
      <c r="AN13" s="42">
        <f t="shared" si="2"/>
        <v>5000</v>
      </c>
      <c r="AO13" s="42">
        <f t="shared" si="2"/>
        <v>5000</v>
      </c>
      <c r="AP13" s="42">
        <f t="shared" si="2"/>
        <v>5000</v>
      </c>
      <c r="AQ13" s="42">
        <f t="shared" si="2"/>
        <v>5000</v>
      </c>
      <c r="AR13" s="42">
        <f t="shared" si="2"/>
        <v>5000</v>
      </c>
    </row>
    <row r="14" spans="1:44" x14ac:dyDescent="0.3">
      <c r="A14" s="38" t="s">
        <v>251</v>
      </c>
      <c r="B14" s="38" t="s">
        <v>249</v>
      </c>
      <c r="C14" s="60">
        <v>60000</v>
      </c>
      <c r="D14" s="41"/>
      <c r="E14" s="41"/>
      <c r="F14" s="55">
        <v>40603</v>
      </c>
      <c r="I14" s="42"/>
      <c r="J14" s="42"/>
      <c r="K14" s="42">
        <f t="shared" ref="J14:Y31" si="7">ROUND($C14/12,2)</f>
        <v>5000</v>
      </c>
      <c r="L14" s="42">
        <f t="shared" si="7"/>
        <v>5000</v>
      </c>
      <c r="M14" s="42">
        <f t="shared" si="7"/>
        <v>5000</v>
      </c>
      <c r="N14" s="42">
        <f t="shared" si="7"/>
        <v>5000</v>
      </c>
      <c r="O14" s="42">
        <f t="shared" si="7"/>
        <v>5000</v>
      </c>
      <c r="P14" s="42">
        <f t="shared" si="7"/>
        <v>5000</v>
      </c>
      <c r="Q14" s="42">
        <f t="shared" si="7"/>
        <v>5000</v>
      </c>
      <c r="R14" s="42">
        <f t="shared" si="7"/>
        <v>5000</v>
      </c>
      <c r="S14" s="42">
        <f t="shared" si="7"/>
        <v>5000</v>
      </c>
      <c r="T14" s="42">
        <f t="shared" si="1"/>
        <v>5000</v>
      </c>
      <c r="U14" s="42">
        <f t="shared" si="1"/>
        <v>5000</v>
      </c>
      <c r="V14" s="42">
        <f t="shared" si="1"/>
        <v>5000</v>
      </c>
      <c r="W14" s="42">
        <f t="shared" si="1"/>
        <v>5000</v>
      </c>
      <c r="X14" s="42">
        <f t="shared" si="1"/>
        <v>5000</v>
      </c>
      <c r="Y14" s="42">
        <f t="shared" si="1"/>
        <v>5000</v>
      </c>
      <c r="Z14" s="42">
        <f t="shared" si="2"/>
        <v>5000</v>
      </c>
      <c r="AA14" s="42">
        <f t="shared" si="2"/>
        <v>5000</v>
      </c>
      <c r="AB14" s="42">
        <f t="shared" si="2"/>
        <v>5000</v>
      </c>
      <c r="AC14" s="42">
        <f t="shared" si="2"/>
        <v>5000</v>
      </c>
      <c r="AD14" s="42">
        <f t="shared" si="2"/>
        <v>5000</v>
      </c>
      <c r="AE14" s="42">
        <f t="shared" si="2"/>
        <v>5000</v>
      </c>
      <c r="AF14" s="42">
        <f t="shared" si="2"/>
        <v>5000</v>
      </c>
      <c r="AG14" s="42">
        <f t="shared" si="2"/>
        <v>5000</v>
      </c>
      <c r="AH14" s="42">
        <f t="shared" si="2"/>
        <v>5000</v>
      </c>
      <c r="AI14" s="42">
        <f t="shared" si="2"/>
        <v>5000</v>
      </c>
      <c r="AJ14" s="42">
        <f t="shared" si="2"/>
        <v>5000</v>
      </c>
      <c r="AK14" s="42">
        <f t="shared" si="2"/>
        <v>5000</v>
      </c>
      <c r="AL14" s="42">
        <f t="shared" si="2"/>
        <v>5000</v>
      </c>
      <c r="AM14" s="42">
        <f t="shared" si="2"/>
        <v>5000</v>
      </c>
      <c r="AN14" s="42">
        <f t="shared" si="2"/>
        <v>5000</v>
      </c>
      <c r="AO14" s="42">
        <f t="shared" si="2"/>
        <v>5000</v>
      </c>
      <c r="AP14" s="42">
        <f t="shared" si="2"/>
        <v>5000</v>
      </c>
      <c r="AQ14" s="42">
        <f t="shared" si="2"/>
        <v>5000</v>
      </c>
      <c r="AR14" s="42">
        <f t="shared" si="2"/>
        <v>5000</v>
      </c>
    </row>
    <row r="15" spans="1:44" x14ac:dyDescent="0.3">
      <c r="A15" s="38" t="s">
        <v>252</v>
      </c>
      <c r="B15" s="38" t="s">
        <v>252</v>
      </c>
      <c r="C15" s="60">
        <v>35000</v>
      </c>
      <c r="D15" s="41"/>
      <c r="E15" s="41"/>
      <c r="F15" s="55">
        <v>40575</v>
      </c>
      <c r="I15" s="42"/>
      <c r="J15" s="42">
        <f t="shared" si="7"/>
        <v>2916.67</v>
      </c>
      <c r="K15" s="42">
        <f t="shared" si="7"/>
        <v>2916.67</v>
      </c>
      <c r="L15" s="42">
        <f t="shared" si="7"/>
        <v>2916.67</v>
      </c>
      <c r="M15" s="42">
        <f t="shared" si="7"/>
        <v>2916.67</v>
      </c>
      <c r="N15" s="42">
        <f t="shared" si="7"/>
        <v>2916.67</v>
      </c>
      <c r="O15" s="42">
        <f t="shared" si="7"/>
        <v>2916.67</v>
      </c>
      <c r="P15" s="42">
        <f t="shared" si="7"/>
        <v>2916.67</v>
      </c>
      <c r="Q15" s="42">
        <f t="shared" si="7"/>
        <v>2916.67</v>
      </c>
      <c r="R15" s="42">
        <f t="shared" si="7"/>
        <v>2916.67</v>
      </c>
      <c r="S15" s="42">
        <f t="shared" si="7"/>
        <v>2916.67</v>
      </c>
      <c r="T15" s="42">
        <f t="shared" si="1"/>
        <v>2916.67</v>
      </c>
      <c r="U15" s="42">
        <f t="shared" si="1"/>
        <v>2916.67</v>
      </c>
      <c r="V15" s="42">
        <f t="shared" si="1"/>
        <v>2916.67</v>
      </c>
      <c r="W15" s="42">
        <f t="shared" si="1"/>
        <v>2916.67</v>
      </c>
      <c r="X15" s="42">
        <f t="shared" si="1"/>
        <v>2916.67</v>
      </c>
      <c r="Y15" s="42">
        <f t="shared" si="1"/>
        <v>2916.67</v>
      </c>
      <c r="Z15" s="42">
        <f t="shared" si="2"/>
        <v>2916.67</v>
      </c>
      <c r="AA15" s="42">
        <f t="shared" si="2"/>
        <v>2916.67</v>
      </c>
      <c r="AB15" s="42">
        <f t="shared" si="2"/>
        <v>2916.67</v>
      </c>
      <c r="AC15" s="42">
        <f t="shared" si="2"/>
        <v>2916.67</v>
      </c>
      <c r="AD15" s="42">
        <f t="shared" si="2"/>
        <v>2916.67</v>
      </c>
      <c r="AE15" s="42">
        <f t="shared" si="2"/>
        <v>2916.67</v>
      </c>
      <c r="AF15" s="42">
        <f t="shared" si="2"/>
        <v>2916.67</v>
      </c>
      <c r="AG15" s="42">
        <f t="shared" si="2"/>
        <v>2916.67</v>
      </c>
      <c r="AH15" s="42">
        <f t="shared" si="2"/>
        <v>2916.67</v>
      </c>
      <c r="AI15" s="42">
        <f t="shared" si="2"/>
        <v>2916.67</v>
      </c>
      <c r="AJ15" s="42">
        <f t="shared" si="2"/>
        <v>2916.67</v>
      </c>
      <c r="AK15" s="42">
        <f t="shared" si="2"/>
        <v>2916.67</v>
      </c>
      <c r="AL15" s="42">
        <f t="shared" si="2"/>
        <v>2916.67</v>
      </c>
      <c r="AM15" s="42">
        <f t="shared" si="2"/>
        <v>2916.67</v>
      </c>
      <c r="AN15" s="42">
        <f t="shared" si="2"/>
        <v>2916.67</v>
      </c>
      <c r="AO15" s="42">
        <f t="shared" si="2"/>
        <v>2916.67</v>
      </c>
      <c r="AP15" s="42">
        <f t="shared" si="2"/>
        <v>2916.67</v>
      </c>
      <c r="AQ15" s="42">
        <f t="shared" si="2"/>
        <v>2916.67</v>
      </c>
      <c r="AR15" s="42">
        <f t="shared" si="2"/>
        <v>2916.67</v>
      </c>
    </row>
    <row r="16" spans="1:44" x14ac:dyDescent="0.3">
      <c r="A16" s="38" t="s">
        <v>528</v>
      </c>
      <c r="B16" s="38" t="s">
        <v>528</v>
      </c>
      <c r="C16" s="60">
        <v>75000</v>
      </c>
      <c r="D16" s="41"/>
      <c r="E16" s="41"/>
      <c r="F16" s="55">
        <v>40544</v>
      </c>
      <c r="I16" s="42">
        <f t="shared" ref="I16:I20" si="8">ROUND($C16/12,2)</f>
        <v>6250</v>
      </c>
      <c r="J16" s="42">
        <f t="shared" si="7"/>
        <v>6250</v>
      </c>
      <c r="K16" s="42">
        <f t="shared" si="7"/>
        <v>6250</v>
      </c>
      <c r="L16" s="42">
        <f t="shared" si="7"/>
        <v>6250</v>
      </c>
      <c r="M16" s="42">
        <f t="shared" si="7"/>
        <v>6250</v>
      </c>
      <c r="N16" s="42">
        <f t="shared" si="7"/>
        <v>6250</v>
      </c>
      <c r="O16" s="42">
        <f t="shared" si="7"/>
        <v>6250</v>
      </c>
      <c r="P16" s="42">
        <f t="shared" si="7"/>
        <v>6250</v>
      </c>
      <c r="Q16" s="42">
        <f t="shared" si="7"/>
        <v>6250</v>
      </c>
      <c r="R16" s="42">
        <f t="shared" si="7"/>
        <v>6250</v>
      </c>
      <c r="S16" s="42">
        <f t="shared" si="7"/>
        <v>6250</v>
      </c>
      <c r="T16" s="42">
        <f t="shared" si="1"/>
        <v>6250</v>
      </c>
      <c r="U16" s="42">
        <f t="shared" si="1"/>
        <v>6250</v>
      </c>
      <c r="V16" s="42">
        <f t="shared" si="1"/>
        <v>6250</v>
      </c>
      <c r="W16" s="42">
        <f t="shared" si="1"/>
        <v>6250</v>
      </c>
      <c r="X16" s="42">
        <f t="shared" si="1"/>
        <v>6250</v>
      </c>
      <c r="Y16" s="42">
        <f t="shared" si="1"/>
        <v>6250</v>
      </c>
      <c r="Z16" s="42">
        <f t="shared" si="2"/>
        <v>6250</v>
      </c>
      <c r="AA16" s="42">
        <f t="shared" si="2"/>
        <v>6250</v>
      </c>
      <c r="AB16" s="42">
        <f t="shared" si="2"/>
        <v>6250</v>
      </c>
      <c r="AC16" s="42">
        <f t="shared" si="2"/>
        <v>6250</v>
      </c>
      <c r="AD16" s="42">
        <f t="shared" si="2"/>
        <v>6250</v>
      </c>
      <c r="AE16" s="42">
        <f t="shared" si="2"/>
        <v>6250</v>
      </c>
      <c r="AF16" s="42">
        <f t="shared" si="2"/>
        <v>6250</v>
      </c>
      <c r="AG16" s="42">
        <f t="shared" si="2"/>
        <v>6250</v>
      </c>
      <c r="AH16" s="42">
        <f t="shared" si="2"/>
        <v>6250</v>
      </c>
      <c r="AI16" s="42">
        <f t="shared" si="2"/>
        <v>6250</v>
      </c>
      <c r="AJ16" s="42">
        <f t="shared" si="2"/>
        <v>6250</v>
      </c>
      <c r="AK16" s="42">
        <f t="shared" si="2"/>
        <v>6250</v>
      </c>
      <c r="AL16" s="42">
        <f t="shared" si="2"/>
        <v>6250</v>
      </c>
      <c r="AM16" s="42">
        <f t="shared" si="2"/>
        <v>6250</v>
      </c>
      <c r="AN16" s="42">
        <f t="shared" si="2"/>
        <v>6250</v>
      </c>
      <c r="AO16" s="42">
        <f t="shared" si="2"/>
        <v>6250</v>
      </c>
      <c r="AP16" s="42">
        <f t="shared" si="2"/>
        <v>6250</v>
      </c>
      <c r="AQ16" s="42">
        <f t="shared" si="2"/>
        <v>6250</v>
      </c>
      <c r="AR16" s="42">
        <f t="shared" si="2"/>
        <v>6250</v>
      </c>
    </row>
    <row r="17" spans="1:44" x14ac:dyDescent="0.3">
      <c r="A17" s="38" t="s">
        <v>529</v>
      </c>
      <c r="B17" s="38" t="s">
        <v>529</v>
      </c>
      <c r="C17" s="60">
        <v>75000</v>
      </c>
      <c r="D17" s="41"/>
      <c r="E17" s="41"/>
      <c r="F17" s="55">
        <v>40544</v>
      </c>
      <c r="I17" s="42">
        <f t="shared" si="8"/>
        <v>6250</v>
      </c>
      <c r="J17" s="42">
        <f t="shared" si="7"/>
        <v>6250</v>
      </c>
      <c r="K17" s="42">
        <f t="shared" si="7"/>
        <v>6250</v>
      </c>
      <c r="L17" s="42">
        <f t="shared" si="7"/>
        <v>6250</v>
      </c>
      <c r="M17" s="42">
        <f t="shared" si="7"/>
        <v>6250</v>
      </c>
      <c r="N17" s="42">
        <f t="shared" si="7"/>
        <v>6250</v>
      </c>
      <c r="O17" s="42">
        <f t="shared" si="7"/>
        <v>6250</v>
      </c>
      <c r="P17" s="42">
        <f t="shared" si="7"/>
        <v>6250</v>
      </c>
      <c r="Q17" s="42">
        <f t="shared" si="7"/>
        <v>6250</v>
      </c>
      <c r="R17" s="42">
        <f t="shared" si="7"/>
        <v>6250</v>
      </c>
      <c r="S17" s="42">
        <f t="shared" si="7"/>
        <v>6250</v>
      </c>
      <c r="T17" s="42">
        <f t="shared" si="1"/>
        <v>6250</v>
      </c>
      <c r="U17" s="42">
        <f t="shared" si="1"/>
        <v>6250</v>
      </c>
      <c r="V17" s="42">
        <f t="shared" si="1"/>
        <v>6250</v>
      </c>
      <c r="W17" s="42">
        <f t="shared" si="1"/>
        <v>6250</v>
      </c>
      <c r="X17" s="42">
        <f t="shared" si="1"/>
        <v>6250</v>
      </c>
      <c r="Y17" s="42">
        <f t="shared" si="1"/>
        <v>6250</v>
      </c>
      <c r="Z17" s="42">
        <f t="shared" si="2"/>
        <v>6250</v>
      </c>
      <c r="AA17" s="42">
        <f t="shared" si="2"/>
        <v>6250</v>
      </c>
      <c r="AB17" s="42">
        <f t="shared" si="2"/>
        <v>6250</v>
      </c>
      <c r="AC17" s="42">
        <f t="shared" si="2"/>
        <v>6250</v>
      </c>
      <c r="AD17" s="42">
        <f t="shared" si="2"/>
        <v>6250</v>
      </c>
      <c r="AE17" s="42">
        <f t="shared" si="2"/>
        <v>6250</v>
      </c>
      <c r="AF17" s="42">
        <f t="shared" si="2"/>
        <v>6250</v>
      </c>
      <c r="AG17" s="42">
        <f t="shared" si="2"/>
        <v>6250</v>
      </c>
      <c r="AH17" s="42">
        <f t="shared" si="2"/>
        <v>6250</v>
      </c>
      <c r="AI17" s="42">
        <f t="shared" si="2"/>
        <v>6250</v>
      </c>
      <c r="AJ17" s="42">
        <f t="shared" si="2"/>
        <v>6250</v>
      </c>
      <c r="AK17" s="42">
        <f t="shared" si="2"/>
        <v>6250</v>
      </c>
      <c r="AL17" s="42">
        <f t="shared" si="2"/>
        <v>6250</v>
      </c>
      <c r="AM17" s="42">
        <f t="shared" si="2"/>
        <v>6250</v>
      </c>
      <c r="AN17" s="42">
        <f t="shared" si="2"/>
        <v>6250</v>
      </c>
      <c r="AO17" s="42">
        <f t="shared" si="2"/>
        <v>6250</v>
      </c>
      <c r="AP17" s="42">
        <f t="shared" si="2"/>
        <v>6250</v>
      </c>
      <c r="AQ17" s="42">
        <f t="shared" si="2"/>
        <v>6250</v>
      </c>
      <c r="AR17" s="42">
        <f t="shared" si="2"/>
        <v>6250</v>
      </c>
    </row>
    <row r="18" spans="1:44" x14ac:dyDescent="0.3">
      <c r="A18" s="38" t="s">
        <v>532</v>
      </c>
      <c r="B18" s="38" t="s">
        <v>532</v>
      </c>
      <c r="C18" s="60">
        <v>75000</v>
      </c>
      <c r="D18" s="41"/>
      <c r="E18" s="41"/>
      <c r="F18" s="55">
        <v>40544</v>
      </c>
      <c r="I18" s="42">
        <f t="shared" si="8"/>
        <v>6250</v>
      </c>
      <c r="J18" s="42">
        <f t="shared" si="7"/>
        <v>6250</v>
      </c>
      <c r="K18" s="42">
        <f t="shared" si="7"/>
        <v>6250</v>
      </c>
      <c r="L18" s="42">
        <f t="shared" si="7"/>
        <v>6250</v>
      </c>
      <c r="M18" s="42">
        <f t="shared" si="7"/>
        <v>6250</v>
      </c>
      <c r="N18" s="42">
        <f t="shared" si="7"/>
        <v>6250</v>
      </c>
      <c r="O18" s="42">
        <f t="shared" si="7"/>
        <v>6250</v>
      </c>
      <c r="P18" s="42">
        <f t="shared" si="7"/>
        <v>6250</v>
      </c>
      <c r="Q18" s="42">
        <f t="shared" si="7"/>
        <v>6250</v>
      </c>
      <c r="R18" s="42">
        <f t="shared" si="7"/>
        <v>6250</v>
      </c>
      <c r="S18" s="42">
        <f t="shared" si="7"/>
        <v>6250</v>
      </c>
      <c r="T18" s="42">
        <f t="shared" si="1"/>
        <v>6250</v>
      </c>
      <c r="U18" s="42">
        <f t="shared" si="1"/>
        <v>6250</v>
      </c>
      <c r="V18" s="42">
        <f t="shared" si="1"/>
        <v>6250</v>
      </c>
      <c r="W18" s="42">
        <f t="shared" si="1"/>
        <v>6250</v>
      </c>
      <c r="X18" s="42">
        <f t="shared" si="1"/>
        <v>6250</v>
      </c>
      <c r="Y18" s="42">
        <f t="shared" si="1"/>
        <v>6250</v>
      </c>
      <c r="Z18" s="42">
        <f t="shared" si="2"/>
        <v>6250</v>
      </c>
      <c r="AA18" s="42">
        <f t="shared" si="2"/>
        <v>6250</v>
      </c>
      <c r="AB18" s="42">
        <f t="shared" si="2"/>
        <v>6250</v>
      </c>
      <c r="AC18" s="42">
        <f t="shared" si="2"/>
        <v>6250</v>
      </c>
      <c r="AD18" s="42">
        <f t="shared" si="2"/>
        <v>6250</v>
      </c>
      <c r="AE18" s="42">
        <f t="shared" si="2"/>
        <v>6250</v>
      </c>
      <c r="AF18" s="42">
        <f t="shared" si="2"/>
        <v>6250</v>
      </c>
      <c r="AG18" s="42">
        <f t="shared" si="2"/>
        <v>6250</v>
      </c>
      <c r="AH18" s="42">
        <f t="shared" si="2"/>
        <v>6250</v>
      </c>
      <c r="AI18" s="42">
        <f t="shared" si="2"/>
        <v>6250</v>
      </c>
      <c r="AJ18" s="42">
        <f t="shared" si="2"/>
        <v>6250</v>
      </c>
      <c r="AK18" s="42">
        <f t="shared" si="2"/>
        <v>6250</v>
      </c>
      <c r="AL18" s="42">
        <f t="shared" si="2"/>
        <v>6250</v>
      </c>
      <c r="AM18" s="42">
        <f t="shared" si="2"/>
        <v>6250</v>
      </c>
      <c r="AN18" s="42">
        <f t="shared" si="2"/>
        <v>6250</v>
      </c>
      <c r="AO18" s="42">
        <f t="shared" si="2"/>
        <v>6250</v>
      </c>
      <c r="AP18" s="42">
        <f t="shared" si="2"/>
        <v>6250</v>
      </c>
      <c r="AQ18" s="42">
        <f t="shared" si="2"/>
        <v>6250</v>
      </c>
      <c r="AR18" s="42">
        <f t="shared" si="2"/>
        <v>6250</v>
      </c>
    </row>
    <row r="19" spans="1:44" x14ac:dyDescent="0.3">
      <c r="A19" s="38" t="s">
        <v>321</v>
      </c>
      <c r="B19" s="38" t="s">
        <v>321</v>
      </c>
      <c r="C19" s="60">
        <v>35000</v>
      </c>
      <c r="D19" s="41"/>
      <c r="E19" s="41"/>
      <c r="F19" s="55">
        <v>40544</v>
      </c>
      <c r="I19" s="42">
        <f t="shared" si="8"/>
        <v>2916.67</v>
      </c>
      <c r="J19" s="42">
        <f t="shared" si="7"/>
        <v>2916.67</v>
      </c>
      <c r="K19" s="42">
        <f t="shared" si="7"/>
        <v>2916.67</v>
      </c>
      <c r="L19" s="42">
        <f t="shared" si="7"/>
        <v>2916.67</v>
      </c>
      <c r="M19" s="42">
        <f t="shared" si="7"/>
        <v>2916.67</v>
      </c>
      <c r="N19" s="42">
        <f t="shared" si="7"/>
        <v>2916.67</v>
      </c>
      <c r="O19" s="42">
        <f t="shared" si="7"/>
        <v>2916.67</v>
      </c>
      <c r="P19" s="42">
        <f t="shared" si="7"/>
        <v>2916.67</v>
      </c>
      <c r="Q19" s="42">
        <f t="shared" si="7"/>
        <v>2916.67</v>
      </c>
      <c r="R19" s="42">
        <f t="shared" si="7"/>
        <v>2916.67</v>
      </c>
      <c r="S19" s="42">
        <f t="shared" si="7"/>
        <v>2916.67</v>
      </c>
      <c r="T19" s="42">
        <f t="shared" si="1"/>
        <v>2916.67</v>
      </c>
      <c r="U19" s="42">
        <f t="shared" si="1"/>
        <v>2916.67</v>
      </c>
      <c r="V19" s="42">
        <f t="shared" si="1"/>
        <v>2916.67</v>
      </c>
      <c r="W19" s="42">
        <f t="shared" si="1"/>
        <v>2916.67</v>
      </c>
      <c r="X19" s="42">
        <f t="shared" si="1"/>
        <v>2916.67</v>
      </c>
      <c r="Y19" s="42">
        <f t="shared" si="1"/>
        <v>2916.67</v>
      </c>
      <c r="Z19" s="42">
        <f t="shared" si="2"/>
        <v>2916.67</v>
      </c>
      <c r="AA19" s="42">
        <f t="shared" si="2"/>
        <v>2916.67</v>
      </c>
      <c r="AB19" s="42">
        <f t="shared" si="2"/>
        <v>2916.67</v>
      </c>
      <c r="AC19" s="42">
        <f t="shared" si="2"/>
        <v>2916.67</v>
      </c>
      <c r="AD19" s="42">
        <f t="shared" si="2"/>
        <v>2916.67</v>
      </c>
      <c r="AE19" s="42">
        <f t="shared" si="2"/>
        <v>2916.67</v>
      </c>
      <c r="AF19" s="42">
        <f t="shared" si="2"/>
        <v>2916.67</v>
      </c>
      <c r="AG19" s="42">
        <f t="shared" si="2"/>
        <v>2916.67</v>
      </c>
      <c r="AH19" s="42">
        <f t="shared" ref="AH19:AR45" si="9">ROUND($C19/12,2)</f>
        <v>2916.67</v>
      </c>
      <c r="AI19" s="42">
        <f t="shared" si="9"/>
        <v>2916.67</v>
      </c>
      <c r="AJ19" s="42">
        <f t="shared" si="9"/>
        <v>2916.67</v>
      </c>
      <c r="AK19" s="42">
        <f t="shared" si="9"/>
        <v>2916.67</v>
      </c>
      <c r="AL19" s="42">
        <f t="shared" si="9"/>
        <v>2916.67</v>
      </c>
      <c r="AM19" s="42">
        <f t="shared" si="9"/>
        <v>2916.67</v>
      </c>
      <c r="AN19" s="42">
        <f t="shared" si="9"/>
        <v>2916.67</v>
      </c>
      <c r="AO19" s="42">
        <f t="shared" si="9"/>
        <v>2916.67</v>
      </c>
      <c r="AP19" s="42">
        <f t="shared" si="9"/>
        <v>2916.67</v>
      </c>
      <c r="AQ19" s="42">
        <f t="shared" si="9"/>
        <v>2916.67</v>
      </c>
      <c r="AR19" s="42">
        <f t="shared" si="9"/>
        <v>2916.67</v>
      </c>
    </row>
    <row r="20" spans="1:44" x14ac:dyDescent="0.3">
      <c r="A20" s="38" t="s">
        <v>321</v>
      </c>
      <c r="B20" s="38" t="s">
        <v>321</v>
      </c>
      <c r="C20" s="60">
        <v>35000</v>
      </c>
      <c r="D20" s="41"/>
      <c r="E20" s="41"/>
      <c r="F20" s="55">
        <v>40544</v>
      </c>
      <c r="I20" s="42">
        <f t="shared" si="8"/>
        <v>2916.67</v>
      </c>
      <c r="J20" s="42">
        <f t="shared" si="7"/>
        <v>2916.67</v>
      </c>
      <c r="K20" s="42">
        <f t="shared" si="7"/>
        <v>2916.67</v>
      </c>
      <c r="L20" s="42">
        <f t="shared" si="7"/>
        <v>2916.67</v>
      </c>
      <c r="M20" s="42">
        <f t="shared" si="7"/>
        <v>2916.67</v>
      </c>
      <c r="N20" s="42">
        <f t="shared" si="7"/>
        <v>2916.67</v>
      </c>
      <c r="O20" s="42">
        <f t="shared" si="7"/>
        <v>2916.67</v>
      </c>
      <c r="P20" s="42">
        <f t="shared" si="7"/>
        <v>2916.67</v>
      </c>
      <c r="Q20" s="42">
        <f t="shared" si="7"/>
        <v>2916.67</v>
      </c>
      <c r="R20" s="42">
        <f t="shared" si="7"/>
        <v>2916.67</v>
      </c>
      <c r="S20" s="42">
        <f t="shared" si="7"/>
        <v>2916.67</v>
      </c>
      <c r="T20" s="42">
        <f t="shared" si="1"/>
        <v>2916.67</v>
      </c>
      <c r="U20" s="42">
        <f t="shared" si="1"/>
        <v>2916.67</v>
      </c>
      <c r="V20" s="42">
        <f t="shared" si="1"/>
        <v>2916.67</v>
      </c>
      <c r="W20" s="42">
        <f t="shared" si="1"/>
        <v>2916.67</v>
      </c>
      <c r="X20" s="42">
        <f t="shared" si="1"/>
        <v>2916.67</v>
      </c>
      <c r="Y20" s="42">
        <f t="shared" si="1"/>
        <v>2916.67</v>
      </c>
      <c r="Z20" s="42">
        <f t="shared" ref="Z20:AO44" si="10">ROUND($C20/12,2)</f>
        <v>2916.67</v>
      </c>
      <c r="AA20" s="42">
        <f t="shared" si="10"/>
        <v>2916.67</v>
      </c>
      <c r="AB20" s="42">
        <f t="shared" si="10"/>
        <v>2916.67</v>
      </c>
      <c r="AC20" s="42">
        <f t="shared" si="10"/>
        <v>2916.67</v>
      </c>
      <c r="AD20" s="42">
        <f t="shared" si="10"/>
        <v>2916.67</v>
      </c>
      <c r="AE20" s="42">
        <f t="shared" si="10"/>
        <v>2916.67</v>
      </c>
      <c r="AF20" s="42">
        <f t="shared" si="10"/>
        <v>2916.67</v>
      </c>
      <c r="AG20" s="42">
        <f t="shared" si="10"/>
        <v>2916.67</v>
      </c>
      <c r="AH20" s="42">
        <f t="shared" si="10"/>
        <v>2916.67</v>
      </c>
      <c r="AI20" s="42">
        <f t="shared" si="10"/>
        <v>2916.67</v>
      </c>
      <c r="AJ20" s="42">
        <f t="shared" si="10"/>
        <v>2916.67</v>
      </c>
      <c r="AK20" s="42">
        <f t="shared" si="10"/>
        <v>2916.67</v>
      </c>
      <c r="AL20" s="42">
        <f t="shared" si="10"/>
        <v>2916.67</v>
      </c>
      <c r="AM20" s="42">
        <f t="shared" si="10"/>
        <v>2916.67</v>
      </c>
      <c r="AN20" s="42">
        <f t="shared" si="10"/>
        <v>2916.67</v>
      </c>
      <c r="AO20" s="42">
        <f t="shared" si="10"/>
        <v>2916.67</v>
      </c>
      <c r="AP20" s="42">
        <f t="shared" si="9"/>
        <v>2916.67</v>
      </c>
      <c r="AQ20" s="42">
        <f t="shared" si="9"/>
        <v>2916.67</v>
      </c>
      <c r="AR20" s="42">
        <f t="shared" si="9"/>
        <v>2916.67</v>
      </c>
    </row>
    <row r="21" spans="1:44" x14ac:dyDescent="0.3">
      <c r="A21" s="38" t="s">
        <v>358</v>
      </c>
      <c r="B21" s="38" t="s">
        <v>358</v>
      </c>
      <c r="C21" s="60">
        <v>75000</v>
      </c>
      <c r="D21" s="41"/>
      <c r="E21" s="41"/>
      <c r="F21" s="55">
        <v>40603</v>
      </c>
      <c r="I21" s="42"/>
      <c r="J21" s="42"/>
      <c r="K21" s="42">
        <f t="shared" si="7"/>
        <v>6250</v>
      </c>
      <c r="L21" s="42">
        <f t="shared" si="7"/>
        <v>6250</v>
      </c>
      <c r="M21" s="42">
        <f t="shared" si="7"/>
        <v>6250</v>
      </c>
      <c r="N21" s="42">
        <f t="shared" si="7"/>
        <v>6250</v>
      </c>
      <c r="O21" s="42">
        <f t="shared" si="7"/>
        <v>6250</v>
      </c>
      <c r="P21" s="42">
        <f t="shared" si="7"/>
        <v>6250</v>
      </c>
      <c r="Q21" s="42">
        <f t="shared" si="7"/>
        <v>6250</v>
      </c>
      <c r="R21" s="42">
        <f t="shared" si="7"/>
        <v>6250</v>
      </c>
      <c r="S21" s="42">
        <f t="shared" si="7"/>
        <v>6250</v>
      </c>
      <c r="T21" s="42">
        <f t="shared" si="1"/>
        <v>6250</v>
      </c>
      <c r="U21" s="42">
        <f t="shared" si="1"/>
        <v>6250</v>
      </c>
      <c r="V21" s="42">
        <f t="shared" si="1"/>
        <v>6250</v>
      </c>
      <c r="W21" s="42">
        <f t="shared" si="1"/>
        <v>6250</v>
      </c>
      <c r="X21" s="42">
        <f t="shared" si="1"/>
        <v>6250</v>
      </c>
      <c r="Y21" s="42">
        <f t="shared" si="1"/>
        <v>6250</v>
      </c>
      <c r="Z21" s="42">
        <f t="shared" si="10"/>
        <v>6250</v>
      </c>
      <c r="AA21" s="42">
        <f t="shared" si="10"/>
        <v>6250</v>
      </c>
      <c r="AB21" s="42">
        <f t="shared" si="10"/>
        <v>6250</v>
      </c>
      <c r="AC21" s="42">
        <f t="shared" si="10"/>
        <v>6250</v>
      </c>
      <c r="AD21" s="42">
        <f t="shared" si="10"/>
        <v>6250</v>
      </c>
      <c r="AE21" s="42">
        <f t="shared" si="10"/>
        <v>6250</v>
      </c>
      <c r="AF21" s="42">
        <f t="shared" si="10"/>
        <v>6250</v>
      </c>
      <c r="AG21" s="42">
        <f t="shared" si="10"/>
        <v>6250</v>
      </c>
      <c r="AH21" s="42">
        <f t="shared" si="10"/>
        <v>6250</v>
      </c>
      <c r="AI21" s="42">
        <f t="shared" si="10"/>
        <v>6250</v>
      </c>
      <c r="AJ21" s="42">
        <f t="shared" si="10"/>
        <v>6250</v>
      </c>
      <c r="AK21" s="42">
        <f t="shared" si="10"/>
        <v>6250</v>
      </c>
      <c r="AL21" s="42">
        <f t="shared" si="10"/>
        <v>6250</v>
      </c>
      <c r="AM21" s="42">
        <f t="shared" si="10"/>
        <v>6250</v>
      </c>
      <c r="AN21" s="42">
        <f t="shared" si="10"/>
        <v>6250</v>
      </c>
      <c r="AO21" s="42">
        <f t="shared" si="10"/>
        <v>6250</v>
      </c>
      <c r="AP21" s="42">
        <f t="shared" si="9"/>
        <v>6250</v>
      </c>
      <c r="AQ21" s="42">
        <f t="shared" si="9"/>
        <v>6250</v>
      </c>
      <c r="AR21" s="42">
        <f t="shared" si="9"/>
        <v>6250</v>
      </c>
    </row>
    <row r="22" spans="1:44" x14ac:dyDescent="0.3">
      <c r="A22" s="38" t="s">
        <v>679</v>
      </c>
      <c r="B22" s="38" t="s">
        <v>679</v>
      </c>
      <c r="C22" s="60">
        <v>75000</v>
      </c>
      <c r="D22" s="41"/>
      <c r="E22" s="41"/>
      <c r="F22" s="55">
        <v>40603</v>
      </c>
      <c r="I22" s="42"/>
      <c r="J22" s="42"/>
      <c r="K22" s="42">
        <f t="shared" si="7"/>
        <v>6250</v>
      </c>
      <c r="L22" s="42">
        <f t="shared" si="7"/>
        <v>6250</v>
      </c>
      <c r="M22" s="42">
        <f t="shared" si="7"/>
        <v>6250</v>
      </c>
      <c r="N22" s="42">
        <f t="shared" si="7"/>
        <v>6250</v>
      </c>
      <c r="O22" s="42">
        <f t="shared" si="7"/>
        <v>6250</v>
      </c>
      <c r="P22" s="42">
        <f t="shared" si="7"/>
        <v>6250</v>
      </c>
      <c r="Q22" s="42">
        <f t="shared" si="7"/>
        <v>6250</v>
      </c>
      <c r="R22" s="42">
        <f t="shared" si="7"/>
        <v>6250</v>
      </c>
      <c r="S22" s="42">
        <f t="shared" si="7"/>
        <v>6250</v>
      </c>
      <c r="T22" s="42">
        <f t="shared" si="1"/>
        <v>6250</v>
      </c>
      <c r="U22" s="42">
        <f t="shared" si="1"/>
        <v>6250</v>
      </c>
      <c r="V22" s="42">
        <f t="shared" si="1"/>
        <v>6250</v>
      </c>
      <c r="W22" s="42">
        <f t="shared" si="1"/>
        <v>6250</v>
      </c>
      <c r="X22" s="42">
        <f t="shared" si="1"/>
        <v>6250</v>
      </c>
      <c r="Y22" s="42">
        <f t="shared" si="1"/>
        <v>6250</v>
      </c>
      <c r="Z22" s="42">
        <f t="shared" si="10"/>
        <v>6250</v>
      </c>
      <c r="AA22" s="42">
        <f t="shared" si="10"/>
        <v>6250</v>
      </c>
      <c r="AB22" s="42">
        <f t="shared" si="10"/>
        <v>6250</v>
      </c>
      <c r="AC22" s="42">
        <f t="shared" si="10"/>
        <v>6250</v>
      </c>
      <c r="AD22" s="42">
        <f t="shared" si="10"/>
        <v>6250</v>
      </c>
      <c r="AE22" s="42">
        <f t="shared" si="10"/>
        <v>6250</v>
      </c>
      <c r="AF22" s="42">
        <f t="shared" si="10"/>
        <v>6250</v>
      </c>
      <c r="AG22" s="42">
        <f t="shared" si="10"/>
        <v>6250</v>
      </c>
      <c r="AH22" s="42">
        <f t="shared" si="10"/>
        <v>6250</v>
      </c>
      <c r="AI22" s="42">
        <f t="shared" si="10"/>
        <v>6250</v>
      </c>
      <c r="AJ22" s="42">
        <f t="shared" si="10"/>
        <v>6250</v>
      </c>
      <c r="AK22" s="42">
        <f t="shared" si="10"/>
        <v>6250</v>
      </c>
      <c r="AL22" s="42">
        <f t="shared" si="10"/>
        <v>6250</v>
      </c>
      <c r="AM22" s="42">
        <f t="shared" si="10"/>
        <v>6250</v>
      </c>
      <c r="AN22" s="42">
        <f t="shared" si="10"/>
        <v>6250</v>
      </c>
      <c r="AO22" s="42">
        <f t="shared" si="10"/>
        <v>6250</v>
      </c>
      <c r="AP22" s="42">
        <f t="shared" si="9"/>
        <v>6250</v>
      </c>
      <c r="AQ22" s="42">
        <f t="shared" si="9"/>
        <v>6250</v>
      </c>
      <c r="AR22" s="42">
        <f t="shared" si="9"/>
        <v>6250</v>
      </c>
    </row>
    <row r="23" spans="1:44" x14ac:dyDescent="0.3">
      <c r="A23" s="38" t="s">
        <v>531</v>
      </c>
      <c r="B23" s="38" t="s">
        <v>531</v>
      </c>
      <c r="C23" s="60">
        <v>80000</v>
      </c>
      <c r="D23" s="41"/>
      <c r="E23" s="41"/>
      <c r="F23" s="55">
        <v>40634</v>
      </c>
      <c r="I23" s="42"/>
      <c r="J23" s="42"/>
      <c r="K23" s="42"/>
      <c r="L23" s="42">
        <f t="shared" si="7"/>
        <v>6666.67</v>
      </c>
      <c r="M23" s="42">
        <f t="shared" si="7"/>
        <v>6666.67</v>
      </c>
      <c r="N23" s="42">
        <f t="shared" si="7"/>
        <v>6666.67</v>
      </c>
      <c r="O23" s="42">
        <f t="shared" si="7"/>
        <v>6666.67</v>
      </c>
      <c r="P23" s="42">
        <f t="shared" si="7"/>
        <v>6666.67</v>
      </c>
      <c r="Q23" s="42">
        <f t="shared" si="7"/>
        <v>6666.67</v>
      </c>
      <c r="R23" s="42">
        <f t="shared" si="7"/>
        <v>6666.67</v>
      </c>
      <c r="S23" s="42">
        <f t="shared" si="7"/>
        <v>6666.67</v>
      </c>
      <c r="T23" s="42">
        <f t="shared" si="7"/>
        <v>6666.67</v>
      </c>
      <c r="U23" s="42">
        <f t="shared" si="7"/>
        <v>6666.67</v>
      </c>
      <c r="V23" s="42">
        <f t="shared" si="7"/>
        <v>6666.67</v>
      </c>
      <c r="W23" s="42">
        <f t="shared" si="7"/>
        <v>6666.67</v>
      </c>
      <c r="X23" s="42">
        <f t="shared" si="7"/>
        <v>6666.67</v>
      </c>
      <c r="Y23" s="42">
        <f t="shared" si="7"/>
        <v>6666.67</v>
      </c>
      <c r="Z23" s="42">
        <f t="shared" si="10"/>
        <v>6666.67</v>
      </c>
      <c r="AA23" s="42">
        <f t="shared" si="10"/>
        <v>6666.67</v>
      </c>
      <c r="AB23" s="42">
        <f t="shared" si="10"/>
        <v>6666.67</v>
      </c>
      <c r="AC23" s="42">
        <f t="shared" si="10"/>
        <v>6666.67</v>
      </c>
      <c r="AD23" s="42">
        <f t="shared" si="10"/>
        <v>6666.67</v>
      </c>
      <c r="AE23" s="42">
        <f t="shared" si="10"/>
        <v>6666.67</v>
      </c>
      <c r="AF23" s="42">
        <f t="shared" si="10"/>
        <v>6666.67</v>
      </c>
      <c r="AG23" s="42">
        <f t="shared" si="10"/>
        <v>6666.67</v>
      </c>
      <c r="AH23" s="42">
        <f t="shared" si="10"/>
        <v>6666.67</v>
      </c>
      <c r="AI23" s="42">
        <f t="shared" si="10"/>
        <v>6666.67</v>
      </c>
      <c r="AJ23" s="42">
        <f t="shared" si="10"/>
        <v>6666.67</v>
      </c>
      <c r="AK23" s="42">
        <f t="shared" si="10"/>
        <v>6666.67</v>
      </c>
      <c r="AL23" s="42">
        <f t="shared" si="10"/>
        <v>6666.67</v>
      </c>
      <c r="AM23" s="42">
        <f t="shared" si="10"/>
        <v>6666.67</v>
      </c>
      <c r="AN23" s="42">
        <f t="shared" si="10"/>
        <v>6666.67</v>
      </c>
      <c r="AO23" s="42">
        <f t="shared" si="10"/>
        <v>6666.67</v>
      </c>
      <c r="AP23" s="42">
        <f t="shared" si="9"/>
        <v>6666.67</v>
      </c>
      <c r="AQ23" s="42">
        <f t="shared" si="9"/>
        <v>6666.67</v>
      </c>
      <c r="AR23" s="42">
        <f t="shared" si="9"/>
        <v>6666.67</v>
      </c>
    </row>
    <row r="24" spans="1:44" x14ac:dyDescent="0.3">
      <c r="A24" s="38" t="s">
        <v>684</v>
      </c>
      <c r="B24" s="38" t="s">
        <v>684</v>
      </c>
      <c r="C24" s="60">
        <v>45000</v>
      </c>
      <c r="D24" s="41"/>
      <c r="E24" s="41"/>
      <c r="F24" s="55">
        <v>40725</v>
      </c>
      <c r="I24" s="42"/>
      <c r="J24" s="42"/>
      <c r="K24" s="42"/>
      <c r="L24" s="42">
        <f t="shared" si="7"/>
        <v>3750</v>
      </c>
      <c r="M24" s="42">
        <f t="shared" si="7"/>
        <v>3750</v>
      </c>
      <c r="N24" s="42">
        <f t="shared" si="7"/>
        <v>3750</v>
      </c>
      <c r="O24" s="42">
        <f t="shared" si="7"/>
        <v>3750</v>
      </c>
      <c r="P24" s="42">
        <f t="shared" si="7"/>
        <v>3750</v>
      </c>
      <c r="Q24" s="42">
        <f t="shared" si="7"/>
        <v>3750</v>
      </c>
      <c r="R24" s="42">
        <f t="shared" si="7"/>
        <v>3750</v>
      </c>
      <c r="S24" s="42">
        <f t="shared" si="7"/>
        <v>3750</v>
      </c>
      <c r="T24" s="42">
        <f t="shared" si="7"/>
        <v>3750</v>
      </c>
      <c r="U24" s="42">
        <f t="shared" si="7"/>
        <v>3750</v>
      </c>
      <c r="V24" s="42">
        <f t="shared" si="7"/>
        <v>3750</v>
      </c>
      <c r="W24" s="42">
        <f t="shared" si="7"/>
        <v>3750</v>
      </c>
      <c r="X24" s="42">
        <f t="shared" si="7"/>
        <v>3750</v>
      </c>
      <c r="Y24" s="42">
        <f t="shared" si="7"/>
        <v>3750</v>
      </c>
      <c r="Z24" s="42">
        <f t="shared" ref="Z24:AO24" si="11">ROUND($C24/12,2)</f>
        <v>3750</v>
      </c>
      <c r="AA24" s="42">
        <f t="shared" si="11"/>
        <v>3750</v>
      </c>
      <c r="AB24" s="42">
        <f t="shared" si="11"/>
        <v>3750</v>
      </c>
      <c r="AC24" s="42">
        <f t="shared" si="11"/>
        <v>3750</v>
      </c>
      <c r="AD24" s="42">
        <f t="shared" si="11"/>
        <v>3750</v>
      </c>
      <c r="AE24" s="42">
        <f t="shared" si="11"/>
        <v>3750</v>
      </c>
      <c r="AF24" s="42">
        <f t="shared" si="11"/>
        <v>3750</v>
      </c>
      <c r="AG24" s="42">
        <f t="shared" si="11"/>
        <v>3750</v>
      </c>
      <c r="AH24" s="42">
        <f t="shared" si="11"/>
        <v>3750</v>
      </c>
      <c r="AI24" s="42">
        <f t="shared" si="11"/>
        <v>3750</v>
      </c>
      <c r="AJ24" s="42">
        <f t="shared" si="11"/>
        <v>3750</v>
      </c>
      <c r="AK24" s="42">
        <f t="shared" si="11"/>
        <v>3750</v>
      </c>
      <c r="AL24" s="42">
        <f t="shared" si="11"/>
        <v>3750</v>
      </c>
      <c r="AM24" s="42">
        <f t="shared" si="11"/>
        <v>3750</v>
      </c>
      <c r="AN24" s="42">
        <f t="shared" si="11"/>
        <v>3750</v>
      </c>
      <c r="AO24" s="42">
        <f t="shared" si="11"/>
        <v>3750</v>
      </c>
      <c r="AP24" s="42">
        <f t="shared" si="9"/>
        <v>3750</v>
      </c>
      <c r="AQ24" s="42">
        <f t="shared" si="9"/>
        <v>3750</v>
      </c>
      <c r="AR24" s="42">
        <f t="shared" si="9"/>
        <v>3750</v>
      </c>
    </row>
    <row r="25" spans="1:44" x14ac:dyDescent="0.3">
      <c r="A25" s="38" t="s">
        <v>679</v>
      </c>
      <c r="B25" s="38" t="s">
        <v>679</v>
      </c>
      <c r="C25" s="60">
        <v>75000</v>
      </c>
      <c r="D25" s="41"/>
      <c r="E25" s="41"/>
      <c r="F25" s="55">
        <v>40725</v>
      </c>
      <c r="I25" s="42"/>
      <c r="J25" s="42"/>
      <c r="K25" s="42"/>
      <c r="L25" s="42"/>
      <c r="M25" s="42"/>
      <c r="N25" s="42"/>
      <c r="O25" s="42"/>
      <c r="P25" s="42"/>
      <c r="Q25" s="42"/>
      <c r="R25" s="42"/>
      <c r="S25" s="42"/>
      <c r="T25" s="42"/>
      <c r="U25" s="42">
        <f t="shared" si="1"/>
        <v>6250</v>
      </c>
      <c r="V25" s="42">
        <f t="shared" si="1"/>
        <v>6250</v>
      </c>
      <c r="W25" s="42">
        <f t="shared" si="1"/>
        <v>6250</v>
      </c>
      <c r="X25" s="42">
        <f t="shared" si="1"/>
        <v>6250</v>
      </c>
      <c r="Y25" s="42">
        <f t="shared" si="1"/>
        <v>6250</v>
      </c>
      <c r="Z25" s="42">
        <f t="shared" si="10"/>
        <v>6250</v>
      </c>
      <c r="AA25" s="42">
        <f t="shared" si="10"/>
        <v>6250</v>
      </c>
      <c r="AB25" s="42">
        <f t="shared" si="10"/>
        <v>6250</v>
      </c>
      <c r="AC25" s="42">
        <f t="shared" si="10"/>
        <v>6250</v>
      </c>
      <c r="AD25" s="42">
        <f t="shared" si="10"/>
        <v>6250</v>
      </c>
      <c r="AE25" s="42">
        <f t="shared" si="10"/>
        <v>6250</v>
      </c>
      <c r="AF25" s="42">
        <f t="shared" si="10"/>
        <v>6250</v>
      </c>
      <c r="AG25" s="42">
        <f t="shared" si="10"/>
        <v>6250</v>
      </c>
      <c r="AH25" s="42">
        <f t="shared" si="10"/>
        <v>6250</v>
      </c>
      <c r="AI25" s="42">
        <f t="shared" si="10"/>
        <v>6250</v>
      </c>
      <c r="AJ25" s="42">
        <f t="shared" si="10"/>
        <v>6250</v>
      </c>
      <c r="AK25" s="42">
        <f t="shared" si="10"/>
        <v>6250</v>
      </c>
      <c r="AL25" s="42">
        <f t="shared" si="10"/>
        <v>6250</v>
      </c>
      <c r="AM25" s="42">
        <f t="shared" si="10"/>
        <v>6250</v>
      </c>
      <c r="AN25" s="42">
        <f t="shared" si="10"/>
        <v>6250</v>
      </c>
      <c r="AO25" s="42">
        <f t="shared" si="10"/>
        <v>6250</v>
      </c>
      <c r="AP25" s="42">
        <f t="shared" si="9"/>
        <v>6250</v>
      </c>
      <c r="AQ25" s="42">
        <f t="shared" si="9"/>
        <v>6250</v>
      </c>
      <c r="AR25" s="42">
        <f t="shared" si="9"/>
        <v>6250</v>
      </c>
    </row>
    <row r="26" spans="1:44" x14ac:dyDescent="0.3">
      <c r="A26" s="38" t="s">
        <v>683</v>
      </c>
      <c r="B26" s="38" t="s">
        <v>683</v>
      </c>
      <c r="C26" s="60">
        <v>50000</v>
      </c>
      <c r="D26" s="41"/>
      <c r="E26" s="41"/>
      <c r="F26" s="55">
        <v>40909</v>
      </c>
      <c r="I26" s="42"/>
      <c r="J26" s="42"/>
      <c r="K26" s="42"/>
      <c r="L26" s="42"/>
      <c r="M26" s="42"/>
      <c r="N26" s="42"/>
      <c r="O26" s="42"/>
      <c r="P26" s="42"/>
      <c r="Q26" s="42"/>
      <c r="R26" s="42"/>
      <c r="S26" s="42"/>
      <c r="T26" s="42"/>
      <c r="U26" s="42">
        <f t="shared" si="1"/>
        <v>4166.67</v>
      </c>
      <c r="V26" s="42">
        <f t="shared" si="1"/>
        <v>4166.67</v>
      </c>
      <c r="W26" s="42">
        <f t="shared" si="1"/>
        <v>4166.67</v>
      </c>
      <c r="X26" s="42">
        <f t="shared" si="1"/>
        <v>4166.67</v>
      </c>
      <c r="Y26" s="42">
        <f t="shared" si="1"/>
        <v>4166.67</v>
      </c>
      <c r="Z26" s="42">
        <f t="shared" si="10"/>
        <v>4166.67</v>
      </c>
      <c r="AA26" s="42">
        <f t="shared" si="10"/>
        <v>4166.67</v>
      </c>
      <c r="AB26" s="42">
        <f t="shared" si="10"/>
        <v>4166.67</v>
      </c>
      <c r="AC26" s="42">
        <f t="shared" si="10"/>
        <v>4166.67</v>
      </c>
      <c r="AD26" s="42">
        <f t="shared" si="10"/>
        <v>4166.67</v>
      </c>
      <c r="AE26" s="42">
        <f t="shared" ref="AE26:AO26" si="12">ROUND($C26/12,2)</f>
        <v>4166.67</v>
      </c>
      <c r="AF26" s="42">
        <f t="shared" si="12"/>
        <v>4166.67</v>
      </c>
      <c r="AG26" s="42">
        <f t="shared" si="12"/>
        <v>4166.67</v>
      </c>
      <c r="AH26" s="42">
        <f t="shared" si="12"/>
        <v>4166.67</v>
      </c>
      <c r="AI26" s="42">
        <f t="shared" si="12"/>
        <v>4166.67</v>
      </c>
      <c r="AJ26" s="42">
        <f t="shared" si="12"/>
        <v>4166.67</v>
      </c>
      <c r="AK26" s="42">
        <f t="shared" si="12"/>
        <v>4166.67</v>
      </c>
      <c r="AL26" s="42">
        <f t="shared" si="12"/>
        <v>4166.67</v>
      </c>
      <c r="AM26" s="42">
        <f t="shared" si="12"/>
        <v>4166.67</v>
      </c>
      <c r="AN26" s="42">
        <f t="shared" si="12"/>
        <v>4166.67</v>
      </c>
      <c r="AO26" s="42">
        <f t="shared" si="12"/>
        <v>4166.67</v>
      </c>
      <c r="AP26" s="42">
        <f t="shared" si="9"/>
        <v>4166.67</v>
      </c>
      <c r="AQ26" s="42">
        <f t="shared" si="9"/>
        <v>4166.67</v>
      </c>
      <c r="AR26" s="42">
        <f t="shared" si="9"/>
        <v>4166.67</v>
      </c>
    </row>
    <row r="27" spans="1:44" x14ac:dyDescent="0.3">
      <c r="A27" s="38" t="s">
        <v>249</v>
      </c>
      <c r="B27" s="38" t="s">
        <v>249</v>
      </c>
      <c r="C27" s="60">
        <v>60000</v>
      </c>
      <c r="D27" s="41"/>
      <c r="E27" s="41"/>
      <c r="F27" s="55">
        <v>40909</v>
      </c>
      <c r="I27" s="42"/>
      <c r="J27" s="42"/>
      <c r="K27" s="42"/>
      <c r="L27" s="42"/>
      <c r="M27" s="42"/>
      <c r="N27" s="42"/>
      <c r="O27" s="42"/>
      <c r="P27" s="42"/>
      <c r="Q27" s="42"/>
      <c r="R27" s="42"/>
      <c r="S27" s="42"/>
      <c r="T27" s="42"/>
      <c r="U27" s="42">
        <f t="shared" si="1"/>
        <v>5000</v>
      </c>
      <c r="V27" s="42">
        <f t="shared" si="1"/>
        <v>5000</v>
      </c>
      <c r="W27" s="42">
        <f t="shared" si="1"/>
        <v>5000</v>
      </c>
      <c r="X27" s="42">
        <f t="shared" si="1"/>
        <v>5000</v>
      </c>
      <c r="Y27" s="42">
        <f t="shared" si="1"/>
        <v>5000</v>
      </c>
      <c r="Z27" s="42">
        <f t="shared" si="10"/>
        <v>5000</v>
      </c>
      <c r="AA27" s="42">
        <f t="shared" si="10"/>
        <v>5000</v>
      </c>
      <c r="AB27" s="42">
        <f t="shared" si="10"/>
        <v>5000</v>
      </c>
      <c r="AC27" s="42">
        <f t="shared" si="10"/>
        <v>5000</v>
      </c>
      <c r="AD27" s="42">
        <f t="shared" si="10"/>
        <v>5000</v>
      </c>
      <c r="AE27" s="42">
        <f t="shared" si="10"/>
        <v>5000</v>
      </c>
      <c r="AF27" s="42">
        <f t="shared" si="10"/>
        <v>5000</v>
      </c>
      <c r="AG27" s="42">
        <f t="shared" si="10"/>
        <v>5000</v>
      </c>
      <c r="AH27" s="42">
        <f t="shared" si="10"/>
        <v>5000</v>
      </c>
      <c r="AI27" s="42">
        <f t="shared" si="10"/>
        <v>5000</v>
      </c>
      <c r="AJ27" s="42">
        <f t="shared" si="10"/>
        <v>5000</v>
      </c>
      <c r="AK27" s="42">
        <f t="shared" si="10"/>
        <v>5000</v>
      </c>
      <c r="AL27" s="42">
        <f t="shared" si="10"/>
        <v>5000</v>
      </c>
      <c r="AM27" s="42">
        <f t="shared" si="10"/>
        <v>5000</v>
      </c>
      <c r="AN27" s="42">
        <f t="shared" si="10"/>
        <v>5000</v>
      </c>
      <c r="AO27" s="42">
        <f t="shared" si="10"/>
        <v>5000</v>
      </c>
      <c r="AP27" s="42">
        <f t="shared" si="9"/>
        <v>5000</v>
      </c>
      <c r="AQ27" s="42">
        <f t="shared" si="9"/>
        <v>5000</v>
      </c>
      <c r="AR27" s="42">
        <f t="shared" si="9"/>
        <v>5000</v>
      </c>
    </row>
    <row r="28" spans="1:44" x14ac:dyDescent="0.3">
      <c r="A28" s="38" t="s">
        <v>528</v>
      </c>
      <c r="B28" s="38" t="s">
        <v>528</v>
      </c>
      <c r="C28" s="60">
        <v>75000</v>
      </c>
      <c r="D28" s="41"/>
      <c r="E28" s="41"/>
      <c r="F28" s="55">
        <v>40909</v>
      </c>
      <c r="I28" s="42"/>
      <c r="J28" s="42"/>
      <c r="K28" s="42"/>
      <c r="L28" s="42"/>
      <c r="M28" s="42"/>
      <c r="N28" s="42"/>
      <c r="O28" s="42"/>
      <c r="P28" s="42"/>
      <c r="Q28" s="42"/>
      <c r="R28" s="42"/>
      <c r="S28" s="42"/>
      <c r="T28" s="42"/>
      <c r="U28" s="42">
        <f t="shared" si="7"/>
        <v>6250</v>
      </c>
      <c r="V28" s="42">
        <f t="shared" si="7"/>
        <v>6250</v>
      </c>
      <c r="W28" s="42">
        <f t="shared" si="7"/>
        <v>6250</v>
      </c>
      <c r="X28" s="42">
        <f t="shared" si="7"/>
        <v>6250</v>
      </c>
      <c r="Y28" s="42">
        <f t="shared" si="7"/>
        <v>6250</v>
      </c>
      <c r="Z28" s="42">
        <f t="shared" si="10"/>
        <v>6250</v>
      </c>
      <c r="AA28" s="42">
        <f t="shared" si="10"/>
        <v>6250</v>
      </c>
      <c r="AB28" s="42">
        <f t="shared" si="10"/>
        <v>6250</v>
      </c>
      <c r="AC28" s="42">
        <f t="shared" si="10"/>
        <v>6250</v>
      </c>
      <c r="AD28" s="42">
        <f t="shared" si="10"/>
        <v>6250</v>
      </c>
      <c r="AE28" s="42">
        <f t="shared" si="10"/>
        <v>6250</v>
      </c>
      <c r="AF28" s="42">
        <f t="shared" si="10"/>
        <v>6250</v>
      </c>
      <c r="AG28" s="42">
        <f t="shared" si="10"/>
        <v>6250</v>
      </c>
      <c r="AH28" s="42">
        <f t="shared" si="10"/>
        <v>6250</v>
      </c>
      <c r="AI28" s="42">
        <f t="shared" si="10"/>
        <v>6250</v>
      </c>
      <c r="AJ28" s="42">
        <f t="shared" si="10"/>
        <v>6250</v>
      </c>
      <c r="AK28" s="42">
        <f t="shared" si="10"/>
        <v>6250</v>
      </c>
      <c r="AL28" s="42">
        <f t="shared" si="10"/>
        <v>6250</v>
      </c>
      <c r="AM28" s="42">
        <f t="shared" si="10"/>
        <v>6250</v>
      </c>
      <c r="AN28" s="42">
        <f t="shared" si="10"/>
        <v>6250</v>
      </c>
      <c r="AO28" s="42">
        <f t="shared" si="10"/>
        <v>6250</v>
      </c>
      <c r="AP28" s="42">
        <f t="shared" si="9"/>
        <v>6250</v>
      </c>
      <c r="AQ28" s="42">
        <f t="shared" si="9"/>
        <v>6250</v>
      </c>
      <c r="AR28" s="42">
        <f t="shared" si="9"/>
        <v>6250</v>
      </c>
    </row>
    <row r="29" spans="1:44" x14ac:dyDescent="0.3">
      <c r="A29" s="38" t="s">
        <v>527</v>
      </c>
      <c r="B29" s="38" t="s">
        <v>527</v>
      </c>
      <c r="C29" s="60">
        <v>75000</v>
      </c>
      <c r="D29" s="41"/>
      <c r="E29" s="41"/>
      <c r="F29" s="55">
        <v>40909</v>
      </c>
      <c r="I29" s="42"/>
      <c r="J29" s="42"/>
      <c r="K29" s="42"/>
      <c r="L29" s="42"/>
      <c r="M29" s="42"/>
      <c r="N29" s="42"/>
      <c r="O29" s="42"/>
      <c r="P29" s="42"/>
      <c r="Q29" s="42"/>
      <c r="R29" s="42"/>
      <c r="S29" s="42"/>
      <c r="T29" s="42"/>
      <c r="U29" s="42">
        <f t="shared" si="7"/>
        <v>6250</v>
      </c>
      <c r="V29" s="42">
        <f t="shared" si="7"/>
        <v>6250</v>
      </c>
      <c r="W29" s="42">
        <f t="shared" si="7"/>
        <v>6250</v>
      </c>
      <c r="X29" s="42">
        <f t="shared" si="7"/>
        <v>6250</v>
      </c>
      <c r="Y29" s="42">
        <f t="shared" si="7"/>
        <v>6250</v>
      </c>
      <c r="Z29" s="42">
        <f t="shared" si="10"/>
        <v>6250</v>
      </c>
      <c r="AA29" s="42">
        <f t="shared" si="10"/>
        <v>6250</v>
      </c>
      <c r="AB29" s="42">
        <f t="shared" si="10"/>
        <v>6250</v>
      </c>
      <c r="AC29" s="42">
        <f t="shared" si="10"/>
        <v>6250</v>
      </c>
      <c r="AD29" s="42">
        <f t="shared" si="10"/>
        <v>6250</v>
      </c>
      <c r="AE29" s="42">
        <f t="shared" si="10"/>
        <v>6250</v>
      </c>
      <c r="AF29" s="42">
        <f t="shared" si="10"/>
        <v>6250</v>
      </c>
      <c r="AG29" s="42">
        <f t="shared" si="10"/>
        <v>6250</v>
      </c>
      <c r="AH29" s="42">
        <f t="shared" si="10"/>
        <v>6250</v>
      </c>
      <c r="AI29" s="42">
        <f t="shared" si="10"/>
        <v>6250</v>
      </c>
      <c r="AJ29" s="42">
        <f t="shared" si="10"/>
        <v>6250</v>
      </c>
      <c r="AK29" s="42">
        <f t="shared" si="10"/>
        <v>6250</v>
      </c>
      <c r="AL29" s="42">
        <f t="shared" si="10"/>
        <v>6250</v>
      </c>
      <c r="AM29" s="42">
        <f t="shared" si="10"/>
        <v>6250</v>
      </c>
      <c r="AN29" s="42">
        <f t="shared" si="10"/>
        <v>6250</v>
      </c>
      <c r="AO29" s="42">
        <f t="shared" si="10"/>
        <v>6250</v>
      </c>
      <c r="AP29" s="42">
        <f t="shared" si="9"/>
        <v>6250</v>
      </c>
      <c r="AQ29" s="42">
        <f t="shared" si="9"/>
        <v>6250</v>
      </c>
      <c r="AR29" s="42">
        <f t="shared" si="9"/>
        <v>6250</v>
      </c>
    </row>
    <row r="30" spans="1:44" x14ac:dyDescent="0.3">
      <c r="A30" s="38" t="s">
        <v>532</v>
      </c>
      <c r="B30" s="38" t="s">
        <v>532</v>
      </c>
      <c r="C30" s="60">
        <v>75000</v>
      </c>
      <c r="D30" s="41"/>
      <c r="E30" s="41"/>
      <c r="F30" s="55">
        <v>40909</v>
      </c>
      <c r="I30" s="42"/>
      <c r="J30" s="42"/>
      <c r="K30" s="42"/>
      <c r="L30" s="42"/>
      <c r="M30" s="42"/>
      <c r="N30" s="42"/>
      <c r="O30" s="42"/>
      <c r="P30" s="42"/>
      <c r="Q30" s="42"/>
      <c r="R30" s="42"/>
      <c r="S30" s="42"/>
      <c r="T30" s="42"/>
      <c r="U30" s="42">
        <f t="shared" si="7"/>
        <v>6250</v>
      </c>
      <c r="V30" s="42">
        <f t="shared" si="7"/>
        <v>6250</v>
      </c>
      <c r="W30" s="42">
        <f t="shared" si="7"/>
        <v>6250</v>
      </c>
      <c r="X30" s="42">
        <f t="shared" si="7"/>
        <v>6250</v>
      </c>
      <c r="Y30" s="42">
        <f t="shared" si="7"/>
        <v>6250</v>
      </c>
      <c r="Z30" s="42">
        <f t="shared" si="10"/>
        <v>6250</v>
      </c>
      <c r="AA30" s="42">
        <f t="shared" si="10"/>
        <v>6250</v>
      </c>
      <c r="AB30" s="42">
        <f t="shared" si="10"/>
        <v>6250</v>
      </c>
      <c r="AC30" s="42">
        <f t="shared" si="10"/>
        <v>6250</v>
      </c>
      <c r="AD30" s="42">
        <f t="shared" si="10"/>
        <v>6250</v>
      </c>
      <c r="AE30" s="42">
        <f t="shared" si="10"/>
        <v>6250</v>
      </c>
      <c r="AF30" s="42">
        <f t="shared" si="10"/>
        <v>6250</v>
      </c>
      <c r="AG30" s="42">
        <f t="shared" si="10"/>
        <v>6250</v>
      </c>
      <c r="AH30" s="42">
        <f t="shared" si="10"/>
        <v>6250</v>
      </c>
      <c r="AI30" s="42">
        <f t="shared" si="10"/>
        <v>6250</v>
      </c>
      <c r="AJ30" s="42">
        <f t="shared" si="10"/>
        <v>6250</v>
      </c>
      <c r="AK30" s="42">
        <f t="shared" si="10"/>
        <v>6250</v>
      </c>
      <c r="AL30" s="42">
        <f t="shared" si="10"/>
        <v>6250</v>
      </c>
      <c r="AM30" s="42">
        <f t="shared" si="10"/>
        <v>6250</v>
      </c>
      <c r="AN30" s="42">
        <f t="shared" si="10"/>
        <v>6250</v>
      </c>
      <c r="AO30" s="42">
        <f t="shared" si="10"/>
        <v>6250</v>
      </c>
      <c r="AP30" s="42">
        <f t="shared" si="9"/>
        <v>6250</v>
      </c>
      <c r="AQ30" s="42">
        <f t="shared" si="9"/>
        <v>6250</v>
      </c>
      <c r="AR30" s="42">
        <f t="shared" si="9"/>
        <v>6250</v>
      </c>
    </row>
    <row r="31" spans="1:44" x14ac:dyDescent="0.3">
      <c r="A31" s="38" t="s">
        <v>358</v>
      </c>
      <c r="B31" s="38" t="s">
        <v>358</v>
      </c>
      <c r="C31" s="60">
        <v>75000</v>
      </c>
      <c r="D31" s="41"/>
      <c r="E31" s="41"/>
      <c r="F31" s="55">
        <v>40909</v>
      </c>
      <c r="I31" s="42"/>
      <c r="J31" s="42"/>
      <c r="K31" s="42"/>
      <c r="L31" s="42"/>
      <c r="M31" s="42"/>
      <c r="N31" s="42"/>
      <c r="O31" s="42"/>
      <c r="P31" s="42"/>
      <c r="Q31" s="42"/>
      <c r="R31" s="42"/>
      <c r="S31" s="42"/>
      <c r="T31" s="42"/>
      <c r="U31" s="42">
        <f t="shared" si="7"/>
        <v>6250</v>
      </c>
      <c r="V31" s="42">
        <f t="shared" si="7"/>
        <v>6250</v>
      </c>
      <c r="W31" s="42">
        <f t="shared" si="7"/>
        <v>6250</v>
      </c>
      <c r="X31" s="42">
        <f t="shared" si="7"/>
        <v>6250</v>
      </c>
      <c r="Y31" s="42">
        <f t="shared" si="7"/>
        <v>6250</v>
      </c>
      <c r="Z31" s="42">
        <f t="shared" si="10"/>
        <v>6250</v>
      </c>
      <c r="AA31" s="42">
        <f t="shared" si="10"/>
        <v>6250</v>
      </c>
      <c r="AB31" s="42">
        <f t="shared" si="10"/>
        <v>6250</v>
      </c>
      <c r="AC31" s="42">
        <f t="shared" si="10"/>
        <v>6250</v>
      </c>
      <c r="AD31" s="42">
        <f t="shared" si="10"/>
        <v>6250</v>
      </c>
      <c r="AE31" s="42">
        <f t="shared" si="10"/>
        <v>6250</v>
      </c>
      <c r="AF31" s="42">
        <f t="shared" si="10"/>
        <v>6250</v>
      </c>
      <c r="AG31" s="42">
        <f t="shared" si="10"/>
        <v>6250</v>
      </c>
      <c r="AH31" s="42">
        <f t="shared" si="10"/>
        <v>6250</v>
      </c>
      <c r="AI31" s="42">
        <f t="shared" si="10"/>
        <v>6250</v>
      </c>
      <c r="AJ31" s="42">
        <f t="shared" si="10"/>
        <v>6250</v>
      </c>
      <c r="AK31" s="42">
        <f t="shared" si="10"/>
        <v>6250</v>
      </c>
      <c r="AL31" s="42">
        <f t="shared" si="10"/>
        <v>6250</v>
      </c>
      <c r="AM31" s="42">
        <f t="shared" si="10"/>
        <v>6250</v>
      </c>
      <c r="AN31" s="42">
        <f t="shared" si="10"/>
        <v>6250</v>
      </c>
      <c r="AO31" s="42">
        <f t="shared" si="10"/>
        <v>6250</v>
      </c>
      <c r="AP31" s="42">
        <f t="shared" si="9"/>
        <v>6250</v>
      </c>
      <c r="AQ31" s="42">
        <f t="shared" si="9"/>
        <v>6250</v>
      </c>
      <c r="AR31" s="42">
        <f t="shared" si="9"/>
        <v>6250</v>
      </c>
    </row>
    <row r="32" spans="1:44" x14ac:dyDescent="0.3">
      <c r="A32" s="38" t="s">
        <v>249</v>
      </c>
      <c r="B32" s="38" t="s">
        <v>249</v>
      </c>
      <c r="C32" s="60">
        <v>60000</v>
      </c>
      <c r="D32" s="41"/>
      <c r="E32" s="41"/>
      <c r="F32" s="55">
        <v>41091</v>
      </c>
      <c r="I32" s="42"/>
      <c r="J32" s="42"/>
      <c r="K32" s="42"/>
      <c r="L32" s="42"/>
      <c r="M32" s="42"/>
      <c r="N32" s="42"/>
      <c r="O32" s="42"/>
      <c r="P32" s="42"/>
      <c r="Q32" s="42"/>
      <c r="R32" s="42"/>
      <c r="S32" s="42"/>
      <c r="T32" s="42"/>
      <c r="U32" s="42"/>
      <c r="V32" s="42"/>
      <c r="W32" s="42"/>
      <c r="X32" s="42"/>
      <c r="Y32" s="42"/>
      <c r="Z32" s="42"/>
      <c r="AA32" s="42">
        <f t="shared" si="10"/>
        <v>5000</v>
      </c>
      <c r="AB32" s="42">
        <f t="shared" si="10"/>
        <v>5000</v>
      </c>
      <c r="AC32" s="42">
        <f t="shared" si="10"/>
        <v>5000</v>
      </c>
      <c r="AD32" s="42">
        <f t="shared" si="10"/>
        <v>5000</v>
      </c>
      <c r="AE32" s="42">
        <f t="shared" si="10"/>
        <v>5000</v>
      </c>
      <c r="AF32" s="42">
        <f t="shared" si="10"/>
        <v>5000</v>
      </c>
      <c r="AG32" s="42">
        <f t="shared" si="10"/>
        <v>5000</v>
      </c>
      <c r="AH32" s="42">
        <f t="shared" si="10"/>
        <v>5000</v>
      </c>
      <c r="AI32" s="42">
        <f t="shared" si="10"/>
        <v>5000</v>
      </c>
      <c r="AJ32" s="42">
        <f t="shared" si="10"/>
        <v>5000</v>
      </c>
      <c r="AK32" s="42">
        <f t="shared" si="10"/>
        <v>5000</v>
      </c>
      <c r="AL32" s="42">
        <f t="shared" si="10"/>
        <v>5000</v>
      </c>
      <c r="AM32" s="42">
        <f t="shared" si="10"/>
        <v>5000</v>
      </c>
      <c r="AN32" s="42">
        <f t="shared" si="10"/>
        <v>5000</v>
      </c>
      <c r="AO32" s="42">
        <f t="shared" si="10"/>
        <v>5000</v>
      </c>
      <c r="AP32" s="42">
        <f t="shared" si="9"/>
        <v>5000</v>
      </c>
      <c r="AQ32" s="42">
        <f t="shared" si="9"/>
        <v>5000</v>
      </c>
      <c r="AR32" s="42">
        <f t="shared" si="9"/>
        <v>5000</v>
      </c>
    </row>
    <row r="33" spans="1:44" x14ac:dyDescent="0.3">
      <c r="A33" s="38" t="s">
        <v>679</v>
      </c>
      <c r="B33" s="38" t="s">
        <v>679</v>
      </c>
      <c r="C33" s="60">
        <v>75000</v>
      </c>
      <c r="D33" s="41"/>
      <c r="E33" s="41"/>
      <c r="F33" s="55">
        <v>41214</v>
      </c>
      <c r="I33" s="42"/>
      <c r="J33" s="42"/>
      <c r="K33" s="42"/>
      <c r="L33" s="42"/>
      <c r="M33" s="42"/>
      <c r="N33" s="42"/>
      <c r="O33" s="42"/>
      <c r="P33" s="42"/>
      <c r="Q33" s="42"/>
      <c r="R33" s="42"/>
      <c r="S33" s="42"/>
      <c r="T33" s="42"/>
      <c r="U33" s="42"/>
      <c r="V33" s="42"/>
      <c r="W33" s="42"/>
      <c r="X33" s="42"/>
      <c r="Y33" s="42"/>
      <c r="Z33" s="42"/>
      <c r="AA33" s="42"/>
      <c r="AB33" s="42"/>
      <c r="AC33" s="42"/>
      <c r="AD33" s="42"/>
      <c r="AE33" s="42">
        <f t="shared" si="10"/>
        <v>6250</v>
      </c>
      <c r="AF33" s="42">
        <f t="shared" si="10"/>
        <v>6250</v>
      </c>
      <c r="AG33" s="42">
        <f t="shared" si="10"/>
        <v>6250</v>
      </c>
      <c r="AH33" s="42">
        <f t="shared" si="10"/>
        <v>6250</v>
      </c>
      <c r="AI33" s="42">
        <f t="shared" si="10"/>
        <v>6250</v>
      </c>
      <c r="AJ33" s="42">
        <f t="shared" si="10"/>
        <v>6250</v>
      </c>
      <c r="AK33" s="42">
        <f t="shared" si="10"/>
        <v>6250</v>
      </c>
      <c r="AL33" s="42">
        <f t="shared" si="10"/>
        <v>6250</v>
      </c>
      <c r="AM33" s="42">
        <f t="shared" si="10"/>
        <v>6250</v>
      </c>
      <c r="AN33" s="42">
        <f t="shared" si="10"/>
        <v>6250</v>
      </c>
      <c r="AO33" s="42">
        <f t="shared" si="10"/>
        <v>6250</v>
      </c>
      <c r="AP33" s="42">
        <f t="shared" si="9"/>
        <v>6250</v>
      </c>
      <c r="AQ33" s="42">
        <f t="shared" si="9"/>
        <v>6250</v>
      </c>
      <c r="AR33" s="42">
        <f t="shared" si="9"/>
        <v>6250</v>
      </c>
    </row>
    <row r="34" spans="1:44" x14ac:dyDescent="0.3">
      <c r="A34" s="38" t="s">
        <v>249</v>
      </c>
      <c r="B34" s="38" t="s">
        <v>249</v>
      </c>
      <c r="C34" s="60">
        <v>60000</v>
      </c>
      <c r="D34" s="41"/>
      <c r="E34" s="41"/>
      <c r="F34" s="55">
        <v>41244</v>
      </c>
      <c r="I34" s="42"/>
      <c r="J34" s="42"/>
      <c r="K34" s="42"/>
      <c r="L34" s="42"/>
      <c r="M34" s="42"/>
      <c r="N34" s="42"/>
      <c r="O34" s="42"/>
      <c r="P34" s="42"/>
      <c r="Q34" s="42"/>
      <c r="R34" s="42"/>
      <c r="S34" s="42"/>
      <c r="T34" s="42"/>
      <c r="U34" s="42"/>
      <c r="V34" s="42"/>
      <c r="W34" s="42"/>
      <c r="X34" s="42"/>
      <c r="Y34" s="42"/>
      <c r="Z34" s="42"/>
      <c r="AA34" s="42"/>
      <c r="AB34" s="42"/>
      <c r="AC34" s="42"/>
      <c r="AD34" s="42"/>
      <c r="AE34" s="42"/>
      <c r="AF34" s="42">
        <f t="shared" si="10"/>
        <v>5000</v>
      </c>
      <c r="AG34" s="42">
        <f t="shared" si="10"/>
        <v>5000</v>
      </c>
      <c r="AH34" s="42">
        <f t="shared" si="10"/>
        <v>5000</v>
      </c>
      <c r="AI34" s="42">
        <f t="shared" si="10"/>
        <v>5000</v>
      </c>
      <c r="AJ34" s="42">
        <f t="shared" si="10"/>
        <v>5000</v>
      </c>
      <c r="AK34" s="42">
        <f t="shared" si="10"/>
        <v>5000</v>
      </c>
      <c r="AL34" s="42">
        <f t="shared" si="10"/>
        <v>5000</v>
      </c>
      <c r="AM34" s="42">
        <f t="shared" si="10"/>
        <v>5000</v>
      </c>
      <c r="AN34" s="42">
        <f t="shared" si="10"/>
        <v>5000</v>
      </c>
      <c r="AO34" s="42">
        <f t="shared" si="10"/>
        <v>5000</v>
      </c>
      <c r="AP34" s="42">
        <f t="shared" si="9"/>
        <v>5000</v>
      </c>
      <c r="AQ34" s="42">
        <f t="shared" si="9"/>
        <v>5000</v>
      </c>
      <c r="AR34" s="42">
        <f t="shared" si="9"/>
        <v>5000</v>
      </c>
    </row>
    <row r="35" spans="1:44" x14ac:dyDescent="0.3">
      <c r="A35" s="38" t="s">
        <v>685</v>
      </c>
      <c r="B35" s="38" t="s">
        <v>685</v>
      </c>
      <c r="C35" s="60">
        <v>80000</v>
      </c>
      <c r="D35" s="41"/>
      <c r="E35" s="41"/>
      <c r="F35" s="55">
        <v>41275</v>
      </c>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f t="shared" ref="AG35:AO35" si="13">ROUND($C35/12,2)</f>
        <v>6666.67</v>
      </c>
      <c r="AH35" s="42">
        <f t="shared" si="13"/>
        <v>6666.67</v>
      </c>
      <c r="AI35" s="42">
        <f t="shared" si="13"/>
        <v>6666.67</v>
      </c>
      <c r="AJ35" s="42">
        <f t="shared" si="13"/>
        <v>6666.67</v>
      </c>
      <c r="AK35" s="42">
        <f t="shared" si="13"/>
        <v>6666.67</v>
      </c>
      <c r="AL35" s="42">
        <f t="shared" si="13"/>
        <v>6666.67</v>
      </c>
      <c r="AM35" s="42">
        <f t="shared" si="13"/>
        <v>6666.67</v>
      </c>
      <c r="AN35" s="42">
        <f t="shared" si="13"/>
        <v>6666.67</v>
      </c>
      <c r="AO35" s="42">
        <f t="shared" si="13"/>
        <v>6666.67</v>
      </c>
      <c r="AP35" s="42">
        <f t="shared" si="9"/>
        <v>6666.67</v>
      </c>
      <c r="AQ35" s="42">
        <f t="shared" si="9"/>
        <v>6666.67</v>
      </c>
      <c r="AR35" s="42">
        <f t="shared" si="9"/>
        <v>6666.67</v>
      </c>
    </row>
    <row r="36" spans="1:44" x14ac:dyDescent="0.3">
      <c r="A36" s="38" t="s">
        <v>683</v>
      </c>
      <c r="B36" s="38" t="s">
        <v>683</v>
      </c>
      <c r="C36" s="60">
        <v>50000</v>
      </c>
      <c r="D36" s="41"/>
      <c r="E36" s="41"/>
      <c r="F36" s="55">
        <v>41275</v>
      </c>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f t="shared" ref="AG36:AO36" si="14">ROUND($C36/12,2)</f>
        <v>4166.67</v>
      </c>
      <c r="AH36" s="42">
        <f t="shared" si="14"/>
        <v>4166.67</v>
      </c>
      <c r="AI36" s="42">
        <f t="shared" si="14"/>
        <v>4166.67</v>
      </c>
      <c r="AJ36" s="42">
        <f t="shared" si="14"/>
        <v>4166.67</v>
      </c>
      <c r="AK36" s="42">
        <f t="shared" si="14"/>
        <v>4166.67</v>
      </c>
      <c r="AL36" s="42">
        <f t="shared" si="14"/>
        <v>4166.67</v>
      </c>
      <c r="AM36" s="42">
        <f t="shared" si="14"/>
        <v>4166.67</v>
      </c>
      <c r="AN36" s="42">
        <f t="shared" si="14"/>
        <v>4166.67</v>
      </c>
      <c r="AO36" s="42">
        <f t="shared" si="14"/>
        <v>4166.67</v>
      </c>
      <c r="AP36" s="42">
        <f t="shared" si="9"/>
        <v>4166.67</v>
      </c>
      <c r="AQ36" s="42">
        <f t="shared" si="9"/>
        <v>4166.67</v>
      </c>
      <c r="AR36" s="42">
        <f t="shared" si="9"/>
        <v>4166.67</v>
      </c>
    </row>
    <row r="37" spans="1:44" x14ac:dyDescent="0.3">
      <c r="A37" s="38" t="s">
        <v>529</v>
      </c>
      <c r="B37" s="38" t="s">
        <v>529</v>
      </c>
      <c r="C37" s="60">
        <v>75000</v>
      </c>
      <c r="D37" s="41"/>
      <c r="E37" s="41"/>
      <c r="F37" s="55">
        <v>41275</v>
      </c>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f t="shared" si="10"/>
        <v>6250</v>
      </c>
      <c r="AH37" s="42">
        <f t="shared" si="10"/>
        <v>6250</v>
      </c>
      <c r="AI37" s="42">
        <f t="shared" si="10"/>
        <v>6250</v>
      </c>
      <c r="AJ37" s="42">
        <f t="shared" si="10"/>
        <v>6250</v>
      </c>
      <c r="AK37" s="42">
        <f t="shared" si="10"/>
        <v>6250</v>
      </c>
      <c r="AL37" s="42">
        <f t="shared" si="10"/>
        <v>6250</v>
      </c>
      <c r="AM37" s="42">
        <f t="shared" si="10"/>
        <v>6250</v>
      </c>
      <c r="AN37" s="42">
        <f t="shared" si="10"/>
        <v>6250</v>
      </c>
      <c r="AO37" s="42">
        <f t="shared" si="10"/>
        <v>6250</v>
      </c>
      <c r="AP37" s="42">
        <f t="shared" si="9"/>
        <v>6250</v>
      </c>
      <c r="AQ37" s="42">
        <f t="shared" si="9"/>
        <v>6250</v>
      </c>
      <c r="AR37" s="42">
        <f t="shared" si="9"/>
        <v>6250</v>
      </c>
    </row>
    <row r="38" spans="1:44" x14ac:dyDescent="0.3">
      <c r="A38" s="38" t="s">
        <v>530</v>
      </c>
      <c r="B38" s="38" t="s">
        <v>530</v>
      </c>
      <c r="C38" s="60">
        <v>75000</v>
      </c>
      <c r="D38" s="41"/>
      <c r="E38" s="41"/>
      <c r="F38" s="55">
        <v>41275</v>
      </c>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f t="shared" si="10"/>
        <v>6250</v>
      </c>
      <c r="AH38" s="42">
        <f t="shared" si="10"/>
        <v>6250</v>
      </c>
      <c r="AI38" s="42">
        <f t="shared" si="10"/>
        <v>6250</v>
      </c>
      <c r="AJ38" s="42">
        <f t="shared" si="10"/>
        <v>6250</v>
      </c>
      <c r="AK38" s="42">
        <f t="shared" si="10"/>
        <v>6250</v>
      </c>
      <c r="AL38" s="42">
        <f t="shared" si="10"/>
        <v>6250</v>
      </c>
      <c r="AM38" s="42">
        <f t="shared" si="10"/>
        <v>6250</v>
      </c>
      <c r="AN38" s="42">
        <f t="shared" si="10"/>
        <v>6250</v>
      </c>
      <c r="AO38" s="42">
        <f t="shared" si="10"/>
        <v>6250</v>
      </c>
      <c r="AP38" s="42">
        <f t="shared" si="9"/>
        <v>6250</v>
      </c>
      <c r="AQ38" s="42">
        <f t="shared" si="9"/>
        <v>6250</v>
      </c>
      <c r="AR38" s="42">
        <f t="shared" si="9"/>
        <v>6250</v>
      </c>
    </row>
    <row r="39" spans="1:44" x14ac:dyDescent="0.3">
      <c r="A39" s="38" t="s">
        <v>532</v>
      </c>
      <c r="B39" s="38" t="s">
        <v>532</v>
      </c>
      <c r="C39" s="60">
        <v>75000</v>
      </c>
      <c r="D39" s="41"/>
      <c r="E39" s="41"/>
      <c r="F39" s="55">
        <v>41275</v>
      </c>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f t="shared" si="10"/>
        <v>6250</v>
      </c>
      <c r="AH39" s="42">
        <f t="shared" si="10"/>
        <v>6250</v>
      </c>
      <c r="AI39" s="42">
        <f t="shared" si="10"/>
        <v>6250</v>
      </c>
      <c r="AJ39" s="42">
        <f t="shared" si="10"/>
        <v>6250</v>
      </c>
      <c r="AK39" s="42">
        <f t="shared" si="10"/>
        <v>6250</v>
      </c>
      <c r="AL39" s="42">
        <f t="shared" si="10"/>
        <v>6250</v>
      </c>
      <c r="AM39" s="42">
        <f t="shared" si="10"/>
        <v>6250</v>
      </c>
      <c r="AN39" s="42">
        <f t="shared" si="10"/>
        <v>6250</v>
      </c>
      <c r="AO39" s="42">
        <f t="shared" si="10"/>
        <v>6250</v>
      </c>
      <c r="AP39" s="42">
        <f t="shared" si="9"/>
        <v>6250</v>
      </c>
      <c r="AQ39" s="42">
        <f t="shared" si="9"/>
        <v>6250</v>
      </c>
      <c r="AR39" s="42">
        <f t="shared" si="9"/>
        <v>6250</v>
      </c>
    </row>
    <row r="40" spans="1:44" x14ac:dyDescent="0.3">
      <c r="A40" s="38" t="s">
        <v>321</v>
      </c>
      <c r="B40" s="38" t="s">
        <v>321</v>
      </c>
      <c r="C40" s="60">
        <v>35000</v>
      </c>
      <c r="D40" s="41"/>
      <c r="E40" s="41"/>
      <c r="F40" s="55">
        <v>41275</v>
      </c>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f t="shared" si="10"/>
        <v>2916.67</v>
      </c>
      <c r="AH40" s="42">
        <f t="shared" si="10"/>
        <v>2916.67</v>
      </c>
      <c r="AI40" s="42">
        <f t="shared" si="10"/>
        <v>2916.67</v>
      </c>
      <c r="AJ40" s="42">
        <f t="shared" si="10"/>
        <v>2916.67</v>
      </c>
      <c r="AK40" s="42">
        <f t="shared" si="10"/>
        <v>2916.67</v>
      </c>
      <c r="AL40" s="42">
        <f t="shared" si="10"/>
        <v>2916.67</v>
      </c>
      <c r="AM40" s="42">
        <f t="shared" si="10"/>
        <v>2916.67</v>
      </c>
      <c r="AN40" s="42">
        <f t="shared" si="10"/>
        <v>2916.67</v>
      </c>
      <c r="AO40" s="42">
        <f t="shared" si="10"/>
        <v>2916.67</v>
      </c>
      <c r="AP40" s="42">
        <f t="shared" si="9"/>
        <v>2916.67</v>
      </c>
      <c r="AQ40" s="42">
        <f t="shared" si="9"/>
        <v>2916.67</v>
      </c>
      <c r="AR40" s="42">
        <f t="shared" si="9"/>
        <v>2916.67</v>
      </c>
    </row>
    <row r="41" spans="1:44" x14ac:dyDescent="0.3">
      <c r="A41" s="38" t="s">
        <v>321</v>
      </c>
      <c r="B41" s="38" t="s">
        <v>321</v>
      </c>
      <c r="C41" s="60">
        <v>35000</v>
      </c>
      <c r="D41" s="41"/>
      <c r="E41" s="41"/>
      <c r="F41" s="55">
        <v>41275</v>
      </c>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f t="shared" si="10"/>
        <v>2916.67</v>
      </c>
      <c r="AH41" s="42">
        <f t="shared" si="10"/>
        <v>2916.67</v>
      </c>
      <c r="AI41" s="42">
        <f t="shared" si="10"/>
        <v>2916.67</v>
      </c>
      <c r="AJ41" s="42">
        <f t="shared" si="10"/>
        <v>2916.67</v>
      </c>
      <c r="AK41" s="42">
        <f t="shared" si="10"/>
        <v>2916.67</v>
      </c>
      <c r="AL41" s="42">
        <f t="shared" si="10"/>
        <v>2916.67</v>
      </c>
      <c r="AM41" s="42">
        <f t="shared" si="10"/>
        <v>2916.67</v>
      </c>
      <c r="AN41" s="42">
        <f t="shared" si="10"/>
        <v>2916.67</v>
      </c>
      <c r="AO41" s="42">
        <f t="shared" si="10"/>
        <v>2916.67</v>
      </c>
      <c r="AP41" s="42">
        <f t="shared" si="9"/>
        <v>2916.67</v>
      </c>
      <c r="AQ41" s="42">
        <f t="shared" si="9"/>
        <v>2916.67</v>
      </c>
      <c r="AR41" s="42">
        <f t="shared" si="9"/>
        <v>2916.67</v>
      </c>
    </row>
    <row r="42" spans="1:44" x14ac:dyDescent="0.3">
      <c r="A42" s="38" t="s">
        <v>249</v>
      </c>
      <c r="B42" s="38" t="s">
        <v>249</v>
      </c>
      <c r="C42" s="60">
        <v>60000</v>
      </c>
      <c r="D42" s="41"/>
      <c r="E42" s="41"/>
      <c r="F42" s="55">
        <v>41395</v>
      </c>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f t="shared" si="10"/>
        <v>5000</v>
      </c>
      <c r="AL42" s="42">
        <f t="shared" si="10"/>
        <v>5000</v>
      </c>
      <c r="AM42" s="42">
        <f t="shared" si="10"/>
        <v>5000</v>
      </c>
      <c r="AN42" s="42">
        <f t="shared" si="10"/>
        <v>5000</v>
      </c>
      <c r="AO42" s="42">
        <f t="shared" si="10"/>
        <v>5000</v>
      </c>
      <c r="AP42" s="42">
        <f t="shared" si="9"/>
        <v>5000</v>
      </c>
      <c r="AQ42" s="42">
        <f t="shared" si="9"/>
        <v>5000</v>
      </c>
      <c r="AR42" s="42">
        <f t="shared" si="9"/>
        <v>5000</v>
      </c>
    </row>
    <row r="43" spans="1:44" x14ac:dyDescent="0.3">
      <c r="A43" s="38" t="s">
        <v>679</v>
      </c>
      <c r="B43" s="38" t="s">
        <v>679</v>
      </c>
      <c r="C43" s="60">
        <v>75000</v>
      </c>
      <c r="D43" s="41"/>
      <c r="E43" s="41"/>
      <c r="F43" s="55">
        <v>41487</v>
      </c>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f t="shared" si="10"/>
        <v>6250</v>
      </c>
      <c r="AO43" s="42">
        <f t="shared" si="10"/>
        <v>6250</v>
      </c>
      <c r="AP43" s="42">
        <f t="shared" si="9"/>
        <v>6250</v>
      </c>
      <c r="AQ43" s="42">
        <f t="shared" si="9"/>
        <v>6250</v>
      </c>
      <c r="AR43" s="42">
        <f t="shared" si="9"/>
        <v>6250</v>
      </c>
    </row>
    <row r="44" spans="1:44" x14ac:dyDescent="0.3">
      <c r="A44" s="38" t="s">
        <v>249</v>
      </c>
      <c r="B44" s="38" t="s">
        <v>249</v>
      </c>
      <c r="C44" s="60">
        <v>60000</v>
      </c>
      <c r="D44" s="41"/>
      <c r="E44" s="41"/>
      <c r="F44" s="55">
        <v>41487</v>
      </c>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f t="shared" si="10"/>
        <v>5000</v>
      </c>
      <c r="AO44" s="42">
        <f t="shared" si="10"/>
        <v>5000</v>
      </c>
      <c r="AP44" s="42">
        <f t="shared" si="9"/>
        <v>5000</v>
      </c>
      <c r="AQ44" s="42">
        <f t="shared" si="9"/>
        <v>5000</v>
      </c>
      <c r="AR44" s="42">
        <f t="shared" si="9"/>
        <v>5000</v>
      </c>
    </row>
    <row r="45" spans="1:44" x14ac:dyDescent="0.3">
      <c r="A45" s="38" t="s">
        <v>249</v>
      </c>
      <c r="B45" s="38" t="s">
        <v>249</v>
      </c>
      <c r="C45" s="60">
        <v>60000</v>
      </c>
      <c r="D45" s="41"/>
      <c r="E45" s="41"/>
      <c r="F45" s="55">
        <v>41579</v>
      </c>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f t="shared" si="9"/>
        <v>5000</v>
      </c>
      <c r="AR45" s="42">
        <f t="shared" si="9"/>
        <v>5000</v>
      </c>
    </row>
    <row r="46" spans="1:44" x14ac:dyDescent="0.3">
      <c r="A46" s="38" t="s">
        <v>762</v>
      </c>
      <c r="B46" s="38" t="s">
        <v>762</v>
      </c>
      <c r="C46" s="60">
        <v>75000</v>
      </c>
      <c r="D46" s="41"/>
      <c r="E46" s="41"/>
      <c r="F46" s="55">
        <v>40544</v>
      </c>
      <c r="I46" s="42">
        <f t="shared" ref="I46:AR48" si="15">ROUND($C46/12,2)</f>
        <v>6250</v>
      </c>
      <c r="J46" s="42">
        <f t="shared" si="15"/>
        <v>6250</v>
      </c>
      <c r="K46" s="42">
        <f t="shared" si="15"/>
        <v>6250</v>
      </c>
      <c r="L46" s="42">
        <f t="shared" si="15"/>
        <v>6250</v>
      </c>
      <c r="M46" s="42">
        <f t="shared" si="15"/>
        <v>6250</v>
      </c>
      <c r="N46" s="42">
        <f t="shared" si="15"/>
        <v>6250</v>
      </c>
      <c r="O46" s="42">
        <f t="shared" si="15"/>
        <v>6250</v>
      </c>
      <c r="P46" s="42">
        <f t="shared" si="15"/>
        <v>6250</v>
      </c>
      <c r="Q46" s="42">
        <f t="shared" si="15"/>
        <v>6250</v>
      </c>
      <c r="R46" s="42">
        <f t="shared" si="15"/>
        <v>6250</v>
      </c>
      <c r="S46" s="42">
        <f t="shared" si="15"/>
        <v>6250</v>
      </c>
      <c r="T46" s="42">
        <f t="shared" si="15"/>
        <v>6250</v>
      </c>
      <c r="U46" s="42">
        <f t="shared" si="15"/>
        <v>6250</v>
      </c>
      <c r="V46" s="42">
        <f t="shared" si="15"/>
        <v>6250</v>
      </c>
      <c r="W46" s="42">
        <f t="shared" si="15"/>
        <v>6250</v>
      </c>
      <c r="X46" s="42">
        <f t="shared" si="15"/>
        <v>6250</v>
      </c>
      <c r="Y46" s="42">
        <f t="shared" si="15"/>
        <v>6250</v>
      </c>
      <c r="Z46" s="42">
        <f t="shared" si="15"/>
        <v>6250</v>
      </c>
      <c r="AA46" s="42">
        <f t="shared" si="15"/>
        <v>6250</v>
      </c>
      <c r="AB46" s="42">
        <f t="shared" si="15"/>
        <v>6250</v>
      </c>
      <c r="AC46" s="42">
        <f t="shared" si="15"/>
        <v>6250</v>
      </c>
      <c r="AD46" s="42">
        <f t="shared" si="15"/>
        <v>6250</v>
      </c>
      <c r="AE46" s="42">
        <f t="shared" si="15"/>
        <v>6250</v>
      </c>
      <c r="AF46" s="42">
        <f t="shared" si="15"/>
        <v>6250</v>
      </c>
      <c r="AG46" s="42">
        <f t="shared" si="15"/>
        <v>6250</v>
      </c>
      <c r="AH46" s="42">
        <f t="shared" si="15"/>
        <v>6250</v>
      </c>
      <c r="AI46" s="42">
        <f t="shared" si="15"/>
        <v>6250</v>
      </c>
      <c r="AJ46" s="42">
        <f t="shared" si="15"/>
        <v>6250</v>
      </c>
      <c r="AK46" s="42">
        <f t="shared" si="15"/>
        <v>6250</v>
      </c>
      <c r="AL46" s="42">
        <f t="shared" si="15"/>
        <v>6250</v>
      </c>
      <c r="AM46" s="42">
        <f t="shared" si="15"/>
        <v>6250</v>
      </c>
      <c r="AN46" s="42">
        <f t="shared" si="15"/>
        <v>6250</v>
      </c>
      <c r="AO46" s="42">
        <f t="shared" si="15"/>
        <v>6250</v>
      </c>
      <c r="AP46" s="42">
        <f t="shared" si="15"/>
        <v>6250</v>
      </c>
      <c r="AQ46" s="42">
        <f t="shared" si="15"/>
        <v>6250</v>
      </c>
      <c r="AR46" s="42">
        <f t="shared" si="15"/>
        <v>6250</v>
      </c>
    </row>
    <row r="47" spans="1:44" x14ac:dyDescent="0.3">
      <c r="A47" s="38" t="s">
        <v>762</v>
      </c>
      <c r="B47" s="38" t="s">
        <v>762</v>
      </c>
      <c r="C47" s="60">
        <v>75000</v>
      </c>
      <c r="D47" s="41"/>
      <c r="E47" s="41"/>
      <c r="F47" s="55">
        <v>40909</v>
      </c>
      <c r="I47" s="42"/>
      <c r="J47" s="42"/>
      <c r="K47" s="42"/>
      <c r="L47" s="42"/>
      <c r="M47" s="42"/>
      <c r="N47" s="42"/>
      <c r="O47" s="42"/>
      <c r="P47" s="42"/>
      <c r="Q47" s="42"/>
      <c r="R47" s="42"/>
      <c r="S47" s="42"/>
      <c r="T47" s="42"/>
      <c r="U47" s="42">
        <f t="shared" si="15"/>
        <v>6250</v>
      </c>
      <c r="V47" s="42">
        <f t="shared" si="15"/>
        <v>6250</v>
      </c>
      <c r="W47" s="42">
        <f t="shared" si="15"/>
        <v>6250</v>
      </c>
      <c r="X47" s="42">
        <f t="shared" si="15"/>
        <v>6250</v>
      </c>
      <c r="Y47" s="42">
        <f t="shared" si="15"/>
        <v>6250</v>
      </c>
      <c r="Z47" s="42">
        <f t="shared" si="15"/>
        <v>6250</v>
      </c>
      <c r="AA47" s="42">
        <f t="shared" si="15"/>
        <v>6250</v>
      </c>
      <c r="AB47" s="42">
        <f t="shared" si="15"/>
        <v>6250</v>
      </c>
      <c r="AC47" s="42">
        <f t="shared" si="15"/>
        <v>6250</v>
      </c>
      <c r="AD47" s="42">
        <f t="shared" si="15"/>
        <v>6250</v>
      </c>
      <c r="AE47" s="42">
        <f t="shared" si="15"/>
        <v>6250</v>
      </c>
      <c r="AF47" s="42">
        <f t="shared" si="15"/>
        <v>6250</v>
      </c>
      <c r="AG47" s="42">
        <f t="shared" si="15"/>
        <v>6250</v>
      </c>
      <c r="AH47" s="42">
        <f t="shared" si="15"/>
        <v>6250</v>
      </c>
      <c r="AI47" s="42">
        <f t="shared" si="15"/>
        <v>6250</v>
      </c>
      <c r="AJ47" s="42">
        <f t="shared" si="15"/>
        <v>6250</v>
      </c>
      <c r="AK47" s="42">
        <f t="shared" si="15"/>
        <v>6250</v>
      </c>
      <c r="AL47" s="42">
        <f t="shared" si="15"/>
        <v>6250</v>
      </c>
      <c r="AM47" s="42">
        <f t="shared" si="15"/>
        <v>6250</v>
      </c>
      <c r="AN47" s="42">
        <f t="shared" si="15"/>
        <v>6250</v>
      </c>
      <c r="AO47" s="42">
        <f t="shared" si="15"/>
        <v>6250</v>
      </c>
      <c r="AP47" s="42">
        <f t="shared" si="15"/>
        <v>6250</v>
      </c>
      <c r="AQ47" s="42">
        <f t="shared" si="15"/>
        <v>6250</v>
      </c>
      <c r="AR47" s="42">
        <f t="shared" si="15"/>
        <v>6250</v>
      </c>
    </row>
    <row r="48" spans="1:44" x14ac:dyDescent="0.3">
      <c r="A48" s="38" t="s">
        <v>762</v>
      </c>
      <c r="B48" s="38" t="s">
        <v>762</v>
      </c>
      <c r="C48" s="60">
        <v>75000</v>
      </c>
      <c r="D48" s="41"/>
      <c r="E48" s="41"/>
      <c r="F48" s="55">
        <v>41275</v>
      </c>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f t="shared" si="15"/>
        <v>6250</v>
      </c>
      <c r="AH48" s="42">
        <f t="shared" si="15"/>
        <v>6250</v>
      </c>
      <c r="AI48" s="42">
        <f t="shared" si="15"/>
        <v>6250</v>
      </c>
      <c r="AJ48" s="42">
        <f t="shared" si="15"/>
        <v>6250</v>
      </c>
      <c r="AK48" s="42">
        <f t="shared" si="15"/>
        <v>6250</v>
      </c>
      <c r="AL48" s="42">
        <f t="shared" si="15"/>
        <v>6250</v>
      </c>
      <c r="AM48" s="42">
        <f t="shared" si="15"/>
        <v>6250</v>
      </c>
      <c r="AN48" s="42">
        <f t="shared" si="15"/>
        <v>6250</v>
      </c>
      <c r="AO48" s="42">
        <f t="shared" si="15"/>
        <v>6250</v>
      </c>
      <c r="AP48" s="42">
        <f t="shared" si="15"/>
        <v>6250</v>
      </c>
      <c r="AQ48" s="42">
        <f t="shared" si="15"/>
        <v>6250</v>
      </c>
      <c r="AR48" s="42">
        <f t="shared" si="15"/>
        <v>6250</v>
      </c>
    </row>
    <row r="49" spans="1:44" x14ac:dyDescent="0.3">
      <c r="A49" s="38"/>
      <c r="B49" s="38"/>
      <c r="C49" s="60"/>
      <c r="D49" s="41"/>
      <c r="E49" s="41"/>
      <c r="F49" s="55"/>
      <c r="I49" s="42"/>
      <c r="J49" s="42"/>
      <c r="K49" s="42"/>
      <c r="L49" s="42"/>
      <c r="M49" s="42"/>
      <c r="N49" s="42"/>
      <c r="O49" s="42"/>
      <c r="P49" s="42"/>
      <c r="Q49" s="42"/>
      <c r="R49" s="42"/>
      <c r="S49" s="42"/>
      <c r="T49" s="42"/>
    </row>
    <row r="50" spans="1:44" x14ac:dyDescent="0.3">
      <c r="A50" s="38"/>
      <c r="B50" s="38"/>
      <c r="C50" s="41"/>
      <c r="D50" s="41"/>
      <c r="E50" s="41"/>
      <c r="F50" s="40"/>
    </row>
    <row r="51" spans="1:44" x14ac:dyDescent="0.3">
      <c r="A51" s="38"/>
      <c r="B51" s="38"/>
      <c r="C51" s="41"/>
      <c r="D51" s="41"/>
      <c r="E51" s="41"/>
      <c r="F51" s="40"/>
      <c r="I51" s="43">
        <f t="shared" ref="I51:T51" si="16">SUM(I4:I50)</f>
        <v>90000.03</v>
      </c>
      <c r="J51" s="43">
        <f t="shared" si="16"/>
        <v>92916.699999999983</v>
      </c>
      <c r="K51" s="43">
        <f t="shared" si="16"/>
        <v>110416.7</v>
      </c>
      <c r="L51" s="43">
        <f t="shared" si="16"/>
        <v>120833.37</v>
      </c>
      <c r="M51" s="43">
        <f t="shared" si="16"/>
        <v>120833.37</v>
      </c>
      <c r="N51" s="43">
        <f t="shared" si="16"/>
        <v>120833.37</v>
      </c>
      <c r="O51" s="43">
        <f t="shared" si="16"/>
        <v>120833.37</v>
      </c>
      <c r="P51" s="43">
        <f t="shared" si="16"/>
        <v>120833.37</v>
      </c>
      <c r="Q51" s="43">
        <f t="shared" si="16"/>
        <v>120833.37</v>
      </c>
      <c r="R51" s="43">
        <f t="shared" si="16"/>
        <v>120833.37</v>
      </c>
      <c r="S51" s="43">
        <f t="shared" si="16"/>
        <v>120833.37</v>
      </c>
      <c r="T51" s="43">
        <f t="shared" si="16"/>
        <v>120833.37</v>
      </c>
      <c r="U51" s="43">
        <f t="shared" ref="U51" si="17">SUM(U4:U50)</f>
        <v>167500.03999999998</v>
      </c>
      <c r="V51" s="43">
        <f t="shared" ref="V51" si="18">SUM(V4:V50)</f>
        <v>167500.03999999998</v>
      </c>
      <c r="W51" s="43">
        <f t="shared" ref="W51" si="19">SUM(W4:W50)</f>
        <v>167500.03999999998</v>
      </c>
      <c r="X51" s="43">
        <f t="shared" ref="X51" si="20">SUM(X4:X50)</f>
        <v>167500.03999999998</v>
      </c>
      <c r="Y51" s="43">
        <f t="shared" ref="Y51" si="21">SUM(Y4:Y50)</f>
        <v>167500.03999999998</v>
      </c>
      <c r="Z51" s="43">
        <f t="shared" ref="Z51" si="22">SUM(Z4:Z50)</f>
        <v>167500.03999999998</v>
      </c>
      <c r="AA51" s="43">
        <f t="shared" ref="AA51" si="23">SUM(AA4:AA50)</f>
        <v>172500.03999999998</v>
      </c>
      <c r="AB51" s="43">
        <f t="shared" ref="AB51" si="24">SUM(AB4:AB50)</f>
        <v>172500.03999999998</v>
      </c>
      <c r="AC51" s="43">
        <f t="shared" ref="AC51" si="25">SUM(AC4:AC50)</f>
        <v>172500.03999999998</v>
      </c>
      <c r="AD51" s="43">
        <f t="shared" ref="AD51" si="26">SUM(AD4:AD50)</f>
        <v>172500.03999999998</v>
      </c>
      <c r="AE51" s="43">
        <f t="shared" ref="AE51" si="27">SUM(AE4:AE50)</f>
        <v>178750.03999999998</v>
      </c>
      <c r="AF51" s="43">
        <f t="shared" ref="AF51" si="28">SUM(AF4:AF50)</f>
        <v>183750.03999999998</v>
      </c>
      <c r="AG51" s="43">
        <f t="shared" ref="AG51" si="29">SUM(AG4:AG50)</f>
        <v>225416.72000000003</v>
      </c>
      <c r="AH51" s="43">
        <f t="shared" ref="AH51" si="30">SUM(AH4:AH50)</f>
        <v>225416.72000000003</v>
      </c>
      <c r="AI51" s="43">
        <f t="shared" ref="AI51" si="31">SUM(AI4:AI50)</f>
        <v>225416.72000000003</v>
      </c>
      <c r="AJ51" s="43">
        <f t="shared" ref="AJ51" si="32">SUM(AJ4:AJ50)</f>
        <v>225416.72000000003</v>
      </c>
      <c r="AK51" s="43">
        <f t="shared" ref="AK51" si="33">SUM(AK4:AK50)</f>
        <v>230416.72000000003</v>
      </c>
      <c r="AL51" s="43">
        <f t="shared" ref="AL51" si="34">SUM(AL4:AL50)</f>
        <v>230416.72000000003</v>
      </c>
      <c r="AM51" s="43">
        <f t="shared" ref="AM51" si="35">SUM(AM4:AM50)</f>
        <v>230416.72000000003</v>
      </c>
      <c r="AN51" s="43">
        <f t="shared" ref="AN51" si="36">SUM(AN4:AN50)</f>
        <v>241666.72000000003</v>
      </c>
      <c r="AO51" s="43">
        <f t="shared" ref="AO51" si="37">SUM(AO4:AO50)</f>
        <v>241666.72000000003</v>
      </c>
      <c r="AP51" s="43">
        <f t="shared" ref="AP51" si="38">SUM(AP4:AP50)</f>
        <v>241666.72000000003</v>
      </c>
      <c r="AQ51" s="43">
        <f t="shared" ref="AQ51" si="39">SUM(AQ4:AQ50)</f>
        <v>246666.72000000003</v>
      </c>
      <c r="AR51" s="43">
        <f t="shared" ref="AR51" si="40">SUM(AR4:AR50)</f>
        <v>246666.72000000003</v>
      </c>
    </row>
    <row r="52" spans="1:44" x14ac:dyDescent="0.3">
      <c r="F52" s="30" t="s">
        <v>276</v>
      </c>
      <c r="G52" s="45">
        <v>6.2E-2</v>
      </c>
    </row>
    <row r="53" spans="1:44" x14ac:dyDescent="0.3">
      <c r="A53" s="34" t="s">
        <v>11</v>
      </c>
      <c r="C53" s="30" t="s">
        <v>56</v>
      </c>
      <c r="F53" s="30" t="s">
        <v>277</v>
      </c>
      <c r="G53" s="42">
        <v>106800</v>
      </c>
      <c r="H53" s="44" t="s">
        <v>65</v>
      </c>
      <c r="I53" s="81">
        <v>40544</v>
      </c>
      <c r="J53" s="81">
        <v>40575</v>
      </c>
      <c r="K53" s="81">
        <v>40603</v>
      </c>
      <c r="L53" s="81">
        <v>40634</v>
      </c>
      <c r="M53" s="81">
        <v>40664</v>
      </c>
      <c r="N53" s="81">
        <v>40695</v>
      </c>
      <c r="O53" s="81">
        <v>40725</v>
      </c>
      <c r="P53" s="81">
        <v>40756</v>
      </c>
      <c r="Q53" s="81">
        <v>40787</v>
      </c>
      <c r="R53" s="81">
        <v>40817</v>
      </c>
      <c r="S53" s="81">
        <v>40848</v>
      </c>
      <c r="T53" s="81">
        <v>40878</v>
      </c>
      <c r="U53" s="81">
        <v>40909</v>
      </c>
      <c r="V53" s="81">
        <v>40940</v>
      </c>
      <c r="W53" s="81">
        <v>40969</v>
      </c>
      <c r="X53" s="81">
        <v>41000</v>
      </c>
      <c r="Y53" s="81">
        <v>41030</v>
      </c>
      <c r="Z53" s="81">
        <v>41061</v>
      </c>
      <c r="AA53" s="81">
        <v>41091</v>
      </c>
      <c r="AB53" s="81">
        <v>41122</v>
      </c>
      <c r="AC53" s="81">
        <v>41153</v>
      </c>
      <c r="AD53" s="81">
        <v>41183</v>
      </c>
      <c r="AE53" s="81">
        <v>41214</v>
      </c>
      <c r="AF53" s="81">
        <v>41244</v>
      </c>
      <c r="AG53" s="81">
        <v>41275</v>
      </c>
      <c r="AH53" s="81">
        <v>41306</v>
      </c>
      <c r="AI53" s="81">
        <v>41334</v>
      </c>
      <c r="AJ53" s="81">
        <v>41365</v>
      </c>
      <c r="AK53" s="81">
        <v>41395</v>
      </c>
      <c r="AL53" s="81">
        <v>41426</v>
      </c>
      <c r="AM53" s="81">
        <v>41456</v>
      </c>
      <c r="AN53" s="81">
        <v>41487</v>
      </c>
      <c r="AO53" s="81">
        <v>41518</v>
      </c>
      <c r="AP53" s="81">
        <v>41548</v>
      </c>
      <c r="AQ53" s="81">
        <v>41579</v>
      </c>
      <c r="AR53" s="81">
        <v>41609</v>
      </c>
    </row>
    <row r="54" spans="1:44" x14ac:dyDescent="0.3">
      <c r="F54" s="30" t="s">
        <v>278</v>
      </c>
      <c r="G54" s="46">
        <f>G53*G52</f>
        <v>6621.6</v>
      </c>
    </row>
    <row r="55" spans="1:44" x14ac:dyDescent="0.3">
      <c r="A55" s="38" t="str">
        <f>A4</f>
        <v>Hicks, Lee</v>
      </c>
      <c r="I55" s="42">
        <f>ROUND(IF(SUM($H55:H55)&gt;$G$54,0,IF((SUM($H55:H55)+I4*$G$52)&gt;$G$54,$G$54-SUM($H55:H55),I4*$G$52)),2)</f>
        <v>413.33</v>
      </c>
      <c r="J55" s="42">
        <f>ROUND(IF(SUM($I55:I55)&gt;$G$54,0,IF((SUM($I55:I55)+J4*$G$52)&gt;$G$54,$G$54-SUM($I55:I55),J4*$G$52)),2)</f>
        <v>413.33</v>
      </c>
      <c r="K55" s="42">
        <f>ROUND(IF(SUM($I55:J55)&gt;$G$54,0,IF((SUM($I55:J55)+K4*$G$52)&gt;$G$54,$G$54-SUM($I55:J55),K4*$G$52)),2)</f>
        <v>413.33</v>
      </c>
      <c r="L55" s="42">
        <f>ROUND(IF(SUM($I55:K55)&gt;$G$54,0,IF((SUM($I55:K55)+L4*$G$52)&gt;$G$54,$G$54-SUM($I55:K55),L4*$G$52)),2)</f>
        <v>413.33</v>
      </c>
      <c r="M55" s="42">
        <f>ROUND(IF(SUM($I55:L55)&gt;$G$54,0,IF((SUM($I55:L55)+M4*$G$52)&gt;$G$54,$G$54-SUM($I55:L55),M4*$G$52)),2)</f>
        <v>413.33</v>
      </c>
      <c r="N55" s="42">
        <f>ROUND(IF(SUM($I55:M55)&gt;$G$54,0,IF((SUM($I55:M55)+N4*$G$52)&gt;$G$54,$G$54-SUM($I55:M55),N4*$G$52)),2)</f>
        <v>413.33</v>
      </c>
      <c r="O55" s="42">
        <f>ROUND(IF(SUM($I55:N55)&gt;$G$54,0,IF((SUM($I55:N55)+O4*$G$52)&gt;$G$54,$G$54-SUM($I55:N55),O4*$G$52)),2)</f>
        <v>413.33</v>
      </c>
      <c r="P55" s="42">
        <f>ROUND(IF(SUM($I55:O55)&gt;$G$54,0,IF((SUM($I55:O55)+P4*$G$52)&gt;$G$54,$G$54-SUM($I55:O55),P4*$G$52)),2)</f>
        <v>413.33</v>
      </c>
      <c r="Q55" s="42">
        <f>ROUND(IF(SUM($I55:P55)&gt;$G$54,0,IF((SUM($I55:P55)+Q4*$G$52)&gt;$G$54,$G$54-SUM($I55:P55),Q4*$G$52)),2)</f>
        <v>413.33</v>
      </c>
      <c r="R55" s="42">
        <f>ROUND(IF(SUM($I55:Q55)&gt;$G$54,0,IF((SUM($I55:Q55)+R4*$G$52)&gt;$G$54,$G$54-SUM($I55:Q55),R4*$G$52)),2)</f>
        <v>413.33</v>
      </c>
      <c r="S55" s="42">
        <f>ROUND(IF(SUM($I55:R55)&gt;$G$54,0,IF((SUM($I55:R55)+S4*$G$52)&gt;$G$54,$G$54-SUM($I55:R55),S4*$G$52)),2)</f>
        <v>413.33</v>
      </c>
      <c r="T55" s="42">
        <f>ROUND(IF(SUM($I55:S55)&gt;$G$54,0,IF((SUM($I55:S55)+T4*$G$52)&gt;$G$54,$G$54-SUM($I55:S55),T4*$G$52)),2)</f>
        <v>413.33</v>
      </c>
      <c r="U55" s="42">
        <f>ROUND(IF(SUM($H55:H55)&gt;$G$54,0,IF((SUM($H55:H55)+U4*$G$52)&gt;$G$54,$G$54-SUM($H55:H55),U4*$G$52)),2)</f>
        <v>413.33</v>
      </c>
      <c r="V55" s="42">
        <f>ROUND(IF(SUM($U55:U55)&gt;$G$54,0,IF((SUM($U55:U55)+V4*$G$52)&gt;$G$54,$G$54-SUM($U55:U55),V4*$G$52)),2)</f>
        <v>413.33</v>
      </c>
      <c r="W55" s="42">
        <f>ROUND(IF(SUM($U55:V55)&gt;$G$54,0,IF((SUM($U55:V55)+W4*$G$52)&gt;$G$54,$G$54-SUM($U55:V55),W4*$G$52)),2)</f>
        <v>413.33</v>
      </c>
      <c r="X55" s="42">
        <f>ROUND(IF(SUM($U55:W55)&gt;$G$54,0,IF((SUM($U55:W55)+X4*$G$52)&gt;$G$54,$G$54-SUM($U55:W55),X4*$G$52)),2)</f>
        <v>413.33</v>
      </c>
      <c r="Y55" s="42">
        <f>ROUND(IF(SUM($U55:X55)&gt;$G$54,0,IF((SUM($U55:X55)+Y4*$G$52)&gt;$G$54,$G$54-SUM($U55:X55),Y4*$G$52)),2)</f>
        <v>413.33</v>
      </c>
      <c r="Z55" s="42">
        <f>ROUND(IF(SUM($U55:Y55)&gt;$G$54,0,IF((SUM($U55:Y55)+Z4*$G$52)&gt;$G$54,$G$54-SUM($U55:Y55),Z4*$G$52)),2)</f>
        <v>413.33</v>
      </c>
      <c r="AA55" s="42">
        <f>ROUND(IF(SUM($U55:Z55)&gt;$G$54,0,IF((SUM($U55:Z55)+AA4*$G$52)&gt;$G$54,$G$54-SUM($U55:Z55),AA4*$G$52)),2)</f>
        <v>413.33</v>
      </c>
      <c r="AB55" s="42">
        <f>ROUND(IF(SUM($U55:AA55)&gt;$G$54,0,IF((SUM($U55:AA55)+AB4*$G$52)&gt;$G$54,$G$54-SUM($U55:AA55),AB4*$G$52)),2)</f>
        <v>413.33</v>
      </c>
      <c r="AC55" s="42">
        <f>ROUND(IF(SUM($U55:AB55)&gt;$G$54,0,IF((SUM($U55:AB55)+AC4*$G$52)&gt;$G$54,$G$54-SUM($U55:AB55),AC4*$G$52)),2)</f>
        <v>413.33</v>
      </c>
      <c r="AD55" s="42">
        <f>ROUND(IF(SUM($U55:AC55)&gt;$G$54,0,IF((SUM($U55:AC55)+AD4*$G$52)&gt;$G$54,$G$54-SUM($U55:AC55),AD4*$G$52)),2)</f>
        <v>413.33</v>
      </c>
      <c r="AE55" s="42">
        <f>ROUND(IF(SUM($U55:AD55)&gt;$G$54,0,IF((SUM($U55:AD55)+AE4*$G$52)&gt;$G$54,$G$54-SUM($U55:AD55),AE4*$G$52)),2)</f>
        <v>413.33</v>
      </c>
      <c r="AF55" s="42">
        <f>ROUND(IF(SUM($U55:AE55)&gt;$G$54,0,IF((SUM($U55:AE55)+AF4*$G$52)&gt;$G$54,$G$54-SUM($U55:AE55),AF4*$G$52)),2)</f>
        <v>413.33</v>
      </c>
      <c r="AG55" s="42">
        <f>ROUND(IF(SUM($H55:H55)&gt;$G$54,0,IF((SUM($H55:H55)+AG4*$G$52)&gt;$G$54,$G$54-SUM($H55:H55),AG4*$G$52)),2)</f>
        <v>413.33</v>
      </c>
      <c r="AH55" s="42">
        <f>ROUND(IF(SUM($AG55:AG55)&gt;$G$54,0,IF((SUM(AG55:$AG55)+AH4*$G$52)&gt;$G$54,$G$54-SUM($AG55:AG55),AH4*$G$52)),2)</f>
        <v>413.33</v>
      </c>
      <c r="AI55" s="42">
        <f>ROUND(IF(SUM($AG55:AH55)&gt;$G$54,0,IF((SUM($AG55:AH55)+AI4*$G$52)&gt;$G$54,$G$54-SUM($AG55:AH55),AI4*$G$52)),2)</f>
        <v>413.33</v>
      </c>
      <c r="AJ55" s="42">
        <f>ROUND(IF(SUM($AG55:AI55)&gt;$G$54,0,IF((SUM($AG55:AI55)+AJ4*$G$52)&gt;$G$54,$G$54-SUM($AG55:AI55),AJ4*$G$52)),2)</f>
        <v>413.33</v>
      </c>
      <c r="AK55" s="42">
        <f>ROUND(IF(SUM($AG55:AJ55)&gt;$G$54,0,IF((SUM($AG55:AJ55)+AK4*$G$52)&gt;$G$54,$G$54-SUM($AG55:AJ55),AK4*$G$52)),2)</f>
        <v>413.33</v>
      </c>
      <c r="AL55" s="42">
        <f>ROUND(IF(SUM($AG55:AK55)&gt;$G$54,0,IF((SUM($AG55:AK55)+AL4*$G$52)&gt;$G$54,$G$54-SUM($AG55:AK55),AL4*$G$52)),2)</f>
        <v>413.33</v>
      </c>
      <c r="AM55" s="42">
        <f>ROUND(IF(SUM($AG55:AL55)&gt;$G$54,0,IF((SUM($AG55:AL55)+AM4*$G$52)&gt;$G$54,$G$54-SUM($AG55:AL55),AM4*$G$52)),2)</f>
        <v>413.33</v>
      </c>
      <c r="AN55" s="42">
        <f>ROUND(IF(SUM($AG55:AM55)&gt;$G$54,0,IF((SUM($AG55:AM55)+AN4*$G$52)&gt;$G$54,$G$54-SUM($AG55:AM55),AN4*$G$52)),2)</f>
        <v>413.33</v>
      </c>
      <c r="AO55" s="42">
        <f>ROUND(IF(SUM($AG55:AN55)&gt;$G$54,0,IF((SUM($AG55:AN55)+AO4*$G$52)&gt;$G$54,$G$54-SUM($AG55:AN55),AO4*$G$52)),2)</f>
        <v>413.33</v>
      </c>
      <c r="AP55" s="42">
        <f>ROUND(IF(SUM($AG55:AO55)&gt;$G$54,0,IF((SUM($AG55:AO55)+AP4*$G$52)&gt;$G$54,$G$54-SUM($AG55:AO55),AP4*$G$52)),2)</f>
        <v>413.33</v>
      </c>
      <c r="AQ55" s="42">
        <f>ROUND(IF(SUM($AG55:AP55)&gt;$G$54,0,IF((SUM($AG55:AP55)+AQ4*$G$52)&gt;$G$54,$G$54-SUM($AG55:AP55),AQ4*$G$52)),2)</f>
        <v>413.33</v>
      </c>
      <c r="AR55" s="42">
        <f>ROUND(IF(SUM($AG55:AQ55)&gt;$G$54,0,IF((SUM($AG55:AQ55)+AR4*$G$52)&gt;$G$54,$G$54-SUM($AG55:AQ55),AR4*$G$52)),2)</f>
        <v>413.33</v>
      </c>
    </row>
    <row r="56" spans="1:44" x14ac:dyDescent="0.3">
      <c r="A56" s="38" t="str">
        <f>A5</f>
        <v>Muller, Peter</v>
      </c>
      <c r="I56" s="42">
        <f>ROUND(IF(SUM($H56:H56)&gt;$G$54,0,IF((SUM($H56:H56)+I5*$G$52)&gt;$G$54,$G$54-SUM($H56:H56),I5*$G$52)),2)</f>
        <v>413.33</v>
      </c>
      <c r="J56" s="42">
        <f>ROUND(IF(SUM($I56:I56)&gt;$G$54,0,IF((SUM($I56:I56)+J5*$G$52)&gt;$G$54,$G$54-SUM($I56:I56),J5*$G$52)),2)</f>
        <v>413.33</v>
      </c>
      <c r="K56" s="42">
        <f>ROUND(IF(SUM($I56:J56)&gt;$G$54,0,IF((SUM($I56:J56)+K5*$G$52)&gt;$G$54,$G$54-SUM($I56:J56),K5*$G$52)),2)</f>
        <v>413.33</v>
      </c>
      <c r="L56" s="42">
        <f>ROUND(IF(SUM($I56:K56)&gt;$G$54,0,IF((SUM($I56:K56)+L5*$G$52)&gt;$G$54,$G$54-SUM($I56:K56),L5*$G$52)),2)</f>
        <v>413.33</v>
      </c>
      <c r="M56" s="42">
        <f>ROUND(IF(SUM($I56:L56)&gt;$G$54,0,IF((SUM($I56:L56)+M5*$G$52)&gt;$G$54,$G$54-SUM($I56:L56),M5*$G$52)),2)</f>
        <v>413.33</v>
      </c>
      <c r="N56" s="42">
        <f>ROUND(IF(SUM($I56:M56)&gt;$G$54,0,IF((SUM($I56:M56)+N5*$G$52)&gt;$G$54,$G$54-SUM($I56:M56),N5*$G$52)),2)</f>
        <v>413.33</v>
      </c>
      <c r="O56" s="42">
        <f>ROUND(IF(SUM($I56:N56)&gt;$G$54,0,IF((SUM($I56:N56)+O5*$G$52)&gt;$G$54,$G$54-SUM($I56:N56),O5*$G$52)),2)</f>
        <v>413.33</v>
      </c>
      <c r="P56" s="42">
        <f>ROUND(IF(SUM($I56:O56)&gt;$G$54,0,IF((SUM($I56:O56)+P5*$G$52)&gt;$G$54,$G$54-SUM($I56:O56),P5*$G$52)),2)</f>
        <v>413.33</v>
      </c>
      <c r="Q56" s="42">
        <f>ROUND(IF(SUM($I56:P56)&gt;$G$54,0,IF((SUM($I56:P56)+Q5*$G$52)&gt;$G$54,$G$54-SUM($I56:P56),Q5*$G$52)),2)</f>
        <v>413.33</v>
      </c>
      <c r="R56" s="42">
        <f>ROUND(IF(SUM($I56:Q56)&gt;$G$54,0,IF((SUM($I56:Q56)+R5*$G$52)&gt;$G$54,$G$54-SUM($I56:Q56),R5*$G$52)),2)</f>
        <v>413.33</v>
      </c>
      <c r="S56" s="42">
        <f>ROUND(IF(SUM($I56:R56)&gt;$G$54,0,IF((SUM($I56:R56)+S5*$G$52)&gt;$G$54,$G$54-SUM($I56:R56),S5*$G$52)),2)</f>
        <v>413.33</v>
      </c>
      <c r="T56" s="42">
        <f>ROUND(IF(SUM($I56:S56)&gt;$G$54,0,IF((SUM($I56:S56)+T5*$G$52)&gt;$G$54,$G$54-SUM($I56:S56),T5*$G$52)),2)</f>
        <v>413.33</v>
      </c>
      <c r="U56" s="42">
        <f>ROUND(IF(SUM($H56:H56)&gt;$G$54,0,IF((SUM($H56:H56)+U5*$G$52)&gt;$G$54,$G$54-SUM($H56:H56),U5*$G$52)),2)</f>
        <v>413.33</v>
      </c>
      <c r="V56" s="42">
        <f>ROUND(IF(SUM($U56:U56)&gt;$G$54,0,IF((SUM($U56:U56)+V5*$G$52)&gt;$G$54,$G$54-SUM($U56:U56),V5*$G$52)),2)</f>
        <v>413.33</v>
      </c>
      <c r="W56" s="42">
        <f>ROUND(IF(SUM($U56:V56)&gt;$G$54,0,IF((SUM($U56:V56)+W5*$G$52)&gt;$G$54,$G$54-SUM($U56:V56),W5*$G$52)),2)</f>
        <v>413.33</v>
      </c>
      <c r="X56" s="42">
        <f>ROUND(IF(SUM($U56:W56)&gt;$G$54,0,IF((SUM($U56:W56)+X5*$G$52)&gt;$G$54,$G$54-SUM($U56:W56),X5*$G$52)),2)</f>
        <v>413.33</v>
      </c>
      <c r="Y56" s="42">
        <f>ROUND(IF(SUM($U56:X56)&gt;$G$54,0,IF((SUM($U56:X56)+Y5*$G$52)&gt;$G$54,$G$54-SUM($U56:X56),Y5*$G$52)),2)</f>
        <v>413.33</v>
      </c>
      <c r="Z56" s="42">
        <f>ROUND(IF(SUM($U56:Y56)&gt;$G$54,0,IF((SUM($U56:Y56)+Z5*$G$52)&gt;$G$54,$G$54-SUM($U56:Y56),Z5*$G$52)),2)</f>
        <v>413.33</v>
      </c>
      <c r="AA56" s="42">
        <f>ROUND(IF(SUM($U56:Z56)&gt;$G$54,0,IF((SUM($U56:Z56)+AA5*$G$52)&gt;$G$54,$G$54-SUM($U56:Z56),AA5*$G$52)),2)</f>
        <v>413.33</v>
      </c>
      <c r="AB56" s="42">
        <f>ROUND(IF(SUM($U56:AA56)&gt;$G$54,0,IF((SUM($U56:AA56)+AB5*$G$52)&gt;$G$54,$G$54-SUM($U56:AA56),AB5*$G$52)),2)</f>
        <v>413.33</v>
      </c>
      <c r="AC56" s="42">
        <f>ROUND(IF(SUM($U56:AB56)&gt;$G$54,0,IF((SUM($U56:AB56)+AC5*$G$52)&gt;$G$54,$G$54-SUM($U56:AB56),AC5*$G$52)),2)</f>
        <v>413.33</v>
      </c>
      <c r="AD56" s="42">
        <f>ROUND(IF(SUM($U56:AC56)&gt;$G$54,0,IF((SUM($U56:AC56)+AD5*$G$52)&gt;$G$54,$G$54-SUM($U56:AC56),AD5*$G$52)),2)</f>
        <v>413.33</v>
      </c>
      <c r="AE56" s="42">
        <f>ROUND(IF(SUM($U56:AD56)&gt;$G$54,0,IF((SUM($U56:AD56)+AE5*$G$52)&gt;$G$54,$G$54-SUM($U56:AD56),AE5*$G$52)),2)</f>
        <v>413.33</v>
      </c>
      <c r="AF56" s="42">
        <f>ROUND(IF(SUM($U56:AE56)&gt;$G$54,0,IF((SUM($U56:AE56)+AF5*$G$52)&gt;$G$54,$G$54-SUM($U56:AE56),AF5*$G$52)),2)</f>
        <v>413.33</v>
      </c>
      <c r="AG56" s="42">
        <f>ROUND(IF(SUM($H56:H56)&gt;$G$54,0,IF((SUM($H56:H56)+AG5*$G$52)&gt;$G$54,$G$54-SUM($H56:H56),AG5*$G$52)),2)</f>
        <v>413.33</v>
      </c>
      <c r="AH56" s="42">
        <f>ROUND(IF(SUM($AG56:AG56)&gt;$G$54,0,IF((SUM(AG56:$AG56)+AH5*$G$52)&gt;$G$54,$G$54-SUM($AG56:AG56),AH5*$G$52)),2)</f>
        <v>413.33</v>
      </c>
      <c r="AI56" s="42">
        <f>ROUND(IF(SUM($AG56:AH56)&gt;$G$54,0,IF((SUM($AG56:AH56)+AI5*$G$52)&gt;$G$54,$G$54-SUM($AG56:AH56),AI5*$G$52)),2)</f>
        <v>413.33</v>
      </c>
      <c r="AJ56" s="42">
        <f>ROUND(IF(SUM($AG56:AI56)&gt;$G$54,0,IF((SUM($AG56:AI56)+AJ5*$G$52)&gt;$G$54,$G$54-SUM($AG56:AI56),AJ5*$G$52)),2)</f>
        <v>413.33</v>
      </c>
      <c r="AK56" s="42">
        <f>ROUND(IF(SUM($AG56:AJ56)&gt;$G$54,0,IF((SUM($AG56:AJ56)+AK5*$G$52)&gt;$G$54,$G$54-SUM($AG56:AJ56),AK5*$G$52)),2)</f>
        <v>413.33</v>
      </c>
      <c r="AL56" s="42">
        <f>ROUND(IF(SUM($AG56:AK56)&gt;$G$54,0,IF((SUM($AG56:AK56)+AL5*$G$52)&gt;$G$54,$G$54-SUM($AG56:AK56),AL5*$G$52)),2)</f>
        <v>413.33</v>
      </c>
      <c r="AM56" s="42">
        <f>ROUND(IF(SUM($AG56:AL56)&gt;$G$54,0,IF((SUM($AG56:AL56)+AM5*$G$52)&gt;$G$54,$G$54-SUM($AG56:AL56),AM5*$G$52)),2)</f>
        <v>413.33</v>
      </c>
      <c r="AN56" s="42">
        <f>ROUND(IF(SUM($AG56:AM56)&gt;$G$54,0,IF((SUM($AG56:AM56)+AN5*$G$52)&gt;$G$54,$G$54-SUM($AG56:AM56),AN5*$G$52)),2)</f>
        <v>413.33</v>
      </c>
      <c r="AO56" s="42">
        <f>ROUND(IF(SUM($AG56:AN56)&gt;$G$54,0,IF((SUM($AG56:AN56)+AO5*$G$52)&gt;$G$54,$G$54-SUM($AG56:AN56),AO5*$G$52)),2)</f>
        <v>413.33</v>
      </c>
      <c r="AP56" s="42">
        <f>ROUND(IF(SUM($AG56:AO56)&gt;$G$54,0,IF((SUM($AG56:AO56)+AP5*$G$52)&gt;$G$54,$G$54-SUM($AG56:AO56),AP5*$G$52)),2)</f>
        <v>413.33</v>
      </c>
      <c r="AQ56" s="42">
        <f>ROUND(IF(SUM($AG56:AP56)&gt;$G$54,0,IF((SUM($AG56:AP56)+AQ5*$G$52)&gt;$G$54,$G$54-SUM($AG56:AP56),AQ5*$G$52)),2)</f>
        <v>413.33</v>
      </c>
      <c r="AR56" s="42">
        <f>ROUND(IF(SUM($AG56:AQ56)&gt;$G$54,0,IF((SUM($AG56:AQ56)+AR5*$G$52)&gt;$G$54,$G$54-SUM($AG56:AQ56),AR5*$G$52)),2)</f>
        <v>413.33</v>
      </c>
    </row>
    <row r="57" spans="1:44" x14ac:dyDescent="0.3">
      <c r="A57" s="38" t="str">
        <f>A6</f>
        <v>Edmeades, Michael</v>
      </c>
      <c r="I57" s="42">
        <f>ROUND(IF(SUM($H57:H57)&gt;$G$54,0,IF((SUM($H57:H57)+I6*$G$52)&gt;$G$54,$G$54-SUM($H57:H57),I6*$G$52)),2)</f>
        <v>413.33</v>
      </c>
      <c r="J57" s="42">
        <f>ROUND(IF(SUM($I57:I57)&gt;$G$54,0,IF((SUM($I57:I57)+J6*$G$52)&gt;$G$54,$G$54-SUM($I57:I57),J6*$G$52)),2)</f>
        <v>413.33</v>
      </c>
      <c r="K57" s="42">
        <f>ROUND(IF(SUM($I57:J57)&gt;$G$54,0,IF((SUM($I57:J57)+K6*$G$52)&gt;$G$54,$G$54-SUM($I57:J57),K6*$G$52)),2)</f>
        <v>413.33</v>
      </c>
      <c r="L57" s="42">
        <f>ROUND(IF(SUM($I57:K57)&gt;$G$54,0,IF((SUM($I57:K57)+L6*$G$52)&gt;$G$54,$G$54-SUM($I57:K57),L6*$G$52)),2)</f>
        <v>413.33</v>
      </c>
      <c r="M57" s="42">
        <f>ROUND(IF(SUM($I57:L57)&gt;$G$54,0,IF((SUM($I57:L57)+M6*$G$52)&gt;$G$54,$G$54-SUM($I57:L57),M6*$G$52)),2)</f>
        <v>413.33</v>
      </c>
      <c r="N57" s="42">
        <f>ROUND(IF(SUM($I57:M57)&gt;$G$54,0,IF((SUM($I57:M57)+N6*$G$52)&gt;$G$54,$G$54-SUM($I57:M57),N6*$G$52)),2)</f>
        <v>413.33</v>
      </c>
      <c r="O57" s="42">
        <f>ROUND(IF(SUM($I57:N57)&gt;$G$54,0,IF((SUM($I57:N57)+O6*$G$52)&gt;$G$54,$G$54-SUM($I57:N57),O6*$G$52)),2)</f>
        <v>413.33</v>
      </c>
      <c r="P57" s="42">
        <f>ROUND(IF(SUM($I57:O57)&gt;$G$54,0,IF((SUM($I57:O57)+P6*$G$52)&gt;$G$54,$G$54-SUM($I57:O57),P6*$G$52)),2)</f>
        <v>413.33</v>
      </c>
      <c r="Q57" s="42">
        <f>ROUND(IF(SUM($I57:P57)&gt;$G$54,0,IF((SUM($I57:P57)+Q6*$G$52)&gt;$G$54,$G$54-SUM($I57:P57),Q6*$G$52)),2)</f>
        <v>413.33</v>
      </c>
      <c r="R57" s="42">
        <f>ROUND(IF(SUM($I57:Q57)&gt;$G$54,0,IF((SUM($I57:Q57)+R6*$G$52)&gt;$G$54,$G$54-SUM($I57:Q57),R6*$G$52)),2)</f>
        <v>413.33</v>
      </c>
      <c r="S57" s="42">
        <f>ROUND(IF(SUM($I57:R57)&gt;$G$54,0,IF((SUM($I57:R57)+S6*$G$52)&gt;$G$54,$G$54-SUM($I57:R57),S6*$G$52)),2)</f>
        <v>413.33</v>
      </c>
      <c r="T57" s="42">
        <f>ROUND(IF(SUM($I57:S57)&gt;$G$54,0,IF((SUM($I57:S57)+T6*$G$52)&gt;$G$54,$G$54-SUM($I57:S57),T6*$G$52)),2)</f>
        <v>413.33</v>
      </c>
      <c r="U57" s="42">
        <f>ROUND(IF(SUM($H57:H57)&gt;$G$54,0,IF((SUM($H57:H57)+U6*$G$52)&gt;$G$54,$G$54-SUM($H57:H57),U6*$G$52)),2)</f>
        <v>413.33</v>
      </c>
      <c r="V57" s="42">
        <f>ROUND(IF(SUM($U57:U57)&gt;$G$54,0,IF((SUM($U57:U57)+V6*$G$52)&gt;$G$54,$G$54-SUM($U57:U57),V6*$G$52)),2)</f>
        <v>413.33</v>
      </c>
      <c r="W57" s="42">
        <f>ROUND(IF(SUM($U57:V57)&gt;$G$54,0,IF((SUM($U57:V57)+W6*$G$52)&gt;$G$54,$G$54-SUM($U57:V57),W6*$G$52)),2)</f>
        <v>413.33</v>
      </c>
      <c r="X57" s="42">
        <f>ROUND(IF(SUM($U57:W57)&gt;$G$54,0,IF((SUM($U57:W57)+X6*$G$52)&gt;$G$54,$G$54-SUM($U57:W57),X6*$G$52)),2)</f>
        <v>413.33</v>
      </c>
      <c r="Y57" s="42">
        <f>ROUND(IF(SUM($U57:X57)&gt;$G$54,0,IF((SUM($U57:X57)+Y6*$G$52)&gt;$G$54,$G$54-SUM($U57:X57),Y6*$G$52)),2)</f>
        <v>413.33</v>
      </c>
      <c r="Z57" s="42">
        <f>ROUND(IF(SUM($U57:Y57)&gt;$G$54,0,IF((SUM($U57:Y57)+Z6*$G$52)&gt;$G$54,$G$54-SUM($U57:Y57),Z6*$G$52)),2)</f>
        <v>413.33</v>
      </c>
      <c r="AA57" s="42">
        <f>ROUND(IF(SUM($U57:Z57)&gt;$G$54,0,IF((SUM($U57:Z57)+AA6*$G$52)&gt;$G$54,$G$54-SUM($U57:Z57),AA6*$G$52)),2)</f>
        <v>413.33</v>
      </c>
      <c r="AB57" s="42">
        <f>ROUND(IF(SUM($U57:AA57)&gt;$G$54,0,IF((SUM($U57:AA57)+AB6*$G$52)&gt;$G$54,$G$54-SUM($U57:AA57),AB6*$G$52)),2)</f>
        <v>413.33</v>
      </c>
      <c r="AC57" s="42">
        <f>ROUND(IF(SUM($U57:AB57)&gt;$G$54,0,IF((SUM($U57:AB57)+AC6*$G$52)&gt;$G$54,$G$54-SUM($U57:AB57),AC6*$G$52)),2)</f>
        <v>413.33</v>
      </c>
      <c r="AD57" s="42">
        <f>ROUND(IF(SUM($U57:AC57)&gt;$G$54,0,IF((SUM($U57:AC57)+AD6*$G$52)&gt;$G$54,$G$54-SUM($U57:AC57),AD6*$G$52)),2)</f>
        <v>413.33</v>
      </c>
      <c r="AE57" s="42">
        <f>ROUND(IF(SUM($U57:AD57)&gt;$G$54,0,IF((SUM($U57:AD57)+AE6*$G$52)&gt;$G$54,$G$54-SUM($U57:AD57),AE6*$G$52)),2)</f>
        <v>413.33</v>
      </c>
      <c r="AF57" s="42">
        <f>ROUND(IF(SUM($U57:AE57)&gt;$G$54,0,IF((SUM($U57:AE57)+AF6*$G$52)&gt;$G$54,$G$54-SUM($U57:AE57),AF6*$G$52)),2)</f>
        <v>413.33</v>
      </c>
      <c r="AG57" s="42">
        <f>ROUND(IF(SUM($H57:H57)&gt;$G$54,0,IF((SUM($H57:H57)+AG6*$G$52)&gt;$G$54,$G$54-SUM($H57:H57),AG6*$G$52)),2)</f>
        <v>413.33</v>
      </c>
      <c r="AH57" s="42">
        <f>ROUND(IF(SUM($AG57:AG57)&gt;$G$54,0,IF((SUM(AG57:$AG57)+AH6*$G$52)&gt;$G$54,$G$54-SUM($AG57:AG57),AH6*$G$52)),2)</f>
        <v>413.33</v>
      </c>
      <c r="AI57" s="42">
        <f>ROUND(IF(SUM($AG57:AH57)&gt;$G$54,0,IF((SUM($AG57:AH57)+AI6*$G$52)&gt;$G$54,$G$54-SUM($AG57:AH57),AI6*$G$52)),2)</f>
        <v>413.33</v>
      </c>
      <c r="AJ57" s="42">
        <f>ROUND(IF(SUM($AG57:AI57)&gt;$G$54,0,IF((SUM($AG57:AI57)+AJ6*$G$52)&gt;$G$54,$G$54-SUM($AG57:AI57),AJ6*$G$52)),2)</f>
        <v>413.33</v>
      </c>
      <c r="AK57" s="42">
        <f>ROUND(IF(SUM($AG57:AJ57)&gt;$G$54,0,IF((SUM($AG57:AJ57)+AK6*$G$52)&gt;$G$54,$G$54-SUM($AG57:AJ57),AK6*$G$52)),2)</f>
        <v>413.33</v>
      </c>
      <c r="AL57" s="42">
        <f>ROUND(IF(SUM($AG57:AK57)&gt;$G$54,0,IF((SUM($AG57:AK57)+AL6*$G$52)&gt;$G$54,$G$54-SUM($AG57:AK57),AL6*$G$52)),2)</f>
        <v>413.33</v>
      </c>
      <c r="AM57" s="42">
        <f>ROUND(IF(SUM($AG57:AL57)&gt;$G$54,0,IF((SUM($AG57:AL57)+AM6*$G$52)&gt;$G$54,$G$54-SUM($AG57:AL57),AM6*$G$52)),2)</f>
        <v>413.33</v>
      </c>
      <c r="AN57" s="42">
        <f>ROUND(IF(SUM($AG57:AM57)&gt;$G$54,0,IF((SUM($AG57:AM57)+AN6*$G$52)&gt;$G$54,$G$54-SUM($AG57:AM57),AN6*$G$52)),2)</f>
        <v>413.33</v>
      </c>
      <c r="AO57" s="42">
        <f>ROUND(IF(SUM($AG57:AN57)&gt;$G$54,0,IF((SUM($AG57:AN57)+AO6*$G$52)&gt;$G$54,$G$54-SUM($AG57:AN57),AO6*$G$52)),2)</f>
        <v>413.33</v>
      </c>
      <c r="AP57" s="42">
        <f>ROUND(IF(SUM($AG57:AO57)&gt;$G$54,0,IF((SUM($AG57:AO57)+AP6*$G$52)&gt;$G$54,$G$54-SUM($AG57:AO57),AP6*$G$52)),2)</f>
        <v>413.33</v>
      </c>
      <c r="AQ57" s="42">
        <f>ROUND(IF(SUM($AG57:AP57)&gt;$G$54,0,IF((SUM($AG57:AP57)+AQ6*$G$52)&gt;$G$54,$G$54-SUM($AG57:AP57),AQ6*$G$52)),2)</f>
        <v>413.33</v>
      </c>
      <c r="AR57" s="42">
        <f>ROUND(IF(SUM($AG57:AQ57)&gt;$G$54,0,IF((SUM($AG57:AQ57)+AR6*$G$52)&gt;$G$54,$G$54-SUM($AG57:AQ57),AR6*$G$52)),2)</f>
        <v>413.33</v>
      </c>
    </row>
    <row r="58" spans="1:44" x14ac:dyDescent="0.3">
      <c r="A58" s="38" t="str">
        <f t="shared" ref="A58" si="41">A7</f>
        <v>Sanders, Larry</v>
      </c>
      <c r="I58" s="42">
        <f>ROUND(IF(SUM($H58:H58)&gt;$G$54,0,IF((SUM($H58:H58)+I7*$G$52)&gt;$G$54,$G$54-SUM($H58:H58),I7*$G$52)),2)</f>
        <v>413.33</v>
      </c>
      <c r="J58" s="42">
        <f>ROUND(IF(SUM($I58:I58)&gt;$G$54,0,IF((SUM($I58:I58)+J7*$G$52)&gt;$G$54,$G$54-SUM($I58:I58),J7*$G$52)),2)</f>
        <v>413.33</v>
      </c>
      <c r="K58" s="42">
        <f>ROUND(IF(SUM($I58:J58)&gt;$G$54,0,IF((SUM($I58:J58)+K7*$G$52)&gt;$G$54,$G$54-SUM($I58:J58),K7*$G$52)),2)</f>
        <v>413.33</v>
      </c>
      <c r="L58" s="42">
        <f>ROUND(IF(SUM($I58:K58)&gt;$G$54,0,IF((SUM($I58:K58)+L7*$G$52)&gt;$G$54,$G$54-SUM($I58:K58),L7*$G$52)),2)</f>
        <v>413.33</v>
      </c>
      <c r="M58" s="42">
        <f>ROUND(IF(SUM($I58:L58)&gt;$G$54,0,IF((SUM($I58:L58)+M7*$G$52)&gt;$G$54,$G$54-SUM($I58:L58),M7*$G$52)),2)</f>
        <v>413.33</v>
      </c>
      <c r="N58" s="42">
        <f>ROUND(IF(SUM($I58:M58)&gt;$G$54,0,IF((SUM($I58:M58)+N7*$G$52)&gt;$G$54,$G$54-SUM($I58:M58),N7*$G$52)),2)</f>
        <v>413.33</v>
      </c>
      <c r="O58" s="42">
        <f>ROUND(IF(SUM($I58:N58)&gt;$G$54,0,IF((SUM($I58:N58)+O7*$G$52)&gt;$G$54,$G$54-SUM($I58:N58),O7*$G$52)),2)</f>
        <v>413.33</v>
      </c>
      <c r="P58" s="42">
        <f>ROUND(IF(SUM($I58:O58)&gt;$G$54,0,IF((SUM($I58:O58)+P7*$G$52)&gt;$G$54,$G$54-SUM($I58:O58),P7*$G$52)),2)</f>
        <v>413.33</v>
      </c>
      <c r="Q58" s="42">
        <f>ROUND(IF(SUM($I58:P58)&gt;$G$54,0,IF((SUM($I58:P58)+Q7*$G$52)&gt;$G$54,$G$54-SUM($I58:P58),Q7*$G$52)),2)</f>
        <v>413.33</v>
      </c>
      <c r="R58" s="42">
        <f>ROUND(IF(SUM($I58:Q58)&gt;$G$54,0,IF((SUM($I58:Q58)+R7*$G$52)&gt;$G$54,$G$54-SUM($I58:Q58),R7*$G$52)),2)</f>
        <v>413.33</v>
      </c>
      <c r="S58" s="42">
        <f>ROUND(IF(SUM($I58:R58)&gt;$G$54,0,IF((SUM($I58:R58)+S7*$G$52)&gt;$G$54,$G$54-SUM($I58:R58),S7*$G$52)),2)</f>
        <v>413.33</v>
      </c>
      <c r="T58" s="42">
        <f>ROUND(IF(SUM($I58:S58)&gt;$G$54,0,IF((SUM($I58:S58)+T7*$G$52)&gt;$G$54,$G$54-SUM($I58:S58),T7*$G$52)),2)</f>
        <v>413.33</v>
      </c>
      <c r="U58" s="42">
        <f>ROUND(IF(SUM($H58:H58)&gt;$G$54,0,IF((SUM($H58:H58)+U7*$G$52)&gt;$G$54,$G$54-SUM($H58:H58),U7*$G$52)),2)</f>
        <v>413.33</v>
      </c>
      <c r="V58" s="42">
        <f>ROUND(IF(SUM($U58:U58)&gt;$G$54,0,IF((SUM($U58:U58)+V7*$G$52)&gt;$G$54,$G$54-SUM($U58:U58),V7*$G$52)),2)</f>
        <v>413.33</v>
      </c>
      <c r="W58" s="42">
        <f>ROUND(IF(SUM($U58:V58)&gt;$G$54,0,IF((SUM($U58:V58)+W7*$G$52)&gt;$G$54,$G$54-SUM($U58:V58),W7*$G$52)),2)</f>
        <v>413.33</v>
      </c>
      <c r="X58" s="42">
        <f>ROUND(IF(SUM($U58:W58)&gt;$G$54,0,IF((SUM($U58:W58)+X7*$G$52)&gt;$G$54,$G$54-SUM($U58:W58),X7*$G$52)),2)</f>
        <v>413.33</v>
      </c>
      <c r="Y58" s="42">
        <f>ROUND(IF(SUM($U58:X58)&gt;$G$54,0,IF((SUM($U58:X58)+Y7*$G$52)&gt;$G$54,$G$54-SUM($U58:X58),Y7*$G$52)),2)</f>
        <v>413.33</v>
      </c>
      <c r="Z58" s="42">
        <f>ROUND(IF(SUM($U58:Y58)&gt;$G$54,0,IF((SUM($U58:Y58)+Z7*$G$52)&gt;$G$54,$G$54-SUM($U58:Y58),Z7*$G$52)),2)</f>
        <v>413.33</v>
      </c>
      <c r="AA58" s="42">
        <f>ROUND(IF(SUM($U58:Z58)&gt;$G$54,0,IF((SUM($U58:Z58)+AA7*$G$52)&gt;$G$54,$G$54-SUM($U58:Z58),AA7*$G$52)),2)</f>
        <v>413.33</v>
      </c>
      <c r="AB58" s="42">
        <f>ROUND(IF(SUM($U58:AA58)&gt;$G$54,0,IF((SUM($U58:AA58)+AB7*$G$52)&gt;$G$54,$G$54-SUM($U58:AA58),AB7*$G$52)),2)</f>
        <v>413.33</v>
      </c>
      <c r="AC58" s="42">
        <f>ROUND(IF(SUM($U58:AB58)&gt;$G$54,0,IF((SUM($U58:AB58)+AC7*$G$52)&gt;$G$54,$G$54-SUM($U58:AB58),AC7*$G$52)),2)</f>
        <v>413.33</v>
      </c>
      <c r="AD58" s="42">
        <f>ROUND(IF(SUM($U58:AC58)&gt;$G$54,0,IF((SUM($U58:AC58)+AD7*$G$52)&gt;$G$54,$G$54-SUM($U58:AC58),AD7*$G$52)),2)</f>
        <v>413.33</v>
      </c>
      <c r="AE58" s="42">
        <f>ROUND(IF(SUM($U58:AD58)&gt;$G$54,0,IF((SUM($U58:AD58)+AE7*$G$52)&gt;$G$54,$G$54-SUM($U58:AD58),AE7*$G$52)),2)</f>
        <v>413.33</v>
      </c>
      <c r="AF58" s="42">
        <f>ROUND(IF(SUM($U58:AE58)&gt;$G$54,0,IF((SUM($U58:AE58)+AF7*$G$52)&gt;$G$54,$G$54-SUM($U58:AE58),AF7*$G$52)),2)</f>
        <v>413.33</v>
      </c>
      <c r="AG58" s="42">
        <f>ROUND(IF(SUM($H58:H58)&gt;$G$54,0,IF((SUM($H58:H58)+AG7*$G$52)&gt;$G$54,$G$54-SUM($H58:H58),AG7*$G$52)),2)</f>
        <v>413.33</v>
      </c>
      <c r="AH58" s="42">
        <f>ROUND(IF(SUM($AG58:AG58)&gt;$G$54,0,IF((SUM(AG58:$AG58)+AH7*$G$52)&gt;$G$54,$G$54-SUM($AG58:AG58),AH7*$G$52)),2)</f>
        <v>413.33</v>
      </c>
      <c r="AI58" s="42">
        <f>ROUND(IF(SUM($AG58:AH58)&gt;$G$54,0,IF((SUM($AG58:AH58)+AI7*$G$52)&gt;$G$54,$G$54-SUM($AG58:AH58),AI7*$G$52)),2)</f>
        <v>413.33</v>
      </c>
      <c r="AJ58" s="42">
        <f>ROUND(IF(SUM($AG58:AI58)&gt;$G$54,0,IF((SUM($AG58:AI58)+AJ7*$G$52)&gt;$G$54,$G$54-SUM($AG58:AI58),AJ7*$G$52)),2)</f>
        <v>413.33</v>
      </c>
      <c r="AK58" s="42">
        <f>ROUND(IF(SUM($AG58:AJ58)&gt;$G$54,0,IF((SUM($AG58:AJ58)+AK7*$G$52)&gt;$G$54,$G$54-SUM($AG58:AJ58),AK7*$G$52)),2)</f>
        <v>413.33</v>
      </c>
      <c r="AL58" s="42">
        <f>ROUND(IF(SUM($AG58:AK58)&gt;$G$54,0,IF((SUM($AG58:AK58)+AL7*$G$52)&gt;$G$54,$G$54-SUM($AG58:AK58),AL7*$G$52)),2)</f>
        <v>413.33</v>
      </c>
      <c r="AM58" s="42">
        <f>ROUND(IF(SUM($AG58:AL58)&gt;$G$54,0,IF((SUM($AG58:AL58)+AM7*$G$52)&gt;$G$54,$G$54-SUM($AG58:AL58),AM7*$G$52)),2)</f>
        <v>413.33</v>
      </c>
      <c r="AN58" s="42">
        <f>ROUND(IF(SUM($AG58:AM58)&gt;$G$54,0,IF((SUM($AG58:AM58)+AN7*$G$52)&gt;$G$54,$G$54-SUM($AG58:AM58),AN7*$G$52)),2)</f>
        <v>413.33</v>
      </c>
      <c r="AO58" s="42">
        <f>ROUND(IF(SUM($AG58:AN58)&gt;$G$54,0,IF((SUM($AG58:AN58)+AO7*$G$52)&gt;$G$54,$G$54-SUM($AG58:AN58),AO7*$G$52)),2)</f>
        <v>413.33</v>
      </c>
      <c r="AP58" s="42">
        <f>ROUND(IF(SUM($AG58:AO58)&gt;$G$54,0,IF((SUM($AG58:AO58)+AP7*$G$52)&gt;$G$54,$G$54-SUM($AG58:AO58),AP7*$G$52)),2)</f>
        <v>413.33</v>
      </c>
      <c r="AQ58" s="42">
        <f>ROUND(IF(SUM($AG58:AP58)&gt;$G$54,0,IF((SUM($AG58:AP58)+AQ7*$G$52)&gt;$G$54,$G$54-SUM($AG58:AP58),AQ7*$G$52)),2)</f>
        <v>413.33</v>
      </c>
      <c r="AR58" s="42">
        <f>ROUND(IF(SUM($AG58:AQ58)&gt;$G$54,0,IF((SUM($AG58:AQ58)+AR7*$G$52)&gt;$G$54,$G$54-SUM($AG58:AQ58),AR7*$G$52)),2)</f>
        <v>413.33</v>
      </c>
    </row>
    <row r="59" spans="1:44" x14ac:dyDescent="0.3">
      <c r="A59" s="38" t="str">
        <f>A8</f>
        <v>David Kassens</v>
      </c>
      <c r="I59" s="42">
        <f>ROUND(IF(SUM($H59:H59)&gt;$G$54,0,IF((SUM($H59:H59)+I8*$G$52)&gt;$G$54,$G$54-SUM($H59:H59),I8*$G$52)),2)</f>
        <v>413.33</v>
      </c>
      <c r="J59" s="42">
        <f>ROUND(IF(SUM($I59:I59)&gt;$G$54,0,IF((SUM($I59:I59)+J8*$G$52)&gt;$G$54,$G$54-SUM($I59:I59),J8*$G$52)),2)</f>
        <v>413.33</v>
      </c>
      <c r="K59" s="42">
        <f>ROUND(IF(SUM($I59:J59)&gt;$G$54,0,IF((SUM($I59:J59)+K8*$G$52)&gt;$G$54,$G$54-SUM($I59:J59),K8*$G$52)),2)</f>
        <v>413.33</v>
      </c>
      <c r="L59" s="42">
        <f>ROUND(IF(SUM($I59:K59)&gt;$G$54,0,IF((SUM($I59:K59)+L8*$G$52)&gt;$G$54,$G$54-SUM($I59:K59),L8*$G$52)),2)</f>
        <v>413.33</v>
      </c>
      <c r="M59" s="42">
        <f>ROUND(IF(SUM($I59:L59)&gt;$G$54,0,IF((SUM($I59:L59)+M8*$G$52)&gt;$G$54,$G$54-SUM($I59:L59),M8*$G$52)),2)</f>
        <v>413.33</v>
      </c>
      <c r="N59" s="42">
        <f>ROUND(IF(SUM($I59:M59)&gt;$G$54,0,IF((SUM($I59:M59)+N8*$G$52)&gt;$G$54,$G$54-SUM($I59:M59),N8*$G$52)),2)</f>
        <v>413.33</v>
      </c>
      <c r="O59" s="42">
        <f>ROUND(IF(SUM($I59:N59)&gt;$G$54,0,IF((SUM($I59:N59)+O8*$G$52)&gt;$G$54,$G$54-SUM($I59:N59),O8*$G$52)),2)</f>
        <v>413.33</v>
      </c>
      <c r="P59" s="42">
        <f>ROUND(IF(SUM($I59:O59)&gt;$G$54,0,IF((SUM($I59:O59)+P8*$G$52)&gt;$G$54,$G$54-SUM($I59:O59),P8*$G$52)),2)</f>
        <v>413.33</v>
      </c>
      <c r="Q59" s="42">
        <f>ROUND(IF(SUM($I59:P59)&gt;$G$54,0,IF((SUM($I59:P59)+Q8*$G$52)&gt;$G$54,$G$54-SUM($I59:P59),Q8*$G$52)),2)</f>
        <v>413.33</v>
      </c>
      <c r="R59" s="42">
        <f>ROUND(IF(SUM($I59:Q59)&gt;$G$54,0,IF((SUM($I59:Q59)+R8*$G$52)&gt;$G$54,$G$54-SUM($I59:Q59),R8*$G$52)),2)</f>
        <v>413.33</v>
      </c>
      <c r="S59" s="42">
        <f>ROUND(IF(SUM($I59:R59)&gt;$G$54,0,IF((SUM($I59:R59)+S8*$G$52)&gt;$G$54,$G$54-SUM($I59:R59),S8*$G$52)),2)</f>
        <v>413.33</v>
      </c>
      <c r="T59" s="42">
        <f>ROUND(IF(SUM($I59:S59)&gt;$G$54,0,IF((SUM($I59:S59)+T8*$G$52)&gt;$G$54,$G$54-SUM($I59:S59),T8*$G$52)),2)</f>
        <v>413.33</v>
      </c>
      <c r="U59" s="42">
        <f>ROUND(IF(SUM($H59:H59)&gt;$G$54,0,IF((SUM($H59:H59)+U8*$G$52)&gt;$G$54,$G$54-SUM($H59:H59),U8*$G$52)),2)</f>
        <v>413.33</v>
      </c>
      <c r="V59" s="42">
        <f>ROUND(IF(SUM($U59:U59)&gt;$G$54,0,IF((SUM($U59:U59)+V8*$G$52)&gt;$G$54,$G$54-SUM($U59:U59),V8*$G$52)),2)</f>
        <v>413.33</v>
      </c>
      <c r="W59" s="42">
        <f>ROUND(IF(SUM($U59:V59)&gt;$G$54,0,IF((SUM($U59:V59)+W8*$G$52)&gt;$G$54,$G$54-SUM($U59:V59),W8*$G$52)),2)</f>
        <v>413.33</v>
      </c>
      <c r="X59" s="42">
        <f>ROUND(IF(SUM($U59:W59)&gt;$G$54,0,IF((SUM($U59:W59)+X8*$G$52)&gt;$G$54,$G$54-SUM($U59:W59),X8*$G$52)),2)</f>
        <v>413.33</v>
      </c>
      <c r="Y59" s="42">
        <f>ROUND(IF(SUM($U59:X59)&gt;$G$54,0,IF((SUM($U59:X59)+Y8*$G$52)&gt;$G$54,$G$54-SUM($U59:X59),Y8*$G$52)),2)</f>
        <v>413.33</v>
      </c>
      <c r="Z59" s="42">
        <f>ROUND(IF(SUM($U59:Y59)&gt;$G$54,0,IF((SUM($U59:Y59)+Z8*$G$52)&gt;$G$54,$G$54-SUM($U59:Y59),Z8*$G$52)),2)</f>
        <v>413.33</v>
      </c>
      <c r="AA59" s="42">
        <f>ROUND(IF(SUM($U59:Z59)&gt;$G$54,0,IF((SUM($U59:Z59)+AA8*$G$52)&gt;$G$54,$G$54-SUM($U59:Z59),AA8*$G$52)),2)</f>
        <v>413.33</v>
      </c>
      <c r="AB59" s="42">
        <f>ROUND(IF(SUM($U59:AA59)&gt;$G$54,0,IF((SUM($U59:AA59)+AB8*$G$52)&gt;$G$54,$G$54-SUM($U59:AA59),AB8*$G$52)),2)</f>
        <v>413.33</v>
      </c>
      <c r="AC59" s="42">
        <f>ROUND(IF(SUM($U59:AB59)&gt;$G$54,0,IF((SUM($U59:AB59)+AC8*$G$52)&gt;$G$54,$G$54-SUM($U59:AB59),AC8*$G$52)),2)</f>
        <v>413.33</v>
      </c>
      <c r="AD59" s="42">
        <f>ROUND(IF(SUM($U59:AC59)&gt;$G$54,0,IF((SUM($U59:AC59)+AD8*$G$52)&gt;$G$54,$G$54-SUM($U59:AC59),AD8*$G$52)),2)</f>
        <v>413.33</v>
      </c>
      <c r="AE59" s="42">
        <f>ROUND(IF(SUM($U59:AD59)&gt;$G$54,0,IF((SUM($U59:AD59)+AE8*$G$52)&gt;$G$54,$G$54-SUM($U59:AD59),AE8*$G$52)),2)</f>
        <v>413.33</v>
      </c>
      <c r="AF59" s="42">
        <f>ROUND(IF(SUM($U59:AE59)&gt;$G$54,0,IF((SUM($U59:AE59)+AF8*$G$52)&gt;$G$54,$G$54-SUM($U59:AE59),AF8*$G$52)),2)</f>
        <v>413.33</v>
      </c>
      <c r="AG59" s="42">
        <f>ROUND(IF(SUM($H59:H59)&gt;$G$54,0,IF((SUM($H59:H59)+AG8*$G$52)&gt;$G$54,$G$54-SUM($H59:H59),AG8*$G$52)),2)</f>
        <v>413.33</v>
      </c>
      <c r="AH59" s="42">
        <f>ROUND(IF(SUM($AG59:AG59)&gt;$G$54,0,IF((SUM(AG59:$AG59)+AH8*$G$52)&gt;$G$54,$G$54-SUM($AG59:AG59),AH8*$G$52)),2)</f>
        <v>413.33</v>
      </c>
      <c r="AI59" s="42">
        <f>ROUND(IF(SUM($AG59:AH59)&gt;$G$54,0,IF((SUM($AG59:AH59)+AI8*$G$52)&gt;$G$54,$G$54-SUM($AG59:AH59),AI8*$G$52)),2)</f>
        <v>413.33</v>
      </c>
      <c r="AJ59" s="42">
        <f>ROUND(IF(SUM($AG59:AI59)&gt;$G$54,0,IF((SUM($AG59:AI59)+AJ8*$G$52)&gt;$G$54,$G$54-SUM($AG59:AI59),AJ8*$G$52)),2)</f>
        <v>413.33</v>
      </c>
      <c r="AK59" s="42">
        <f>ROUND(IF(SUM($AG59:AJ59)&gt;$G$54,0,IF((SUM($AG59:AJ59)+AK8*$G$52)&gt;$G$54,$G$54-SUM($AG59:AJ59),AK8*$G$52)),2)</f>
        <v>413.33</v>
      </c>
      <c r="AL59" s="42">
        <f>ROUND(IF(SUM($AG59:AK59)&gt;$G$54,0,IF((SUM($AG59:AK59)+AL8*$G$52)&gt;$G$54,$G$54-SUM($AG59:AK59),AL8*$G$52)),2)</f>
        <v>413.33</v>
      </c>
      <c r="AM59" s="42">
        <f>ROUND(IF(SUM($AG59:AL59)&gt;$G$54,0,IF((SUM($AG59:AL59)+AM8*$G$52)&gt;$G$54,$G$54-SUM($AG59:AL59),AM8*$G$52)),2)</f>
        <v>413.33</v>
      </c>
      <c r="AN59" s="42">
        <f>ROUND(IF(SUM($AG59:AM59)&gt;$G$54,0,IF((SUM($AG59:AM59)+AN8*$G$52)&gt;$G$54,$G$54-SUM($AG59:AM59),AN8*$G$52)),2)</f>
        <v>413.33</v>
      </c>
      <c r="AO59" s="42">
        <f>ROUND(IF(SUM($AG59:AN59)&gt;$G$54,0,IF((SUM($AG59:AN59)+AO8*$G$52)&gt;$G$54,$G$54-SUM($AG59:AN59),AO8*$G$52)),2)</f>
        <v>413.33</v>
      </c>
      <c r="AP59" s="42">
        <f>ROUND(IF(SUM($AG59:AO59)&gt;$G$54,0,IF((SUM($AG59:AO59)+AP8*$G$52)&gt;$G$54,$G$54-SUM($AG59:AO59),AP8*$G$52)),2)</f>
        <v>413.33</v>
      </c>
      <c r="AQ59" s="42">
        <f>ROUND(IF(SUM($AG59:AP59)&gt;$G$54,0,IF((SUM($AG59:AP59)+AQ8*$G$52)&gt;$G$54,$G$54-SUM($AG59:AP59),AQ8*$G$52)),2)</f>
        <v>413.33</v>
      </c>
      <c r="AR59" s="42">
        <f>ROUND(IF(SUM($AG59:AQ59)&gt;$G$54,0,IF((SUM($AG59:AQ59)+AR8*$G$52)&gt;$G$54,$G$54-SUM($AG59:AQ59),AR8*$G$52)),2)</f>
        <v>413.33</v>
      </c>
    </row>
    <row r="60" spans="1:44" x14ac:dyDescent="0.3">
      <c r="A60" s="38" t="str">
        <f>A9</f>
        <v>Ray Johnson</v>
      </c>
      <c r="I60" s="42">
        <f>ROUND(IF(SUM($H60:H60)&gt;$G$54,0,IF((SUM($H60:H60)+I9*$G$52)&gt;$G$54,$G$54-SUM($H60:H60),I9*$G$52)),2)</f>
        <v>413.33</v>
      </c>
      <c r="J60" s="42">
        <f>ROUND(IF(SUM($I60:I60)&gt;$G$54,0,IF((SUM($I60:I60)+J9*$G$52)&gt;$G$54,$G$54-SUM($I60:I60),J9*$G$52)),2)</f>
        <v>413.33</v>
      </c>
      <c r="K60" s="42">
        <f>ROUND(IF(SUM($I60:J60)&gt;$G$54,0,IF((SUM($I60:J60)+K9*$G$52)&gt;$G$54,$G$54-SUM($I60:J60),K9*$G$52)),2)</f>
        <v>413.33</v>
      </c>
      <c r="L60" s="42">
        <f>ROUND(IF(SUM($I60:K60)&gt;$G$54,0,IF((SUM($I60:K60)+L9*$G$52)&gt;$G$54,$G$54-SUM($I60:K60),L9*$G$52)),2)</f>
        <v>413.33</v>
      </c>
      <c r="M60" s="42">
        <f>ROUND(IF(SUM($I60:L60)&gt;$G$54,0,IF((SUM($I60:L60)+M9*$G$52)&gt;$G$54,$G$54-SUM($I60:L60),M9*$G$52)),2)</f>
        <v>413.33</v>
      </c>
      <c r="N60" s="42">
        <f>ROUND(IF(SUM($I60:M60)&gt;$G$54,0,IF((SUM($I60:M60)+N9*$G$52)&gt;$G$54,$G$54-SUM($I60:M60),N9*$G$52)),2)</f>
        <v>413.33</v>
      </c>
      <c r="O60" s="42">
        <f>ROUND(IF(SUM($I60:N60)&gt;$G$54,0,IF((SUM($I60:N60)+O9*$G$52)&gt;$G$54,$G$54-SUM($I60:N60),O9*$G$52)),2)</f>
        <v>413.33</v>
      </c>
      <c r="P60" s="42">
        <f>ROUND(IF(SUM($I60:O60)&gt;$G$54,0,IF((SUM($I60:O60)+P9*$G$52)&gt;$G$54,$G$54-SUM($I60:O60),P9*$G$52)),2)</f>
        <v>413.33</v>
      </c>
      <c r="Q60" s="42">
        <f>ROUND(IF(SUM($I60:P60)&gt;$G$54,0,IF((SUM($I60:P60)+Q9*$G$52)&gt;$G$54,$G$54-SUM($I60:P60),Q9*$G$52)),2)</f>
        <v>413.33</v>
      </c>
      <c r="R60" s="42">
        <f>ROUND(IF(SUM($I60:Q60)&gt;$G$54,0,IF((SUM($I60:Q60)+R9*$G$52)&gt;$G$54,$G$54-SUM($I60:Q60),R9*$G$52)),2)</f>
        <v>413.33</v>
      </c>
      <c r="S60" s="42">
        <f>ROUND(IF(SUM($I60:R60)&gt;$G$54,0,IF((SUM($I60:R60)+S9*$G$52)&gt;$G$54,$G$54-SUM($I60:R60),S9*$G$52)),2)</f>
        <v>413.33</v>
      </c>
      <c r="T60" s="42">
        <f>ROUND(IF(SUM($I60:S60)&gt;$G$54,0,IF((SUM($I60:S60)+T9*$G$52)&gt;$G$54,$G$54-SUM($I60:S60),T9*$G$52)),2)</f>
        <v>413.33</v>
      </c>
      <c r="U60" s="42">
        <f>ROUND(IF(SUM($H60:H60)&gt;$G$54,0,IF((SUM($H60:H60)+U9*$G$52)&gt;$G$54,$G$54-SUM($H60:H60),U9*$G$52)),2)</f>
        <v>413.33</v>
      </c>
      <c r="V60" s="42">
        <f>ROUND(IF(SUM($U60:U60)&gt;$G$54,0,IF((SUM($U60:U60)+V9*$G$52)&gt;$G$54,$G$54-SUM($U60:U60),V9*$G$52)),2)</f>
        <v>413.33</v>
      </c>
      <c r="W60" s="42">
        <f>ROUND(IF(SUM($U60:V60)&gt;$G$54,0,IF((SUM($U60:V60)+W9*$G$52)&gt;$G$54,$G$54-SUM($U60:V60),W9*$G$52)),2)</f>
        <v>413.33</v>
      </c>
      <c r="X60" s="42">
        <f>ROUND(IF(SUM($U60:W60)&gt;$G$54,0,IF((SUM($U60:W60)+X9*$G$52)&gt;$G$54,$G$54-SUM($U60:W60),X9*$G$52)),2)</f>
        <v>413.33</v>
      </c>
      <c r="Y60" s="42">
        <f>ROUND(IF(SUM($U60:X60)&gt;$G$54,0,IF((SUM($U60:X60)+Y9*$G$52)&gt;$G$54,$G$54-SUM($U60:X60),Y9*$G$52)),2)</f>
        <v>413.33</v>
      </c>
      <c r="Z60" s="42">
        <f>ROUND(IF(SUM($U60:Y60)&gt;$G$54,0,IF((SUM($U60:Y60)+Z9*$G$52)&gt;$G$54,$G$54-SUM($U60:Y60),Z9*$G$52)),2)</f>
        <v>413.33</v>
      </c>
      <c r="AA60" s="42">
        <f>ROUND(IF(SUM($U60:Z60)&gt;$G$54,0,IF((SUM($U60:Z60)+AA9*$G$52)&gt;$G$54,$G$54-SUM($U60:Z60),AA9*$G$52)),2)</f>
        <v>413.33</v>
      </c>
      <c r="AB60" s="42">
        <f>ROUND(IF(SUM($U60:AA60)&gt;$G$54,0,IF((SUM($U60:AA60)+AB9*$G$52)&gt;$G$54,$G$54-SUM($U60:AA60),AB9*$G$52)),2)</f>
        <v>413.33</v>
      </c>
      <c r="AC60" s="42">
        <f>ROUND(IF(SUM($U60:AB60)&gt;$G$54,0,IF((SUM($U60:AB60)+AC9*$G$52)&gt;$G$54,$G$54-SUM($U60:AB60),AC9*$G$52)),2)</f>
        <v>413.33</v>
      </c>
      <c r="AD60" s="42">
        <f>ROUND(IF(SUM($U60:AC60)&gt;$G$54,0,IF((SUM($U60:AC60)+AD9*$G$52)&gt;$G$54,$G$54-SUM($U60:AC60),AD9*$G$52)),2)</f>
        <v>413.33</v>
      </c>
      <c r="AE60" s="42">
        <f>ROUND(IF(SUM($U60:AD60)&gt;$G$54,0,IF((SUM($U60:AD60)+AE9*$G$52)&gt;$G$54,$G$54-SUM($U60:AD60),AE9*$G$52)),2)</f>
        <v>413.33</v>
      </c>
      <c r="AF60" s="42">
        <f>ROUND(IF(SUM($U60:AE60)&gt;$G$54,0,IF((SUM($U60:AE60)+AF9*$G$52)&gt;$G$54,$G$54-SUM($U60:AE60),AF9*$G$52)),2)</f>
        <v>413.33</v>
      </c>
      <c r="AG60" s="42">
        <f>ROUND(IF(SUM($H60:H60)&gt;$G$54,0,IF((SUM($H60:H60)+AG9*$G$52)&gt;$G$54,$G$54-SUM($H60:H60),AG9*$G$52)),2)</f>
        <v>413.33</v>
      </c>
      <c r="AH60" s="42">
        <f>ROUND(IF(SUM($AG60:AG60)&gt;$G$54,0,IF((SUM(AG60:$AG60)+AH9*$G$52)&gt;$G$54,$G$54-SUM($AG60:AG60),AH9*$G$52)),2)</f>
        <v>413.33</v>
      </c>
      <c r="AI60" s="42">
        <f>ROUND(IF(SUM($AG60:AH60)&gt;$G$54,0,IF((SUM($AG60:AH60)+AI9*$G$52)&gt;$G$54,$G$54-SUM($AG60:AH60),AI9*$G$52)),2)</f>
        <v>413.33</v>
      </c>
      <c r="AJ60" s="42">
        <f>ROUND(IF(SUM($AG60:AI60)&gt;$G$54,0,IF((SUM($AG60:AI60)+AJ9*$G$52)&gt;$G$54,$G$54-SUM($AG60:AI60),AJ9*$G$52)),2)</f>
        <v>413.33</v>
      </c>
      <c r="AK60" s="42">
        <f>ROUND(IF(SUM($AG60:AJ60)&gt;$G$54,0,IF((SUM($AG60:AJ60)+AK9*$G$52)&gt;$G$54,$G$54-SUM($AG60:AJ60),AK9*$G$52)),2)</f>
        <v>413.33</v>
      </c>
      <c r="AL60" s="42">
        <f>ROUND(IF(SUM($AG60:AK60)&gt;$G$54,0,IF((SUM($AG60:AK60)+AL9*$G$52)&gt;$G$54,$G$54-SUM($AG60:AK60),AL9*$G$52)),2)</f>
        <v>413.33</v>
      </c>
      <c r="AM60" s="42">
        <f>ROUND(IF(SUM($AG60:AL60)&gt;$G$54,0,IF((SUM($AG60:AL60)+AM9*$G$52)&gt;$G$54,$G$54-SUM($AG60:AL60),AM9*$G$52)),2)</f>
        <v>413.33</v>
      </c>
      <c r="AN60" s="42">
        <f>ROUND(IF(SUM($AG60:AM60)&gt;$G$54,0,IF((SUM($AG60:AM60)+AN9*$G$52)&gt;$G$54,$G$54-SUM($AG60:AM60),AN9*$G$52)),2)</f>
        <v>413.33</v>
      </c>
      <c r="AO60" s="42">
        <f>ROUND(IF(SUM($AG60:AN60)&gt;$G$54,0,IF((SUM($AG60:AN60)+AO9*$G$52)&gt;$G$54,$G$54-SUM($AG60:AN60),AO9*$G$52)),2)</f>
        <v>413.33</v>
      </c>
      <c r="AP60" s="42">
        <f>ROUND(IF(SUM($AG60:AO60)&gt;$G$54,0,IF((SUM($AG60:AO60)+AP9*$G$52)&gt;$G$54,$G$54-SUM($AG60:AO60),AP9*$G$52)),2)</f>
        <v>413.33</v>
      </c>
      <c r="AQ60" s="42">
        <f>ROUND(IF(SUM($AG60:AP60)&gt;$G$54,0,IF((SUM($AG60:AP60)+AQ9*$G$52)&gt;$G$54,$G$54-SUM($AG60:AP60),AQ9*$G$52)),2)</f>
        <v>413.33</v>
      </c>
      <c r="AR60" s="42">
        <f>ROUND(IF(SUM($AG60:AQ60)&gt;$G$54,0,IF((SUM($AG60:AQ60)+AR9*$G$52)&gt;$G$54,$G$54-SUM($AG60:AQ60),AR9*$G$52)),2)</f>
        <v>413.33</v>
      </c>
    </row>
    <row r="61" spans="1:44" x14ac:dyDescent="0.3">
      <c r="A61" s="38" t="str">
        <f>A10</f>
        <v>Pete McLain</v>
      </c>
      <c r="I61" s="42">
        <f>ROUND(IF(SUM($H61:H61)&gt;$G$54,0,IF((SUM($H61:H61)+I10*$G$52)&gt;$G$54,$G$54-SUM($H61:H61),I10*$G$52)),2)</f>
        <v>387.5</v>
      </c>
      <c r="J61" s="42">
        <f>ROUND(IF(SUM($I61:I61)&gt;$G$54,0,IF((SUM($I61:I61)+J10*$G$52)&gt;$G$54,$G$54-SUM($I61:I61),J10*$G$52)),2)</f>
        <v>387.5</v>
      </c>
      <c r="K61" s="42">
        <f>ROUND(IF(SUM($I61:J61)&gt;$G$54,0,IF((SUM($I61:J61)+K10*$G$52)&gt;$G$54,$G$54-SUM($I61:J61),K10*$G$52)),2)</f>
        <v>387.5</v>
      </c>
      <c r="L61" s="42">
        <f>ROUND(IF(SUM($I61:K61)&gt;$G$54,0,IF((SUM($I61:K61)+L10*$G$52)&gt;$G$54,$G$54-SUM($I61:K61),L10*$G$52)),2)</f>
        <v>387.5</v>
      </c>
      <c r="M61" s="42">
        <f>ROUND(IF(SUM($I61:L61)&gt;$G$54,0,IF((SUM($I61:L61)+M10*$G$52)&gt;$G$54,$G$54-SUM($I61:L61),M10*$G$52)),2)</f>
        <v>387.5</v>
      </c>
      <c r="N61" s="42">
        <f>ROUND(IF(SUM($I61:M61)&gt;$G$54,0,IF((SUM($I61:M61)+N10*$G$52)&gt;$G$54,$G$54-SUM($I61:M61),N10*$G$52)),2)</f>
        <v>387.5</v>
      </c>
      <c r="O61" s="42">
        <f>ROUND(IF(SUM($I61:N61)&gt;$G$54,0,IF((SUM($I61:N61)+O10*$G$52)&gt;$G$54,$G$54-SUM($I61:N61),O10*$G$52)),2)</f>
        <v>387.5</v>
      </c>
      <c r="P61" s="42">
        <f>ROUND(IF(SUM($I61:O61)&gt;$G$54,0,IF((SUM($I61:O61)+P10*$G$52)&gt;$G$54,$G$54-SUM($I61:O61),P10*$G$52)),2)</f>
        <v>387.5</v>
      </c>
      <c r="Q61" s="42">
        <f>ROUND(IF(SUM($I61:P61)&gt;$G$54,0,IF((SUM($I61:P61)+Q10*$G$52)&gt;$G$54,$G$54-SUM($I61:P61),Q10*$G$52)),2)</f>
        <v>387.5</v>
      </c>
      <c r="R61" s="42">
        <f>ROUND(IF(SUM($I61:Q61)&gt;$G$54,0,IF((SUM($I61:Q61)+R10*$G$52)&gt;$G$54,$G$54-SUM($I61:Q61),R10*$G$52)),2)</f>
        <v>387.5</v>
      </c>
      <c r="S61" s="42">
        <f>ROUND(IF(SUM($I61:R61)&gt;$G$54,0,IF((SUM($I61:R61)+S10*$G$52)&gt;$G$54,$G$54-SUM($I61:R61),S10*$G$52)),2)</f>
        <v>387.5</v>
      </c>
      <c r="T61" s="42">
        <f>ROUND(IF(SUM($I61:S61)&gt;$G$54,0,IF((SUM($I61:S61)+T10*$G$52)&gt;$G$54,$G$54-SUM($I61:S61),T10*$G$52)),2)</f>
        <v>387.5</v>
      </c>
      <c r="U61" s="42">
        <f>ROUND(IF(SUM($H61:H61)&gt;$G$54,0,IF((SUM($H61:H61)+U10*$G$52)&gt;$G$54,$G$54-SUM($H61:H61),U10*$G$52)),2)</f>
        <v>387.5</v>
      </c>
      <c r="V61" s="42">
        <f>ROUND(IF(SUM($U61:U61)&gt;$G$54,0,IF((SUM($U61:U61)+V10*$G$52)&gt;$G$54,$G$54-SUM($U61:U61),V10*$G$52)),2)</f>
        <v>387.5</v>
      </c>
      <c r="W61" s="42">
        <f>ROUND(IF(SUM($U61:V61)&gt;$G$54,0,IF((SUM($U61:V61)+W10*$G$52)&gt;$G$54,$G$54-SUM($U61:V61),W10*$G$52)),2)</f>
        <v>387.5</v>
      </c>
      <c r="X61" s="42">
        <f>ROUND(IF(SUM($U61:W61)&gt;$G$54,0,IF((SUM($U61:W61)+X10*$G$52)&gt;$G$54,$G$54-SUM($U61:W61),X10*$G$52)),2)</f>
        <v>387.5</v>
      </c>
      <c r="Y61" s="42">
        <f>ROUND(IF(SUM($U61:X61)&gt;$G$54,0,IF((SUM($U61:X61)+Y10*$G$52)&gt;$G$54,$G$54-SUM($U61:X61),Y10*$G$52)),2)</f>
        <v>387.5</v>
      </c>
      <c r="Z61" s="42">
        <f>ROUND(IF(SUM($U61:Y61)&gt;$G$54,0,IF((SUM($U61:Y61)+Z10*$G$52)&gt;$G$54,$G$54-SUM($U61:Y61),Z10*$G$52)),2)</f>
        <v>387.5</v>
      </c>
      <c r="AA61" s="42">
        <f>ROUND(IF(SUM($U61:Z61)&gt;$G$54,0,IF((SUM($U61:Z61)+AA10*$G$52)&gt;$G$54,$G$54-SUM($U61:Z61),AA10*$G$52)),2)</f>
        <v>387.5</v>
      </c>
      <c r="AB61" s="42">
        <f>ROUND(IF(SUM($U61:AA61)&gt;$G$54,0,IF((SUM($U61:AA61)+AB10*$G$52)&gt;$G$54,$G$54-SUM($U61:AA61),AB10*$G$52)),2)</f>
        <v>387.5</v>
      </c>
      <c r="AC61" s="42">
        <f>ROUND(IF(SUM($U61:AB61)&gt;$G$54,0,IF((SUM($U61:AB61)+AC10*$G$52)&gt;$G$54,$G$54-SUM($U61:AB61),AC10*$G$52)),2)</f>
        <v>387.5</v>
      </c>
      <c r="AD61" s="42">
        <f>ROUND(IF(SUM($U61:AC61)&gt;$G$54,0,IF((SUM($U61:AC61)+AD10*$G$52)&gt;$G$54,$G$54-SUM($U61:AC61),AD10*$G$52)),2)</f>
        <v>387.5</v>
      </c>
      <c r="AE61" s="42">
        <f>ROUND(IF(SUM($U61:AD61)&gt;$G$54,0,IF((SUM($U61:AD61)+AE10*$G$52)&gt;$G$54,$G$54-SUM($U61:AD61),AE10*$G$52)),2)</f>
        <v>387.5</v>
      </c>
      <c r="AF61" s="42">
        <f>ROUND(IF(SUM($U61:AE61)&gt;$G$54,0,IF((SUM($U61:AE61)+AF10*$G$52)&gt;$G$54,$G$54-SUM($U61:AE61),AF10*$G$52)),2)</f>
        <v>387.5</v>
      </c>
      <c r="AG61" s="42">
        <f>ROUND(IF(SUM($H61:H61)&gt;$G$54,0,IF((SUM($H61:H61)+AG10*$G$52)&gt;$G$54,$G$54-SUM($H61:H61),AG10*$G$52)),2)</f>
        <v>387.5</v>
      </c>
      <c r="AH61" s="42">
        <f>ROUND(IF(SUM($AG61:AG61)&gt;$G$54,0,IF((SUM(AG61:$AG61)+AH10*$G$52)&gt;$G$54,$G$54-SUM($AG61:AG61),AH10*$G$52)),2)</f>
        <v>387.5</v>
      </c>
      <c r="AI61" s="42">
        <f>ROUND(IF(SUM($AG61:AH61)&gt;$G$54,0,IF((SUM($AG61:AH61)+AI10*$G$52)&gt;$G$54,$G$54-SUM($AG61:AH61),AI10*$G$52)),2)</f>
        <v>387.5</v>
      </c>
      <c r="AJ61" s="42">
        <f>ROUND(IF(SUM($AG61:AI61)&gt;$G$54,0,IF((SUM($AG61:AI61)+AJ10*$G$52)&gt;$G$54,$G$54-SUM($AG61:AI61),AJ10*$G$52)),2)</f>
        <v>387.5</v>
      </c>
      <c r="AK61" s="42">
        <f>ROUND(IF(SUM($AG61:AJ61)&gt;$G$54,0,IF((SUM($AG61:AJ61)+AK10*$G$52)&gt;$G$54,$G$54-SUM($AG61:AJ61),AK10*$G$52)),2)</f>
        <v>387.5</v>
      </c>
      <c r="AL61" s="42">
        <f>ROUND(IF(SUM($AG61:AK61)&gt;$G$54,0,IF((SUM($AG61:AK61)+AL10*$G$52)&gt;$G$54,$G$54-SUM($AG61:AK61),AL10*$G$52)),2)</f>
        <v>387.5</v>
      </c>
      <c r="AM61" s="42">
        <f>ROUND(IF(SUM($AG61:AL61)&gt;$G$54,0,IF((SUM($AG61:AL61)+AM10*$G$52)&gt;$G$54,$G$54-SUM($AG61:AL61),AM10*$G$52)),2)</f>
        <v>387.5</v>
      </c>
      <c r="AN61" s="42">
        <f>ROUND(IF(SUM($AG61:AM61)&gt;$G$54,0,IF((SUM($AG61:AM61)+AN10*$G$52)&gt;$G$54,$G$54-SUM($AG61:AM61),AN10*$G$52)),2)</f>
        <v>387.5</v>
      </c>
      <c r="AO61" s="42">
        <f>ROUND(IF(SUM($AG61:AN61)&gt;$G$54,0,IF((SUM($AG61:AN61)+AO10*$G$52)&gt;$G$54,$G$54-SUM($AG61:AN61),AO10*$G$52)),2)</f>
        <v>387.5</v>
      </c>
      <c r="AP61" s="42">
        <f>ROUND(IF(SUM($AG61:AO61)&gt;$G$54,0,IF((SUM($AG61:AO61)+AP10*$G$52)&gt;$G$54,$G$54-SUM($AG61:AO61),AP10*$G$52)),2)</f>
        <v>387.5</v>
      </c>
      <c r="AQ61" s="42">
        <f>ROUND(IF(SUM($AG61:AP61)&gt;$G$54,0,IF((SUM($AG61:AP61)+AQ10*$G$52)&gt;$G$54,$G$54-SUM($AG61:AP61),AQ10*$G$52)),2)</f>
        <v>387.5</v>
      </c>
      <c r="AR61" s="42">
        <f>ROUND(IF(SUM($AG61:AQ61)&gt;$G$54,0,IF((SUM($AG61:AQ61)+AR10*$G$52)&gt;$G$54,$G$54-SUM($AG61:AQ61),AR10*$G$52)),2)</f>
        <v>387.5</v>
      </c>
    </row>
    <row r="62" spans="1:44" x14ac:dyDescent="0.3">
      <c r="A62" s="38" t="str">
        <f t="shared" ref="A62:A99" si="42">A11</f>
        <v>Accounting Clerk</v>
      </c>
      <c r="I62" s="42">
        <f>ROUND(IF(SUM($H62:H62)&gt;$G$54,0,IF((SUM($H62:H62)+I11*$G$52)&gt;$G$54,$G$54-SUM($H62:H62),I11*$G$52)),2)</f>
        <v>232.5</v>
      </c>
      <c r="J62" s="42">
        <f>ROUND(IF(SUM($I62:I62)&gt;$G$54,0,IF((SUM($I62:I62)+J11*$G$52)&gt;$G$54,$G$54-SUM($I62:I62),J11*$G$52)),2)</f>
        <v>232.5</v>
      </c>
      <c r="K62" s="42">
        <f>ROUND(IF(SUM($I62:J62)&gt;$G$54,0,IF((SUM($I62:J62)+K11*$G$52)&gt;$G$54,$G$54-SUM($I62:J62),K11*$G$52)),2)</f>
        <v>232.5</v>
      </c>
      <c r="L62" s="42">
        <f>ROUND(IF(SUM($I62:K62)&gt;$G$54,0,IF((SUM($I62:K62)+L11*$G$52)&gt;$G$54,$G$54-SUM($I62:K62),L11*$G$52)),2)</f>
        <v>232.5</v>
      </c>
      <c r="M62" s="42">
        <f>ROUND(IF(SUM($I62:L62)&gt;$G$54,0,IF((SUM($I62:L62)+M11*$G$52)&gt;$G$54,$G$54-SUM($I62:L62),M11*$G$52)),2)</f>
        <v>232.5</v>
      </c>
      <c r="N62" s="42">
        <f>ROUND(IF(SUM($I62:M62)&gt;$G$54,0,IF((SUM($I62:M62)+N11*$G$52)&gt;$G$54,$G$54-SUM($I62:M62),N11*$G$52)),2)</f>
        <v>232.5</v>
      </c>
      <c r="O62" s="42">
        <f>ROUND(IF(SUM($I62:N62)&gt;$G$54,0,IF((SUM($I62:N62)+O11*$G$52)&gt;$G$54,$G$54-SUM($I62:N62),O11*$G$52)),2)</f>
        <v>232.5</v>
      </c>
      <c r="P62" s="42">
        <f>ROUND(IF(SUM($I62:O62)&gt;$G$54,0,IF((SUM($I62:O62)+P11*$G$52)&gt;$G$54,$G$54-SUM($I62:O62),P11*$G$52)),2)</f>
        <v>232.5</v>
      </c>
      <c r="Q62" s="42">
        <f>ROUND(IF(SUM($I62:P62)&gt;$G$54,0,IF((SUM($I62:P62)+Q11*$G$52)&gt;$G$54,$G$54-SUM($I62:P62),Q11*$G$52)),2)</f>
        <v>232.5</v>
      </c>
      <c r="R62" s="42">
        <f>ROUND(IF(SUM($I62:Q62)&gt;$G$54,0,IF((SUM($I62:Q62)+R11*$G$52)&gt;$G$54,$G$54-SUM($I62:Q62),R11*$G$52)),2)</f>
        <v>232.5</v>
      </c>
      <c r="S62" s="42">
        <f>ROUND(IF(SUM($I62:R62)&gt;$G$54,0,IF((SUM($I62:R62)+S11*$G$52)&gt;$G$54,$G$54-SUM($I62:R62),S11*$G$52)),2)</f>
        <v>232.5</v>
      </c>
      <c r="T62" s="42">
        <f>ROUND(IF(SUM($I62:S62)&gt;$G$54,0,IF((SUM($I62:S62)+T11*$G$52)&gt;$G$54,$G$54-SUM($I62:S62),T11*$G$52)),2)</f>
        <v>232.5</v>
      </c>
      <c r="U62" s="42">
        <f>ROUND(IF(SUM($H62:H62)&gt;$G$54,0,IF((SUM($H62:H62)+U11*$G$52)&gt;$G$54,$G$54-SUM($H62:H62),U11*$G$52)),2)</f>
        <v>232.5</v>
      </c>
      <c r="V62" s="42">
        <f>ROUND(IF(SUM($U62:U62)&gt;$G$54,0,IF((SUM($U62:U62)+V11*$G$52)&gt;$G$54,$G$54-SUM($U62:U62),V11*$G$52)),2)</f>
        <v>232.5</v>
      </c>
      <c r="W62" s="42">
        <f>ROUND(IF(SUM($U62:V62)&gt;$G$54,0,IF((SUM($U62:V62)+W11*$G$52)&gt;$G$54,$G$54-SUM($U62:V62),W11*$G$52)),2)</f>
        <v>232.5</v>
      </c>
      <c r="X62" s="42">
        <f>ROUND(IF(SUM($U62:W62)&gt;$G$54,0,IF((SUM($U62:W62)+X11*$G$52)&gt;$G$54,$G$54-SUM($U62:W62),X11*$G$52)),2)</f>
        <v>232.5</v>
      </c>
      <c r="Y62" s="42">
        <f>ROUND(IF(SUM($U62:X62)&gt;$G$54,0,IF((SUM($U62:X62)+Y11*$G$52)&gt;$G$54,$G$54-SUM($U62:X62),Y11*$G$52)),2)</f>
        <v>232.5</v>
      </c>
      <c r="Z62" s="42">
        <f>ROUND(IF(SUM($U62:Y62)&gt;$G$54,0,IF((SUM($U62:Y62)+Z11*$G$52)&gt;$G$54,$G$54-SUM($U62:Y62),Z11*$G$52)),2)</f>
        <v>232.5</v>
      </c>
      <c r="AA62" s="42">
        <f>ROUND(IF(SUM($U62:Z62)&gt;$G$54,0,IF((SUM($U62:Z62)+AA11*$G$52)&gt;$G$54,$G$54-SUM($U62:Z62),AA11*$G$52)),2)</f>
        <v>232.5</v>
      </c>
      <c r="AB62" s="42">
        <f>ROUND(IF(SUM($U62:AA62)&gt;$G$54,0,IF((SUM($U62:AA62)+AB11*$G$52)&gt;$G$54,$G$54-SUM($U62:AA62),AB11*$G$52)),2)</f>
        <v>232.5</v>
      </c>
      <c r="AC62" s="42">
        <f>ROUND(IF(SUM($U62:AB62)&gt;$G$54,0,IF((SUM($U62:AB62)+AC11*$G$52)&gt;$G$54,$G$54-SUM($U62:AB62),AC11*$G$52)),2)</f>
        <v>232.5</v>
      </c>
      <c r="AD62" s="42">
        <f>ROUND(IF(SUM($U62:AC62)&gt;$G$54,0,IF((SUM($U62:AC62)+AD11*$G$52)&gt;$G$54,$G$54-SUM($U62:AC62),AD11*$G$52)),2)</f>
        <v>232.5</v>
      </c>
      <c r="AE62" s="42">
        <f>ROUND(IF(SUM($U62:AD62)&gt;$G$54,0,IF((SUM($U62:AD62)+AE11*$G$52)&gt;$G$54,$G$54-SUM($U62:AD62),AE11*$G$52)),2)</f>
        <v>232.5</v>
      </c>
      <c r="AF62" s="42">
        <f>ROUND(IF(SUM($U62:AE62)&gt;$G$54,0,IF((SUM($U62:AE62)+AF11*$G$52)&gt;$G$54,$G$54-SUM($U62:AE62),AF11*$G$52)),2)</f>
        <v>232.5</v>
      </c>
      <c r="AG62" s="42">
        <f>ROUND(IF(SUM($H62:H62)&gt;$G$54,0,IF((SUM($H62:H62)+AG11*$G$52)&gt;$G$54,$G$54-SUM($H62:H62),AG11*$G$52)),2)</f>
        <v>232.5</v>
      </c>
      <c r="AH62" s="42">
        <f>ROUND(IF(SUM($AG62:AG62)&gt;$G$54,0,IF((SUM(AG62:$AG62)+AH11*$G$52)&gt;$G$54,$G$54-SUM($AG62:AG62),AH11*$G$52)),2)</f>
        <v>232.5</v>
      </c>
      <c r="AI62" s="42">
        <f>ROUND(IF(SUM($AG62:AH62)&gt;$G$54,0,IF((SUM($AG62:AH62)+AI11*$G$52)&gt;$G$54,$G$54-SUM($AG62:AH62),AI11*$G$52)),2)</f>
        <v>232.5</v>
      </c>
      <c r="AJ62" s="42">
        <f>ROUND(IF(SUM($AG62:AI62)&gt;$G$54,0,IF((SUM($AG62:AI62)+AJ11*$G$52)&gt;$G$54,$G$54-SUM($AG62:AI62),AJ11*$G$52)),2)</f>
        <v>232.5</v>
      </c>
      <c r="AK62" s="42">
        <f>ROUND(IF(SUM($AG62:AJ62)&gt;$G$54,0,IF((SUM($AG62:AJ62)+AK11*$G$52)&gt;$G$54,$G$54-SUM($AG62:AJ62),AK11*$G$52)),2)</f>
        <v>232.5</v>
      </c>
      <c r="AL62" s="42">
        <f>ROUND(IF(SUM($AG62:AK62)&gt;$G$54,0,IF((SUM($AG62:AK62)+AL11*$G$52)&gt;$G$54,$G$54-SUM($AG62:AK62),AL11*$G$52)),2)</f>
        <v>232.5</v>
      </c>
      <c r="AM62" s="42">
        <f>ROUND(IF(SUM($AG62:AL62)&gt;$G$54,0,IF((SUM($AG62:AL62)+AM11*$G$52)&gt;$G$54,$G$54-SUM($AG62:AL62),AM11*$G$52)),2)</f>
        <v>232.5</v>
      </c>
      <c r="AN62" s="42">
        <f>ROUND(IF(SUM($AG62:AM62)&gt;$G$54,0,IF((SUM($AG62:AM62)+AN11*$G$52)&gt;$G$54,$G$54-SUM($AG62:AM62),AN11*$G$52)),2)</f>
        <v>232.5</v>
      </c>
      <c r="AO62" s="42">
        <f>ROUND(IF(SUM($AG62:AN62)&gt;$G$54,0,IF((SUM($AG62:AN62)+AO11*$G$52)&gt;$G$54,$G$54-SUM($AG62:AN62),AO11*$G$52)),2)</f>
        <v>232.5</v>
      </c>
      <c r="AP62" s="42">
        <f>ROUND(IF(SUM($AG62:AO62)&gt;$G$54,0,IF((SUM($AG62:AO62)+AP11*$G$52)&gt;$G$54,$G$54-SUM($AG62:AO62),AP11*$G$52)),2)</f>
        <v>232.5</v>
      </c>
      <c r="AQ62" s="42">
        <f>ROUND(IF(SUM($AG62:AP62)&gt;$G$54,0,IF((SUM($AG62:AP62)+AQ11*$G$52)&gt;$G$54,$G$54-SUM($AG62:AP62),AQ11*$G$52)),2)</f>
        <v>232.5</v>
      </c>
      <c r="AR62" s="42">
        <f>ROUND(IF(SUM($AG62:AQ62)&gt;$G$54,0,IF((SUM($AG62:AQ62)+AR11*$G$52)&gt;$G$54,$G$54-SUM($AG62:AQ62),AR11*$G$52)),2)</f>
        <v>232.5</v>
      </c>
    </row>
    <row r="63" spans="1:44" x14ac:dyDescent="0.3">
      <c r="A63" s="38" t="str">
        <f t="shared" si="42"/>
        <v>Purchasing Assistant</v>
      </c>
      <c r="I63" s="42">
        <f>ROUND(IF(SUM($H63:H63)&gt;$G$54,0,IF((SUM($H63:H63)+I12*$G$52)&gt;$G$54,$G$54-SUM($H63:H63),I12*$G$52)),2)</f>
        <v>258.33</v>
      </c>
      <c r="J63" s="42">
        <f>ROUND(IF(SUM($I63:I63)&gt;$G$54,0,IF((SUM($I63:I63)+J12*$G$52)&gt;$G$54,$G$54-SUM($I63:I63),J12*$G$52)),2)</f>
        <v>258.33</v>
      </c>
      <c r="K63" s="42">
        <f>ROUND(IF(SUM($I63:J63)&gt;$G$54,0,IF((SUM($I63:J63)+K12*$G$52)&gt;$G$54,$G$54-SUM($I63:J63),K12*$G$52)),2)</f>
        <v>258.33</v>
      </c>
      <c r="L63" s="42">
        <f>ROUND(IF(SUM($I63:K63)&gt;$G$54,0,IF((SUM($I63:K63)+L12*$G$52)&gt;$G$54,$G$54-SUM($I63:K63),L12*$G$52)),2)</f>
        <v>258.33</v>
      </c>
      <c r="M63" s="42">
        <f>ROUND(IF(SUM($I63:L63)&gt;$G$54,0,IF((SUM($I63:L63)+M12*$G$52)&gt;$G$54,$G$54-SUM($I63:L63),M12*$G$52)),2)</f>
        <v>258.33</v>
      </c>
      <c r="N63" s="42">
        <f>ROUND(IF(SUM($I63:M63)&gt;$G$54,0,IF((SUM($I63:M63)+N12*$G$52)&gt;$G$54,$G$54-SUM($I63:M63),N12*$G$52)),2)</f>
        <v>258.33</v>
      </c>
      <c r="O63" s="42">
        <f>ROUND(IF(SUM($I63:N63)&gt;$G$54,0,IF((SUM($I63:N63)+O12*$G$52)&gt;$G$54,$G$54-SUM($I63:N63),O12*$G$52)),2)</f>
        <v>258.33</v>
      </c>
      <c r="P63" s="42">
        <f>ROUND(IF(SUM($I63:O63)&gt;$G$54,0,IF((SUM($I63:O63)+P12*$G$52)&gt;$G$54,$G$54-SUM($I63:O63),P12*$G$52)),2)</f>
        <v>258.33</v>
      </c>
      <c r="Q63" s="42">
        <f>ROUND(IF(SUM($I63:P63)&gt;$G$54,0,IF((SUM($I63:P63)+Q12*$G$52)&gt;$G$54,$G$54-SUM($I63:P63),Q12*$G$52)),2)</f>
        <v>258.33</v>
      </c>
      <c r="R63" s="42">
        <f>ROUND(IF(SUM($I63:Q63)&gt;$G$54,0,IF((SUM($I63:Q63)+R12*$G$52)&gt;$G$54,$G$54-SUM($I63:Q63),R12*$G$52)),2)</f>
        <v>258.33</v>
      </c>
      <c r="S63" s="42">
        <f>ROUND(IF(SUM($I63:R63)&gt;$G$54,0,IF((SUM($I63:R63)+S12*$G$52)&gt;$G$54,$G$54-SUM($I63:R63),S12*$G$52)),2)</f>
        <v>258.33</v>
      </c>
      <c r="T63" s="42">
        <f>ROUND(IF(SUM($I63:S63)&gt;$G$54,0,IF((SUM($I63:S63)+T12*$G$52)&gt;$G$54,$G$54-SUM($I63:S63),T12*$G$52)),2)</f>
        <v>258.33</v>
      </c>
      <c r="U63" s="42">
        <f>ROUND(IF(SUM($H63:H63)&gt;$G$54,0,IF((SUM($H63:H63)+U12*$G$52)&gt;$G$54,$G$54-SUM($H63:H63),U12*$G$52)),2)</f>
        <v>258.33</v>
      </c>
      <c r="V63" s="42">
        <f>ROUND(IF(SUM($U63:U63)&gt;$G$54,0,IF((SUM($U63:U63)+V12*$G$52)&gt;$G$54,$G$54-SUM($U63:U63),V12*$G$52)),2)</f>
        <v>258.33</v>
      </c>
      <c r="W63" s="42">
        <f>ROUND(IF(SUM($U63:V63)&gt;$G$54,0,IF((SUM($U63:V63)+W12*$G$52)&gt;$G$54,$G$54-SUM($U63:V63),W12*$G$52)),2)</f>
        <v>258.33</v>
      </c>
      <c r="X63" s="42">
        <f>ROUND(IF(SUM($U63:W63)&gt;$G$54,0,IF((SUM($U63:W63)+X12*$G$52)&gt;$G$54,$G$54-SUM($U63:W63),X12*$G$52)),2)</f>
        <v>258.33</v>
      </c>
      <c r="Y63" s="42">
        <f>ROUND(IF(SUM($U63:X63)&gt;$G$54,0,IF((SUM($U63:X63)+Y12*$G$52)&gt;$G$54,$G$54-SUM($U63:X63),Y12*$G$52)),2)</f>
        <v>258.33</v>
      </c>
      <c r="Z63" s="42">
        <f>ROUND(IF(SUM($U63:Y63)&gt;$G$54,0,IF((SUM($U63:Y63)+Z12*$G$52)&gt;$G$54,$G$54-SUM($U63:Y63),Z12*$G$52)),2)</f>
        <v>258.33</v>
      </c>
      <c r="AA63" s="42">
        <f>ROUND(IF(SUM($U63:Z63)&gt;$G$54,0,IF((SUM($U63:Z63)+AA12*$G$52)&gt;$G$54,$G$54-SUM($U63:Z63),AA12*$G$52)),2)</f>
        <v>258.33</v>
      </c>
      <c r="AB63" s="42">
        <f>ROUND(IF(SUM($U63:AA63)&gt;$G$54,0,IF((SUM($U63:AA63)+AB12*$G$52)&gt;$G$54,$G$54-SUM($U63:AA63),AB12*$G$52)),2)</f>
        <v>258.33</v>
      </c>
      <c r="AC63" s="42">
        <f>ROUND(IF(SUM($U63:AB63)&gt;$G$54,0,IF((SUM($U63:AB63)+AC12*$G$52)&gt;$G$54,$G$54-SUM($U63:AB63),AC12*$G$52)),2)</f>
        <v>258.33</v>
      </c>
      <c r="AD63" s="42">
        <f>ROUND(IF(SUM($U63:AC63)&gt;$G$54,0,IF((SUM($U63:AC63)+AD12*$G$52)&gt;$G$54,$G$54-SUM($U63:AC63),AD12*$G$52)),2)</f>
        <v>258.33</v>
      </c>
      <c r="AE63" s="42">
        <f>ROUND(IF(SUM($U63:AD63)&gt;$G$54,0,IF((SUM($U63:AD63)+AE12*$G$52)&gt;$G$54,$G$54-SUM($U63:AD63),AE12*$G$52)),2)</f>
        <v>258.33</v>
      </c>
      <c r="AF63" s="42">
        <f>ROUND(IF(SUM($U63:AE63)&gt;$G$54,0,IF((SUM($U63:AE63)+AF12*$G$52)&gt;$G$54,$G$54-SUM($U63:AE63),AF12*$G$52)),2)</f>
        <v>258.33</v>
      </c>
      <c r="AG63" s="42">
        <f>ROUND(IF(SUM($H63:H63)&gt;$G$54,0,IF((SUM($H63:H63)+AG12*$G$52)&gt;$G$54,$G$54-SUM($H63:H63),AG12*$G$52)),2)</f>
        <v>258.33</v>
      </c>
      <c r="AH63" s="42">
        <f>ROUND(IF(SUM($AG63:AG63)&gt;$G$54,0,IF((SUM(AG63:$AG63)+AH12*$G$52)&gt;$G$54,$G$54-SUM($AG63:AG63),AH12*$G$52)),2)</f>
        <v>258.33</v>
      </c>
      <c r="AI63" s="42">
        <f>ROUND(IF(SUM($AG63:AH63)&gt;$G$54,0,IF((SUM($AG63:AH63)+AI12*$G$52)&gt;$G$54,$G$54-SUM($AG63:AH63),AI12*$G$52)),2)</f>
        <v>258.33</v>
      </c>
      <c r="AJ63" s="42">
        <f>ROUND(IF(SUM($AG63:AI63)&gt;$G$54,0,IF((SUM($AG63:AI63)+AJ12*$G$52)&gt;$G$54,$G$54-SUM($AG63:AI63),AJ12*$G$52)),2)</f>
        <v>258.33</v>
      </c>
      <c r="AK63" s="42">
        <f>ROUND(IF(SUM($AG63:AJ63)&gt;$G$54,0,IF((SUM($AG63:AJ63)+AK12*$G$52)&gt;$G$54,$G$54-SUM($AG63:AJ63),AK12*$G$52)),2)</f>
        <v>258.33</v>
      </c>
      <c r="AL63" s="42">
        <f>ROUND(IF(SUM($AG63:AK63)&gt;$G$54,0,IF((SUM($AG63:AK63)+AL12*$G$52)&gt;$G$54,$G$54-SUM($AG63:AK63),AL12*$G$52)),2)</f>
        <v>258.33</v>
      </c>
      <c r="AM63" s="42">
        <f>ROUND(IF(SUM($AG63:AL63)&gt;$G$54,0,IF((SUM($AG63:AL63)+AM12*$G$52)&gt;$G$54,$G$54-SUM($AG63:AL63),AM12*$G$52)),2)</f>
        <v>258.33</v>
      </c>
      <c r="AN63" s="42">
        <f>ROUND(IF(SUM($AG63:AM63)&gt;$G$54,0,IF((SUM($AG63:AM63)+AN12*$G$52)&gt;$G$54,$G$54-SUM($AG63:AM63),AN12*$G$52)),2)</f>
        <v>258.33</v>
      </c>
      <c r="AO63" s="42">
        <f>ROUND(IF(SUM($AG63:AN63)&gt;$G$54,0,IF((SUM($AG63:AN63)+AO12*$G$52)&gt;$G$54,$G$54-SUM($AG63:AN63),AO12*$G$52)),2)</f>
        <v>258.33</v>
      </c>
      <c r="AP63" s="42">
        <f>ROUND(IF(SUM($AG63:AO63)&gt;$G$54,0,IF((SUM($AG63:AO63)+AP12*$G$52)&gt;$G$54,$G$54-SUM($AG63:AO63),AP12*$G$52)),2)</f>
        <v>258.33</v>
      </c>
      <c r="AQ63" s="42">
        <f>ROUND(IF(SUM($AG63:AP63)&gt;$G$54,0,IF((SUM($AG63:AP63)+AQ12*$G$52)&gt;$G$54,$G$54-SUM($AG63:AP63),AQ12*$G$52)),2)</f>
        <v>258.33</v>
      </c>
      <c r="AR63" s="42">
        <f>ROUND(IF(SUM($AG63:AQ63)&gt;$G$54,0,IF((SUM($AG63:AQ63)+AR12*$G$52)&gt;$G$54,$G$54-SUM($AG63:AQ63),AR12*$G$52)),2)</f>
        <v>258.33</v>
      </c>
    </row>
    <row r="64" spans="1:44" x14ac:dyDescent="0.3">
      <c r="A64" s="38" t="str">
        <f t="shared" si="42"/>
        <v>Jim Custer</v>
      </c>
      <c r="I64" s="42">
        <f>ROUND(IF(SUM($H64:H64)&gt;$G$54,0,IF((SUM($H64:H64)+I13*$G$52)&gt;$G$54,$G$54-SUM($H64:H64),I13*$G$52)),2)</f>
        <v>310</v>
      </c>
      <c r="J64" s="42">
        <f>ROUND(IF(SUM($I64:I64)&gt;$G$54,0,IF((SUM($I64:I64)+J13*$G$52)&gt;$G$54,$G$54-SUM($I64:I64),J13*$G$52)),2)</f>
        <v>310</v>
      </c>
      <c r="K64" s="42">
        <f>ROUND(IF(SUM($I64:J64)&gt;$G$54,0,IF((SUM($I64:J64)+K13*$G$52)&gt;$G$54,$G$54-SUM($I64:J64),K13*$G$52)),2)</f>
        <v>310</v>
      </c>
      <c r="L64" s="42">
        <f>ROUND(IF(SUM($I64:K64)&gt;$G$54,0,IF((SUM($I64:K64)+L13*$G$52)&gt;$G$54,$G$54-SUM($I64:K64),L13*$G$52)),2)</f>
        <v>310</v>
      </c>
      <c r="M64" s="42">
        <f>ROUND(IF(SUM($I64:L64)&gt;$G$54,0,IF((SUM($I64:L64)+M13*$G$52)&gt;$G$54,$G$54-SUM($I64:L64),M13*$G$52)),2)</f>
        <v>310</v>
      </c>
      <c r="N64" s="42">
        <f>ROUND(IF(SUM($I64:M64)&gt;$G$54,0,IF((SUM($I64:M64)+N13*$G$52)&gt;$G$54,$G$54-SUM($I64:M64),N13*$G$52)),2)</f>
        <v>310</v>
      </c>
      <c r="O64" s="42">
        <f>ROUND(IF(SUM($I64:N64)&gt;$G$54,0,IF((SUM($I64:N64)+O13*$G$52)&gt;$G$54,$G$54-SUM($I64:N64),O13*$G$52)),2)</f>
        <v>310</v>
      </c>
      <c r="P64" s="42">
        <f>ROUND(IF(SUM($I64:O64)&gt;$G$54,0,IF((SUM($I64:O64)+P13*$G$52)&gt;$G$54,$G$54-SUM($I64:O64),P13*$G$52)),2)</f>
        <v>310</v>
      </c>
      <c r="Q64" s="42">
        <f>ROUND(IF(SUM($I64:P64)&gt;$G$54,0,IF((SUM($I64:P64)+Q13*$G$52)&gt;$G$54,$G$54-SUM($I64:P64),Q13*$G$52)),2)</f>
        <v>310</v>
      </c>
      <c r="R64" s="42">
        <f>ROUND(IF(SUM($I64:Q64)&gt;$G$54,0,IF((SUM($I64:Q64)+R13*$G$52)&gt;$G$54,$G$54-SUM($I64:Q64),R13*$G$52)),2)</f>
        <v>310</v>
      </c>
      <c r="S64" s="42">
        <f>ROUND(IF(SUM($I64:R64)&gt;$G$54,0,IF((SUM($I64:R64)+S13*$G$52)&gt;$G$54,$G$54-SUM($I64:R64),S13*$G$52)),2)</f>
        <v>310</v>
      </c>
      <c r="T64" s="42">
        <f>ROUND(IF(SUM($I64:S64)&gt;$G$54,0,IF((SUM($I64:S64)+T13*$G$52)&gt;$G$54,$G$54-SUM($I64:S64),T13*$G$52)),2)</f>
        <v>310</v>
      </c>
      <c r="U64" s="42">
        <f>ROUND(IF(SUM($H64:H64)&gt;$G$54,0,IF((SUM($H64:H64)+U13*$G$52)&gt;$G$54,$G$54-SUM($H64:H64),U13*$G$52)),2)</f>
        <v>310</v>
      </c>
      <c r="V64" s="42">
        <f>ROUND(IF(SUM($U64:U64)&gt;$G$54,0,IF((SUM($U64:U64)+V13*$G$52)&gt;$G$54,$G$54-SUM($U64:U64),V13*$G$52)),2)</f>
        <v>310</v>
      </c>
      <c r="W64" s="42">
        <f>ROUND(IF(SUM($U64:V64)&gt;$G$54,0,IF((SUM($U64:V64)+W13*$G$52)&gt;$G$54,$G$54-SUM($U64:V64),W13*$G$52)),2)</f>
        <v>310</v>
      </c>
      <c r="X64" s="42">
        <f>ROUND(IF(SUM($U64:W64)&gt;$G$54,0,IF((SUM($U64:W64)+X13*$G$52)&gt;$G$54,$G$54-SUM($U64:W64),X13*$G$52)),2)</f>
        <v>310</v>
      </c>
      <c r="Y64" s="42">
        <f>ROUND(IF(SUM($U64:X64)&gt;$G$54,0,IF((SUM($U64:X64)+Y13*$G$52)&gt;$G$54,$G$54-SUM($U64:X64),Y13*$G$52)),2)</f>
        <v>310</v>
      </c>
      <c r="Z64" s="42">
        <f>ROUND(IF(SUM($U64:Y64)&gt;$G$54,0,IF((SUM($U64:Y64)+Z13*$G$52)&gt;$G$54,$G$54-SUM($U64:Y64),Z13*$G$52)),2)</f>
        <v>310</v>
      </c>
      <c r="AA64" s="42">
        <f>ROUND(IF(SUM($U64:Z64)&gt;$G$54,0,IF((SUM($U64:Z64)+AA13*$G$52)&gt;$G$54,$G$54-SUM($U64:Z64),AA13*$G$52)),2)</f>
        <v>310</v>
      </c>
      <c r="AB64" s="42">
        <f>ROUND(IF(SUM($U64:AA64)&gt;$G$54,0,IF((SUM($U64:AA64)+AB13*$G$52)&gt;$G$54,$G$54-SUM($U64:AA64),AB13*$G$52)),2)</f>
        <v>310</v>
      </c>
      <c r="AC64" s="42">
        <f>ROUND(IF(SUM($U64:AB64)&gt;$G$54,0,IF((SUM($U64:AB64)+AC13*$G$52)&gt;$G$54,$G$54-SUM($U64:AB64),AC13*$G$52)),2)</f>
        <v>310</v>
      </c>
      <c r="AD64" s="42">
        <f>ROUND(IF(SUM($U64:AC64)&gt;$G$54,0,IF((SUM($U64:AC64)+AD13*$G$52)&gt;$G$54,$G$54-SUM($U64:AC64),AD13*$G$52)),2)</f>
        <v>310</v>
      </c>
      <c r="AE64" s="42">
        <f>ROUND(IF(SUM($U64:AD64)&gt;$G$54,0,IF((SUM($U64:AD64)+AE13*$G$52)&gt;$G$54,$G$54-SUM($U64:AD64),AE13*$G$52)),2)</f>
        <v>310</v>
      </c>
      <c r="AF64" s="42">
        <f>ROUND(IF(SUM($U64:AE64)&gt;$G$54,0,IF((SUM($U64:AE64)+AF13*$G$52)&gt;$G$54,$G$54-SUM($U64:AE64),AF13*$G$52)),2)</f>
        <v>310</v>
      </c>
      <c r="AG64" s="42">
        <f>ROUND(IF(SUM($H64:H64)&gt;$G$54,0,IF((SUM($H64:H64)+AG13*$G$52)&gt;$G$54,$G$54-SUM($H64:H64),AG13*$G$52)),2)</f>
        <v>310</v>
      </c>
      <c r="AH64" s="42">
        <f>ROUND(IF(SUM($AG64:AG64)&gt;$G$54,0,IF((SUM(AG64:$AG64)+AH13*$G$52)&gt;$G$54,$G$54-SUM($AG64:AG64),AH13*$G$52)),2)</f>
        <v>310</v>
      </c>
      <c r="AI64" s="42">
        <f>ROUND(IF(SUM($AG64:AH64)&gt;$G$54,0,IF((SUM($AG64:AH64)+AI13*$G$52)&gt;$G$54,$G$54-SUM($AG64:AH64),AI13*$G$52)),2)</f>
        <v>310</v>
      </c>
      <c r="AJ64" s="42">
        <f>ROUND(IF(SUM($AG64:AI64)&gt;$G$54,0,IF((SUM($AG64:AI64)+AJ13*$G$52)&gt;$G$54,$G$54-SUM($AG64:AI64),AJ13*$G$52)),2)</f>
        <v>310</v>
      </c>
      <c r="AK64" s="42">
        <f>ROUND(IF(SUM($AG64:AJ64)&gt;$G$54,0,IF((SUM($AG64:AJ64)+AK13*$G$52)&gt;$G$54,$G$54-SUM($AG64:AJ64),AK13*$G$52)),2)</f>
        <v>310</v>
      </c>
      <c r="AL64" s="42">
        <f>ROUND(IF(SUM($AG64:AK64)&gt;$G$54,0,IF((SUM($AG64:AK64)+AL13*$G$52)&gt;$G$54,$G$54-SUM($AG64:AK64),AL13*$G$52)),2)</f>
        <v>310</v>
      </c>
      <c r="AM64" s="42">
        <f>ROUND(IF(SUM($AG64:AL64)&gt;$G$54,0,IF((SUM($AG64:AL64)+AM13*$G$52)&gt;$G$54,$G$54-SUM($AG64:AL64),AM13*$G$52)),2)</f>
        <v>310</v>
      </c>
      <c r="AN64" s="42">
        <f>ROUND(IF(SUM($AG64:AM64)&gt;$G$54,0,IF((SUM($AG64:AM64)+AN13*$G$52)&gt;$G$54,$G$54-SUM($AG64:AM64),AN13*$G$52)),2)</f>
        <v>310</v>
      </c>
      <c r="AO64" s="42">
        <f>ROUND(IF(SUM($AG64:AN64)&gt;$G$54,0,IF((SUM($AG64:AN64)+AO13*$G$52)&gt;$G$54,$G$54-SUM($AG64:AN64),AO13*$G$52)),2)</f>
        <v>310</v>
      </c>
      <c r="AP64" s="42">
        <f>ROUND(IF(SUM($AG64:AO64)&gt;$G$54,0,IF((SUM($AG64:AO64)+AP13*$G$52)&gt;$G$54,$G$54-SUM($AG64:AO64),AP13*$G$52)),2)</f>
        <v>310</v>
      </c>
      <c r="AQ64" s="42">
        <f>ROUND(IF(SUM($AG64:AP64)&gt;$G$54,0,IF((SUM($AG64:AP64)+AQ13*$G$52)&gt;$G$54,$G$54-SUM($AG64:AP64),AQ13*$G$52)),2)</f>
        <v>310</v>
      </c>
      <c r="AR64" s="42">
        <f>ROUND(IF(SUM($AG64:AQ64)&gt;$G$54,0,IF((SUM($AG64:AQ64)+AR13*$G$52)&gt;$G$54,$G$54-SUM($AG64:AQ64),AR13*$G$52)),2)</f>
        <v>310</v>
      </c>
    </row>
    <row r="65" spans="1:44" x14ac:dyDescent="0.3">
      <c r="A65" s="38" t="str">
        <f t="shared" si="42"/>
        <v>John Hough</v>
      </c>
      <c r="I65" s="42">
        <f>ROUND(IF(SUM($H65:H65)&gt;$G$54,0,IF((SUM($H65:H65)+I14*$G$52)&gt;$G$54,$G$54-SUM($H65:H65),I14*$G$52)),2)</f>
        <v>0</v>
      </c>
      <c r="J65" s="42">
        <f>ROUND(IF(SUM($I65:I65)&gt;$G$54,0,IF((SUM($I65:I65)+J14*$G$52)&gt;$G$54,$G$54-SUM($I65:I65),J14*$G$52)),2)</f>
        <v>0</v>
      </c>
      <c r="K65" s="42">
        <f>ROUND(IF(SUM($I65:J65)&gt;$G$54,0,IF((SUM($I65:J65)+K14*$G$52)&gt;$G$54,$G$54-SUM($I65:J65),K14*$G$52)),2)</f>
        <v>310</v>
      </c>
      <c r="L65" s="42">
        <f>ROUND(IF(SUM($I65:K65)&gt;$G$54,0,IF((SUM($I65:K65)+L14*$G$52)&gt;$G$54,$G$54-SUM($I65:K65),L14*$G$52)),2)</f>
        <v>310</v>
      </c>
      <c r="M65" s="42">
        <f>ROUND(IF(SUM($I65:L65)&gt;$G$54,0,IF((SUM($I65:L65)+M14*$G$52)&gt;$G$54,$G$54-SUM($I65:L65),M14*$G$52)),2)</f>
        <v>310</v>
      </c>
      <c r="N65" s="42">
        <f>ROUND(IF(SUM($I65:M65)&gt;$G$54,0,IF((SUM($I65:M65)+N14*$G$52)&gt;$G$54,$G$54-SUM($I65:M65),N14*$G$52)),2)</f>
        <v>310</v>
      </c>
      <c r="O65" s="42">
        <f>ROUND(IF(SUM($I65:N65)&gt;$G$54,0,IF((SUM($I65:N65)+O14*$G$52)&gt;$G$54,$G$54-SUM($I65:N65),O14*$G$52)),2)</f>
        <v>310</v>
      </c>
      <c r="P65" s="42">
        <f>ROUND(IF(SUM($I65:O65)&gt;$G$54,0,IF((SUM($I65:O65)+P14*$G$52)&gt;$G$54,$G$54-SUM($I65:O65),P14*$G$52)),2)</f>
        <v>310</v>
      </c>
      <c r="Q65" s="42">
        <f>ROUND(IF(SUM($I65:P65)&gt;$G$54,0,IF((SUM($I65:P65)+Q14*$G$52)&gt;$G$54,$G$54-SUM($I65:P65),Q14*$G$52)),2)</f>
        <v>310</v>
      </c>
      <c r="R65" s="42">
        <f>ROUND(IF(SUM($I65:Q65)&gt;$G$54,0,IF((SUM($I65:Q65)+R14*$G$52)&gt;$G$54,$G$54-SUM($I65:Q65),R14*$G$52)),2)</f>
        <v>310</v>
      </c>
      <c r="S65" s="42">
        <f>ROUND(IF(SUM($I65:R65)&gt;$G$54,0,IF((SUM($I65:R65)+S14*$G$52)&gt;$G$54,$G$54-SUM($I65:R65),S14*$G$52)),2)</f>
        <v>310</v>
      </c>
      <c r="T65" s="42">
        <f>ROUND(IF(SUM($I65:S65)&gt;$G$54,0,IF((SUM($I65:S65)+T14*$G$52)&gt;$G$54,$G$54-SUM($I65:S65),T14*$G$52)),2)</f>
        <v>310</v>
      </c>
      <c r="U65" s="42">
        <f>ROUND(IF(SUM($H65:H65)&gt;$G$54,0,IF((SUM($H65:H65)+U14*$G$52)&gt;$G$54,$G$54-SUM($H65:H65),U14*$G$52)),2)</f>
        <v>310</v>
      </c>
      <c r="V65" s="42">
        <f>ROUND(IF(SUM($U65:U65)&gt;$G$54,0,IF((SUM($U65:U65)+V14*$G$52)&gt;$G$54,$G$54-SUM($U65:U65),V14*$G$52)),2)</f>
        <v>310</v>
      </c>
      <c r="W65" s="42">
        <f>ROUND(IF(SUM($U65:V65)&gt;$G$54,0,IF((SUM($U65:V65)+W14*$G$52)&gt;$G$54,$G$54-SUM($U65:V65),W14*$G$52)),2)</f>
        <v>310</v>
      </c>
      <c r="X65" s="42">
        <f>ROUND(IF(SUM($U65:W65)&gt;$G$54,0,IF((SUM($U65:W65)+X14*$G$52)&gt;$G$54,$G$54-SUM($U65:W65),X14*$G$52)),2)</f>
        <v>310</v>
      </c>
      <c r="Y65" s="42">
        <f>ROUND(IF(SUM($U65:X65)&gt;$G$54,0,IF((SUM($U65:X65)+Y14*$G$52)&gt;$G$54,$G$54-SUM($U65:X65),Y14*$G$52)),2)</f>
        <v>310</v>
      </c>
      <c r="Z65" s="42">
        <f>ROUND(IF(SUM($U65:Y65)&gt;$G$54,0,IF((SUM($U65:Y65)+Z14*$G$52)&gt;$G$54,$G$54-SUM($U65:Y65),Z14*$G$52)),2)</f>
        <v>310</v>
      </c>
      <c r="AA65" s="42">
        <f>ROUND(IF(SUM($U65:Z65)&gt;$G$54,0,IF((SUM($U65:Z65)+AA14*$G$52)&gt;$G$54,$G$54-SUM($U65:Z65),AA14*$G$52)),2)</f>
        <v>310</v>
      </c>
      <c r="AB65" s="42">
        <f>ROUND(IF(SUM($U65:AA65)&gt;$G$54,0,IF((SUM($U65:AA65)+AB14*$G$52)&gt;$G$54,$G$54-SUM($U65:AA65),AB14*$G$52)),2)</f>
        <v>310</v>
      </c>
      <c r="AC65" s="42">
        <f>ROUND(IF(SUM($U65:AB65)&gt;$G$54,0,IF((SUM($U65:AB65)+AC14*$G$52)&gt;$G$54,$G$54-SUM($U65:AB65),AC14*$G$52)),2)</f>
        <v>310</v>
      </c>
      <c r="AD65" s="42">
        <f>ROUND(IF(SUM($U65:AC65)&gt;$G$54,0,IF((SUM($U65:AC65)+AD14*$G$52)&gt;$G$54,$G$54-SUM($U65:AC65),AD14*$G$52)),2)</f>
        <v>310</v>
      </c>
      <c r="AE65" s="42">
        <f>ROUND(IF(SUM($U65:AD65)&gt;$G$54,0,IF((SUM($U65:AD65)+AE14*$G$52)&gt;$G$54,$G$54-SUM($U65:AD65),AE14*$G$52)),2)</f>
        <v>310</v>
      </c>
      <c r="AF65" s="42">
        <f>ROUND(IF(SUM($U65:AE65)&gt;$G$54,0,IF((SUM($U65:AE65)+AF14*$G$52)&gt;$G$54,$G$54-SUM($U65:AE65),AF14*$G$52)),2)</f>
        <v>310</v>
      </c>
      <c r="AG65" s="42">
        <f>ROUND(IF(SUM($H65:H65)&gt;$G$54,0,IF((SUM($H65:H65)+AG14*$G$52)&gt;$G$54,$G$54-SUM($H65:H65),AG14*$G$52)),2)</f>
        <v>310</v>
      </c>
      <c r="AH65" s="42">
        <f>ROUND(IF(SUM($AG65:AG65)&gt;$G$54,0,IF((SUM(AG65:$AG65)+AH14*$G$52)&gt;$G$54,$G$54-SUM($AG65:AG65),AH14*$G$52)),2)</f>
        <v>310</v>
      </c>
      <c r="AI65" s="42">
        <f>ROUND(IF(SUM($AG65:AH65)&gt;$G$54,0,IF((SUM($AG65:AH65)+AI14*$G$52)&gt;$G$54,$G$54-SUM($AG65:AH65),AI14*$G$52)),2)</f>
        <v>310</v>
      </c>
      <c r="AJ65" s="42">
        <f>ROUND(IF(SUM($AG65:AI65)&gt;$G$54,0,IF((SUM($AG65:AI65)+AJ14*$G$52)&gt;$G$54,$G$54-SUM($AG65:AI65),AJ14*$G$52)),2)</f>
        <v>310</v>
      </c>
      <c r="AK65" s="42">
        <f>ROUND(IF(SUM($AG65:AJ65)&gt;$G$54,0,IF((SUM($AG65:AJ65)+AK14*$G$52)&gt;$G$54,$G$54-SUM($AG65:AJ65),AK14*$G$52)),2)</f>
        <v>310</v>
      </c>
      <c r="AL65" s="42">
        <f>ROUND(IF(SUM($AG65:AK65)&gt;$G$54,0,IF((SUM($AG65:AK65)+AL14*$G$52)&gt;$G$54,$G$54-SUM($AG65:AK65),AL14*$G$52)),2)</f>
        <v>310</v>
      </c>
      <c r="AM65" s="42">
        <f>ROUND(IF(SUM($AG65:AL65)&gt;$G$54,0,IF((SUM($AG65:AL65)+AM14*$G$52)&gt;$G$54,$G$54-SUM($AG65:AL65),AM14*$G$52)),2)</f>
        <v>310</v>
      </c>
      <c r="AN65" s="42">
        <f>ROUND(IF(SUM($AG65:AM65)&gt;$G$54,0,IF((SUM($AG65:AM65)+AN14*$G$52)&gt;$G$54,$G$54-SUM($AG65:AM65),AN14*$G$52)),2)</f>
        <v>310</v>
      </c>
      <c r="AO65" s="42">
        <f>ROUND(IF(SUM($AG65:AN65)&gt;$G$54,0,IF((SUM($AG65:AN65)+AO14*$G$52)&gt;$G$54,$G$54-SUM($AG65:AN65),AO14*$G$52)),2)</f>
        <v>310</v>
      </c>
      <c r="AP65" s="42">
        <f>ROUND(IF(SUM($AG65:AO65)&gt;$G$54,0,IF((SUM($AG65:AO65)+AP14*$G$52)&gt;$G$54,$G$54-SUM($AG65:AO65),AP14*$G$52)),2)</f>
        <v>310</v>
      </c>
      <c r="AQ65" s="42">
        <f>ROUND(IF(SUM($AG65:AP65)&gt;$G$54,0,IF((SUM($AG65:AP65)+AQ14*$G$52)&gt;$G$54,$G$54-SUM($AG65:AP65),AQ14*$G$52)),2)</f>
        <v>310</v>
      </c>
      <c r="AR65" s="42">
        <f>ROUND(IF(SUM($AG65:AQ65)&gt;$G$54,0,IF((SUM($AG65:AQ65)+AR14*$G$52)&gt;$G$54,$G$54-SUM($AG65:AQ65),AR14*$G$52)),2)</f>
        <v>310</v>
      </c>
    </row>
    <row r="66" spans="1:44" x14ac:dyDescent="0.3">
      <c r="A66" s="38" t="str">
        <f t="shared" si="42"/>
        <v>Receptionist - Executive Assistant</v>
      </c>
      <c r="I66" s="42">
        <f>ROUND(IF(SUM($H66:H66)&gt;$G$54,0,IF((SUM($H66:H66)+I15*$G$52)&gt;$G$54,$G$54-SUM($H66:H66),I15*$G$52)),2)</f>
        <v>0</v>
      </c>
      <c r="J66" s="42">
        <f>ROUND(IF(SUM($I66:I66)&gt;$G$54,0,IF((SUM($I66:I66)+J15*$G$52)&gt;$G$54,$G$54-SUM($I66:I66),J15*$G$52)),2)</f>
        <v>180.83</v>
      </c>
      <c r="K66" s="42">
        <f>ROUND(IF(SUM($I66:J66)&gt;$G$54,0,IF((SUM($I66:J66)+K15*$G$52)&gt;$G$54,$G$54-SUM($I66:J66),K15*$G$52)),2)</f>
        <v>180.83</v>
      </c>
      <c r="L66" s="42">
        <f>ROUND(IF(SUM($I66:K66)&gt;$G$54,0,IF((SUM($I66:K66)+L15*$G$52)&gt;$G$54,$G$54-SUM($I66:K66),L15*$G$52)),2)</f>
        <v>180.83</v>
      </c>
      <c r="M66" s="42">
        <f>ROUND(IF(SUM($I66:L66)&gt;$G$54,0,IF((SUM($I66:L66)+M15*$G$52)&gt;$G$54,$G$54-SUM($I66:L66),M15*$G$52)),2)</f>
        <v>180.83</v>
      </c>
      <c r="N66" s="42">
        <f>ROUND(IF(SUM($I66:M66)&gt;$G$54,0,IF((SUM($I66:M66)+N15*$G$52)&gt;$G$54,$G$54-SUM($I66:M66),N15*$G$52)),2)</f>
        <v>180.83</v>
      </c>
      <c r="O66" s="42">
        <f>ROUND(IF(SUM($I66:N66)&gt;$G$54,0,IF((SUM($I66:N66)+O15*$G$52)&gt;$G$54,$G$54-SUM($I66:N66),O15*$G$52)),2)</f>
        <v>180.83</v>
      </c>
      <c r="P66" s="42">
        <f>ROUND(IF(SUM($I66:O66)&gt;$G$54,0,IF((SUM($I66:O66)+P15*$G$52)&gt;$G$54,$G$54-SUM($I66:O66),P15*$G$52)),2)</f>
        <v>180.83</v>
      </c>
      <c r="Q66" s="42">
        <f>ROUND(IF(SUM($I66:P66)&gt;$G$54,0,IF((SUM($I66:P66)+Q15*$G$52)&gt;$G$54,$G$54-SUM($I66:P66),Q15*$G$52)),2)</f>
        <v>180.83</v>
      </c>
      <c r="R66" s="42">
        <f>ROUND(IF(SUM($I66:Q66)&gt;$G$54,0,IF((SUM($I66:Q66)+R15*$G$52)&gt;$G$54,$G$54-SUM($I66:Q66),R15*$G$52)),2)</f>
        <v>180.83</v>
      </c>
      <c r="S66" s="42">
        <f>ROUND(IF(SUM($I66:R66)&gt;$G$54,0,IF((SUM($I66:R66)+S15*$G$52)&gt;$G$54,$G$54-SUM($I66:R66),S15*$G$52)),2)</f>
        <v>180.83</v>
      </c>
      <c r="T66" s="42">
        <f>ROUND(IF(SUM($I66:S66)&gt;$G$54,0,IF((SUM($I66:S66)+T15*$G$52)&gt;$G$54,$G$54-SUM($I66:S66),T15*$G$52)),2)</f>
        <v>180.83</v>
      </c>
      <c r="U66" s="42">
        <f>ROUND(IF(SUM($H66:H66)&gt;$G$54,0,IF((SUM($H66:H66)+U15*$G$52)&gt;$G$54,$G$54-SUM($H66:H66),U15*$G$52)),2)</f>
        <v>180.83</v>
      </c>
      <c r="V66" s="42">
        <f>ROUND(IF(SUM($U66:U66)&gt;$G$54,0,IF((SUM($U66:U66)+V15*$G$52)&gt;$G$54,$G$54-SUM($U66:U66),V15*$G$52)),2)</f>
        <v>180.83</v>
      </c>
      <c r="W66" s="42">
        <f>ROUND(IF(SUM($U66:V66)&gt;$G$54,0,IF((SUM($U66:V66)+W15*$G$52)&gt;$G$54,$G$54-SUM($U66:V66),W15*$G$52)),2)</f>
        <v>180.83</v>
      </c>
      <c r="X66" s="42">
        <f>ROUND(IF(SUM($U66:W66)&gt;$G$54,0,IF((SUM($U66:W66)+X15*$G$52)&gt;$G$54,$G$54-SUM($U66:W66),X15*$G$52)),2)</f>
        <v>180.83</v>
      </c>
      <c r="Y66" s="42">
        <f>ROUND(IF(SUM($U66:X66)&gt;$G$54,0,IF((SUM($U66:X66)+Y15*$G$52)&gt;$G$54,$G$54-SUM($U66:X66),Y15*$G$52)),2)</f>
        <v>180.83</v>
      </c>
      <c r="Z66" s="42">
        <f>ROUND(IF(SUM($U66:Y66)&gt;$G$54,0,IF((SUM($U66:Y66)+Z15*$G$52)&gt;$G$54,$G$54-SUM($U66:Y66),Z15*$G$52)),2)</f>
        <v>180.83</v>
      </c>
      <c r="AA66" s="42">
        <f>ROUND(IF(SUM($U66:Z66)&gt;$G$54,0,IF((SUM($U66:Z66)+AA15*$G$52)&gt;$G$54,$G$54-SUM($U66:Z66),AA15*$G$52)),2)</f>
        <v>180.83</v>
      </c>
      <c r="AB66" s="42">
        <f>ROUND(IF(SUM($U66:AA66)&gt;$G$54,0,IF((SUM($U66:AA66)+AB15*$G$52)&gt;$G$54,$G$54-SUM($U66:AA66),AB15*$G$52)),2)</f>
        <v>180.83</v>
      </c>
      <c r="AC66" s="42">
        <f>ROUND(IF(SUM($U66:AB66)&gt;$G$54,0,IF((SUM($U66:AB66)+AC15*$G$52)&gt;$G$54,$G$54-SUM($U66:AB66),AC15*$G$52)),2)</f>
        <v>180.83</v>
      </c>
      <c r="AD66" s="42">
        <f>ROUND(IF(SUM($U66:AC66)&gt;$G$54,0,IF((SUM($U66:AC66)+AD15*$G$52)&gt;$G$54,$G$54-SUM($U66:AC66),AD15*$G$52)),2)</f>
        <v>180.83</v>
      </c>
      <c r="AE66" s="42">
        <f>ROUND(IF(SUM($U66:AD66)&gt;$G$54,0,IF((SUM($U66:AD66)+AE15*$G$52)&gt;$G$54,$G$54-SUM($U66:AD66),AE15*$G$52)),2)</f>
        <v>180.83</v>
      </c>
      <c r="AF66" s="42">
        <f>ROUND(IF(SUM($U66:AE66)&gt;$G$54,0,IF((SUM($U66:AE66)+AF15*$G$52)&gt;$G$54,$G$54-SUM($U66:AE66),AF15*$G$52)),2)</f>
        <v>180.83</v>
      </c>
      <c r="AG66" s="42">
        <f>ROUND(IF(SUM($H66:H66)&gt;$G$54,0,IF((SUM($H66:H66)+AG15*$G$52)&gt;$G$54,$G$54-SUM($H66:H66),AG15*$G$52)),2)</f>
        <v>180.83</v>
      </c>
      <c r="AH66" s="42">
        <f>ROUND(IF(SUM($AG66:AG66)&gt;$G$54,0,IF((SUM(AG66:$AG66)+AH15*$G$52)&gt;$G$54,$G$54-SUM($AG66:AG66),AH15*$G$52)),2)</f>
        <v>180.83</v>
      </c>
      <c r="AI66" s="42">
        <f>ROUND(IF(SUM($AG66:AH66)&gt;$G$54,0,IF((SUM($AG66:AH66)+AI15*$G$52)&gt;$G$54,$G$54-SUM($AG66:AH66),AI15*$G$52)),2)</f>
        <v>180.83</v>
      </c>
      <c r="AJ66" s="42">
        <f>ROUND(IF(SUM($AG66:AI66)&gt;$G$54,0,IF((SUM($AG66:AI66)+AJ15*$G$52)&gt;$G$54,$G$54-SUM($AG66:AI66),AJ15*$G$52)),2)</f>
        <v>180.83</v>
      </c>
      <c r="AK66" s="42">
        <f>ROUND(IF(SUM($AG66:AJ66)&gt;$G$54,0,IF((SUM($AG66:AJ66)+AK15*$G$52)&gt;$G$54,$G$54-SUM($AG66:AJ66),AK15*$G$52)),2)</f>
        <v>180.83</v>
      </c>
      <c r="AL66" s="42">
        <f>ROUND(IF(SUM($AG66:AK66)&gt;$G$54,0,IF((SUM($AG66:AK66)+AL15*$G$52)&gt;$G$54,$G$54-SUM($AG66:AK66),AL15*$G$52)),2)</f>
        <v>180.83</v>
      </c>
      <c r="AM66" s="42">
        <f>ROUND(IF(SUM($AG66:AL66)&gt;$G$54,0,IF((SUM($AG66:AL66)+AM15*$G$52)&gt;$G$54,$G$54-SUM($AG66:AL66),AM15*$G$52)),2)</f>
        <v>180.83</v>
      </c>
      <c r="AN66" s="42">
        <f>ROUND(IF(SUM($AG66:AM66)&gt;$G$54,0,IF((SUM($AG66:AM66)+AN15*$G$52)&gt;$G$54,$G$54-SUM($AG66:AM66),AN15*$G$52)),2)</f>
        <v>180.83</v>
      </c>
      <c r="AO66" s="42">
        <f>ROUND(IF(SUM($AG66:AN66)&gt;$G$54,0,IF((SUM($AG66:AN66)+AO15*$G$52)&gt;$G$54,$G$54-SUM($AG66:AN66),AO15*$G$52)),2)</f>
        <v>180.83</v>
      </c>
      <c r="AP66" s="42">
        <f>ROUND(IF(SUM($AG66:AO66)&gt;$G$54,0,IF((SUM($AG66:AO66)+AP15*$G$52)&gt;$G$54,$G$54-SUM($AG66:AO66),AP15*$G$52)),2)</f>
        <v>180.83</v>
      </c>
      <c r="AQ66" s="42">
        <f>ROUND(IF(SUM($AG66:AP66)&gt;$G$54,0,IF((SUM($AG66:AP66)+AQ15*$G$52)&gt;$G$54,$G$54-SUM($AG66:AP66),AQ15*$G$52)),2)</f>
        <v>180.83</v>
      </c>
      <c r="AR66" s="42">
        <f>ROUND(IF(SUM($AG66:AQ66)&gt;$G$54,0,IF((SUM($AG66:AQ66)+AR15*$G$52)&gt;$G$54,$G$54-SUM($AG66:AQ66),AR15*$G$52)),2)</f>
        <v>180.83</v>
      </c>
    </row>
    <row r="67" spans="1:44" x14ac:dyDescent="0.3">
      <c r="A67" s="38" t="str">
        <f t="shared" si="42"/>
        <v>Regional Director/NE</v>
      </c>
      <c r="I67" s="42">
        <f>ROUND(IF(SUM($H67:H67)&gt;$G$54,0,IF((SUM($H67:H67)+I16*$G$52)&gt;$G$54,$G$54-SUM($H67:H67),I16*$G$52)),2)</f>
        <v>387.5</v>
      </c>
      <c r="J67" s="42">
        <f>ROUND(IF(SUM($I67:I67)&gt;$G$54,0,IF((SUM($I67:I67)+J16*$G$52)&gt;$G$54,$G$54-SUM($I67:I67),J16*$G$52)),2)</f>
        <v>387.5</v>
      </c>
      <c r="K67" s="42">
        <f>ROUND(IF(SUM($I67:J67)&gt;$G$54,0,IF((SUM($I67:J67)+K16*$G$52)&gt;$G$54,$G$54-SUM($I67:J67),K16*$G$52)),2)</f>
        <v>387.5</v>
      </c>
      <c r="L67" s="42">
        <f>ROUND(IF(SUM($I67:K67)&gt;$G$54,0,IF((SUM($I67:K67)+L16*$G$52)&gt;$G$54,$G$54-SUM($I67:K67),L16*$G$52)),2)</f>
        <v>387.5</v>
      </c>
      <c r="M67" s="42">
        <f>ROUND(IF(SUM($I67:L67)&gt;$G$54,0,IF((SUM($I67:L67)+M16*$G$52)&gt;$G$54,$G$54-SUM($I67:L67),M16*$G$52)),2)</f>
        <v>387.5</v>
      </c>
      <c r="N67" s="42">
        <f>ROUND(IF(SUM($I67:M67)&gt;$G$54,0,IF((SUM($I67:M67)+N16*$G$52)&gt;$G$54,$G$54-SUM($I67:M67),N16*$G$52)),2)</f>
        <v>387.5</v>
      </c>
      <c r="O67" s="42">
        <f>ROUND(IF(SUM($I67:N67)&gt;$G$54,0,IF((SUM($I67:N67)+O16*$G$52)&gt;$G$54,$G$54-SUM($I67:N67),O16*$G$52)),2)</f>
        <v>387.5</v>
      </c>
      <c r="P67" s="42">
        <f>ROUND(IF(SUM($I67:O67)&gt;$G$54,0,IF((SUM($I67:O67)+P16*$G$52)&gt;$G$54,$G$54-SUM($I67:O67),P16*$G$52)),2)</f>
        <v>387.5</v>
      </c>
      <c r="Q67" s="42">
        <f>ROUND(IF(SUM($I67:P67)&gt;$G$54,0,IF((SUM($I67:P67)+Q16*$G$52)&gt;$G$54,$G$54-SUM($I67:P67),Q16*$G$52)),2)</f>
        <v>387.5</v>
      </c>
      <c r="R67" s="42">
        <f>ROUND(IF(SUM($I67:Q67)&gt;$G$54,0,IF((SUM($I67:Q67)+R16*$G$52)&gt;$G$54,$G$54-SUM($I67:Q67),R16*$G$52)),2)</f>
        <v>387.5</v>
      </c>
      <c r="S67" s="42">
        <f>ROUND(IF(SUM($I67:R67)&gt;$G$54,0,IF((SUM($I67:R67)+S16*$G$52)&gt;$G$54,$G$54-SUM($I67:R67),S16*$G$52)),2)</f>
        <v>387.5</v>
      </c>
      <c r="T67" s="42">
        <f>ROUND(IF(SUM($I67:S67)&gt;$G$54,0,IF((SUM($I67:S67)+T16*$G$52)&gt;$G$54,$G$54-SUM($I67:S67),T16*$G$52)),2)</f>
        <v>387.5</v>
      </c>
      <c r="U67" s="42">
        <f>ROUND(IF(SUM($H67:H67)&gt;$G$54,0,IF((SUM($H67:H67)+U16*$G$52)&gt;$G$54,$G$54-SUM($H67:H67),U16*$G$52)),2)</f>
        <v>387.5</v>
      </c>
      <c r="V67" s="42">
        <f>ROUND(IF(SUM($U67:U67)&gt;$G$54,0,IF((SUM($U67:U67)+V16*$G$52)&gt;$G$54,$G$54-SUM($U67:U67),V16*$G$52)),2)</f>
        <v>387.5</v>
      </c>
      <c r="W67" s="42">
        <f>ROUND(IF(SUM($U67:V67)&gt;$G$54,0,IF((SUM($U67:V67)+W16*$G$52)&gt;$G$54,$G$54-SUM($U67:V67),W16*$G$52)),2)</f>
        <v>387.5</v>
      </c>
      <c r="X67" s="42">
        <f>ROUND(IF(SUM($U67:W67)&gt;$G$54,0,IF((SUM($U67:W67)+X16*$G$52)&gt;$G$54,$G$54-SUM($U67:W67),X16*$G$52)),2)</f>
        <v>387.5</v>
      </c>
      <c r="Y67" s="42">
        <f>ROUND(IF(SUM($U67:X67)&gt;$G$54,0,IF((SUM($U67:X67)+Y16*$G$52)&gt;$G$54,$G$54-SUM($U67:X67),Y16*$G$52)),2)</f>
        <v>387.5</v>
      </c>
      <c r="Z67" s="42">
        <f>ROUND(IF(SUM($U67:Y67)&gt;$G$54,0,IF((SUM($U67:Y67)+Z16*$G$52)&gt;$G$54,$G$54-SUM($U67:Y67),Z16*$G$52)),2)</f>
        <v>387.5</v>
      </c>
      <c r="AA67" s="42">
        <f>ROUND(IF(SUM($U67:Z67)&gt;$G$54,0,IF((SUM($U67:Z67)+AA16*$G$52)&gt;$G$54,$G$54-SUM($U67:Z67),AA16*$G$52)),2)</f>
        <v>387.5</v>
      </c>
      <c r="AB67" s="42">
        <f>ROUND(IF(SUM($U67:AA67)&gt;$G$54,0,IF((SUM($U67:AA67)+AB16*$G$52)&gt;$G$54,$G$54-SUM($U67:AA67),AB16*$G$52)),2)</f>
        <v>387.5</v>
      </c>
      <c r="AC67" s="42">
        <f>ROUND(IF(SUM($U67:AB67)&gt;$G$54,0,IF((SUM($U67:AB67)+AC16*$G$52)&gt;$G$54,$G$54-SUM($U67:AB67),AC16*$G$52)),2)</f>
        <v>387.5</v>
      </c>
      <c r="AD67" s="42">
        <f>ROUND(IF(SUM($U67:AC67)&gt;$G$54,0,IF((SUM($U67:AC67)+AD16*$G$52)&gt;$G$54,$G$54-SUM($U67:AC67),AD16*$G$52)),2)</f>
        <v>387.5</v>
      </c>
      <c r="AE67" s="42">
        <f>ROUND(IF(SUM($U67:AD67)&gt;$G$54,0,IF((SUM($U67:AD67)+AE16*$G$52)&gt;$G$54,$G$54-SUM($U67:AD67),AE16*$G$52)),2)</f>
        <v>387.5</v>
      </c>
      <c r="AF67" s="42">
        <f>ROUND(IF(SUM($U67:AE67)&gt;$G$54,0,IF((SUM($U67:AE67)+AF16*$G$52)&gt;$G$54,$G$54-SUM($U67:AE67),AF16*$G$52)),2)</f>
        <v>387.5</v>
      </c>
      <c r="AG67" s="42">
        <f>ROUND(IF(SUM($H67:H67)&gt;$G$54,0,IF((SUM($H67:H67)+AG16*$G$52)&gt;$G$54,$G$54-SUM($H67:H67),AG16*$G$52)),2)</f>
        <v>387.5</v>
      </c>
      <c r="AH67" s="42">
        <f>ROUND(IF(SUM($AG67:AG67)&gt;$G$54,0,IF((SUM(AG67:$AG67)+AH16*$G$52)&gt;$G$54,$G$54-SUM($AG67:AG67),AH16*$G$52)),2)</f>
        <v>387.5</v>
      </c>
      <c r="AI67" s="42">
        <f>ROUND(IF(SUM($AG67:AH67)&gt;$G$54,0,IF((SUM($AG67:AH67)+AI16*$G$52)&gt;$G$54,$G$54-SUM($AG67:AH67),AI16*$G$52)),2)</f>
        <v>387.5</v>
      </c>
      <c r="AJ67" s="42">
        <f>ROUND(IF(SUM($AG67:AI67)&gt;$G$54,0,IF((SUM($AG67:AI67)+AJ16*$G$52)&gt;$G$54,$G$54-SUM($AG67:AI67),AJ16*$G$52)),2)</f>
        <v>387.5</v>
      </c>
      <c r="AK67" s="42">
        <f>ROUND(IF(SUM($AG67:AJ67)&gt;$G$54,0,IF((SUM($AG67:AJ67)+AK16*$G$52)&gt;$G$54,$G$54-SUM($AG67:AJ67),AK16*$G$52)),2)</f>
        <v>387.5</v>
      </c>
      <c r="AL67" s="42">
        <f>ROUND(IF(SUM($AG67:AK67)&gt;$G$54,0,IF((SUM($AG67:AK67)+AL16*$G$52)&gt;$G$54,$G$54-SUM($AG67:AK67),AL16*$G$52)),2)</f>
        <v>387.5</v>
      </c>
      <c r="AM67" s="42">
        <f>ROUND(IF(SUM($AG67:AL67)&gt;$G$54,0,IF((SUM($AG67:AL67)+AM16*$G$52)&gt;$G$54,$G$54-SUM($AG67:AL67),AM16*$G$52)),2)</f>
        <v>387.5</v>
      </c>
      <c r="AN67" s="42">
        <f>ROUND(IF(SUM($AG67:AM67)&gt;$G$54,0,IF((SUM($AG67:AM67)+AN16*$G$52)&gt;$G$54,$G$54-SUM($AG67:AM67),AN16*$G$52)),2)</f>
        <v>387.5</v>
      </c>
      <c r="AO67" s="42">
        <f>ROUND(IF(SUM($AG67:AN67)&gt;$G$54,0,IF((SUM($AG67:AN67)+AO16*$G$52)&gt;$G$54,$G$54-SUM($AG67:AN67),AO16*$G$52)),2)</f>
        <v>387.5</v>
      </c>
      <c r="AP67" s="42">
        <f>ROUND(IF(SUM($AG67:AO67)&gt;$G$54,0,IF((SUM($AG67:AO67)+AP16*$G$52)&gt;$G$54,$G$54-SUM($AG67:AO67),AP16*$G$52)),2)</f>
        <v>387.5</v>
      </c>
      <c r="AQ67" s="42">
        <f>ROUND(IF(SUM($AG67:AP67)&gt;$G$54,0,IF((SUM($AG67:AP67)+AQ16*$G$52)&gt;$G$54,$G$54-SUM($AG67:AP67),AQ16*$G$52)),2)</f>
        <v>387.5</v>
      </c>
      <c r="AR67" s="42">
        <f>ROUND(IF(SUM($AG67:AQ67)&gt;$G$54,0,IF((SUM($AG67:AQ67)+AR16*$G$52)&gt;$G$54,$G$54-SUM($AG67:AQ67),AR16*$G$52)),2)</f>
        <v>387.5</v>
      </c>
    </row>
    <row r="68" spans="1:44" x14ac:dyDescent="0.3">
      <c r="A68" s="38" t="str">
        <f t="shared" si="42"/>
        <v>Regional Director/MW</v>
      </c>
      <c r="I68" s="42">
        <f>ROUND(IF(SUM($H68:H68)&gt;$G$54,0,IF((SUM($H68:H68)+I17*$G$52)&gt;$G$54,$G$54-SUM($H68:H68),I17*$G$52)),2)</f>
        <v>387.5</v>
      </c>
      <c r="J68" s="42">
        <f>ROUND(IF(SUM($I68:I68)&gt;$G$54,0,IF((SUM($I68:I68)+J17*$G$52)&gt;$G$54,$G$54-SUM($I68:I68),J17*$G$52)),2)</f>
        <v>387.5</v>
      </c>
      <c r="K68" s="42">
        <f>ROUND(IF(SUM($I68:J68)&gt;$G$54,0,IF((SUM($I68:J68)+K17*$G$52)&gt;$G$54,$G$54-SUM($I68:J68),K17*$G$52)),2)</f>
        <v>387.5</v>
      </c>
      <c r="L68" s="42">
        <f>ROUND(IF(SUM($I68:K68)&gt;$G$54,0,IF((SUM($I68:K68)+L17*$G$52)&gt;$G$54,$G$54-SUM($I68:K68),L17*$G$52)),2)</f>
        <v>387.5</v>
      </c>
      <c r="M68" s="42">
        <f>ROUND(IF(SUM($I68:L68)&gt;$G$54,0,IF((SUM($I68:L68)+M17*$G$52)&gt;$G$54,$G$54-SUM($I68:L68),M17*$G$52)),2)</f>
        <v>387.5</v>
      </c>
      <c r="N68" s="42">
        <f>ROUND(IF(SUM($I68:M68)&gt;$G$54,0,IF((SUM($I68:M68)+N17*$G$52)&gt;$G$54,$G$54-SUM($I68:M68),N17*$G$52)),2)</f>
        <v>387.5</v>
      </c>
      <c r="O68" s="42">
        <f>ROUND(IF(SUM($I68:N68)&gt;$G$54,0,IF((SUM($I68:N68)+O17*$G$52)&gt;$G$54,$G$54-SUM($I68:N68),O17*$G$52)),2)</f>
        <v>387.5</v>
      </c>
      <c r="P68" s="42">
        <f>ROUND(IF(SUM($I68:O68)&gt;$G$54,0,IF((SUM($I68:O68)+P17*$G$52)&gt;$G$54,$G$54-SUM($I68:O68),P17*$G$52)),2)</f>
        <v>387.5</v>
      </c>
      <c r="Q68" s="42">
        <f>ROUND(IF(SUM($I68:P68)&gt;$G$54,0,IF((SUM($I68:P68)+Q17*$G$52)&gt;$G$54,$G$54-SUM($I68:P68),Q17*$G$52)),2)</f>
        <v>387.5</v>
      </c>
      <c r="R68" s="42">
        <f>ROUND(IF(SUM($I68:Q68)&gt;$G$54,0,IF((SUM($I68:Q68)+R17*$G$52)&gt;$G$54,$G$54-SUM($I68:Q68),R17*$G$52)),2)</f>
        <v>387.5</v>
      </c>
      <c r="S68" s="42">
        <f>ROUND(IF(SUM($I68:R68)&gt;$G$54,0,IF((SUM($I68:R68)+S17*$G$52)&gt;$G$54,$G$54-SUM($I68:R68),S17*$G$52)),2)</f>
        <v>387.5</v>
      </c>
      <c r="T68" s="42">
        <f>ROUND(IF(SUM($I68:S68)&gt;$G$54,0,IF((SUM($I68:S68)+T17*$G$52)&gt;$G$54,$G$54-SUM($I68:S68),T17*$G$52)),2)</f>
        <v>387.5</v>
      </c>
      <c r="U68" s="42">
        <f>ROUND(IF(SUM($H68:H68)&gt;$G$54,0,IF((SUM($H68:H68)+U17*$G$52)&gt;$G$54,$G$54-SUM($H68:H68),U17*$G$52)),2)</f>
        <v>387.5</v>
      </c>
      <c r="V68" s="42">
        <f>ROUND(IF(SUM($U68:U68)&gt;$G$54,0,IF((SUM($U68:U68)+V17*$G$52)&gt;$G$54,$G$54-SUM($U68:U68),V17*$G$52)),2)</f>
        <v>387.5</v>
      </c>
      <c r="W68" s="42">
        <f>ROUND(IF(SUM($U68:V68)&gt;$G$54,0,IF((SUM($U68:V68)+W17*$G$52)&gt;$G$54,$G$54-SUM($U68:V68),W17*$G$52)),2)</f>
        <v>387.5</v>
      </c>
      <c r="X68" s="42">
        <f>ROUND(IF(SUM($U68:W68)&gt;$G$54,0,IF((SUM($U68:W68)+X17*$G$52)&gt;$G$54,$G$54-SUM($U68:W68),X17*$G$52)),2)</f>
        <v>387.5</v>
      </c>
      <c r="Y68" s="42">
        <f>ROUND(IF(SUM($U68:X68)&gt;$G$54,0,IF((SUM($U68:X68)+Y17*$G$52)&gt;$G$54,$G$54-SUM($U68:X68),Y17*$G$52)),2)</f>
        <v>387.5</v>
      </c>
      <c r="Z68" s="42">
        <f>ROUND(IF(SUM($U68:Y68)&gt;$G$54,0,IF((SUM($U68:Y68)+Z17*$G$52)&gt;$G$54,$G$54-SUM($U68:Y68),Z17*$G$52)),2)</f>
        <v>387.5</v>
      </c>
      <c r="AA68" s="42">
        <f>ROUND(IF(SUM($U68:Z68)&gt;$G$54,0,IF((SUM($U68:Z68)+AA17*$G$52)&gt;$G$54,$G$54-SUM($U68:Z68),AA17*$G$52)),2)</f>
        <v>387.5</v>
      </c>
      <c r="AB68" s="42">
        <f>ROUND(IF(SUM($U68:AA68)&gt;$G$54,0,IF((SUM($U68:AA68)+AB17*$G$52)&gt;$G$54,$G$54-SUM($U68:AA68),AB17*$G$52)),2)</f>
        <v>387.5</v>
      </c>
      <c r="AC68" s="42">
        <f>ROUND(IF(SUM($U68:AB68)&gt;$G$54,0,IF((SUM($U68:AB68)+AC17*$G$52)&gt;$G$54,$G$54-SUM($U68:AB68),AC17*$G$52)),2)</f>
        <v>387.5</v>
      </c>
      <c r="AD68" s="42">
        <f>ROUND(IF(SUM($U68:AC68)&gt;$G$54,0,IF((SUM($U68:AC68)+AD17*$G$52)&gt;$G$54,$G$54-SUM($U68:AC68),AD17*$G$52)),2)</f>
        <v>387.5</v>
      </c>
      <c r="AE68" s="42">
        <f>ROUND(IF(SUM($U68:AD68)&gt;$G$54,0,IF((SUM($U68:AD68)+AE17*$G$52)&gt;$G$54,$G$54-SUM($U68:AD68),AE17*$G$52)),2)</f>
        <v>387.5</v>
      </c>
      <c r="AF68" s="42">
        <f>ROUND(IF(SUM($U68:AE68)&gt;$G$54,0,IF((SUM($U68:AE68)+AF17*$G$52)&gt;$G$54,$G$54-SUM($U68:AE68),AF17*$G$52)),2)</f>
        <v>387.5</v>
      </c>
      <c r="AG68" s="42">
        <f>ROUND(IF(SUM($H68:H68)&gt;$G$54,0,IF((SUM($H68:H68)+AG17*$G$52)&gt;$G$54,$G$54-SUM($H68:H68),AG17*$G$52)),2)</f>
        <v>387.5</v>
      </c>
      <c r="AH68" s="42">
        <f>ROUND(IF(SUM($AG68:AG68)&gt;$G$54,0,IF((SUM(AG68:$AG68)+AH17*$G$52)&gt;$G$54,$G$54-SUM($AG68:AG68),AH17*$G$52)),2)</f>
        <v>387.5</v>
      </c>
      <c r="AI68" s="42">
        <f>ROUND(IF(SUM($AG68:AH68)&gt;$G$54,0,IF((SUM($AG68:AH68)+AI17*$G$52)&gt;$G$54,$G$54-SUM($AG68:AH68),AI17*$G$52)),2)</f>
        <v>387.5</v>
      </c>
      <c r="AJ68" s="42">
        <f>ROUND(IF(SUM($AG68:AI68)&gt;$G$54,0,IF((SUM($AG68:AI68)+AJ17*$G$52)&gt;$G$54,$G$54-SUM($AG68:AI68),AJ17*$G$52)),2)</f>
        <v>387.5</v>
      </c>
      <c r="AK68" s="42">
        <f>ROUND(IF(SUM($AG68:AJ68)&gt;$G$54,0,IF((SUM($AG68:AJ68)+AK17*$G$52)&gt;$G$54,$G$54-SUM($AG68:AJ68),AK17*$G$52)),2)</f>
        <v>387.5</v>
      </c>
      <c r="AL68" s="42">
        <f>ROUND(IF(SUM($AG68:AK68)&gt;$G$54,0,IF((SUM($AG68:AK68)+AL17*$G$52)&gt;$G$54,$G$54-SUM($AG68:AK68),AL17*$G$52)),2)</f>
        <v>387.5</v>
      </c>
      <c r="AM68" s="42">
        <f>ROUND(IF(SUM($AG68:AL68)&gt;$G$54,0,IF((SUM($AG68:AL68)+AM17*$G$52)&gt;$G$54,$G$54-SUM($AG68:AL68),AM17*$G$52)),2)</f>
        <v>387.5</v>
      </c>
      <c r="AN68" s="42">
        <f>ROUND(IF(SUM($AG68:AM68)&gt;$G$54,0,IF((SUM($AG68:AM68)+AN17*$G$52)&gt;$G$54,$G$54-SUM($AG68:AM68),AN17*$G$52)),2)</f>
        <v>387.5</v>
      </c>
      <c r="AO68" s="42">
        <f>ROUND(IF(SUM($AG68:AN68)&gt;$G$54,0,IF((SUM($AG68:AN68)+AO17*$G$52)&gt;$G$54,$G$54-SUM($AG68:AN68),AO17*$G$52)),2)</f>
        <v>387.5</v>
      </c>
      <c r="AP68" s="42">
        <f>ROUND(IF(SUM($AG68:AO68)&gt;$G$54,0,IF((SUM($AG68:AO68)+AP17*$G$52)&gt;$G$54,$G$54-SUM($AG68:AO68),AP17*$G$52)),2)</f>
        <v>387.5</v>
      </c>
      <c r="AQ68" s="42">
        <f>ROUND(IF(SUM($AG68:AP68)&gt;$G$54,0,IF((SUM($AG68:AP68)+AQ17*$G$52)&gt;$G$54,$G$54-SUM($AG68:AP68),AQ17*$G$52)),2)</f>
        <v>387.5</v>
      </c>
      <c r="AR68" s="42">
        <f>ROUND(IF(SUM($AG68:AQ68)&gt;$G$54,0,IF((SUM($AG68:AQ68)+AR17*$G$52)&gt;$G$54,$G$54-SUM($AG68:AQ68),AR17*$G$52)),2)</f>
        <v>387.5</v>
      </c>
    </row>
    <row r="69" spans="1:44" x14ac:dyDescent="0.3">
      <c r="A69" s="38" t="str">
        <f t="shared" si="42"/>
        <v>Regional Director/West</v>
      </c>
      <c r="I69" s="42">
        <f>ROUND(IF(SUM($H69:H69)&gt;$G$54,0,IF((SUM($H69:H69)+I18*$G$52)&gt;$G$54,$G$54-SUM($H69:H69),I18*$G$52)),2)</f>
        <v>387.5</v>
      </c>
      <c r="J69" s="42">
        <f>ROUND(IF(SUM($I69:I69)&gt;$G$54,0,IF((SUM($I69:I69)+J18*$G$52)&gt;$G$54,$G$54-SUM($I69:I69),J18*$G$52)),2)</f>
        <v>387.5</v>
      </c>
      <c r="K69" s="42">
        <f>ROUND(IF(SUM($I69:J69)&gt;$G$54,0,IF((SUM($I69:J69)+K18*$G$52)&gt;$G$54,$G$54-SUM($I69:J69),K18*$G$52)),2)</f>
        <v>387.5</v>
      </c>
      <c r="L69" s="42">
        <f>ROUND(IF(SUM($I69:K69)&gt;$G$54,0,IF((SUM($I69:K69)+L18*$G$52)&gt;$G$54,$G$54-SUM($I69:K69),L18*$G$52)),2)</f>
        <v>387.5</v>
      </c>
      <c r="M69" s="42">
        <f>ROUND(IF(SUM($I69:L69)&gt;$G$54,0,IF((SUM($I69:L69)+M18*$G$52)&gt;$G$54,$G$54-SUM($I69:L69),M18*$G$52)),2)</f>
        <v>387.5</v>
      </c>
      <c r="N69" s="42">
        <f>ROUND(IF(SUM($I69:M69)&gt;$G$54,0,IF((SUM($I69:M69)+N18*$G$52)&gt;$G$54,$G$54-SUM($I69:M69),N18*$G$52)),2)</f>
        <v>387.5</v>
      </c>
      <c r="O69" s="42">
        <f>ROUND(IF(SUM($I69:N69)&gt;$G$54,0,IF((SUM($I69:N69)+O18*$G$52)&gt;$G$54,$G$54-SUM($I69:N69),O18*$G$52)),2)</f>
        <v>387.5</v>
      </c>
      <c r="P69" s="42">
        <f>ROUND(IF(SUM($I69:O69)&gt;$G$54,0,IF((SUM($I69:O69)+P18*$G$52)&gt;$G$54,$G$54-SUM($I69:O69),P18*$G$52)),2)</f>
        <v>387.5</v>
      </c>
      <c r="Q69" s="42">
        <f>ROUND(IF(SUM($I69:P69)&gt;$G$54,0,IF((SUM($I69:P69)+Q18*$G$52)&gt;$G$54,$G$54-SUM($I69:P69),Q18*$G$52)),2)</f>
        <v>387.5</v>
      </c>
      <c r="R69" s="42">
        <f>ROUND(IF(SUM($I69:Q69)&gt;$G$54,0,IF((SUM($I69:Q69)+R18*$G$52)&gt;$G$54,$G$54-SUM($I69:Q69),R18*$G$52)),2)</f>
        <v>387.5</v>
      </c>
      <c r="S69" s="42">
        <f>ROUND(IF(SUM($I69:R69)&gt;$G$54,0,IF((SUM($I69:R69)+S18*$G$52)&gt;$G$54,$G$54-SUM($I69:R69),S18*$G$52)),2)</f>
        <v>387.5</v>
      </c>
      <c r="T69" s="42">
        <f>ROUND(IF(SUM($I69:S69)&gt;$G$54,0,IF((SUM($I69:S69)+T18*$G$52)&gt;$G$54,$G$54-SUM($I69:S69),T18*$G$52)),2)</f>
        <v>387.5</v>
      </c>
      <c r="U69" s="42">
        <f>ROUND(IF(SUM($H69:H69)&gt;$G$54,0,IF((SUM($H69:H69)+U18*$G$52)&gt;$G$54,$G$54-SUM($H69:H69),U18*$G$52)),2)</f>
        <v>387.5</v>
      </c>
      <c r="V69" s="42">
        <f>ROUND(IF(SUM($U69:U69)&gt;$G$54,0,IF((SUM($U69:U69)+V18*$G$52)&gt;$G$54,$G$54-SUM($U69:U69),V18*$G$52)),2)</f>
        <v>387.5</v>
      </c>
      <c r="W69" s="42">
        <f>ROUND(IF(SUM($U69:V69)&gt;$G$54,0,IF((SUM($U69:V69)+W18*$G$52)&gt;$G$54,$G$54-SUM($U69:V69),W18*$G$52)),2)</f>
        <v>387.5</v>
      </c>
      <c r="X69" s="42">
        <f>ROUND(IF(SUM($U69:W69)&gt;$G$54,0,IF((SUM($U69:W69)+X18*$G$52)&gt;$G$54,$G$54-SUM($U69:W69),X18*$G$52)),2)</f>
        <v>387.5</v>
      </c>
      <c r="Y69" s="42">
        <f>ROUND(IF(SUM($U69:X69)&gt;$G$54,0,IF((SUM($U69:X69)+Y18*$G$52)&gt;$G$54,$G$54-SUM($U69:X69),Y18*$G$52)),2)</f>
        <v>387.5</v>
      </c>
      <c r="Z69" s="42">
        <f>ROUND(IF(SUM($U69:Y69)&gt;$G$54,0,IF((SUM($U69:Y69)+Z18*$G$52)&gt;$G$54,$G$54-SUM($U69:Y69),Z18*$G$52)),2)</f>
        <v>387.5</v>
      </c>
      <c r="AA69" s="42">
        <f>ROUND(IF(SUM($U69:Z69)&gt;$G$54,0,IF((SUM($U69:Z69)+AA18*$G$52)&gt;$G$54,$G$54-SUM($U69:Z69),AA18*$G$52)),2)</f>
        <v>387.5</v>
      </c>
      <c r="AB69" s="42">
        <f>ROUND(IF(SUM($U69:AA69)&gt;$G$54,0,IF((SUM($U69:AA69)+AB18*$G$52)&gt;$G$54,$G$54-SUM($U69:AA69),AB18*$G$52)),2)</f>
        <v>387.5</v>
      </c>
      <c r="AC69" s="42">
        <f>ROUND(IF(SUM($U69:AB69)&gt;$G$54,0,IF((SUM($U69:AB69)+AC18*$G$52)&gt;$G$54,$G$54-SUM($U69:AB69),AC18*$G$52)),2)</f>
        <v>387.5</v>
      </c>
      <c r="AD69" s="42">
        <f>ROUND(IF(SUM($U69:AC69)&gt;$G$54,0,IF((SUM($U69:AC69)+AD18*$G$52)&gt;$G$54,$G$54-SUM($U69:AC69),AD18*$G$52)),2)</f>
        <v>387.5</v>
      </c>
      <c r="AE69" s="42">
        <f>ROUND(IF(SUM($U69:AD69)&gt;$G$54,0,IF((SUM($U69:AD69)+AE18*$G$52)&gt;$G$54,$G$54-SUM($U69:AD69),AE18*$G$52)),2)</f>
        <v>387.5</v>
      </c>
      <c r="AF69" s="42">
        <f>ROUND(IF(SUM($U69:AE69)&gt;$G$54,0,IF((SUM($U69:AE69)+AF18*$G$52)&gt;$G$54,$G$54-SUM($U69:AE69),AF18*$G$52)),2)</f>
        <v>387.5</v>
      </c>
      <c r="AG69" s="42">
        <f>ROUND(IF(SUM($H69:H69)&gt;$G$54,0,IF((SUM($H69:H69)+AG18*$G$52)&gt;$G$54,$G$54-SUM($H69:H69),AG18*$G$52)),2)</f>
        <v>387.5</v>
      </c>
      <c r="AH69" s="42">
        <f>ROUND(IF(SUM($AG69:AG69)&gt;$G$54,0,IF((SUM(AG69:$AG69)+AH18*$G$52)&gt;$G$54,$G$54-SUM($AG69:AG69),AH18*$G$52)),2)</f>
        <v>387.5</v>
      </c>
      <c r="AI69" s="42">
        <f>ROUND(IF(SUM($AG69:AH69)&gt;$G$54,0,IF((SUM($AG69:AH69)+AI18*$G$52)&gt;$G$54,$G$54-SUM($AG69:AH69),AI18*$G$52)),2)</f>
        <v>387.5</v>
      </c>
      <c r="AJ69" s="42">
        <f>ROUND(IF(SUM($AG69:AI69)&gt;$G$54,0,IF((SUM($AG69:AI69)+AJ18*$G$52)&gt;$G$54,$G$54-SUM($AG69:AI69),AJ18*$G$52)),2)</f>
        <v>387.5</v>
      </c>
      <c r="AK69" s="42">
        <f>ROUND(IF(SUM($AG69:AJ69)&gt;$G$54,0,IF((SUM($AG69:AJ69)+AK18*$G$52)&gt;$G$54,$G$54-SUM($AG69:AJ69),AK18*$G$52)),2)</f>
        <v>387.5</v>
      </c>
      <c r="AL69" s="42">
        <f>ROUND(IF(SUM($AG69:AK69)&gt;$G$54,0,IF((SUM($AG69:AK69)+AL18*$G$52)&gt;$G$54,$G$54-SUM($AG69:AK69),AL18*$G$52)),2)</f>
        <v>387.5</v>
      </c>
      <c r="AM69" s="42">
        <f>ROUND(IF(SUM($AG69:AL69)&gt;$G$54,0,IF((SUM($AG69:AL69)+AM18*$G$52)&gt;$G$54,$G$54-SUM($AG69:AL69),AM18*$G$52)),2)</f>
        <v>387.5</v>
      </c>
      <c r="AN69" s="42">
        <f>ROUND(IF(SUM($AG69:AM69)&gt;$G$54,0,IF((SUM($AG69:AM69)+AN18*$G$52)&gt;$G$54,$G$54-SUM($AG69:AM69),AN18*$G$52)),2)</f>
        <v>387.5</v>
      </c>
      <c r="AO69" s="42">
        <f>ROUND(IF(SUM($AG69:AN69)&gt;$G$54,0,IF((SUM($AG69:AN69)+AO18*$G$52)&gt;$G$54,$G$54-SUM($AG69:AN69),AO18*$G$52)),2)</f>
        <v>387.5</v>
      </c>
      <c r="AP69" s="42">
        <f>ROUND(IF(SUM($AG69:AO69)&gt;$G$54,0,IF((SUM($AG69:AO69)+AP18*$G$52)&gt;$G$54,$G$54-SUM($AG69:AO69),AP18*$G$52)),2)</f>
        <v>387.5</v>
      </c>
      <c r="AQ69" s="42">
        <f>ROUND(IF(SUM($AG69:AP69)&gt;$G$54,0,IF((SUM($AG69:AP69)+AQ18*$G$52)&gt;$G$54,$G$54-SUM($AG69:AP69),AQ18*$G$52)),2)</f>
        <v>387.5</v>
      </c>
      <c r="AR69" s="42">
        <f>ROUND(IF(SUM($AG69:AQ69)&gt;$G$54,0,IF((SUM($AG69:AQ69)+AR18*$G$52)&gt;$G$54,$G$54-SUM($AG69:AQ69),AR18*$G$52)),2)</f>
        <v>387.5</v>
      </c>
    </row>
    <row r="70" spans="1:44" x14ac:dyDescent="0.3">
      <c r="A70" s="38" t="str">
        <f t="shared" si="42"/>
        <v>Inside AE</v>
      </c>
      <c r="I70" s="42">
        <f>ROUND(IF(SUM($H70:H70)&gt;$G$54,0,IF((SUM($H70:H70)+I19*$G$52)&gt;$G$54,$G$54-SUM($H70:H70),I19*$G$52)),2)</f>
        <v>180.83</v>
      </c>
      <c r="J70" s="42">
        <f>ROUND(IF(SUM($I70:I70)&gt;$G$54,0,IF((SUM($I70:I70)+J19*$G$52)&gt;$G$54,$G$54-SUM($I70:I70),J19*$G$52)),2)</f>
        <v>180.83</v>
      </c>
      <c r="K70" s="42">
        <f>ROUND(IF(SUM($I70:J70)&gt;$G$54,0,IF((SUM($I70:J70)+K19*$G$52)&gt;$G$54,$G$54-SUM($I70:J70),K19*$G$52)),2)</f>
        <v>180.83</v>
      </c>
      <c r="L70" s="42">
        <f>ROUND(IF(SUM($I70:K70)&gt;$G$54,0,IF((SUM($I70:K70)+L19*$G$52)&gt;$G$54,$G$54-SUM($I70:K70),L19*$G$52)),2)</f>
        <v>180.83</v>
      </c>
      <c r="M70" s="42">
        <f>ROUND(IF(SUM($I70:L70)&gt;$G$54,0,IF((SUM($I70:L70)+M19*$G$52)&gt;$G$54,$G$54-SUM($I70:L70),M19*$G$52)),2)</f>
        <v>180.83</v>
      </c>
      <c r="N70" s="42">
        <f>ROUND(IF(SUM($I70:M70)&gt;$G$54,0,IF((SUM($I70:M70)+N19*$G$52)&gt;$G$54,$G$54-SUM($I70:M70),N19*$G$52)),2)</f>
        <v>180.83</v>
      </c>
      <c r="O70" s="42">
        <f>ROUND(IF(SUM($I70:N70)&gt;$G$54,0,IF((SUM($I70:N70)+O19*$G$52)&gt;$G$54,$G$54-SUM($I70:N70),O19*$G$52)),2)</f>
        <v>180.83</v>
      </c>
      <c r="P70" s="42">
        <f>ROUND(IF(SUM($I70:O70)&gt;$G$54,0,IF((SUM($I70:O70)+P19*$G$52)&gt;$G$54,$G$54-SUM($I70:O70),P19*$G$52)),2)</f>
        <v>180.83</v>
      </c>
      <c r="Q70" s="42">
        <f>ROUND(IF(SUM($I70:P70)&gt;$G$54,0,IF((SUM($I70:P70)+Q19*$G$52)&gt;$G$54,$G$54-SUM($I70:P70),Q19*$G$52)),2)</f>
        <v>180.83</v>
      </c>
      <c r="R70" s="42">
        <f>ROUND(IF(SUM($I70:Q70)&gt;$G$54,0,IF((SUM($I70:Q70)+R19*$G$52)&gt;$G$54,$G$54-SUM($I70:Q70),R19*$G$52)),2)</f>
        <v>180.83</v>
      </c>
      <c r="S70" s="42">
        <f>ROUND(IF(SUM($I70:R70)&gt;$G$54,0,IF((SUM($I70:R70)+S19*$G$52)&gt;$G$54,$G$54-SUM($I70:R70),S19*$G$52)),2)</f>
        <v>180.83</v>
      </c>
      <c r="T70" s="42">
        <f>ROUND(IF(SUM($I70:S70)&gt;$G$54,0,IF((SUM($I70:S70)+T19*$G$52)&gt;$G$54,$G$54-SUM($I70:S70),T19*$G$52)),2)</f>
        <v>180.83</v>
      </c>
      <c r="U70" s="42">
        <f>ROUND(IF(SUM($H70:H70)&gt;$G$54,0,IF((SUM($H70:H70)+U19*$G$52)&gt;$G$54,$G$54-SUM($H70:H70),U19*$G$52)),2)</f>
        <v>180.83</v>
      </c>
      <c r="V70" s="42">
        <f>ROUND(IF(SUM($U70:U70)&gt;$G$54,0,IF((SUM($U70:U70)+V19*$G$52)&gt;$G$54,$G$54-SUM($U70:U70),V19*$G$52)),2)</f>
        <v>180.83</v>
      </c>
      <c r="W70" s="42">
        <f>ROUND(IF(SUM($U70:V70)&gt;$G$54,0,IF((SUM($U70:V70)+W19*$G$52)&gt;$G$54,$G$54-SUM($U70:V70),W19*$G$52)),2)</f>
        <v>180.83</v>
      </c>
      <c r="X70" s="42">
        <f>ROUND(IF(SUM($U70:W70)&gt;$G$54,0,IF((SUM($U70:W70)+X19*$G$52)&gt;$G$54,$G$54-SUM($U70:W70),X19*$G$52)),2)</f>
        <v>180.83</v>
      </c>
      <c r="Y70" s="42">
        <f>ROUND(IF(SUM($U70:X70)&gt;$G$54,0,IF((SUM($U70:X70)+Y19*$G$52)&gt;$G$54,$G$54-SUM($U70:X70),Y19*$G$52)),2)</f>
        <v>180.83</v>
      </c>
      <c r="Z70" s="42">
        <f>ROUND(IF(SUM($U70:Y70)&gt;$G$54,0,IF((SUM($U70:Y70)+Z19*$G$52)&gt;$G$54,$G$54-SUM($U70:Y70),Z19*$G$52)),2)</f>
        <v>180.83</v>
      </c>
      <c r="AA70" s="42">
        <f>ROUND(IF(SUM($U70:Z70)&gt;$G$54,0,IF((SUM($U70:Z70)+AA19*$G$52)&gt;$G$54,$G$54-SUM($U70:Z70),AA19*$G$52)),2)</f>
        <v>180.83</v>
      </c>
      <c r="AB70" s="42">
        <f>ROUND(IF(SUM($U70:AA70)&gt;$G$54,0,IF((SUM($U70:AA70)+AB19*$G$52)&gt;$G$54,$G$54-SUM($U70:AA70),AB19*$G$52)),2)</f>
        <v>180.83</v>
      </c>
      <c r="AC70" s="42">
        <f>ROUND(IF(SUM($U70:AB70)&gt;$G$54,0,IF((SUM($U70:AB70)+AC19*$G$52)&gt;$G$54,$G$54-SUM($U70:AB70),AC19*$G$52)),2)</f>
        <v>180.83</v>
      </c>
      <c r="AD70" s="42">
        <f>ROUND(IF(SUM($U70:AC70)&gt;$G$54,0,IF((SUM($U70:AC70)+AD19*$G$52)&gt;$G$54,$G$54-SUM($U70:AC70),AD19*$G$52)),2)</f>
        <v>180.83</v>
      </c>
      <c r="AE70" s="42">
        <f>ROUND(IF(SUM($U70:AD70)&gt;$G$54,0,IF((SUM($U70:AD70)+AE19*$G$52)&gt;$G$54,$G$54-SUM($U70:AD70),AE19*$G$52)),2)</f>
        <v>180.83</v>
      </c>
      <c r="AF70" s="42">
        <f>ROUND(IF(SUM($U70:AE70)&gt;$G$54,0,IF((SUM($U70:AE70)+AF19*$G$52)&gt;$G$54,$G$54-SUM($U70:AE70),AF19*$G$52)),2)</f>
        <v>180.83</v>
      </c>
      <c r="AG70" s="42">
        <f>ROUND(IF(SUM($H70:H70)&gt;$G$54,0,IF((SUM($H70:H70)+AG19*$G$52)&gt;$G$54,$G$54-SUM($H70:H70),AG19*$G$52)),2)</f>
        <v>180.83</v>
      </c>
      <c r="AH70" s="42">
        <f>ROUND(IF(SUM($AG70:AG70)&gt;$G$54,0,IF((SUM(AG70:$AG70)+AH19*$G$52)&gt;$G$54,$G$54-SUM($AG70:AG70),AH19*$G$52)),2)</f>
        <v>180.83</v>
      </c>
      <c r="AI70" s="42">
        <f>ROUND(IF(SUM($AG70:AH70)&gt;$G$54,0,IF((SUM($AG70:AH70)+AI19*$G$52)&gt;$G$54,$G$54-SUM($AG70:AH70),AI19*$G$52)),2)</f>
        <v>180.83</v>
      </c>
      <c r="AJ70" s="42">
        <f>ROUND(IF(SUM($AG70:AI70)&gt;$G$54,0,IF((SUM($AG70:AI70)+AJ19*$G$52)&gt;$G$54,$G$54-SUM($AG70:AI70),AJ19*$G$52)),2)</f>
        <v>180.83</v>
      </c>
      <c r="AK70" s="42">
        <f>ROUND(IF(SUM($AG70:AJ70)&gt;$G$54,0,IF((SUM($AG70:AJ70)+AK19*$G$52)&gt;$G$54,$G$54-SUM($AG70:AJ70),AK19*$G$52)),2)</f>
        <v>180.83</v>
      </c>
      <c r="AL70" s="42">
        <f>ROUND(IF(SUM($AG70:AK70)&gt;$G$54,0,IF((SUM($AG70:AK70)+AL19*$G$52)&gt;$G$54,$G$54-SUM($AG70:AK70),AL19*$G$52)),2)</f>
        <v>180.83</v>
      </c>
      <c r="AM70" s="42">
        <f>ROUND(IF(SUM($AG70:AL70)&gt;$G$54,0,IF((SUM($AG70:AL70)+AM19*$G$52)&gt;$G$54,$G$54-SUM($AG70:AL70),AM19*$G$52)),2)</f>
        <v>180.83</v>
      </c>
      <c r="AN70" s="42">
        <f>ROUND(IF(SUM($AG70:AM70)&gt;$G$54,0,IF((SUM($AG70:AM70)+AN19*$G$52)&gt;$G$54,$G$54-SUM($AG70:AM70),AN19*$G$52)),2)</f>
        <v>180.83</v>
      </c>
      <c r="AO70" s="42">
        <f>ROUND(IF(SUM($AG70:AN70)&gt;$G$54,0,IF((SUM($AG70:AN70)+AO19*$G$52)&gt;$G$54,$G$54-SUM($AG70:AN70),AO19*$G$52)),2)</f>
        <v>180.83</v>
      </c>
      <c r="AP70" s="42">
        <f>ROUND(IF(SUM($AG70:AO70)&gt;$G$54,0,IF((SUM($AG70:AO70)+AP19*$G$52)&gt;$G$54,$G$54-SUM($AG70:AO70),AP19*$G$52)),2)</f>
        <v>180.83</v>
      </c>
      <c r="AQ70" s="42">
        <f>ROUND(IF(SUM($AG70:AP70)&gt;$G$54,0,IF((SUM($AG70:AP70)+AQ19*$G$52)&gt;$G$54,$G$54-SUM($AG70:AP70),AQ19*$G$52)),2)</f>
        <v>180.83</v>
      </c>
      <c r="AR70" s="42">
        <f>ROUND(IF(SUM($AG70:AQ70)&gt;$G$54,0,IF((SUM($AG70:AQ70)+AR19*$G$52)&gt;$G$54,$G$54-SUM($AG70:AQ70),AR19*$G$52)),2)</f>
        <v>180.83</v>
      </c>
    </row>
    <row r="71" spans="1:44" x14ac:dyDescent="0.3">
      <c r="A71" s="38" t="str">
        <f t="shared" si="42"/>
        <v>Inside AE</v>
      </c>
      <c r="I71" s="42">
        <f>ROUND(IF(SUM($H71:H71)&gt;$G$54,0,IF((SUM($H71:H71)+I20*$G$52)&gt;$G$54,$G$54-SUM($H71:H71),I20*$G$52)),2)</f>
        <v>180.83</v>
      </c>
      <c r="J71" s="42">
        <f>ROUND(IF(SUM($I71:I71)&gt;$G$54,0,IF((SUM($I71:I71)+J20*$G$52)&gt;$G$54,$G$54-SUM($I71:I71),J20*$G$52)),2)</f>
        <v>180.83</v>
      </c>
      <c r="K71" s="42">
        <f>ROUND(IF(SUM($I71:J71)&gt;$G$54,0,IF((SUM($I71:J71)+K20*$G$52)&gt;$G$54,$G$54-SUM($I71:J71),K20*$G$52)),2)</f>
        <v>180.83</v>
      </c>
      <c r="L71" s="42">
        <f>ROUND(IF(SUM($I71:K71)&gt;$G$54,0,IF((SUM($I71:K71)+L20*$G$52)&gt;$G$54,$G$54-SUM($I71:K71),L20*$G$52)),2)</f>
        <v>180.83</v>
      </c>
      <c r="M71" s="42">
        <f>ROUND(IF(SUM($I71:L71)&gt;$G$54,0,IF((SUM($I71:L71)+M20*$G$52)&gt;$G$54,$G$54-SUM($I71:L71),M20*$G$52)),2)</f>
        <v>180.83</v>
      </c>
      <c r="N71" s="42">
        <f>ROUND(IF(SUM($I71:M71)&gt;$G$54,0,IF((SUM($I71:M71)+N20*$G$52)&gt;$G$54,$G$54-SUM($I71:M71),N20*$G$52)),2)</f>
        <v>180.83</v>
      </c>
      <c r="O71" s="42">
        <f>ROUND(IF(SUM($I71:N71)&gt;$G$54,0,IF((SUM($I71:N71)+O20*$G$52)&gt;$G$54,$G$54-SUM($I71:N71),O20*$G$52)),2)</f>
        <v>180.83</v>
      </c>
      <c r="P71" s="42">
        <f>ROUND(IF(SUM($I71:O71)&gt;$G$54,0,IF((SUM($I71:O71)+P20*$G$52)&gt;$G$54,$G$54-SUM($I71:O71),P20*$G$52)),2)</f>
        <v>180.83</v>
      </c>
      <c r="Q71" s="42">
        <f>ROUND(IF(SUM($I71:P71)&gt;$G$54,0,IF((SUM($I71:P71)+Q20*$G$52)&gt;$G$54,$G$54-SUM($I71:P71),Q20*$G$52)),2)</f>
        <v>180.83</v>
      </c>
      <c r="R71" s="42">
        <f>ROUND(IF(SUM($I71:Q71)&gt;$G$54,0,IF((SUM($I71:Q71)+R20*$G$52)&gt;$G$54,$G$54-SUM($I71:Q71),R20*$G$52)),2)</f>
        <v>180.83</v>
      </c>
      <c r="S71" s="42">
        <f>ROUND(IF(SUM($I71:R71)&gt;$G$54,0,IF((SUM($I71:R71)+S20*$G$52)&gt;$G$54,$G$54-SUM($I71:R71),S20*$G$52)),2)</f>
        <v>180.83</v>
      </c>
      <c r="T71" s="42">
        <f>ROUND(IF(SUM($I71:S71)&gt;$G$54,0,IF((SUM($I71:S71)+T20*$G$52)&gt;$G$54,$G$54-SUM($I71:S71),T20*$G$52)),2)</f>
        <v>180.83</v>
      </c>
      <c r="U71" s="42">
        <f>ROUND(IF(SUM($H71:H71)&gt;$G$54,0,IF((SUM($H71:H71)+U20*$G$52)&gt;$G$54,$G$54-SUM($H71:H71),U20*$G$52)),2)</f>
        <v>180.83</v>
      </c>
      <c r="V71" s="42">
        <f>ROUND(IF(SUM($U71:U71)&gt;$G$54,0,IF((SUM($U71:U71)+V20*$G$52)&gt;$G$54,$G$54-SUM($U71:U71),V20*$G$52)),2)</f>
        <v>180.83</v>
      </c>
      <c r="W71" s="42">
        <f>ROUND(IF(SUM($U71:V71)&gt;$G$54,0,IF((SUM($U71:V71)+W20*$G$52)&gt;$G$54,$G$54-SUM($U71:V71),W20*$G$52)),2)</f>
        <v>180.83</v>
      </c>
      <c r="X71" s="42">
        <f>ROUND(IF(SUM($U71:W71)&gt;$G$54,0,IF((SUM($U71:W71)+X20*$G$52)&gt;$G$54,$G$54-SUM($U71:W71),X20*$G$52)),2)</f>
        <v>180.83</v>
      </c>
      <c r="Y71" s="42">
        <f>ROUND(IF(SUM($U71:X71)&gt;$G$54,0,IF((SUM($U71:X71)+Y20*$G$52)&gt;$G$54,$G$54-SUM($U71:X71),Y20*$G$52)),2)</f>
        <v>180.83</v>
      </c>
      <c r="Z71" s="42">
        <f>ROUND(IF(SUM($U71:Y71)&gt;$G$54,0,IF((SUM($U71:Y71)+Z20*$G$52)&gt;$G$54,$G$54-SUM($U71:Y71),Z20*$G$52)),2)</f>
        <v>180.83</v>
      </c>
      <c r="AA71" s="42">
        <f>ROUND(IF(SUM($U71:Z71)&gt;$G$54,0,IF((SUM($U71:Z71)+AA20*$G$52)&gt;$G$54,$G$54-SUM($U71:Z71),AA20*$G$52)),2)</f>
        <v>180.83</v>
      </c>
      <c r="AB71" s="42">
        <f>ROUND(IF(SUM($U71:AA71)&gt;$G$54,0,IF((SUM($U71:AA71)+AB20*$G$52)&gt;$G$54,$G$54-SUM($U71:AA71),AB20*$G$52)),2)</f>
        <v>180.83</v>
      </c>
      <c r="AC71" s="42">
        <f>ROUND(IF(SUM($U71:AB71)&gt;$G$54,0,IF((SUM($U71:AB71)+AC20*$G$52)&gt;$G$54,$G$54-SUM($U71:AB71),AC20*$G$52)),2)</f>
        <v>180.83</v>
      </c>
      <c r="AD71" s="42">
        <f>ROUND(IF(SUM($U71:AC71)&gt;$G$54,0,IF((SUM($U71:AC71)+AD20*$G$52)&gt;$G$54,$G$54-SUM($U71:AC71),AD20*$G$52)),2)</f>
        <v>180.83</v>
      </c>
      <c r="AE71" s="42">
        <f>ROUND(IF(SUM($U71:AD71)&gt;$G$54,0,IF((SUM($U71:AD71)+AE20*$G$52)&gt;$G$54,$G$54-SUM($U71:AD71),AE20*$G$52)),2)</f>
        <v>180.83</v>
      </c>
      <c r="AF71" s="42">
        <f>ROUND(IF(SUM($U71:AE71)&gt;$G$54,0,IF((SUM($U71:AE71)+AF20*$G$52)&gt;$G$54,$G$54-SUM($U71:AE71),AF20*$G$52)),2)</f>
        <v>180.83</v>
      </c>
      <c r="AG71" s="42">
        <f>ROUND(IF(SUM($H71:H71)&gt;$G$54,0,IF((SUM($H71:H71)+AG20*$G$52)&gt;$G$54,$G$54-SUM($H71:H71),AG20*$G$52)),2)</f>
        <v>180.83</v>
      </c>
      <c r="AH71" s="42">
        <f>ROUND(IF(SUM($AG71:AG71)&gt;$G$54,0,IF((SUM(AG71:$AG71)+AH20*$G$52)&gt;$G$54,$G$54-SUM($AG71:AG71),AH20*$G$52)),2)</f>
        <v>180.83</v>
      </c>
      <c r="AI71" s="42">
        <f>ROUND(IF(SUM($AG71:AH71)&gt;$G$54,0,IF((SUM($AG71:AH71)+AI20*$G$52)&gt;$G$54,$G$54-SUM($AG71:AH71),AI20*$G$52)),2)</f>
        <v>180.83</v>
      </c>
      <c r="AJ71" s="42">
        <f>ROUND(IF(SUM($AG71:AI71)&gt;$G$54,0,IF((SUM($AG71:AI71)+AJ20*$G$52)&gt;$G$54,$G$54-SUM($AG71:AI71),AJ20*$G$52)),2)</f>
        <v>180.83</v>
      </c>
      <c r="AK71" s="42">
        <f>ROUND(IF(SUM($AG71:AJ71)&gt;$G$54,0,IF((SUM($AG71:AJ71)+AK20*$G$52)&gt;$G$54,$G$54-SUM($AG71:AJ71),AK20*$G$52)),2)</f>
        <v>180.83</v>
      </c>
      <c r="AL71" s="42">
        <f>ROUND(IF(SUM($AG71:AK71)&gt;$G$54,0,IF((SUM($AG71:AK71)+AL20*$G$52)&gt;$G$54,$G$54-SUM($AG71:AK71),AL20*$G$52)),2)</f>
        <v>180.83</v>
      </c>
      <c r="AM71" s="42">
        <f>ROUND(IF(SUM($AG71:AL71)&gt;$G$54,0,IF((SUM($AG71:AL71)+AM20*$G$52)&gt;$G$54,$G$54-SUM($AG71:AL71),AM20*$G$52)),2)</f>
        <v>180.83</v>
      </c>
      <c r="AN71" s="42">
        <f>ROUND(IF(SUM($AG71:AM71)&gt;$G$54,0,IF((SUM($AG71:AM71)+AN20*$G$52)&gt;$G$54,$G$54-SUM($AG71:AM71),AN20*$G$52)),2)</f>
        <v>180.83</v>
      </c>
      <c r="AO71" s="42">
        <f>ROUND(IF(SUM($AG71:AN71)&gt;$G$54,0,IF((SUM($AG71:AN71)+AO20*$G$52)&gt;$G$54,$G$54-SUM($AG71:AN71),AO20*$G$52)),2)</f>
        <v>180.83</v>
      </c>
      <c r="AP71" s="42">
        <f>ROUND(IF(SUM($AG71:AO71)&gt;$G$54,0,IF((SUM($AG71:AO71)+AP20*$G$52)&gt;$G$54,$G$54-SUM($AG71:AO71),AP20*$G$52)),2)</f>
        <v>180.83</v>
      </c>
      <c r="AQ71" s="42">
        <f>ROUND(IF(SUM($AG71:AP71)&gt;$G$54,0,IF((SUM($AG71:AP71)+AQ20*$G$52)&gt;$G$54,$G$54-SUM($AG71:AP71),AQ20*$G$52)),2)</f>
        <v>180.83</v>
      </c>
      <c r="AR71" s="42">
        <f>ROUND(IF(SUM($AG71:AQ71)&gt;$G$54,0,IF((SUM($AG71:AQ71)+AR20*$G$52)&gt;$G$54,$G$54-SUM($AG71:AQ71),AR20*$G$52)),2)</f>
        <v>180.83</v>
      </c>
    </row>
    <row r="72" spans="1:44" x14ac:dyDescent="0.3">
      <c r="A72" s="38" t="str">
        <f t="shared" si="42"/>
        <v>Sales Engineer</v>
      </c>
      <c r="I72" s="42">
        <f>ROUND(IF(SUM($H72:H72)&gt;$G$54,0,IF((SUM($H72:H72)+I21*$G$52)&gt;$G$54,$G$54-SUM($H72:H72),I21*$G$52)),2)</f>
        <v>0</v>
      </c>
      <c r="J72" s="42">
        <f>ROUND(IF(SUM($I72:I72)&gt;$G$54,0,IF((SUM($I72:I72)+J21*$G$52)&gt;$G$54,$G$54-SUM($I72:I72),J21*$G$52)),2)</f>
        <v>0</v>
      </c>
      <c r="K72" s="42">
        <f>ROUND(IF(SUM($I72:J72)&gt;$G$54,0,IF((SUM($I72:J72)+K21*$G$52)&gt;$G$54,$G$54-SUM($I72:J72),K21*$G$52)),2)</f>
        <v>387.5</v>
      </c>
      <c r="L72" s="42">
        <f>ROUND(IF(SUM($I72:K72)&gt;$G$54,0,IF((SUM($I72:K72)+L21*$G$52)&gt;$G$54,$G$54-SUM($I72:K72),L21*$G$52)),2)</f>
        <v>387.5</v>
      </c>
      <c r="M72" s="42">
        <f>ROUND(IF(SUM($I72:L72)&gt;$G$54,0,IF((SUM($I72:L72)+M21*$G$52)&gt;$G$54,$G$54-SUM($I72:L72),M21*$G$52)),2)</f>
        <v>387.5</v>
      </c>
      <c r="N72" s="42">
        <f>ROUND(IF(SUM($I72:M72)&gt;$G$54,0,IF((SUM($I72:M72)+N21*$G$52)&gt;$G$54,$G$54-SUM($I72:M72),N21*$G$52)),2)</f>
        <v>387.5</v>
      </c>
      <c r="O72" s="42">
        <f>ROUND(IF(SUM($I72:N72)&gt;$G$54,0,IF((SUM($I72:N72)+O21*$G$52)&gt;$G$54,$G$54-SUM($I72:N72),O21*$G$52)),2)</f>
        <v>387.5</v>
      </c>
      <c r="P72" s="42">
        <f>ROUND(IF(SUM($I72:O72)&gt;$G$54,0,IF((SUM($I72:O72)+P21*$G$52)&gt;$G$54,$G$54-SUM($I72:O72),P21*$G$52)),2)</f>
        <v>387.5</v>
      </c>
      <c r="Q72" s="42">
        <f>ROUND(IF(SUM($I72:P72)&gt;$G$54,0,IF((SUM($I72:P72)+Q21*$G$52)&gt;$G$54,$G$54-SUM($I72:P72),Q21*$G$52)),2)</f>
        <v>387.5</v>
      </c>
      <c r="R72" s="42">
        <f>ROUND(IF(SUM($I72:Q72)&gt;$G$54,0,IF((SUM($I72:Q72)+R21*$G$52)&gt;$G$54,$G$54-SUM($I72:Q72),R21*$G$52)),2)</f>
        <v>387.5</v>
      </c>
      <c r="S72" s="42">
        <f>ROUND(IF(SUM($I72:R72)&gt;$G$54,0,IF((SUM($I72:R72)+S21*$G$52)&gt;$G$54,$G$54-SUM($I72:R72),S21*$G$52)),2)</f>
        <v>387.5</v>
      </c>
      <c r="T72" s="42">
        <f>ROUND(IF(SUM($I72:S72)&gt;$G$54,0,IF((SUM($I72:S72)+T21*$G$52)&gt;$G$54,$G$54-SUM($I72:S72),T21*$G$52)),2)</f>
        <v>387.5</v>
      </c>
      <c r="U72" s="42">
        <f>ROUND(IF(SUM($H72:H72)&gt;$G$54,0,IF((SUM($H72:H72)+U21*$G$52)&gt;$G$54,$G$54-SUM($H72:H72),U21*$G$52)),2)</f>
        <v>387.5</v>
      </c>
      <c r="V72" s="42">
        <f>ROUND(IF(SUM($U72:U72)&gt;$G$54,0,IF((SUM($U72:U72)+V21*$G$52)&gt;$G$54,$G$54-SUM($U72:U72),V21*$G$52)),2)</f>
        <v>387.5</v>
      </c>
      <c r="W72" s="42">
        <f>ROUND(IF(SUM($U72:V72)&gt;$G$54,0,IF((SUM($U72:V72)+W21*$G$52)&gt;$G$54,$G$54-SUM($U72:V72),W21*$G$52)),2)</f>
        <v>387.5</v>
      </c>
      <c r="X72" s="42">
        <f>ROUND(IF(SUM($U72:W72)&gt;$G$54,0,IF((SUM($U72:W72)+X21*$G$52)&gt;$G$54,$G$54-SUM($U72:W72),X21*$G$52)),2)</f>
        <v>387.5</v>
      </c>
      <c r="Y72" s="42">
        <f>ROUND(IF(SUM($U72:X72)&gt;$G$54,0,IF((SUM($U72:X72)+Y21*$G$52)&gt;$G$54,$G$54-SUM($U72:X72),Y21*$G$52)),2)</f>
        <v>387.5</v>
      </c>
      <c r="Z72" s="42">
        <f>ROUND(IF(SUM($U72:Y72)&gt;$G$54,0,IF((SUM($U72:Y72)+Z21*$G$52)&gt;$G$54,$G$54-SUM($U72:Y72),Z21*$G$52)),2)</f>
        <v>387.5</v>
      </c>
      <c r="AA72" s="42">
        <f>ROUND(IF(SUM($U72:Z72)&gt;$G$54,0,IF((SUM($U72:Z72)+AA21*$G$52)&gt;$G$54,$G$54-SUM($U72:Z72),AA21*$G$52)),2)</f>
        <v>387.5</v>
      </c>
      <c r="AB72" s="42">
        <f>ROUND(IF(SUM($U72:AA72)&gt;$G$54,0,IF((SUM($U72:AA72)+AB21*$G$52)&gt;$G$54,$G$54-SUM($U72:AA72),AB21*$G$52)),2)</f>
        <v>387.5</v>
      </c>
      <c r="AC72" s="42">
        <f>ROUND(IF(SUM($U72:AB72)&gt;$G$54,0,IF((SUM($U72:AB72)+AC21*$G$52)&gt;$G$54,$G$54-SUM($U72:AB72),AC21*$G$52)),2)</f>
        <v>387.5</v>
      </c>
      <c r="AD72" s="42">
        <f>ROUND(IF(SUM($U72:AC72)&gt;$G$54,0,IF((SUM($U72:AC72)+AD21*$G$52)&gt;$G$54,$G$54-SUM($U72:AC72),AD21*$G$52)),2)</f>
        <v>387.5</v>
      </c>
      <c r="AE72" s="42">
        <f>ROUND(IF(SUM($U72:AD72)&gt;$G$54,0,IF((SUM($U72:AD72)+AE21*$G$52)&gt;$G$54,$G$54-SUM($U72:AD72),AE21*$G$52)),2)</f>
        <v>387.5</v>
      </c>
      <c r="AF72" s="42">
        <f>ROUND(IF(SUM($U72:AE72)&gt;$G$54,0,IF((SUM($U72:AE72)+AF21*$G$52)&gt;$G$54,$G$54-SUM($U72:AE72),AF21*$G$52)),2)</f>
        <v>387.5</v>
      </c>
      <c r="AG72" s="42">
        <f>ROUND(IF(SUM($H72:H72)&gt;$G$54,0,IF((SUM($H72:H72)+AG21*$G$52)&gt;$G$54,$G$54-SUM($H72:H72),AG21*$G$52)),2)</f>
        <v>387.5</v>
      </c>
      <c r="AH72" s="42">
        <f>ROUND(IF(SUM($AG72:AG72)&gt;$G$54,0,IF((SUM(AG72:$AG72)+AH21*$G$52)&gt;$G$54,$G$54-SUM($AG72:AG72),AH21*$G$52)),2)</f>
        <v>387.5</v>
      </c>
      <c r="AI72" s="42">
        <f>ROUND(IF(SUM($AG72:AH72)&gt;$G$54,0,IF((SUM($AG72:AH72)+AI21*$G$52)&gt;$G$54,$G$54-SUM($AG72:AH72),AI21*$G$52)),2)</f>
        <v>387.5</v>
      </c>
      <c r="AJ72" s="42">
        <f>ROUND(IF(SUM($AG72:AI72)&gt;$G$54,0,IF((SUM($AG72:AI72)+AJ21*$G$52)&gt;$G$54,$G$54-SUM($AG72:AI72),AJ21*$G$52)),2)</f>
        <v>387.5</v>
      </c>
      <c r="AK72" s="42">
        <f>ROUND(IF(SUM($AG72:AJ72)&gt;$G$54,0,IF((SUM($AG72:AJ72)+AK21*$G$52)&gt;$G$54,$G$54-SUM($AG72:AJ72),AK21*$G$52)),2)</f>
        <v>387.5</v>
      </c>
      <c r="AL72" s="42">
        <f>ROUND(IF(SUM($AG72:AK72)&gt;$G$54,0,IF((SUM($AG72:AK72)+AL21*$G$52)&gt;$G$54,$G$54-SUM($AG72:AK72),AL21*$G$52)),2)</f>
        <v>387.5</v>
      </c>
      <c r="AM72" s="42">
        <f>ROUND(IF(SUM($AG72:AL72)&gt;$G$54,0,IF((SUM($AG72:AL72)+AM21*$G$52)&gt;$G$54,$G$54-SUM($AG72:AL72),AM21*$G$52)),2)</f>
        <v>387.5</v>
      </c>
      <c r="AN72" s="42">
        <f>ROUND(IF(SUM($AG72:AM72)&gt;$G$54,0,IF((SUM($AG72:AM72)+AN21*$G$52)&gt;$G$54,$G$54-SUM($AG72:AM72),AN21*$G$52)),2)</f>
        <v>387.5</v>
      </c>
      <c r="AO72" s="42">
        <f>ROUND(IF(SUM($AG72:AN72)&gt;$G$54,0,IF((SUM($AG72:AN72)+AO21*$G$52)&gt;$G$54,$G$54-SUM($AG72:AN72),AO21*$G$52)),2)</f>
        <v>387.5</v>
      </c>
      <c r="AP72" s="42">
        <f>ROUND(IF(SUM($AG72:AO72)&gt;$G$54,0,IF((SUM($AG72:AO72)+AP21*$G$52)&gt;$G$54,$G$54-SUM($AG72:AO72),AP21*$G$52)),2)</f>
        <v>387.5</v>
      </c>
      <c r="AQ72" s="42">
        <f>ROUND(IF(SUM($AG72:AP72)&gt;$G$54,0,IF((SUM($AG72:AP72)+AQ21*$G$52)&gt;$G$54,$G$54-SUM($AG72:AP72),AQ21*$G$52)),2)</f>
        <v>387.5</v>
      </c>
      <c r="AR72" s="42">
        <f>ROUND(IF(SUM($AG72:AQ72)&gt;$G$54,0,IF((SUM($AG72:AQ72)+AR21*$G$52)&gt;$G$54,$G$54-SUM($AG72:AQ72),AR21*$G$52)),2)</f>
        <v>387.5</v>
      </c>
    </row>
    <row r="73" spans="1:44" x14ac:dyDescent="0.3">
      <c r="A73" s="38" t="str">
        <f t="shared" si="42"/>
        <v>Professional Serv.-Trainer</v>
      </c>
      <c r="I73" s="42">
        <f>ROUND(IF(SUM($H73:H73)&gt;$G$54,0,IF((SUM($H73:H73)+I22*$G$52)&gt;$G$54,$G$54-SUM($H73:H73),I22*$G$52)),2)</f>
        <v>0</v>
      </c>
      <c r="J73" s="42">
        <f>ROUND(IF(SUM($I73:I73)&gt;$G$54,0,IF((SUM($I73:I73)+J22*$G$52)&gt;$G$54,$G$54-SUM($I73:I73),J22*$G$52)),2)</f>
        <v>0</v>
      </c>
      <c r="K73" s="42">
        <f>ROUND(IF(SUM($I73:J73)&gt;$G$54,0,IF((SUM($I73:J73)+K22*$G$52)&gt;$G$54,$G$54-SUM($I73:J73),K22*$G$52)),2)</f>
        <v>387.5</v>
      </c>
      <c r="L73" s="42">
        <f>ROUND(IF(SUM($I73:K73)&gt;$G$54,0,IF((SUM($I73:K73)+L22*$G$52)&gt;$G$54,$G$54-SUM($I73:K73),L22*$G$52)),2)</f>
        <v>387.5</v>
      </c>
      <c r="M73" s="42">
        <f>ROUND(IF(SUM($I73:L73)&gt;$G$54,0,IF((SUM($I73:L73)+M22*$G$52)&gt;$G$54,$G$54-SUM($I73:L73),M22*$G$52)),2)</f>
        <v>387.5</v>
      </c>
      <c r="N73" s="42">
        <f>ROUND(IF(SUM($I73:M73)&gt;$G$54,0,IF((SUM($I73:M73)+N22*$G$52)&gt;$G$54,$G$54-SUM($I73:M73),N22*$G$52)),2)</f>
        <v>387.5</v>
      </c>
      <c r="O73" s="42">
        <f>ROUND(IF(SUM($I73:N73)&gt;$G$54,0,IF((SUM($I73:N73)+O22*$G$52)&gt;$G$54,$G$54-SUM($I73:N73),O22*$G$52)),2)</f>
        <v>387.5</v>
      </c>
      <c r="P73" s="42">
        <f>ROUND(IF(SUM($I73:O73)&gt;$G$54,0,IF((SUM($I73:O73)+P22*$G$52)&gt;$G$54,$G$54-SUM($I73:O73),P22*$G$52)),2)</f>
        <v>387.5</v>
      </c>
      <c r="Q73" s="42">
        <f>ROUND(IF(SUM($I73:P73)&gt;$G$54,0,IF((SUM($I73:P73)+Q22*$G$52)&gt;$G$54,$G$54-SUM($I73:P73),Q22*$G$52)),2)</f>
        <v>387.5</v>
      </c>
      <c r="R73" s="42">
        <f>ROUND(IF(SUM($I73:Q73)&gt;$G$54,0,IF((SUM($I73:Q73)+R22*$G$52)&gt;$G$54,$G$54-SUM($I73:Q73),R22*$G$52)),2)</f>
        <v>387.5</v>
      </c>
      <c r="S73" s="42">
        <f>ROUND(IF(SUM($I73:R73)&gt;$G$54,0,IF((SUM($I73:R73)+S22*$G$52)&gt;$G$54,$G$54-SUM($I73:R73),S22*$G$52)),2)</f>
        <v>387.5</v>
      </c>
      <c r="T73" s="42">
        <f>ROUND(IF(SUM($I73:S73)&gt;$G$54,0,IF((SUM($I73:S73)+T22*$G$52)&gt;$G$54,$G$54-SUM($I73:S73),T22*$G$52)),2)</f>
        <v>387.5</v>
      </c>
      <c r="U73" s="42">
        <f>ROUND(IF(SUM($H73:H73)&gt;$G$54,0,IF((SUM($H73:H73)+U22*$G$52)&gt;$G$54,$G$54-SUM($H73:H73),U22*$G$52)),2)</f>
        <v>387.5</v>
      </c>
      <c r="V73" s="42">
        <f>ROUND(IF(SUM($U73:U73)&gt;$G$54,0,IF((SUM($U73:U73)+V22*$G$52)&gt;$G$54,$G$54-SUM($U73:U73),V22*$G$52)),2)</f>
        <v>387.5</v>
      </c>
      <c r="W73" s="42">
        <f>ROUND(IF(SUM($U73:V73)&gt;$G$54,0,IF((SUM($U73:V73)+W22*$G$52)&gt;$G$54,$G$54-SUM($U73:V73),W22*$G$52)),2)</f>
        <v>387.5</v>
      </c>
      <c r="X73" s="42">
        <f>ROUND(IF(SUM($U73:W73)&gt;$G$54,0,IF((SUM($U73:W73)+X22*$G$52)&gt;$G$54,$G$54-SUM($U73:W73),X22*$G$52)),2)</f>
        <v>387.5</v>
      </c>
      <c r="Y73" s="42">
        <f>ROUND(IF(SUM($U73:X73)&gt;$G$54,0,IF((SUM($U73:X73)+Y22*$G$52)&gt;$G$54,$G$54-SUM($U73:X73),Y22*$G$52)),2)</f>
        <v>387.5</v>
      </c>
      <c r="Z73" s="42">
        <f>ROUND(IF(SUM($U73:Y73)&gt;$G$54,0,IF((SUM($U73:Y73)+Z22*$G$52)&gt;$G$54,$G$54-SUM($U73:Y73),Z22*$G$52)),2)</f>
        <v>387.5</v>
      </c>
      <c r="AA73" s="42">
        <f>ROUND(IF(SUM($U73:Z73)&gt;$G$54,0,IF((SUM($U73:Z73)+AA22*$G$52)&gt;$G$54,$G$54-SUM($U73:Z73),AA22*$G$52)),2)</f>
        <v>387.5</v>
      </c>
      <c r="AB73" s="42">
        <f>ROUND(IF(SUM($U73:AA73)&gt;$G$54,0,IF((SUM($U73:AA73)+AB22*$G$52)&gt;$G$54,$G$54-SUM($U73:AA73),AB22*$G$52)),2)</f>
        <v>387.5</v>
      </c>
      <c r="AC73" s="42">
        <f>ROUND(IF(SUM($U73:AB73)&gt;$G$54,0,IF((SUM($U73:AB73)+AC22*$G$52)&gt;$G$54,$G$54-SUM($U73:AB73),AC22*$G$52)),2)</f>
        <v>387.5</v>
      </c>
      <c r="AD73" s="42">
        <f>ROUND(IF(SUM($U73:AC73)&gt;$G$54,0,IF((SUM($U73:AC73)+AD22*$G$52)&gt;$G$54,$G$54-SUM($U73:AC73),AD22*$G$52)),2)</f>
        <v>387.5</v>
      </c>
      <c r="AE73" s="42">
        <f>ROUND(IF(SUM($U73:AD73)&gt;$G$54,0,IF((SUM($U73:AD73)+AE22*$G$52)&gt;$G$54,$G$54-SUM($U73:AD73),AE22*$G$52)),2)</f>
        <v>387.5</v>
      </c>
      <c r="AF73" s="42">
        <f>ROUND(IF(SUM($U73:AE73)&gt;$G$54,0,IF((SUM($U73:AE73)+AF22*$G$52)&gt;$G$54,$G$54-SUM($U73:AE73),AF22*$G$52)),2)</f>
        <v>387.5</v>
      </c>
      <c r="AG73" s="42">
        <f>ROUND(IF(SUM($H73:H73)&gt;$G$54,0,IF((SUM($H73:H73)+AG22*$G$52)&gt;$G$54,$G$54-SUM($H73:H73),AG22*$G$52)),2)</f>
        <v>387.5</v>
      </c>
      <c r="AH73" s="42">
        <f>ROUND(IF(SUM($AG73:AG73)&gt;$G$54,0,IF((SUM(AG73:$AG73)+AH22*$G$52)&gt;$G$54,$G$54-SUM($AG73:AG73),AH22*$G$52)),2)</f>
        <v>387.5</v>
      </c>
      <c r="AI73" s="42">
        <f>ROUND(IF(SUM($AG73:AH73)&gt;$G$54,0,IF((SUM($AG73:AH73)+AI22*$G$52)&gt;$G$54,$G$54-SUM($AG73:AH73),AI22*$G$52)),2)</f>
        <v>387.5</v>
      </c>
      <c r="AJ73" s="42">
        <f>ROUND(IF(SUM($AG73:AI73)&gt;$G$54,0,IF((SUM($AG73:AI73)+AJ22*$G$52)&gt;$G$54,$G$54-SUM($AG73:AI73),AJ22*$G$52)),2)</f>
        <v>387.5</v>
      </c>
      <c r="AK73" s="42">
        <f>ROUND(IF(SUM($AG73:AJ73)&gt;$G$54,0,IF((SUM($AG73:AJ73)+AK22*$G$52)&gt;$G$54,$G$54-SUM($AG73:AJ73),AK22*$G$52)),2)</f>
        <v>387.5</v>
      </c>
      <c r="AL73" s="42">
        <f>ROUND(IF(SUM($AG73:AK73)&gt;$G$54,0,IF((SUM($AG73:AK73)+AL22*$G$52)&gt;$G$54,$G$54-SUM($AG73:AK73),AL22*$G$52)),2)</f>
        <v>387.5</v>
      </c>
      <c r="AM73" s="42">
        <f>ROUND(IF(SUM($AG73:AL73)&gt;$G$54,0,IF((SUM($AG73:AL73)+AM22*$G$52)&gt;$G$54,$G$54-SUM($AG73:AL73),AM22*$G$52)),2)</f>
        <v>387.5</v>
      </c>
      <c r="AN73" s="42">
        <f>ROUND(IF(SUM($AG73:AM73)&gt;$G$54,0,IF((SUM($AG73:AM73)+AN22*$G$52)&gt;$G$54,$G$54-SUM($AG73:AM73),AN22*$G$52)),2)</f>
        <v>387.5</v>
      </c>
      <c r="AO73" s="42">
        <f>ROUND(IF(SUM($AG73:AN73)&gt;$G$54,0,IF((SUM($AG73:AN73)+AO22*$G$52)&gt;$G$54,$G$54-SUM($AG73:AN73),AO22*$G$52)),2)</f>
        <v>387.5</v>
      </c>
      <c r="AP73" s="42">
        <f>ROUND(IF(SUM($AG73:AO73)&gt;$G$54,0,IF((SUM($AG73:AO73)+AP22*$G$52)&gt;$G$54,$G$54-SUM($AG73:AO73),AP22*$G$52)),2)</f>
        <v>387.5</v>
      </c>
      <c r="AQ73" s="42">
        <f>ROUND(IF(SUM($AG73:AP73)&gt;$G$54,0,IF((SUM($AG73:AP73)+AQ22*$G$52)&gt;$G$54,$G$54-SUM($AG73:AP73),AQ22*$G$52)),2)</f>
        <v>387.5</v>
      </c>
      <c r="AR73" s="42">
        <f>ROUND(IF(SUM($AG73:AQ73)&gt;$G$54,0,IF((SUM($AG73:AQ73)+AR22*$G$52)&gt;$G$54,$G$54-SUM($AG73:AQ73),AR22*$G$52)),2)</f>
        <v>387.5</v>
      </c>
    </row>
    <row r="74" spans="1:44" x14ac:dyDescent="0.3">
      <c r="A74" s="38" t="str">
        <f t="shared" si="42"/>
        <v>Channel Director</v>
      </c>
      <c r="I74" s="42">
        <f>ROUND(IF(SUM($H74:H74)&gt;$G$54,0,IF((SUM($H74:H74)+I23*$G$52)&gt;$G$54,$G$54-SUM($H74:H74),I23*$G$52)),2)</f>
        <v>0</v>
      </c>
      <c r="J74" s="42">
        <f>ROUND(IF(SUM($I74:I74)&gt;$G$54,0,IF((SUM($I74:I74)+J23*$G$52)&gt;$G$54,$G$54-SUM($I74:I74),J23*$G$52)),2)</f>
        <v>0</v>
      </c>
      <c r="K74" s="42">
        <f>ROUND(IF(SUM($I74:J74)&gt;$G$54,0,IF((SUM($I74:J74)+K23*$G$52)&gt;$G$54,$G$54-SUM($I74:J74),K23*$G$52)),2)</f>
        <v>0</v>
      </c>
      <c r="L74" s="42">
        <f>ROUND(IF(SUM($I74:K74)&gt;$G$54,0,IF((SUM($I74:K74)+L23*$G$52)&gt;$G$54,$G$54-SUM($I74:K74),L23*$G$52)),2)</f>
        <v>413.33</v>
      </c>
      <c r="M74" s="42">
        <f>ROUND(IF(SUM($I74:L74)&gt;$G$54,0,IF((SUM($I74:L74)+M23*$G$52)&gt;$G$54,$G$54-SUM($I74:L74),M23*$G$52)),2)</f>
        <v>413.33</v>
      </c>
      <c r="N74" s="42">
        <f>ROUND(IF(SUM($I74:M74)&gt;$G$54,0,IF((SUM($I74:M74)+N23*$G$52)&gt;$G$54,$G$54-SUM($I74:M74),N23*$G$52)),2)</f>
        <v>413.33</v>
      </c>
      <c r="O74" s="42">
        <f>ROUND(IF(SUM($I74:N74)&gt;$G$54,0,IF((SUM($I74:N74)+O23*$G$52)&gt;$G$54,$G$54-SUM($I74:N74),O23*$G$52)),2)</f>
        <v>413.33</v>
      </c>
      <c r="P74" s="42">
        <f>ROUND(IF(SUM($I74:O74)&gt;$G$54,0,IF((SUM($I74:O74)+P23*$G$52)&gt;$G$54,$G$54-SUM($I74:O74),P23*$G$52)),2)</f>
        <v>413.33</v>
      </c>
      <c r="Q74" s="42">
        <f>ROUND(IF(SUM($I74:P74)&gt;$G$54,0,IF((SUM($I74:P74)+Q23*$G$52)&gt;$G$54,$G$54-SUM($I74:P74),Q23*$G$52)),2)</f>
        <v>413.33</v>
      </c>
      <c r="R74" s="42">
        <f>ROUND(IF(SUM($I74:Q74)&gt;$G$54,0,IF((SUM($I74:Q74)+R23*$G$52)&gt;$G$54,$G$54-SUM($I74:Q74),R23*$G$52)),2)</f>
        <v>413.33</v>
      </c>
      <c r="S74" s="42">
        <f>ROUND(IF(SUM($I74:R74)&gt;$G$54,0,IF((SUM($I74:R74)+S23*$G$52)&gt;$G$54,$G$54-SUM($I74:R74),S23*$G$52)),2)</f>
        <v>413.33</v>
      </c>
      <c r="T74" s="42">
        <f>ROUND(IF(SUM($I74:S74)&gt;$G$54,0,IF((SUM($I74:S74)+T23*$G$52)&gt;$G$54,$G$54-SUM($I74:S74),T23*$G$52)),2)</f>
        <v>413.33</v>
      </c>
      <c r="U74" s="42">
        <f>ROUND(IF(SUM($H74:H74)&gt;$G$54,0,IF((SUM($H74:H74)+U23*$G$52)&gt;$G$54,$G$54-SUM($H74:H74),U23*$G$52)),2)</f>
        <v>413.33</v>
      </c>
      <c r="V74" s="42">
        <f>ROUND(IF(SUM($U74:U74)&gt;$G$54,0,IF((SUM($U74:U74)+V23*$G$52)&gt;$G$54,$G$54-SUM($U74:U74),V23*$G$52)),2)</f>
        <v>413.33</v>
      </c>
      <c r="W74" s="42">
        <f>ROUND(IF(SUM($U74:V74)&gt;$G$54,0,IF((SUM($U74:V74)+W23*$G$52)&gt;$G$54,$G$54-SUM($U74:V74),W23*$G$52)),2)</f>
        <v>413.33</v>
      </c>
      <c r="X74" s="42">
        <f>ROUND(IF(SUM($U74:W74)&gt;$G$54,0,IF((SUM($U74:W74)+X23*$G$52)&gt;$G$54,$G$54-SUM($U74:W74),X23*$G$52)),2)</f>
        <v>413.33</v>
      </c>
      <c r="Y74" s="42">
        <f>ROUND(IF(SUM($U74:X74)&gt;$G$54,0,IF((SUM($U74:X74)+Y23*$G$52)&gt;$G$54,$G$54-SUM($U74:X74),Y23*$G$52)),2)</f>
        <v>413.33</v>
      </c>
      <c r="Z74" s="42">
        <f>ROUND(IF(SUM($U74:Y74)&gt;$G$54,0,IF((SUM($U74:Y74)+Z23*$G$52)&gt;$G$54,$G$54-SUM($U74:Y74),Z23*$G$52)),2)</f>
        <v>413.33</v>
      </c>
      <c r="AA74" s="42">
        <f>ROUND(IF(SUM($U74:Z74)&gt;$G$54,0,IF((SUM($U74:Z74)+AA23*$G$52)&gt;$G$54,$G$54-SUM($U74:Z74),AA23*$G$52)),2)</f>
        <v>413.33</v>
      </c>
      <c r="AB74" s="42">
        <f>ROUND(IF(SUM($U74:AA74)&gt;$G$54,0,IF((SUM($U74:AA74)+AB23*$G$52)&gt;$G$54,$G$54-SUM($U74:AA74),AB23*$G$52)),2)</f>
        <v>413.33</v>
      </c>
      <c r="AC74" s="42">
        <f>ROUND(IF(SUM($U74:AB74)&gt;$G$54,0,IF((SUM($U74:AB74)+AC23*$G$52)&gt;$G$54,$G$54-SUM($U74:AB74),AC23*$G$52)),2)</f>
        <v>413.33</v>
      </c>
      <c r="AD74" s="42">
        <f>ROUND(IF(SUM($U74:AC74)&gt;$G$54,0,IF((SUM($U74:AC74)+AD23*$G$52)&gt;$G$54,$G$54-SUM($U74:AC74),AD23*$G$52)),2)</f>
        <v>413.33</v>
      </c>
      <c r="AE74" s="42">
        <f>ROUND(IF(SUM($U74:AD74)&gt;$G$54,0,IF((SUM($U74:AD74)+AE23*$G$52)&gt;$G$54,$G$54-SUM($U74:AD74),AE23*$G$52)),2)</f>
        <v>413.33</v>
      </c>
      <c r="AF74" s="42">
        <f>ROUND(IF(SUM($U74:AE74)&gt;$G$54,0,IF((SUM($U74:AE74)+AF23*$G$52)&gt;$G$54,$G$54-SUM($U74:AE74),AF23*$G$52)),2)</f>
        <v>413.33</v>
      </c>
      <c r="AG74" s="42">
        <f>ROUND(IF(SUM($H74:H74)&gt;$G$54,0,IF((SUM($H74:H74)+AG23*$G$52)&gt;$G$54,$G$54-SUM($H74:H74),AG23*$G$52)),2)</f>
        <v>413.33</v>
      </c>
      <c r="AH74" s="42">
        <f>ROUND(IF(SUM($AG74:AG74)&gt;$G$54,0,IF((SUM(AG74:$AG74)+AH23*$G$52)&gt;$G$54,$G$54-SUM($AG74:AG74),AH23*$G$52)),2)</f>
        <v>413.33</v>
      </c>
      <c r="AI74" s="42">
        <f>ROUND(IF(SUM($AG74:AH74)&gt;$G$54,0,IF((SUM($AG74:AH74)+AI23*$G$52)&gt;$G$54,$G$54-SUM($AG74:AH74),AI23*$G$52)),2)</f>
        <v>413.33</v>
      </c>
      <c r="AJ74" s="42">
        <f>ROUND(IF(SUM($AG74:AI74)&gt;$G$54,0,IF((SUM($AG74:AI74)+AJ23*$G$52)&gt;$G$54,$G$54-SUM($AG74:AI74),AJ23*$G$52)),2)</f>
        <v>413.33</v>
      </c>
      <c r="AK74" s="42">
        <f>ROUND(IF(SUM($AG74:AJ74)&gt;$G$54,0,IF((SUM($AG74:AJ74)+AK23*$G$52)&gt;$G$54,$G$54-SUM($AG74:AJ74),AK23*$G$52)),2)</f>
        <v>413.33</v>
      </c>
      <c r="AL74" s="42">
        <f>ROUND(IF(SUM($AG74:AK74)&gt;$G$54,0,IF((SUM($AG74:AK74)+AL23*$G$52)&gt;$G$54,$G$54-SUM($AG74:AK74),AL23*$G$52)),2)</f>
        <v>413.33</v>
      </c>
      <c r="AM74" s="42">
        <f>ROUND(IF(SUM($AG74:AL74)&gt;$G$54,0,IF((SUM($AG74:AL74)+AM23*$G$52)&gt;$G$54,$G$54-SUM($AG74:AL74),AM23*$G$52)),2)</f>
        <v>413.33</v>
      </c>
      <c r="AN74" s="42">
        <f>ROUND(IF(SUM($AG74:AM74)&gt;$G$54,0,IF((SUM($AG74:AM74)+AN23*$G$52)&gt;$G$54,$G$54-SUM($AG74:AM74),AN23*$G$52)),2)</f>
        <v>413.33</v>
      </c>
      <c r="AO74" s="42">
        <f>ROUND(IF(SUM($AG74:AN74)&gt;$G$54,0,IF((SUM($AG74:AN74)+AO23*$G$52)&gt;$G$54,$G$54-SUM($AG74:AN74),AO23*$G$52)),2)</f>
        <v>413.33</v>
      </c>
      <c r="AP74" s="42">
        <f>ROUND(IF(SUM($AG74:AO74)&gt;$G$54,0,IF((SUM($AG74:AO74)+AP23*$G$52)&gt;$G$54,$G$54-SUM($AG74:AO74),AP23*$G$52)),2)</f>
        <v>413.33</v>
      </c>
      <c r="AQ74" s="42">
        <f>ROUND(IF(SUM($AG74:AP74)&gt;$G$54,0,IF((SUM($AG74:AP74)+AQ23*$G$52)&gt;$G$54,$G$54-SUM($AG74:AP74),AQ23*$G$52)),2)</f>
        <v>413.33</v>
      </c>
      <c r="AR74" s="42">
        <f>ROUND(IF(SUM($AG74:AQ74)&gt;$G$54,0,IF((SUM($AG74:AQ74)+AR23*$G$52)&gt;$G$54,$G$54-SUM($AG74:AQ74),AR23*$G$52)),2)</f>
        <v>413.33</v>
      </c>
    </row>
    <row r="75" spans="1:44" x14ac:dyDescent="0.3">
      <c r="A75" s="38" t="str">
        <f t="shared" si="42"/>
        <v>Accounting Clerk</v>
      </c>
      <c r="I75" s="42">
        <f>ROUND(IF(SUM($H75:H75)&gt;$G$54,0,IF((SUM($H75:H75)+I24*$G$52)&gt;$G$54,$G$54-SUM($H75:H75),I24*$G$52)),2)</f>
        <v>0</v>
      </c>
      <c r="J75" s="42">
        <f>ROUND(IF(SUM($I75:I75)&gt;$G$54,0,IF((SUM($I75:I75)+J24*$G$52)&gt;$G$54,$G$54-SUM($I75:I75),J24*$G$52)),2)</f>
        <v>0</v>
      </c>
      <c r="K75" s="42">
        <f>ROUND(IF(SUM($I75:J75)&gt;$G$54,0,IF((SUM($I75:J75)+K24*$G$52)&gt;$G$54,$G$54-SUM($I75:J75),K24*$G$52)),2)</f>
        <v>0</v>
      </c>
      <c r="L75" s="42">
        <f>ROUND(IF(SUM($I75:K75)&gt;$G$54,0,IF((SUM($I75:K75)+L24*$G$52)&gt;$G$54,$G$54-SUM($I75:K75),L24*$G$52)),2)</f>
        <v>232.5</v>
      </c>
      <c r="M75" s="42">
        <f>ROUND(IF(SUM($I75:L75)&gt;$G$54,0,IF((SUM($I75:L75)+M24*$G$52)&gt;$G$54,$G$54-SUM($I75:L75),M24*$G$52)),2)</f>
        <v>232.5</v>
      </c>
      <c r="N75" s="42">
        <f>ROUND(IF(SUM($I75:M75)&gt;$G$54,0,IF((SUM($I75:M75)+N24*$G$52)&gt;$G$54,$G$54-SUM($I75:M75),N24*$G$52)),2)</f>
        <v>232.5</v>
      </c>
      <c r="O75" s="42">
        <f>ROUND(IF(SUM($I75:N75)&gt;$G$54,0,IF((SUM($I75:N75)+O24*$G$52)&gt;$G$54,$G$54-SUM($I75:N75),O24*$G$52)),2)</f>
        <v>232.5</v>
      </c>
      <c r="P75" s="42">
        <f>ROUND(IF(SUM($I75:O75)&gt;$G$54,0,IF((SUM($I75:O75)+P24*$G$52)&gt;$G$54,$G$54-SUM($I75:O75),P24*$G$52)),2)</f>
        <v>232.5</v>
      </c>
      <c r="Q75" s="42">
        <f>ROUND(IF(SUM($I75:P75)&gt;$G$54,0,IF((SUM($I75:P75)+Q24*$G$52)&gt;$G$54,$G$54-SUM($I75:P75),Q24*$G$52)),2)</f>
        <v>232.5</v>
      </c>
      <c r="R75" s="42">
        <f>ROUND(IF(SUM($I75:Q75)&gt;$G$54,0,IF((SUM($I75:Q75)+R24*$G$52)&gt;$G$54,$G$54-SUM($I75:Q75),R24*$G$52)),2)</f>
        <v>232.5</v>
      </c>
      <c r="S75" s="42">
        <f>ROUND(IF(SUM($I75:R75)&gt;$G$54,0,IF((SUM($I75:R75)+S24*$G$52)&gt;$G$54,$G$54-SUM($I75:R75),S24*$G$52)),2)</f>
        <v>232.5</v>
      </c>
      <c r="T75" s="42">
        <f>ROUND(IF(SUM($I75:S75)&gt;$G$54,0,IF((SUM($I75:S75)+T24*$G$52)&gt;$G$54,$G$54-SUM($I75:S75),T24*$G$52)),2)</f>
        <v>232.5</v>
      </c>
      <c r="U75" s="42">
        <f>ROUND(IF(SUM($H75:H75)&gt;$G$54,0,IF((SUM($H75:H75)+U24*$G$52)&gt;$G$54,$G$54-SUM($H75:H75),U24*$G$52)),2)</f>
        <v>232.5</v>
      </c>
      <c r="V75" s="42">
        <f>ROUND(IF(SUM($U75:U75)&gt;$G$54,0,IF((SUM($U75:U75)+V24*$G$52)&gt;$G$54,$G$54-SUM($U75:U75),V24*$G$52)),2)</f>
        <v>232.5</v>
      </c>
      <c r="W75" s="42">
        <f>ROUND(IF(SUM($U75:V75)&gt;$G$54,0,IF((SUM($U75:V75)+W24*$G$52)&gt;$G$54,$G$54-SUM($U75:V75),W24*$G$52)),2)</f>
        <v>232.5</v>
      </c>
      <c r="X75" s="42">
        <f>ROUND(IF(SUM($U75:W75)&gt;$G$54,0,IF((SUM($U75:W75)+X24*$G$52)&gt;$G$54,$G$54-SUM($U75:W75),X24*$G$52)),2)</f>
        <v>232.5</v>
      </c>
      <c r="Y75" s="42">
        <f>ROUND(IF(SUM($U75:X75)&gt;$G$54,0,IF((SUM($U75:X75)+Y24*$G$52)&gt;$G$54,$G$54-SUM($U75:X75),Y24*$G$52)),2)</f>
        <v>232.5</v>
      </c>
      <c r="Z75" s="42">
        <f>ROUND(IF(SUM($U75:Y75)&gt;$G$54,0,IF((SUM($U75:Y75)+Z24*$G$52)&gt;$G$54,$G$54-SUM($U75:Y75),Z24*$G$52)),2)</f>
        <v>232.5</v>
      </c>
      <c r="AA75" s="42">
        <f>ROUND(IF(SUM($U75:Z75)&gt;$G$54,0,IF((SUM($U75:Z75)+AA24*$G$52)&gt;$G$54,$G$54-SUM($U75:Z75),AA24*$G$52)),2)</f>
        <v>232.5</v>
      </c>
      <c r="AB75" s="42">
        <f>ROUND(IF(SUM($U75:AA75)&gt;$G$54,0,IF((SUM($U75:AA75)+AB24*$G$52)&gt;$G$54,$G$54-SUM($U75:AA75),AB24*$G$52)),2)</f>
        <v>232.5</v>
      </c>
      <c r="AC75" s="42">
        <f>ROUND(IF(SUM($U75:AB75)&gt;$G$54,0,IF((SUM($U75:AB75)+AC24*$G$52)&gt;$G$54,$G$54-SUM($U75:AB75),AC24*$G$52)),2)</f>
        <v>232.5</v>
      </c>
      <c r="AD75" s="42">
        <f>ROUND(IF(SUM($U75:AC75)&gt;$G$54,0,IF((SUM($U75:AC75)+AD24*$G$52)&gt;$G$54,$G$54-SUM($U75:AC75),AD24*$G$52)),2)</f>
        <v>232.5</v>
      </c>
      <c r="AE75" s="42">
        <f>ROUND(IF(SUM($U75:AD75)&gt;$G$54,0,IF((SUM($U75:AD75)+AE24*$G$52)&gt;$G$54,$G$54-SUM($U75:AD75),AE24*$G$52)),2)</f>
        <v>232.5</v>
      </c>
      <c r="AF75" s="42">
        <f>ROUND(IF(SUM($U75:AE75)&gt;$G$54,0,IF((SUM($U75:AE75)+AF24*$G$52)&gt;$G$54,$G$54-SUM($U75:AE75),AF24*$G$52)),2)</f>
        <v>232.5</v>
      </c>
      <c r="AG75" s="42">
        <f>ROUND(IF(SUM($H75:H75)&gt;$G$54,0,IF((SUM($H75:H75)+AG24*$G$52)&gt;$G$54,$G$54-SUM($H75:H75),AG24*$G$52)),2)</f>
        <v>232.5</v>
      </c>
      <c r="AH75" s="42">
        <f>ROUND(IF(SUM($AG75:AG75)&gt;$G$54,0,IF((SUM(AG75:$AG75)+AH24*$G$52)&gt;$G$54,$G$54-SUM($AG75:AG75),AH24*$G$52)),2)</f>
        <v>232.5</v>
      </c>
      <c r="AI75" s="42">
        <f>ROUND(IF(SUM($AG75:AH75)&gt;$G$54,0,IF((SUM($AG75:AH75)+AI24*$G$52)&gt;$G$54,$G$54-SUM($AG75:AH75),AI24*$G$52)),2)</f>
        <v>232.5</v>
      </c>
      <c r="AJ75" s="42">
        <f>ROUND(IF(SUM($AG75:AI75)&gt;$G$54,0,IF((SUM($AG75:AI75)+AJ24*$G$52)&gt;$G$54,$G$54-SUM($AG75:AI75),AJ24*$G$52)),2)</f>
        <v>232.5</v>
      </c>
      <c r="AK75" s="42">
        <f>ROUND(IF(SUM($AG75:AJ75)&gt;$G$54,0,IF((SUM($AG75:AJ75)+AK24*$G$52)&gt;$G$54,$G$54-SUM($AG75:AJ75),AK24*$G$52)),2)</f>
        <v>232.5</v>
      </c>
      <c r="AL75" s="42">
        <f>ROUND(IF(SUM($AG75:AK75)&gt;$G$54,0,IF((SUM($AG75:AK75)+AL24*$G$52)&gt;$G$54,$G$54-SUM($AG75:AK75),AL24*$G$52)),2)</f>
        <v>232.5</v>
      </c>
      <c r="AM75" s="42">
        <f>ROUND(IF(SUM($AG75:AL75)&gt;$G$54,0,IF((SUM($AG75:AL75)+AM24*$G$52)&gt;$G$54,$G$54-SUM($AG75:AL75),AM24*$G$52)),2)</f>
        <v>232.5</v>
      </c>
      <c r="AN75" s="42">
        <f>ROUND(IF(SUM($AG75:AM75)&gt;$G$54,0,IF((SUM($AG75:AM75)+AN24*$G$52)&gt;$G$54,$G$54-SUM($AG75:AM75),AN24*$G$52)),2)</f>
        <v>232.5</v>
      </c>
      <c r="AO75" s="42">
        <f>ROUND(IF(SUM($AG75:AN75)&gt;$G$54,0,IF((SUM($AG75:AN75)+AO24*$G$52)&gt;$G$54,$G$54-SUM($AG75:AN75),AO24*$G$52)),2)</f>
        <v>232.5</v>
      </c>
      <c r="AP75" s="42">
        <f>ROUND(IF(SUM($AG75:AO75)&gt;$G$54,0,IF((SUM($AG75:AO75)+AP24*$G$52)&gt;$G$54,$G$54-SUM($AG75:AO75),AP24*$G$52)),2)</f>
        <v>232.5</v>
      </c>
      <c r="AQ75" s="42">
        <f>ROUND(IF(SUM($AG75:AP75)&gt;$G$54,0,IF((SUM($AG75:AP75)+AQ24*$G$52)&gt;$G$54,$G$54-SUM($AG75:AP75),AQ24*$G$52)),2)</f>
        <v>232.5</v>
      </c>
      <c r="AR75" s="42">
        <f>ROUND(IF(SUM($AG75:AQ75)&gt;$G$54,0,IF((SUM($AG75:AQ75)+AR24*$G$52)&gt;$G$54,$G$54-SUM($AG75:AQ75),AR24*$G$52)),2)</f>
        <v>232.5</v>
      </c>
    </row>
    <row r="76" spans="1:44" x14ac:dyDescent="0.3">
      <c r="A76" s="38" t="str">
        <f t="shared" si="42"/>
        <v>Professional Serv.-Trainer</v>
      </c>
      <c r="I76" s="42">
        <f>ROUND(IF(SUM($H76:H76)&gt;$G$54,0,IF((SUM($H76:H76)+I25*$G$52)&gt;$G$54,$G$54-SUM($H76:H76),I25*$G$52)),2)</f>
        <v>0</v>
      </c>
      <c r="J76" s="42">
        <f>ROUND(IF(SUM($I76:I76)&gt;$G$54,0,IF((SUM($I76:I76)+J25*$G$52)&gt;$G$54,$G$54-SUM($I76:I76),J25*$G$52)),2)</f>
        <v>0</v>
      </c>
      <c r="K76" s="42">
        <f>ROUND(IF(SUM($I76:J76)&gt;$G$54,0,IF((SUM($I76:J76)+K25*$G$52)&gt;$G$54,$G$54-SUM($I76:J76),K25*$G$52)),2)</f>
        <v>0</v>
      </c>
      <c r="L76" s="42">
        <f>ROUND(IF(SUM($I76:K76)&gt;$G$54,0,IF((SUM($I76:K76)+L25*$G$52)&gt;$G$54,$G$54-SUM($I76:K76),L25*$G$52)),2)</f>
        <v>0</v>
      </c>
      <c r="M76" s="42">
        <f>ROUND(IF(SUM($I76:L76)&gt;$G$54,0,IF((SUM($I76:L76)+M25*$G$52)&gt;$G$54,$G$54-SUM($I76:L76),M25*$G$52)),2)</f>
        <v>0</v>
      </c>
      <c r="N76" s="42">
        <f>ROUND(IF(SUM($I76:M76)&gt;$G$54,0,IF((SUM($I76:M76)+N25*$G$52)&gt;$G$54,$G$54-SUM($I76:M76),N25*$G$52)),2)</f>
        <v>0</v>
      </c>
      <c r="O76" s="42">
        <f>ROUND(IF(SUM($I76:N76)&gt;$G$54,0,IF((SUM($I76:N76)+O25*$G$52)&gt;$G$54,$G$54-SUM($I76:N76),O25*$G$52)),2)</f>
        <v>0</v>
      </c>
      <c r="P76" s="42">
        <f>ROUND(IF(SUM($I76:O76)&gt;$G$54,0,IF((SUM($I76:O76)+P25*$G$52)&gt;$G$54,$G$54-SUM($I76:O76),P25*$G$52)),2)</f>
        <v>0</v>
      </c>
      <c r="Q76" s="42">
        <f>ROUND(IF(SUM($I76:P76)&gt;$G$54,0,IF((SUM($I76:P76)+Q25*$G$52)&gt;$G$54,$G$54-SUM($I76:P76),Q25*$G$52)),2)</f>
        <v>0</v>
      </c>
      <c r="R76" s="42">
        <f>ROUND(IF(SUM($I76:Q76)&gt;$G$54,0,IF((SUM($I76:Q76)+R25*$G$52)&gt;$G$54,$G$54-SUM($I76:Q76),R25*$G$52)),2)</f>
        <v>0</v>
      </c>
      <c r="S76" s="42">
        <f>ROUND(IF(SUM($I76:R76)&gt;$G$54,0,IF((SUM($I76:R76)+S25*$G$52)&gt;$G$54,$G$54-SUM($I76:R76),S25*$G$52)),2)</f>
        <v>0</v>
      </c>
      <c r="T76" s="42">
        <f>ROUND(IF(SUM($I76:S76)&gt;$G$54,0,IF((SUM($I76:S76)+T25*$G$52)&gt;$G$54,$G$54-SUM($I76:S76),T25*$G$52)),2)</f>
        <v>0</v>
      </c>
      <c r="U76" s="42">
        <f>ROUND(IF(SUM($H76:H76)&gt;$G$54,0,IF((SUM($H76:H76)+U25*$G$52)&gt;$G$54,$G$54-SUM($H76:H76),U25*$G$52)),2)</f>
        <v>387.5</v>
      </c>
      <c r="V76" s="42">
        <f>ROUND(IF(SUM($U76:U76)&gt;$G$54,0,IF((SUM($U76:U76)+V25*$G$52)&gt;$G$54,$G$54-SUM($U76:U76),V25*$G$52)),2)</f>
        <v>387.5</v>
      </c>
      <c r="W76" s="42">
        <f>ROUND(IF(SUM($U76:V76)&gt;$G$54,0,IF((SUM($U76:V76)+W25*$G$52)&gt;$G$54,$G$54-SUM($U76:V76),W25*$G$52)),2)</f>
        <v>387.5</v>
      </c>
      <c r="X76" s="42">
        <f>ROUND(IF(SUM($U76:W76)&gt;$G$54,0,IF((SUM($U76:W76)+X25*$G$52)&gt;$G$54,$G$54-SUM($U76:W76),X25*$G$52)),2)</f>
        <v>387.5</v>
      </c>
      <c r="Y76" s="42">
        <f>ROUND(IF(SUM($U76:X76)&gt;$G$54,0,IF((SUM($U76:X76)+Y25*$G$52)&gt;$G$54,$G$54-SUM($U76:X76),Y25*$G$52)),2)</f>
        <v>387.5</v>
      </c>
      <c r="Z76" s="42">
        <f>ROUND(IF(SUM($U76:Y76)&gt;$G$54,0,IF((SUM($U76:Y76)+Z25*$G$52)&gt;$G$54,$G$54-SUM($U76:Y76),Z25*$G$52)),2)</f>
        <v>387.5</v>
      </c>
      <c r="AA76" s="42">
        <f>ROUND(IF(SUM($U76:Z76)&gt;$G$54,0,IF((SUM($U76:Z76)+AA25*$G$52)&gt;$G$54,$G$54-SUM($U76:Z76),AA25*$G$52)),2)</f>
        <v>387.5</v>
      </c>
      <c r="AB76" s="42">
        <f>ROUND(IF(SUM($U76:AA76)&gt;$G$54,0,IF((SUM($U76:AA76)+AB25*$G$52)&gt;$G$54,$G$54-SUM($U76:AA76),AB25*$G$52)),2)</f>
        <v>387.5</v>
      </c>
      <c r="AC76" s="42">
        <f>ROUND(IF(SUM($U76:AB76)&gt;$G$54,0,IF((SUM($U76:AB76)+AC25*$G$52)&gt;$G$54,$G$54-SUM($U76:AB76),AC25*$G$52)),2)</f>
        <v>387.5</v>
      </c>
      <c r="AD76" s="42">
        <f>ROUND(IF(SUM($U76:AC76)&gt;$G$54,0,IF((SUM($U76:AC76)+AD25*$G$52)&gt;$G$54,$G$54-SUM($U76:AC76),AD25*$G$52)),2)</f>
        <v>387.5</v>
      </c>
      <c r="AE76" s="42">
        <f>ROUND(IF(SUM($U76:AD76)&gt;$G$54,0,IF((SUM($U76:AD76)+AE25*$G$52)&gt;$G$54,$G$54-SUM($U76:AD76),AE25*$G$52)),2)</f>
        <v>387.5</v>
      </c>
      <c r="AF76" s="42">
        <f>ROUND(IF(SUM($U76:AE76)&gt;$G$54,0,IF((SUM($U76:AE76)+AF25*$G$52)&gt;$G$54,$G$54-SUM($U76:AE76),AF25*$G$52)),2)</f>
        <v>387.5</v>
      </c>
      <c r="AG76" s="42">
        <f>ROUND(IF(SUM($H76:H76)&gt;$G$54,0,IF((SUM($H76:H76)+AG25*$G$52)&gt;$G$54,$G$54-SUM($H76:H76),AG25*$G$52)),2)</f>
        <v>387.5</v>
      </c>
      <c r="AH76" s="42">
        <f>ROUND(IF(SUM($AG76:AG76)&gt;$G$54,0,IF((SUM(AG76:$AG76)+AH25*$G$52)&gt;$G$54,$G$54-SUM($AG76:AG76),AH25*$G$52)),2)</f>
        <v>387.5</v>
      </c>
      <c r="AI76" s="42">
        <f>ROUND(IF(SUM($AG76:AH76)&gt;$G$54,0,IF((SUM($AG76:AH76)+AI25*$G$52)&gt;$G$54,$G$54-SUM($AG76:AH76),AI25*$G$52)),2)</f>
        <v>387.5</v>
      </c>
      <c r="AJ76" s="42">
        <f>ROUND(IF(SUM($AG76:AI76)&gt;$G$54,0,IF((SUM($AG76:AI76)+AJ25*$G$52)&gt;$G$54,$G$54-SUM($AG76:AI76),AJ25*$G$52)),2)</f>
        <v>387.5</v>
      </c>
      <c r="AK76" s="42">
        <f>ROUND(IF(SUM($AG76:AJ76)&gt;$G$54,0,IF((SUM($AG76:AJ76)+AK25*$G$52)&gt;$G$54,$G$54-SUM($AG76:AJ76),AK25*$G$52)),2)</f>
        <v>387.5</v>
      </c>
      <c r="AL76" s="42">
        <f>ROUND(IF(SUM($AG76:AK76)&gt;$G$54,0,IF((SUM($AG76:AK76)+AL25*$G$52)&gt;$G$54,$G$54-SUM($AG76:AK76),AL25*$G$52)),2)</f>
        <v>387.5</v>
      </c>
      <c r="AM76" s="42">
        <f>ROUND(IF(SUM($AG76:AL76)&gt;$G$54,0,IF((SUM($AG76:AL76)+AM25*$G$52)&gt;$G$54,$G$54-SUM($AG76:AL76),AM25*$G$52)),2)</f>
        <v>387.5</v>
      </c>
      <c r="AN76" s="42">
        <f>ROUND(IF(SUM($AG76:AM76)&gt;$G$54,0,IF((SUM($AG76:AM76)+AN25*$G$52)&gt;$G$54,$G$54-SUM($AG76:AM76),AN25*$G$52)),2)</f>
        <v>387.5</v>
      </c>
      <c r="AO76" s="42">
        <f>ROUND(IF(SUM($AG76:AN76)&gt;$G$54,0,IF((SUM($AG76:AN76)+AO25*$G$52)&gt;$G$54,$G$54-SUM($AG76:AN76),AO25*$G$52)),2)</f>
        <v>387.5</v>
      </c>
      <c r="AP76" s="42">
        <f>ROUND(IF(SUM($AG76:AO76)&gt;$G$54,0,IF((SUM($AG76:AO76)+AP25*$G$52)&gt;$G$54,$G$54-SUM($AG76:AO76),AP25*$G$52)),2)</f>
        <v>387.5</v>
      </c>
      <c r="AQ76" s="42">
        <f>ROUND(IF(SUM($AG76:AP76)&gt;$G$54,0,IF((SUM($AG76:AP76)+AQ25*$G$52)&gt;$G$54,$G$54-SUM($AG76:AP76),AQ25*$G$52)),2)</f>
        <v>387.5</v>
      </c>
      <c r="AR76" s="42">
        <f>ROUND(IF(SUM($AG76:AQ76)&gt;$G$54,0,IF((SUM($AG76:AQ76)+AR25*$G$52)&gt;$G$54,$G$54-SUM($AG76:AQ76),AR25*$G$52)),2)</f>
        <v>387.5</v>
      </c>
    </row>
    <row r="77" spans="1:44" x14ac:dyDescent="0.3">
      <c r="A77" s="38" t="str">
        <f t="shared" si="42"/>
        <v>Purchasing Assistant</v>
      </c>
      <c r="I77" s="42">
        <f>ROUND(IF(SUM($H77:H77)&gt;$G$54,0,IF((SUM($H77:H77)+I26*$G$52)&gt;$G$54,$G$54-SUM($H77:H77),I26*$G$52)),2)</f>
        <v>0</v>
      </c>
      <c r="J77" s="42">
        <f>ROUND(IF(SUM($I77:I77)&gt;$G$54,0,IF((SUM($I77:I77)+J26*$G$52)&gt;$G$54,$G$54-SUM($I77:I77),J26*$G$52)),2)</f>
        <v>0</v>
      </c>
      <c r="K77" s="42">
        <f>ROUND(IF(SUM($I77:J77)&gt;$G$54,0,IF((SUM($I77:J77)+K26*$G$52)&gt;$G$54,$G$54-SUM($I77:J77),K26*$G$52)),2)</f>
        <v>0</v>
      </c>
      <c r="L77" s="42">
        <f>ROUND(IF(SUM($I77:K77)&gt;$G$54,0,IF((SUM($I77:K77)+L26*$G$52)&gt;$G$54,$G$54-SUM($I77:K77),L26*$G$52)),2)</f>
        <v>0</v>
      </c>
      <c r="M77" s="42">
        <f>ROUND(IF(SUM($I77:L77)&gt;$G$54,0,IF((SUM($I77:L77)+M26*$G$52)&gt;$G$54,$G$54-SUM($I77:L77),M26*$G$52)),2)</f>
        <v>0</v>
      </c>
      <c r="N77" s="42">
        <f>ROUND(IF(SUM($I77:M77)&gt;$G$54,0,IF((SUM($I77:M77)+N26*$G$52)&gt;$G$54,$G$54-SUM($I77:M77),N26*$G$52)),2)</f>
        <v>0</v>
      </c>
      <c r="O77" s="42">
        <f>ROUND(IF(SUM($I77:N77)&gt;$G$54,0,IF((SUM($I77:N77)+O26*$G$52)&gt;$G$54,$G$54-SUM($I77:N77),O26*$G$52)),2)</f>
        <v>0</v>
      </c>
      <c r="P77" s="42">
        <f>ROUND(IF(SUM($I77:O77)&gt;$G$54,0,IF((SUM($I77:O77)+P26*$G$52)&gt;$G$54,$G$54-SUM($I77:O77),P26*$G$52)),2)</f>
        <v>0</v>
      </c>
      <c r="Q77" s="42">
        <f>ROUND(IF(SUM($I77:P77)&gt;$G$54,0,IF((SUM($I77:P77)+Q26*$G$52)&gt;$G$54,$G$54-SUM($I77:P77),Q26*$G$52)),2)</f>
        <v>0</v>
      </c>
      <c r="R77" s="42">
        <f>ROUND(IF(SUM($I77:Q77)&gt;$G$54,0,IF((SUM($I77:Q77)+R26*$G$52)&gt;$G$54,$G$54-SUM($I77:Q77),R26*$G$52)),2)</f>
        <v>0</v>
      </c>
      <c r="S77" s="42">
        <f>ROUND(IF(SUM($I77:R77)&gt;$G$54,0,IF((SUM($I77:R77)+S26*$G$52)&gt;$G$54,$G$54-SUM($I77:R77),S26*$G$52)),2)</f>
        <v>0</v>
      </c>
      <c r="T77" s="42">
        <f>ROUND(IF(SUM($I77:S77)&gt;$G$54,0,IF((SUM($I77:S77)+T26*$G$52)&gt;$G$54,$G$54-SUM($I77:S77),T26*$G$52)),2)</f>
        <v>0</v>
      </c>
      <c r="U77" s="42">
        <f>ROUND(IF(SUM($H77:H77)&gt;$G$54,0,IF((SUM($H77:H77)+U26*$G$52)&gt;$G$54,$G$54-SUM($H77:H77),U26*$G$52)),2)</f>
        <v>258.33</v>
      </c>
      <c r="V77" s="42">
        <f>ROUND(IF(SUM($U77:U77)&gt;$G$54,0,IF((SUM($U77:U77)+V26*$G$52)&gt;$G$54,$G$54-SUM($U77:U77),V26*$G$52)),2)</f>
        <v>258.33</v>
      </c>
      <c r="W77" s="42">
        <f>ROUND(IF(SUM($U77:V77)&gt;$G$54,0,IF((SUM($U77:V77)+W26*$G$52)&gt;$G$54,$G$54-SUM($U77:V77),W26*$G$52)),2)</f>
        <v>258.33</v>
      </c>
      <c r="X77" s="42">
        <f>ROUND(IF(SUM($U77:W77)&gt;$G$54,0,IF((SUM($U77:W77)+X26*$G$52)&gt;$G$54,$G$54-SUM($U77:W77),X26*$G$52)),2)</f>
        <v>258.33</v>
      </c>
      <c r="Y77" s="42">
        <f>ROUND(IF(SUM($U77:X77)&gt;$G$54,0,IF((SUM($U77:X77)+Y26*$G$52)&gt;$G$54,$G$54-SUM($U77:X77),Y26*$G$52)),2)</f>
        <v>258.33</v>
      </c>
      <c r="Z77" s="42">
        <f>ROUND(IF(SUM($U77:Y77)&gt;$G$54,0,IF((SUM($U77:Y77)+Z26*$G$52)&gt;$G$54,$G$54-SUM($U77:Y77),Z26*$G$52)),2)</f>
        <v>258.33</v>
      </c>
      <c r="AA77" s="42">
        <f>ROUND(IF(SUM($U77:Z77)&gt;$G$54,0,IF((SUM($U77:Z77)+AA26*$G$52)&gt;$G$54,$G$54-SUM($U77:Z77),AA26*$G$52)),2)</f>
        <v>258.33</v>
      </c>
      <c r="AB77" s="42">
        <f>ROUND(IF(SUM($U77:AA77)&gt;$G$54,0,IF((SUM($U77:AA77)+AB26*$G$52)&gt;$G$54,$G$54-SUM($U77:AA77),AB26*$G$52)),2)</f>
        <v>258.33</v>
      </c>
      <c r="AC77" s="42">
        <f>ROUND(IF(SUM($U77:AB77)&gt;$G$54,0,IF((SUM($U77:AB77)+AC26*$G$52)&gt;$G$54,$G$54-SUM($U77:AB77),AC26*$G$52)),2)</f>
        <v>258.33</v>
      </c>
      <c r="AD77" s="42">
        <f>ROUND(IF(SUM($U77:AC77)&gt;$G$54,0,IF((SUM($U77:AC77)+AD26*$G$52)&gt;$G$54,$G$54-SUM($U77:AC77),AD26*$G$52)),2)</f>
        <v>258.33</v>
      </c>
      <c r="AE77" s="42">
        <f>ROUND(IF(SUM($U77:AD77)&gt;$G$54,0,IF((SUM($U77:AD77)+AE26*$G$52)&gt;$G$54,$G$54-SUM($U77:AD77),AE26*$G$52)),2)</f>
        <v>258.33</v>
      </c>
      <c r="AF77" s="42">
        <f>ROUND(IF(SUM($U77:AE77)&gt;$G$54,0,IF((SUM($U77:AE77)+AF26*$G$52)&gt;$G$54,$G$54-SUM($U77:AE77),AF26*$G$52)),2)</f>
        <v>258.33</v>
      </c>
      <c r="AG77" s="42">
        <f>ROUND(IF(SUM($H77:H77)&gt;$G$54,0,IF((SUM($H77:H77)+AG26*$G$52)&gt;$G$54,$G$54-SUM($H77:H77),AG26*$G$52)),2)</f>
        <v>258.33</v>
      </c>
      <c r="AH77" s="42">
        <f>ROUND(IF(SUM($AG77:AG77)&gt;$G$54,0,IF((SUM(AG77:$AG77)+AH26*$G$52)&gt;$G$54,$G$54-SUM($AG77:AG77),AH26*$G$52)),2)</f>
        <v>258.33</v>
      </c>
      <c r="AI77" s="42">
        <f>ROUND(IF(SUM($AG77:AH77)&gt;$G$54,0,IF((SUM($AG77:AH77)+AI26*$G$52)&gt;$G$54,$G$54-SUM($AG77:AH77),AI26*$G$52)),2)</f>
        <v>258.33</v>
      </c>
      <c r="AJ77" s="42">
        <f>ROUND(IF(SUM($AG77:AI77)&gt;$G$54,0,IF((SUM($AG77:AI77)+AJ26*$G$52)&gt;$G$54,$G$54-SUM($AG77:AI77),AJ26*$G$52)),2)</f>
        <v>258.33</v>
      </c>
      <c r="AK77" s="42">
        <f>ROUND(IF(SUM($AG77:AJ77)&gt;$G$54,0,IF((SUM($AG77:AJ77)+AK26*$G$52)&gt;$G$54,$G$54-SUM($AG77:AJ77),AK26*$G$52)),2)</f>
        <v>258.33</v>
      </c>
      <c r="AL77" s="42">
        <f>ROUND(IF(SUM($AG77:AK77)&gt;$G$54,0,IF((SUM($AG77:AK77)+AL26*$G$52)&gt;$G$54,$G$54-SUM($AG77:AK77),AL26*$G$52)),2)</f>
        <v>258.33</v>
      </c>
      <c r="AM77" s="42">
        <f>ROUND(IF(SUM($AG77:AL77)&gt;$G$54,0,IF((SUM($AG77:AL77)+AM26*$G$52)&gt;$G$54,$G$54-SUM($AG77:AL77),AM26*$G$52)),2)</f>
        <v>258.33</v>
      </c>
      <c r="AN77" s="42">
        <f>ROUND(IF(SUM($AG77:AM77)&gt;$G$54,0,IF((SUM($AG77:AM77)+AN26*$G$52)&gt;$G$54,$G$54-SUM($AG77:AM77),AN26*$G$52)),2)</f>
        <v>258.33</v>
      </c>
      <c r="AO77" s="42">
        <f>ROUND(IF(SUM($AG77:AN77)&gt;$G$54,0,IF((SUM($AG77:AN77)+AO26*$G$52)&gt;$G$54,$G$54-SUM($AG77:AN77),AO26*$G$52)),2)</f>
        <v>258.33</v>
      </c>
      <c r="AP77" s="42">
        <f>ROUND(IF(SUM($AG77:AO77)&gt;$G$54,0,IF((SUM($AG77:AO77)+AP26*$G$52)&gt;$G$54,$G$54-SUM($AG77:AO77),AP26*$G$52)),2)</f>
        <v>258.33</v>
      </c>
      <c r="AQ77" s="42">
        <f>ROUND(IF(SUM($AG77:AP77)&gt;$G$54,0,IF((SUM($AG77:AP77)+AQ26*$G$52)&gt;$G$54,$G$54-SUM($AG77:AP77),AQ26*$G$52)),2)</f>
        <v>258.33</v>
      </c>
      <c r="AR77" s="42">
        <f>ROUND(IF(SUM($AG77:AQ77)&gt;$G$54,0,IF((SUM($AG77:AQ77)+AR26*$G$52)&gt;$G$54,$G$54-SUM($AG77:AQ77),AR26*$G$52)),2)</f>
        <v>258.33</v>
      </c>
    </row>
    <row r="78" spans="1:44" x14ac:dyDescent="0.3">
      <c r="A78" s="38" t="str">
        <f t="shared" si="42"/>
        <v>Field Engineer</v>
      </c>
      <c r="I78" s="42">
        <f>ROUND(IF(SUM($H78:H78)&gt;$G$54,0,IF((SUM($H78:H78)+I27*$G$52)&gt;$G$54,$G$54-SUM($H78:H78),I27*$G$52)),2)</f>
        <v>0</v>
      </c>
      <c r="J78" s="42">
        <f>ROUND(IF(SUM($I78:I78)&gt;$G$54,0,IF((SUM($I78:I78)+J27*$G$52)&gt;$G$54,$G$54-SUM($I78:I78),J27*$G$52)),2)</f>
        <v>0</v>
      </c>
      <c r="K78" s="42">
        <f>ROUND(IF(SUM($I78:J78)&gt;$G$54,0,IF((SUM($I78:J78)+K27*$G$52)&gt;$G$54,$G$54-SUM($I78:J78),K27*$G$52)),2)</f>
        <v>0</v>
      </c>
      <c r="L78" s="42">
        <f>ROUND(IF(SUM($I78:K78)&gt;$G$54,0,IF((SUM($I78:K78)+L27*$G$52)&gt;$G$54,$G$54-SUM($I78:K78),L27*$G$52)),2)</f>
        <v>0</v>
      </c>
      <c r="M78" s="42">
        <f>ROUND(IF(SUM($I78:L78)&gt;$G$54,0,IF((SUM($I78:L78)+M27*$G$52)&gt;$G$54,$G$54-SUM($I78:L78),M27*$G$52)),2)</f>
        <v>0</v>
      </c>
      <c r="N78" s="42">
        <f>ROUND(IF(SUM($I78:M78)&gt;$G$54,0,IF((SUM($I78:M78)+N27*$G$52)&gt;$G$54,$G$54-SUM($I78:M78),N27*$G$52)),2)</f>
        <v>0</v>
      </c>
      <c r="O78" s="42">
        <f>ROUND(IF(SUM($I78:N78)&gt;$G$54,0,IF((SUM($I78:N78)+O27*$G$52)&gt;$G$54,$G$54-SUM($I78:N78),O27*$G$52)),2)</f>
        <v>0</v>
      </c>
      <c r="P78" s="42">
        <f>ROUND(IF(SUM($I78:O78)&gt;$G$54,0,IF((SUM($I78:O78)+P27*$G$52)&gt;$G$54,$G$54-SUM($I78:O78),P27*$G$52)),2)</f>
        <v>0</v>
      </c>
      <c r="Q78" s="42">
        <f>ROUND(IF(SUM($I78:P78)&gt;$G$54,0,IF((SUM($I78:P78)+Q27*$G$52)&gt;$G$54,$G$54-SUM($I78:P78),Q27*$G$52)),2)</f>
        <v>0</v>
      </c>
      <c r="R78" s="42">
        <f>ROUND(IF(SUM($I78:Q78)&gt;$G$54,0,IF((SUM($I78:Q78)+R27*$G$52)&gt;$G$54,$G$54-SUM($I78:Q78),R27*$G$52)),2)</f>
        <v>0</v>
      </c>
      <c r="S78" s="42">
        <f>ROUND(IF(SUM($I78:R78)&gt;$G$54,0,IF((SUM($I78:R78)+S27*$G$52)&gt;$G$54,$G$54-SUM($I78:R78),S27*$G$52)),2)</f>
        <v>0</v>
      </c>
      <c r="T78" s="42">
        <f>ROUND(IF(SUM($I78:S78)&gt;$G$54,0,IF((SUM($I78:S78)+T27*$G$52)&gt;$G$54,$G$54-SUM($I78:S78),T27*$G$52)),2)</f>
        <v>0</v>
      </c>
      <c r="U78" s="42">
        <f>ROUND(IF(SUM($H78:H78)&gt;$G$54,0,IF((SUM($H78:H78)+U27*$G$52)&gt;$G$54,$G$54-SUM($H78:H78),U27*$G$52)),2)</f>
        <v>310</v>
      </c>
      <c r="V78" s="42">
        <f>ROUND(IF(SUM($U78:U78)&gt;$G$54,0,IF((SUM($U78:U78)+V27*$G$52)&gt;$G$54,$G$54-SUM($U78:U78),V27*$G$52)),2)</f>
        <v>310</v>
      </c>
      <c r="W78" s="42">
        <f>ROUND(IF(SUM($U78:V78)&gt;$G$54,0,IF((SUM($U78:V78)+W27*$G$52)&gt;$G$54,$G$54-SUM($U78:V78),W27*$G$52)),2)</f>
        <v>310</v>
      </c>
      <c r="X78" s="42">
        <f>ROUND(IF(SUM($U78:W78)&gt;$G$54,0,IF((SUM($U78:W78)+X27*$G$52)&gt;$G$54,$G$54-SUM($U78:W78),X27*$G$52)),2)</f>
        <v>310</v>
      </c>
      <c r="Y78" s="42">
        <f>ROUND(IF(SUM($U78:X78)&gt;$G$54,0,IF((SUM($U78:X78)+Y27*$G$52)&gt;$G$54,$G$54-SUM($U78:X78),Y27*$G$52)),2)</f>
        <v>310</v>
      </c>
      <c r="Z78" s="42">
        <f>ROUND(IF(SUM($U78:Y78)&gt;$G$54,0,IF((SUM($U78:Y78)+Z27*$G$52)&gt;$G$54,$G$54-SUM($U78:Y78),Z27*$G$52)),2)</f>
        <v>310</v>
      </c>
      <c r="AA78" s="42">
        <f>ROUND(IF(SUM($U78:Z78)&gt;$G$54,0,IF((SUM($U78:Z78)+AA27*$G$52)&gt;$G$54,$G$54-SUM($U78:Z78),AA27*$G$52)),2)</f>
        <v>310</v>
      </c>
      <c r="AB78" s="42">
        <f>ROUND(IF(SUM($U78:AA78)&gt;$G$54,0,IF((SUM($U78:AA78)+AB27*$G$52)&gt;$G$54,$G$54-SUM($U78:AA78),AB27*$G$52)),2)</f>
        <v>310</v>
      </c>
      <c r="AC78" s="42">
        <f>ROUND(IF(SUM($U78:AB78)&gt;$G$54,0,IF((SUM($U78:AB78)+AC27*$G$52)&gt;$G$54,$G$54-SUM($U78:AB78),AC27*$G$52)),2)</f>
        <v>310</v>
      </c>
      <c r="AD78" s="42">
        <f>ROUND(IF(SUM($U78:AC78)&gt;$G$54,0,IF((SUM($U78:AC78)+AD27*$G$52)&gt;$G$54,$G$54-SUM($U78:AC78),AD27*$G$52)),2)</f>
        <v>310</v>
      </c>
      <c r="AE78" s="42">
        <f>ROUND(IF(SUM($U78:AD78)&gt;$G$54,0,IF((SUM($U78:AD78)+AE27*$G$52)&gt;$G$54,$G$54-SUM($U78:AD78),AE27*$G$52)),2)</f>
        <v>310</v>
      </c>
      <c r="AF78" s="42">
        <f>ROUND(IF(SUM($U78:AE78)&gt;$G$54,0,IF((SUM($U78:AE78)+AF27*$G$52)&gt;$G$54,$G$54-SUM($U78:AE78),AF27*$G$52)),2)</f>
        <v>310</v>
      </c>
      <c r="AG78" s="42">
        <f>ROUND(IF(SUM($H78:H78)&gt;$G$54,0,IF((SUM($H78:H78)+AG27*$G$52)&gt;$G$54,$G$54-SUM($H78:H78),AG27*$G$52)),2)</f>
        <v>310</v>
      </c>
      <c r="AH78" s="42">
        <f>ROUND(IF(SUM($AG78:AG78)&gt;$G$54,0,IF((SUM(AG78:$AG78)+AH27*$G$52)&gt;$G$54,$G$54-SUM($AG78:AG78),AH27*$G$52)),2)</f>
        <v>310</v>
      </c>
      <c r="AI78" s="42">
        <f>ROUND(IF(SUM($AG78:AH78)&gt;$G$54,0,IF((SUM($AG78:AH78)+AI27*$G$52)&gt;$G$54,$G$54-SUM($AG78:AH78),AI27*$G$52)),2)</f>
        <v>310</v>
      </c>
      <c r="AJ78" s="42">
        <f>ROUND(IF(SUM($AG78:AI78)&gt;$G$54,0,IF((SUM($AG78:AI78)+AJ27*$G$52)&gt;$G$54,$G$54-SUM($AG78:AI78),AJ27*$G$52)),2)</f>
        <v>310</v>
      </c>
      <c r="AK78" s="42">
        <f>ROUND(IF(SUM($AG78:AJ78)&gt;$G$54,0,IF((SUM($AG78:AJ78)+AK27*$G$52)&gt;$G$54,$G$54-SUM($AG78:AJ78),AK27*$G$52)),2)</f>
        <v>310</v>
      </c>
      <c r="AL78" s="42">
        <f>ROUND(IF(SUM($AG78:AK78)&gt;$G$54,0,IF((SUM($AG78:AK78)+AL27*$G$52)&gt;$G$54,$G$54-SUM($AG78:AK78),AL27*$G$52)),2)</f>
        <v>310</v>
      </c>
      <c r="AM78" s="42">
        <f>ROUND(IF(SUM($AG78:AL78)&gt;$G$54,0,IF((SUM($AG78:AL78)+AM27*$G$52)&gt;$G$54,$G$54-SUM($AG78:AL78),AM27*$G$52)),2)</f>
        <v>310</v>
      </c>
      <c r="AN78" s="42">
        <f>ROUND(IF(SUM($AG78:AM78)&gt;$G$54,0,IF((SUM($AG78:AM78)+AN27*$G$52)&gt;$G$54,$G$54-SUM($AG78:AM78),AN27*$G$52)),2)</f>
        <v>310</v>
      </c>
      <c r="AO78" s="42">
        <f>ROUND(IF(SUM($AG78:AN78)&gt;$G$54,0,IF((SUM($AG78:AN78)+AO27*$G$52)&gt;$G$54,$G$54-SUM($AG78:AN78),AO27*$G$52)),2)</f>
        <v>310</v>
      </c>
      <c r="AP78" s="42">
        <f>ROUND(IF(SUM($AG78:AO78)&gt;$G$54,0,IF((SUM($AG78:AO78)+AP27*$G$52)&gt;$G$54,$G$54-SUM($AG78:AO78),AP27*$G$52)),2)</f>
        <v>310</v>
      </c>
      <c r="AQ78" s="42">
        <f>ROUND(IF(SUM($AG78:AP78)&gt;$G$54,0,IF((SUM($AG78:AP78)+AQ27*$G$52)&gt;$G$54,$G$54-SUM($AG78:AP78),AQ27*$G$52)),2)</f>
        <v>310</v>
      </c>
      <c r="AR78" s="42">
        <f>ROUND(IF(SUM($AG78:AQ78)&gt;$G$54,0,IF((SUM($AG78:AQ78)+AR27*$G$52)&gt;$G$54,$G$54-SUM($AG78:AQ78),AR27*$G$52)),2)</f>
        <v>310</v>
      </c>
    </row>
    <row r="79" spans="1:44" x14ac:dyDescent="0.3">
      <c r="A79" s="38" t="str">
        <f t="shared" si="42"/>
        <v>Regional Director/NE</v>
      </c>
      <c r="I79" s="42">
        <f>ROUND(IF(SUM($H79:H79)&gt;$G$54,0,IF((SUM($H79:H79)+I28*$G$52)&gt;$G$54,$G$54-SUM($H79:H79),I28*$G$52)),2)</f>
        <v>0</v>
      </c>
      <c r="J79" s="42">
        <f>ROUND(IF(SUM($I79:I79)&gt;$G$54,0,IF((SUM($I79:I79)+J28*$G$52)&gt;$G$54,$G$54-SUM($I79:I79),J28*$G$52)),2)</f>
        <v>0</v>
      </c>
      <c r="K79" s="42">
        <f>ROUND(IF(SUM($I79:J79)&gt;$G$54,0,IF((SUM($I79:J79)+K28*$G$52)&gt;$G$54,$G$54-SUM($I79:J79),K28*$G$52)),2)</f>
        <v>0</v>
      </c>
      <c r="L79" s="42">
        <f>ROUND(IF(SUM($I79:K79)&gt;$G$54,0,IF((SUM($I79:K79)+L28*$G$52)&gt;$G$54,$G$54-SUM($I79:K79),L28*$G$52)),2)</f>
        <v>0</v>
      </c>
      <c r="M79" s="42">
        <f>ROUND(IF(SUM($I79:L79)&gt;$G$54,0,IF((SUM($I79:L79)+M28*$G$52)&gt;$G$54,$G$54-SUM($I79:L79),M28*$G$52)),2)</f>
        <v>0</v>
      </c>
      <c r="N79" s="42">
        <f>ROUND(IF(SUM($I79:M79)&gt;$G$54,0,IF((SUM($I79:M79)+N28*$G$52)&gt;$G$54,$G$54-SUM($I79:M79),N28*$G$52)),2)</f>
        <v>0</v>
      </c>
      <c r="O79" s="42">
        <f>ROUND(IF(SUM($I79:N79)&gt;$G$54,0,IF((SUM($I79:N79)+O28*$G$52)&gt;$G$54,$G$54-SUM($I79:N79),O28*$G$52)),2)</f>
        <v>0</v>
      </c>
      <c r="P79" s="42">
        <f>ROUND(IF(SUM($I79:O79)&gt;$G$54,0,IF((SUM($I79:O79)+P28*$G$52)&gt;$G$54,$G$54-SUM($I79:O79),P28*$G$52)),2)</f>
        <v>0</v>
      </c>
      <c r="Q79" s="42">
        <f>ROUND(IF(SUM($I79:P79)&gt;$G$54,0,IF((SUM($I79:P79)+Q28*$G$52)&gt;$G$54,$G$54-SUM($I79:P79),Q28*$G$52)),2)</f>
        <v>0</v>
      </c>
      <c r="R79" s="42">
        <f>ROUND(IF(SUM($I79:Q79)&gt;$G$54,0,IF((SUM($I79:Q79)+R28*$G$52)&gt;$G$54,$G$54-SUM($I79:Q79),R28*$G$52)),2)</f>
        <v>0</v>
      </c>
      <c r="S79" s="42">
        <f>ROUND(IF(SUM($I79:R79)&gt;$G$54,0,IF((SUM($I79:R79)+S28*$G$52)&gt;$G$54,$G$54-SUM($I79:R79),S28*$G$52)),2)</f>
        <v>0</v>
      </c>
      <c r="T79" s="42">
        <f>ROUND(IF(SUM($I79:S79)&gt;$G$54,0,IF((SUM($I79:S79)+T28*$G$52)&gt;$G$54,$G$54-SUM($I79:S79),T28*$G$52)),2)</f>
        <v>0</v>
      </c>
      <c r="U79" s="42">
        <f>ROUND(IF(SUM($H79:H79)&gt;$G$54,0,IF((SUM($H79:H79)+U28*$G$52)&gt;$G$54,$G$54-SUM($H79:H79),U28*$G$52)),2)</f>
        <v>387.5</v>
      </c>
      <c r="V79" s="42">
        <f>ROUND(IF(SUM($U79:U79)&gt;$G$54,0,IF((SUM($U79:U79)+V28*$G$52)&gt;$G$54,$G$54-SUM($U79:U79),V28*$G$52)),2)</f>
        <v>387.5</v>
      </c>
      <c r="W79" s="42">
        <f>ROUND(IF(SUM($U79:V79)&gt;$G$54,0,IF((SUM($U79:V79)+W28*$G$52)&gt;$G$54,$G$54-SUM($U79:V79),W28*$G$52)),2)</f>
        <v>387.5</v>
      </c>
      <c r="X79" s="42">
        <f>ROUND(IF(SUM($U79:W79)&gt;$G$54,0,IF((SUM($U79:W79)+X28*$G$52)&gt;$G$54,$G$54-SUM($U79:W79),X28*$G$52)),2)</f>
        <v>387.5</v>
      </c>
      <c r="Y79" s="42">
        <f>ROUND(IF(SUM($U79:X79)&gt;$G$54,0,IF((SUM($U79:X79)+Y28*$G$52)&gt;$G$54,$G$54-SUM($U79:X79),Y28*$G$52)),2)</f>
        <v>387.5</v>
      </c>
      <c r="Z79" s="42">
        <f>ROUND(IF(SUM($U79:Y79)&gt;$G$54,0,IF((SUM($U79:Y79)+Z28*$G$52)&gt;$G$54,$G$54-SUM($U79:Y79),Z28*$G$52)),2)</f>
        <v>387.5</v>
      </c>
      <c r="AA79" s="42">
        <f>ROUND(IF(SUM($U79:Z79)&gt;$G$54,0,IF((SUM($U79:Z79)+AA28*$G$52)&gt;$G$54,$G$54-SUM($U79:Z79),AA28*$G$52)),2)</f>
        <v>387.5</v>
      </c>
      <c r="AB79" s="42">
        <f>ROUND(IF(SUM($U79:AA79)&gt;$G$54,0,IF((SUM($U79:AA79)+AB28*$G$52)&gt;$G$54,$G$54-SUM($U79:AA79),AB28*$G$52)),2)</f>
        <v>387.5</v>
      </c>
      <c r="AC79" s="42">
        <f>ROUND(IF(SUM($U79:AB79)&gt;$G$54,0,IF((SUM($U79:AB79)+AC28*$G$52)&gt;$G$54,$G$54-SUM($U79:AB79),AC28*$G$52)),2)</f>
        <v>387.5</v>
      </c>
      <c r="AD79" s="42">
        <f>ROUND(IF(SUM($U79:AC79)&gt;$G$54,0,IF((SUM($U79:AC79)+AD28*$G$52)&gt;$G$54,$G$54-SUM($U79:AC79),AD28*$G$52)),2)</f>
        <v>387.5</v>
      </c>
      <c r="AE79" s="42">
        <f>ROUND(IF(SUM($U79:AD79)&gt;$G$54,0,IF((SUM($U79:AD79)+AE28*$G$52)&gt;$G$54,$G$54-SUM($U79:AD79),AE28*$G$52)),2)</f>
        <v>387.5</v>
      </c>
      <c r="AF79" s="42">
        <f>ROUND(IF(SUM($U79:AE79)&gt;$G$54,0,IF((SUM($U79:AE79)+AF28*$G$52)&gt;$G$54,$G$54-SUM($U79:AE79),AF28*$G$52)),2)</f>
        <v>387.5</v>
      </c>
      <c r="AG79" s="42">
        <f>ROUND(IF(SUM($H79:H79)&gt;$G$54,0,IF((SUM($H79:H79)+AG28*$G$52)&gt;$G$54,$G$54-SUM($H79:H79),AG28*$G$52)),2)</f>
        <v>387.5</v>
      </c>
      <c r="AH79" s="42">
        <f>ROUND(IF(SUM($AG79:AG79)&gt;$G$54,0,IF((SUM(AG79:$AG79)+AH28*$G$52)&gt;$G$54,$G$54-SUM($AG79:AG79),AH28*$G$52)),2)</f>
        <v>387.5</v>
      </c>
      <c r="AI79" s="42">
        <f>ROUND(IF(SUM($AG79:AH79)&gt;$G$54,0,IF((SUM($AG79:AH79)+AI28*$G$52)&gt;$G$54,$G$54-SUM($AG79:AH79),AI28*$G$52)),2)</f>
        <v>387.5</v>
      </c>
      <c r="AJ79" s="42">
        <f>ROUND(IF(SUM($AG79:AI79)&gt;$G$54,0,IF((SUM($AG79:AI79)+AJ28*$G$52)&gt;$G$54,$G$54-SUM($AG79:AI79),AJ28*$G$52)),2)</f>
        <v>387.5</v>
      </c>
      <c r="AK79" s="42">
        <f>ROUND(IF(SUM($AG79:AJ79)&gt;$G$54,0,IF((SUM($AG79:AJ79)+AK28*$G$52)&gt;$G$54,$G$54-SUM($AG79:AJ79),AK28*$G$52)),2)</f>
        <v>387.5</v>
      </c>
      <c r="AL79" s="42">
        <f>ROUND(IF(SUM($AG79:AK79)&gt;$G$54,0,IF((SUM($AG79:AK79)+AL28*$G$52)&gt;$G$54,$G$54-SUM($AG79:AK79),AL28*$G$52)),2)</f>
        <v>387.5</v>
      </c>
      <c r="AM79" s="42">
        <f>ROUND(IF(SUM($AG79:AL79)&gt;$G$54,0,IF((SUM($AG79:AL79)+AM28*$G$52)&gt;$G$54,$G$54-SUM($AG79:AL79),AM28*$G$52)),2)</f>
        <v>387.5</v>
      </c>
      <c r="AN79" s="42">
        <f>ROUND(IF(SUM($AG79:AM79)&gt;$G$54,0,IF((SUM($AG79:AM79)+AN28*$G$52)&gt;$G$54,$G$54-SUM($AG79:AM79),AN28*$G$52)),2)</f>
        <v>387.5</v>
      </c>
      <c r="AO79" s="42">
        <f>ROUND(IF(SUM($AG79:AN79)&gt;$G$54,0,IF((SUM($AG79:AN79)+AO28*$G$52)&gt;$G$54,$G$54-SUM($AG79:AN79),AO28*$G$52)),2)</f>
        <v>387.5</v>
      </c>
      <c r="AP79" s="42">
        <f>ROUND(IF(SUM($AG79:AO79)&gt;$G$54,0,IF((SUM($AG79:AO79)+AP28*$G$52)&gt;$G$54,$G$54-SUM($AG79:AO79),AP28*$G$52)),2)</f>
        <v>387.5</v>
      </c>
      <c r="AQ79" s="42">
        <f>ROUND(IF(SUM($AG79:AP79)&gt;$G$54,0,IF((SUM($AG79:AP79)+AQ28*$G$52)&gt;$G$54,$G$54-SUM($AG79:AP79),AQ28*$G$52)),2)</f>
        <v>387.5</v>
      </c>
      <c r="AR79" s="42">
        <f>ROUND(IF(SUM($AG79:AQ79)&gt;$G$54,0,IF((SUM($AG79:AQ79)+AR28*$G$52)&gt;$G$54,$G$54-SUM($AG79:AQ79),AR28*$G$52)),2)</f>
        <v>387.5</v>
      </c>
    </row>
    <row r="80" spans="1:44" x14ac:dyDescent="0.3">
      <c r="A80" s="38" t="str">
        <f t="shared" si="42"/>
        <v>Regional Director/SE</v>
      </c>
      <c r="I80" s="42">
        <f>ROUND(IF(SUM($H80:H80)&gt;$G$54,0,IF((SUM($H80:H80)+I29*$G$52)&gt;$G$54,$G$54-SUM($H80:H80),I29*$G$52)),2)</f>
        <v>0</v>
      </c>
      <c r="J80" s="42">
        <f>ROUND(IF(SUM($I80:I80)&gt;$G$54,0,IF((SUM($I80:I80)+J29*$G$52)&gt;$G$54,$G$54-SUM($I80:I80),J29*$G$52)),2)</f>
        <v>0</v>
      </c>
      <c r="K80" s="42">
        <f>ROUND(IF(SUM($I80:J80)&gt;$G$54,0,IF((SUM($I80:J80)+K29*$G$52)&gt;$G$54,$G$54-SUM($I80:J80),K29*$G$52)),2)</f>
        <v>0</v>
      </c>
      <c r="L80" s="42">
        <f>ROUND(IF(SUM($I80:K80)&gt;$G$54,0,IF((SUM($I80:K80)+L29*$G$52)&gt;$G$54,$G$54-SUM($I80:K80),L29*$G$52)),2)</f>
        <v>0</v>
      </c>
      <c r="M80" s="42">
        <f>ROUND(IF(SUM($I80:L80)&gt;$G$54,0,IF((SUM($I80:L80)+M29*$G$52)&gt;$G$54,$G$54-SUM($I80:L80),M29*$G$52)),2)</f>
        <v>0</v>
      </c>
      <c r="N80" s="42">
        <f>ROUND(IF(SUM($I80:M80)&gt;$G$54,0,IF((SUM($I80:M80)+N29*$G$52)&gt;$G$54,$G$54-SUM($I80:M80),N29*$G$52)),2)</f>
        <v>0</v>
      </c>
      <c r="O80" s="42">
        <f>ROUND(IF(SUM($I80:N80)&gt;$G$54,0,IF((SUM($I80:N80)+O29*$G$52)&gt;$G$54,$G$54-SUM($I80:N80),O29*$G$52)),2)</f>
        <v>0</v>
      </c>
      <c r="P80" s="42">
        <f>ROUND(IF(SUM($I80:O80)&gt;$G$54,0,IF((SUM($I80:O80)+P29*$G$52)&gt;$G$54,$G$54-SUM($I80:O80),P29*$G$52)),2)</f>
        <v>0</v>
      </c>
      <c r="Q80" s="42">
        <f>ROUND(IF(SUM($I80:P80)&gt;$G$54,0,IF((SUM($I80:P80)+Q29*$G$52)&gt;$G$54,$G$54-SUM($I80:P80),Q29*$G$52)),2)</f>
        <v>0</v>
      </c>
      <c r="R80" s="42">
        <f>ROUND(IF(SUM($I80:Q80)&gt;$G$54,0,IF((SUM($I80:Q80)+R29*$G$52)&gt;$G$54,$G$54-SUM($I80:Q80),R29*$G$52)),2)</f>
        <v>0</v>
      </c>
      <c r="S80" s="42">
        <f>ROUND(IF(SUM($I80:R80)&gt;$G$54,0,IF((SUM($I80:R80)+S29*$G$52)&gt;$G$54,$G$54-SUM($I80:R80),S29*$G$52)),2)</f>
        <v>0</v>
      </c>
      <c r="T80" s="42">
        <f>ROUND(IF(SUM($I80:S80)&gt;$G$54,0,IF((SUM($I80:S80)+T29*$G$52)&gt;$G$54,$G$54-SUM($I80:S80),T29*$G$52)),2)</f>
        <v>0</v>
      </c>
      <c r="U80" s="42">
        <f>ROUND(IF(SUM($H80:H80)&gt;$G$54,0,IF((SUM($H80:H80)+U29*$G$52)&gt;$G$54,$G$54-SUM($H80:H80),U29*$G$52)),2)</f>
        <v>387.5</v>
      </c>
      <c r="V80" s="42">
        <f>ROUND(IF(SUM($U80:U80)&gt;$G$54,0,IF((SUM($U80:U80)+V29*$G$52)&gt;$G$54,$G$54-SUM($U80:U80),V29*$G$52)),2)</f>
        <v>387.5</v>
      </c>
      <c r="W80" s="42">
        <f>ROUND(IF(SUM($U80:V80)&gt;$G$54,0,IF((SUM($U80:V80)+W29*$G$52)&gt;$G$54,$G$54-SUM($U80:V80),W29*$G$52)),2)</f>
        <v>387.5</v>
      </c>
      <c r="X80" s="42">
        <f>ROUND(IF(SUM($U80:W80)&gt;$G$54,0,IF((SUM($U80:W80)+X29*$G$52)&gt;$G$54,$G$54-SUM($U80:W80),X29*$G$52)),2)</f>
        <v>387.5</v>
      </c>
      <c r="Y80" s="42">
        <f>ROUND(IF(SUM($U80:X80)&gt;$G$54,0,IF((SUM($U80:X80)+Y29*$G$52)&gt;$G$54,$G$54-SUM($U80:X80),Y29*$G$52)),2)</f>
        <v>387.5</v>
      </c>
      <c r="Z80" s="42">
        <f>ROUND(IF(SUM($U80:Y80)&gt;$G$54,0,IF((SUM($U80:Y80)+Z29*$G$52)&gt;$G$54,$G$54-SUM($U80:Y80),Z29*$G$52)),2)</f>
        <v>387.5</v>
      </c>
      <c r="AA80" s="42">
        <f>ROUND(IF(SUM($U80:Z80)&gt;$G$54,0,IF((SUM($U80:Z80)+AA29*$G$52)&gt;$G$54,$G$54-SUM($U80:Z80),AA29*$G$52)),2)</f>
        <v>387.5</v>
      </c>
      <c r="AB80" s="42">
        <f>ROUND(IF(SUM($U80:AA80)&gt;$G$54,0,IF((SUM($U80:AA80)+AB29*$G$52)&gt;$G$54,$G$54-SUM($U80:AA80),AB29*$G$52)),2)</f>
        <v>387.5</v>
      </c>
      <c r="AC80" s="42">
        <f>ROUND(IF(SUM($U80:AB80)&gt;$G$54,0,IF((SUM($U80:AB80)+AC29*$G$52)&gt;$G$54,$G$54-SUM($U80:AB80),AC29*$G$52)),2)</f>
        <v>387.5</v>
      </c>
      <c r="AD80" s="42">
        <f>ROUND(IF(SUM($U80:AC80)&gt;$G$54,0,IF((SUM($U80:AC80)+AD29*$G$52)&gt;$G$54,$G$54-SUM($U80:AC80),AD29*$G$52)),2)</f>
        <v>387.5</v>
      </c>
      <c r="AE80" s="42">
        <f>ROUND(IF(SUM($U80:AD80)&gt;$G$54,0,IF((SUM($U80:AD80)+AE29*$G$52)&gt;$G$54,$G$54-SUM($U80:AD80),AE29*$G$52)),2)</f>
        <v>387.5</v>
      </c>
      <c r="AF80" s="42">
        <f>ROUND(IF(SUM($U80:AE80)&gt;$G$54,0,IF((SUM($U80:AE80)+AF29*$G$52)&gt;$G$54,$G$54-SUM($U80:AE80),AF29*$G$52)),2)</f>
        <v>387.5</v>
      </c>
      <c r="AG80" s="42">
        <f>ROUND(IF(SUM($H80:H80)&gt;$G$54,0,IF((SUM($H80:H80)+AG29*$G$52)&gt;$G$54,$G$54-SUM($H80:H80),AG29*$G$52)),2)</f>
        <v>387.5</v>
      </c>
      <c r="AH80" s="42">
        <f>ROUND(IF(SUM($AG80:AG80)&gt;$G$54,0,IF((SUM(AG80:$AG80)+AH29*$G$52)&gt;$G$54,$G$54-SUM($AG80:AG80),AH29*$G$52)),2)</f>
        <v>387.5</v>
      </c>
      <c r="AI80" s="42">
        <f>ROUND(IF(SUM($AG80:AH80)&gt;$G$54,0,IF((SUM($AG80:AH80)+AI29*$G$52)&gt;$G$54,$G$54-SUM($AG80:AH80),AI29*$G$52)),2)</f>
        <v>387.5</v>
      </c>
      <c r="AJ80" s="42">
        <f>ROUND(IF(SUM($AG80:AI80)&gt;$G$54,0,IF((SUM($AG80:AI80)+AJ29*$G$52)&gt;$G$54,$G$54-SUM($AG80:AI80),AJ29*$G$52)),2)</f>
        <v>387.5</v>
      </c>
      <c r="AK80" s="42">
        <f>ROUND(IF(SUM($AG80:AJ80)&gt;$G$54,0,IF((SUM($AG80:AJ80)+AK29*$G$52)&gt;$G$54,$G$54-SUM($AG80:AJ80),AK29*$G$52)),2)</f>
        <v>387.5</v>
      </c>
      <c r="AL80" s="42">
        <f>ROUND(IF(SUM($AG80:AK80)&gt;$G$54,0,IF((SUM($AG80:AK80)+AL29*$G$52)&gt;$G$54,$G$54-SUM($AG80:AK80),AL29*$G$52)),2)</f>
        <v>387.5</v>
      </c>
      <c r="AM80" s="42">
        <f>ROUND(IF(SUM($AG80:AL80)&gt;$G$54,0,IF((SUM($AG80:AL80)+AM29*$G$52)&gt;$G$54,$G$54-SUM($AG80:AL80),AM29*$G$52)),2)</f>
        <v>387.5</v>
      </c>
      <c r="AN80" s="42">
        <f>ROUND(IF(SUM($AG80:AM80)&gt;$G$54,0,IF((SUM($AG80:AM80)+AN29*$G$52)&gt;$G$54,$G$54-SUM($AG80:AM80),AN29*$G$52)),2)</f>
        <v>387.5</v>
      </c>
      <c r="AO80" s="42">
        <f>ROUND(IF(SUM($AG80:AN80)&gt;$G$54,0,IF((SUM($AG80:AN80)+AO29*$G$52)&gt;$G$54,$G$54-SUM($AG80:AN80),AO29*$G$52)),2)</f>
        <v>387.5</v>
      </c>
      <c r="AP80" s="42">
        <f>ROUND(IF(SUM($AG80:AO80)&gt;$G$54,0,IF((SUM($AG80:AO80)+AP29*$G$52)&gt;$G$54,$G$54-SUM($AG80:AO80),AP29*$G$52)),2)</f>
        <v>387.5</v>
      </c>
      <c r="AQ80" s="42">
        <f>ROUND(IF(SUM($AG80:AP80)&gt;$G$54,0,IF((SUM($AG80:AP80)+AQ29*$G$52)&gt;$G$54,$G$54-SUM($AG80:AP80),AQ29*$G$52)),2)</f>
        <v>387.5</v>
      </c>
      <c r="AR80" s="42">
        <f>ROUND(IF(SUM($AG80:AQ80)&gt;$G$54,0,IF((SUM($AG80:AQ80)+AR29*$G$52)&gt;$G$54,$G$54-SUM($AG80:AQ80),AR29*$G$52)),2)</f>
        <v>387.5</v>
      </c>
    </row>
    <row r="81" spans="1:44" x14ac:dyDescent="0.3">
      <c r="A81" s="38" t="str">
        <f t="shared" si="42"/>
        <v>Regional Director/West</v>
      </c>
      <c r="I81" s="42">
        <f>ROUND(IF(SUM($H81:H81)&gt;$G$54,0,IF((SUM($H81:H81)+I30*$G$52)&gt;$G$54,$G$54-SUM($H81:H81),I30*$G$52)),2)</f>
        <v>0</v>
      </c>
      <c r="J81" s="42">
        <f>ROUND(IF(SUM($I81:I81)&gt;$G$54,0,IF((SUM($I81:I81)+J30*$G$52)&gt;$G$54,$G$54-SUM($I81:I81),J30*$G$52)),2)</f>
        <v>0</v>
      </c>
      <c r="K81" s="42">
        <f>ROUND(IF(SUM($I81:J81)&gt;$G$54,0,IF((SUM($I81:J81)+K30*$G$52)&gt;$G$54,$G$54-SUM($I81:J81),K30*$G$52)),2)</f>
        <v>0</v>
      </c>
      <c r="L81" s="42">
        <f>ROUND(IF(SUM($I81:K81)&gt;$G$54,0,IF((SUM($I81:K81)+L30*$G$52)&gt;$G$54,$G$54-SUM($I81:K81),L30*$G$52)),2)</f>
        <v>0</v>
      </c>
      <c r="M81" s="42">
        <f>ROUND(IF(SUM($I81:L81)&gt;$G$54,0,IF((SUM($I81:L81)+M30*$G$52)&gt;$G$54,$G$54-SUM($I81:L81),M30*$G$52)),2)</f>
        <v>0</v>
      </c>
      <c r="N81" s="42">
        <f>ROUND(IF(SUM($I81:M81)&gt;$G$54,0,IF((SUM($I81:M81)+N30*$G$52)&gt;$G$54,$G$54-SUM($I81:M81),N30*$G$52)),2)</f>
        <v>0</v>
      </c>
      <c r="O81" s="42">
        <f>ROUND(IF(SUM($I81:N81)&gt;$G$54,0,IF((SUM($I81:N81)+O30*$G$52)&gt;$G$54,$G$54-SUM($I81:N81),O30*$G$52)),2)</f>
        <v>0</v>
      </c>
      <c r="P81" s="42">
        <f>ROUND(IF(SUM($I81:O81)&gt;$G$54,0,IF((SUM($I81:O81)+P30*$G$52)&gt;$G$54,$G$54-SUM($I81:O81),P30*$G$52)),2)</f>
        <v>0</v>
      </c>
      <c r="Q81" s="42">
        <f>ROUND(IF(SUM($I81:P81)&gt;$G$54,0,IF((SUM($I81:P81)+Q30*$G$52)&gt;$G$54,$G$54-SUM($I81:P81),Q30*$G$52)),2)</f>
        <v>0</v>
      </c>
      <c r="R81" s="42">
        <f>ROUND(IF(SUM($I81:Q81)&gt;$G$54,0,IF((SUM($I81:Q81)+R30*$G$52)&gt;$G$54,$G$54-SUM($I81:Q81),R30*$G$52)),2)</f>
        <v>0</v>
      </c>
      <c r="S81" s="42">
        <f>ROUND(IF(SUM($I81:R81)&gt;$G$54,0,IF((SUM($I81:R81)+S30*$G$52)&gt;$G$54,$G$54-SUM($I81:R81),S30*$G$52)),2)</f>
        <v>0</v>
      </c>
      <c r="T81" s="42">
        <f>ROUND(IF(SUM($I81:S81)&gt;$G$54,0,IF((SUM($I81:S81)+T30*$G$52)&gt;$G$54,$G$54-SUM($I81:S81),T30*$G$52)),2)</f>
        <v>0</v>
      </c>
      <c r="U81" s="42">
        <f>ROUND(IF(SUM($H81:H81)&gt;$G$54,0,IF((SUM($H81:H81)+U30*$G$52)&gt;$G$54,$G$54-SUM($H81:H81),U30*$G$52)),2)</f>
        <v>387.5</v>
      </c>
      <c r="V81" s="42">
        <f>ROUND(IF(SUM($U81:U81)&gt;$G$54,0,IF((SUM($U81:U81)+V30*$G$52)&gt;$G$54,$G$54-SUM($U81:U81),V30*$G$52)),2)</f>
        <v>387.5</v>
      </c>
      <c r="W81" s="42">
        <f>ROUND(IF(SUM($U81:V81)&gt;$G$54,0,IF((SUM($U81:V81)+W30*$G$52)&gt;$G$54,$G$54-SUM($U81:V81),W30*$G$52)),2)</f>
        <v>387.5</v>
      </c>
      <c r="X81" s="42">
        <f>ROUND(IF(SUM($U81:W81)&gt;$G$54,0,IF((SUM($U81:W81)+X30*$G$52)&gt;$G$54,$G$54-SUM($U81:W81),X30*$G$52)),2)</f>
        <v>387.5</v>
      </c>
      <c r="Y81" s="42">
        <f>ROUND(IF(SUM($U81:X81)&gt;$G$54,0,IF((SUM($U81:X81)+Y30*$G$52)&gt;$G$54,$G$54-SUM($U81:X81),Y30*$G$52)),2)</f>
        <v>387.5</v>
      </c>
      <c r="Z81" s="42">
        <f>ROUND(IF(SUM($U81:Y81)&gt;$G$54,0,IF((SUM($U81:Y81)+Z30*$G$52)&gt;$G$54,$G$54-SUM($U81:Y81),Z30*$G$52)),2)</f>
        <v>387.5</v>
      </c>
      <c r="AA81" s="42">
        <f>ROUND(IF(SUM($U81:Z81)&gt;$G$54,0,IF((SUM($U81:Z81)+AA30*$G$52)&gt;$G$54,$G$54-SUM($U81:Z81),AA30*$G$52)),2)</f>
        <v>387.5</v>
      </c>
      <c r="AB81" s="42">
        <f>ROUND(IF(SUM($U81:AA81)&gt;$G$54,0,IF((SUM($U81:AA81)+AB30*$G$52)&gt;$G$54,$G$54-SUM($U81:AA81),AB30*$G$52)),2)</f>
        <v>387.5</v>
      </c>
      <c r="AC81" s="42">
        <f>ROUND(IF(SUM($U81:AB81)&gt;$G$54,0,IF((SUM($U81:AB81)+AC30*$G$52)&gt;$G$54,$G$54-SUM($U81:AB81),AC30*$G$52)),2)</f>
        <v>387.5</v>
      </c>
      <c r="AD81" s="42">
        <f>ROUND(IF(SUM($U81:AC81)&gt;$G$54,0,IF((SUM($U81:AC81)+AD30*$G$52)&gt;$G$54,$G$54-SUM($U81:AC81),AD30*$G$52)),2)</f>
        <v>387.5</v>
      </c>
      <c r="AE81" s="42">
        <f>ROUND(IF(SUM($U81:AD81)&gt;$G$54,0,IF((SUM($U81:AD81)+AE30*$G$52)&gt;$G$54,$G$54-SUM($U81:AD81),AE30*$G$52)),2)</f>
        <v>387.5</v>
      </c>
      <c r="AF81" s="42">
        <f>ROUND(IF(SUM($U81:AE81)&gt;$G$54,0,IF((SUM($U81:AE81)+AF30*$G$52)&gt;$G$54,$G$54-SUM($U81:AE81),AF30*$G$52)),2)</f>
        <v>387.5</v>
      </c>
      <c r="AG81" s="42">
        <f>ROUND(IF(SUM($H81:H81)&gt;$G$54,0,IF((SUM($H81:H81)+AG30*$G$52)&gt;$G$54,$G$54-SUM($H81:H81),AG30*$G$52)),2)</f>
        <v>387.5</v>
      </c>
      <c r="AH81" s="42">
        <f>ROUND(IF(SUM($AG81:AG81)&gt;$G$54,0,IF((SUM(AG81:$AG81)+AH30*$G$52)&gt;$G$54,$G$54-SUM($AG81:AG81),AH30*$G$52)),2)</f>
        <v>387.5</v>
      </c>
      <c r="AI81" s="42">
        <f>ROUND(IF(SUM($AG81:AH81)&gt;$G$54,0,IF((SUM($AG81:AH81)+AI30*$G$52)&gt;$G$54,$G$54-SUM($AG81:AH81),AI30*$G$52)),2)</f>
        <v>387.5</v>
      </c>
      <c r="AJ81" s="42">
        <f>ROUND(IF(SUM($AG81:AI81)&gt;$G$54,0,IF((SUM($AG81:AI81)+AJ30*$G$52)&gt;$G$54,$G$54-SUM($AG81:AI81),AJ30*$G$52)),2)</f>
        <v>387.5</v>
      </c>
      <c r="AK81" s="42">
        <f>ROUND(IF(SUM($AG81:AJ81)&gt;$G$54,0,IF((SUM($AG81:AJ81)+AK30*$G$52)&gt;$G$54,$G$54-SUM($AG81:AJ81),AK30*$G$52)),2)</f>
        <v>387.5</v>
      </c>
      <c r="AL81" s="42">
        <f>ROUND(IF(SUM($AG81:AK81)&gt;$G$54,0,IF((SUM($AG81:AK81)+AL30*$G$52)&gt;$G$54,$G$54-SUM($AG81:AK81),AL30*$G$52)),2)</f>
        <v>387.5</v>
      </c>
      <c r="AM81" s="42">
        <f>ROUND(IF(SUM($AG81:AL81)&gt;$G$54,0,IF((SUM($AG81:AL81)+AM30*$G$52)&gt;$G$54,$G$54-SUM($AG81:AL81),AM30*$G$52)),2)</f>
        <v>387.5</v>
      </c>
      <c r="AN81" s="42">
        <f>ROUND(IF(SUM($AG81:AM81)&gt;$G$54,0,IF((SUM($AG81:AM81)+AN30*$G$52)&gt;$G$54,$G$54-SUM($AG81:AM81),AN30*$G$52)),2)</f>
        <v>387.5</v>
      </c>
      <c r="AO81" s="42">
        <f>ROUND(IF(SUM($AG81:AN81)&gt;$G$54,0,IF((SUM($AG81:AN81)+AO30*$G$52)&gt;$G$54,$G$54-SUM($AG81:AN81),AO30*$G$52)),2)</f>
        <v>387.5</v>
      </c>
      <c r="AP81" s="42">
        <f>ROUND(IF(SUM($AG81:AO81)&gt;$G$54,0,IF((SUM($AG81:AO81)+AP30*$G$52)&gt;$G$54,$G$54-SUM($AG81:AO81),AP30*$G$52)),2)</f>
        <v>387.5</v>
      </c>
      <c r="AQ81" s="42">
        <f>ROUND(IF(SUM($AG81:AP81)&gt;$G$54,0,IF((SUM($AG81:AP81)+AQ30*$G$52)&gt;$G$54,$G$54-SUM($AG81:AP81),AQ30*$G$52)),2)</f>
        <v>387.5</v>
      </c>
      <c r="AR81" s="42">
        <f>ROUND(IF(SUM($AG81:AQ81)&gt;$G$54,0,IF((SUM($AG81:AQ81)+AR30*$G$52)&gt;$G$54,$G$54-SUM($AG81:AQ81),AR30*$G$52)),2)</f>
        <v>387.5</v>
      </c>
    </row>
    <row r="82" spans="1:44" x14ac:dyDescent="0.3">
      <c r="A82" s="38" t="str">
        <f t="shared" si="42"/>
        <v>Sales Engineer</v>
      </c>
      <c r="I82" s="42">
        <f>ROUND(IF(SUM($H82:H82)&gt;$G$54,0,IF((SUM($H82:H82)+I31*$G$52)&gt;$G$54,$G$54-SUM($H82:H82),I31*$G$52)),2)</f>
        <v>0</v>
      </c>
      <c r="J82" s="42">
        <f>ROUND(IF(SUM($I82:I82)&gt;$G$54,0,IF((SUM($I82:I82)+J31*$G$52)&gt;$G$54,$G$54-SUM($I82:I82),J31*$G$52)),2)</f>
        <v>0</v>
      </c>
      <c r="K82" s="42">
        <f>ROUND(IF(SUM($I82:J82)&gt;$G$54,0,IF((SUM($I82:J82)+K31*$G$52)&gt;$G$54,$G$54-SUM($I82:J82),K31*$G$52)),2)</f>
        <v>0</v>
      </c>
      <c r="L82" s="42">
        <f>ROUND(IF(SUM($I82:K82)&gt;$G$54,0,IF((SUM($I82:K82)+L31*$G$52)&gt;$G$54,$G$54-SUM($I82:K82),L31*$G$52)),2)</f>
        <v>0</v>
      </c>
      <c r="M82" s="42">
        <f>ROUND(IF(SUM($I82:L82)&gt;$G$54,0,IF((SUM($I82:L82)+M31*$G$52)&gt;$G$54,$G$54-SUM($I82:L82),M31*$G$52)),2)</f>
        <v>0</v>
      </c>
      <c r="N82" s="42">
        <f>ROUND(IF(SUM($I82:M82)&gt;$G$54,0,IF((SUM($I82:M82)+N31*$G$52)&gt;$G$54,$G$54-SUM($I82:M82),N31*$G$52)),2)</f>
        <v>0</v>
      </c>
      <c r="O82" s="42">
        <f>ROUND(IF(SUM($I82:N82)&gt;$G$54,0,IF((SUM($I82:N82)+O31*$G$52)&gt;$G$54,$G$54-SUM($I82:N82),O31*$G$52)),2)</f>
        <v>0</v>
      </c>
      <c r="P82" s="42">
        <f>ROUND(IF(SUM($I82:O82)&gt;$G$54,0,IF((SUM($I82:O82)+P31*$G$52)&gt;$G$54,$G$54-SUM($I82:O82),P31*$G$52)),2)</f>
        <v>0</v>
      </c>
      <c r="Q82" s="42">
        <f>ROUND(IF(SUM($I82:P82)&gt;$G$54,0,IF((SUM($I82:P82)+Q31*$G$52)&gt;$G$54,$G$54-SUM($I82:P82),Q31*$G$52)),2)</f>
        <v>0</v>
      </c>
      <c r="R82" s="42">
        <f>ROUND(IF(SUM($I82:Q82)&gt;$G$54,0,IF((SUM($I82:Q82)+R31*$G$52)&gt;$G$54,$G$54-SUM($I82:Q82),R31*$G$52)),2)</f>
        <v>0</v>
      </c>
      <c r="S82" s="42">
        <f>ROUND(IF(SUM($I82:R82)&gt;$G$54,0,IF((SUM($I82:R82)+S31*$G$52)&gt;$G$54,$G$54-SUM($I82:R82),S31*$G$52)),2)</f>
        <v>0</v>
      </c>
      <c r="T82" s="42">
        <f>ROUND(IF(SUM($I82:S82)&gt;$G$54,0,IF((SUM($I82:S82)+T31*$G$52)&gt;$G$54,$G$54-SUM($I82:S82),T31*$G$52)),2)</f>
        <v>0</v>
      </c>
      <c r="U82" s="42">
        <f>ROUND(IF(SUM($H82:H82)&gt;$G$54,0,IF((SUM($H82:H82)+U31*$G$52)&gt;$G$54,$G$54-SUM($H82:H82),U31*$G$52)),2)</f>
        <v>387.5</v>
      </c>
      <c r="V82" s="42">
        <f>ROUND(IF(SUM($U82:U82)&gt;$G$54,0,IF((SUM($U82:U82)+V31*$G$52)&gt;$G$54,$G$54-SUM($U82:U82),V31*$G$52)),2)</f>
        <v>387.5</v>
      </c>
      <c r="W82" s="42">
        <f>ROUND(IF(SUM($U82:V82)&gt;$G$54,0,IF((SUM($U82:V82)+W31*$G$52)&gt;$G$54,$G$54-SUM($U82:V82),W31*$G$52)),2)</f>
        <v>387.5</v>
      </c>
      <c r="X82" s="42">
        <f>ROUND(IF(SUM($U82:W82)&gt;$G$54,0,IF((SUM($U82:W82)+X31*$G$52)&gt;$G$54,$G$54-SUM($U82:W82),X31*$G$52)),2)</f>
        <v>387.5</v>
      </c>
      <c r="Y82" s="42">
        <f>ROUND(IF(SUM($U82:X82)&gt;$G$54,0,IF((SUM($U82:X82)+Y31*$G$52)&gt;$G$54,$G$54-SUM($U82:X82),Y31*$G$52)),2)</f>
        <v>387.5</v>
      </c>
      <c r="Z82" s="42">
        <f>ROUND(IF(SUM($U82:Y82)&gt;$G$54,0,IF((SUM($U82:Y82)+Z31*$G$52)&gt;$G$54,$G$54-SUM($U82:Y82),Z31*$G$52)),2)</f>
        <v>387.5</v>
      </c>
      <c r="AA82" s="42">
        <f>ROUND(IF(SUM($U82:Z82)&gt;$G$54,0,IF((SUM($U82:Z82)+AA31*$G$52)&gt;$G$54,$G$54-SUM($U82:Z82),AA31*$G$52)),2)</f>
        <v>387.5</v>
      </c>
      <c r="AB82" s="42">
        <f>ROUND(IF(SUM($U82:AA82)&gt;$G$54,0,IF((SUM($U82:AA82)+AB31*$G$52)&gt;$G$54,$G$54-SUM($U82:AA82),AB31*$G$52)),2)</f>
        <v>387.5</v>
      </c>
      <c r="AC82" s="42">
        <f>ROUND(IF(SUM($U82:AB82)&gt;$G$54,0,IF((SUM($U82:AB82)+AC31*$G$52)&gt;$G$54,$G$54-SUM($U82:AB82),AC31*$G$52)),2)</f>
        <v>387.5</v>
      </c>
      <c r="AD82" s="42">
        <f>ROUND(IF(SUM($U82:AC82)&gt;$G$54,0,IF((SUM($U82:AC82)+AD31*$G$52)&gt;$G$54,$G$54-SUM($U82:AC82),AD31*$G$52)),2)</f>
        <v>387.5</v>
      </c>
      <c r="AE82" s="42">
        <f>ROUND(IF(SUM($U82:AD82)&gt;$G$54,0,IF((SUM($U82:AD82)+AE31*$G$52)&gt;$G$54,$G$54-SUM($U82:AD82),AE31*$G$52)),2)</f>
        <v>387.5</v>
      </c>
      <c r="AF82" s="42">
        <f>ROUND(IF(SUM($U82:AE82)&gt;$G$54,0,IF((SUM($U82:AE82)+AF31*$G$52)&gt;$G$54,$G$54-SUM($U82:AE82),AF31*$G$52)),2)</f>
        <v>387.5</v>
      </c>
      <c r="AG82" s="42">
        <f>ROUND(IF(SUM($H82:H82)&gt;$G$54,0,IF((SUM($H82:H82)+AG31*$G$52)&gt;$G$54,$G$54-SUM($H82:H82),AG31*$G$52)),2)</f>
        <v>387.5</v>
      </c>
      <c r="AH82" s="42">
        <f>ROUND(IF(SUM($AG82:AG82)&gt;$G$54,0,IF((SUM(AG82:$AG82)+AH31*$G$52)&gt;$G$54,$G$54-SUM($AG82:AG82),AH31*$G$52)),2)</f>
        <v>387.5</v>
      </c>
      <c r="AI82" s="42">
        <f>ROUND(IF(SUM($AG82:AH82)&gt;$G$54,0,IF((SUM($AG82:AH82)+AI31*$G$52)&gt;$G$54,$G$54-SUM($AG82:AH82),AI31*$G$52)),2)</f>
        <v>387.5</v>
      </c>
      <c r="AJ82" s="42">
        <f>ROUND(IF(SUM($AG82:AI82)&gt;$G$54,0,IF((SUM($AG82:AI82)+AJ31*$G$52)&gt;$G$54,$G$54-SUM($AG82:AI82),AJ31*$G$52)),2)</f>
        <v>387.5</v>
      </c>
      <c r="AK82" s="42">
        <f>ROUND(IF(SUM($AG82:AJ82)&gt;$G$54,0,IF((SUM($AG82:AJ82)+AK31*$G$52)&gt;$G$54,$G$54-SUM($AG82:AJ82),AK31*$G$52)),2)</f>
        <v>387.5</v>
      </c>
      <c r="AL82" s="42">
        <f>ROUND(IF(SUM($AG82:AK82)&gt;$G$54,0,IF((SUM($AG82:AK82)+AL31*$G$52)&gt;$G$54,$G$54-SUM($AG82:AK82),AL31*$G$52)),2)</f>
        <v>387.5</v>
      </c>
      <c r="AM82" s="42">
        <f>ROUND(IF(SUM($AG82:AL82)&gt;$G$54,0,IF((SUM($AG82:AL82)+AM31*$G$52)&gt;$G$54,$G$54-SUM($AG82:AL82),AM31*$G$52)),2)</f>
        <v>387.5</v>
      </c>
      <c r="AN82" s="42">
        <f>ROUND(IF(SUM($AG82:AM82)&gt;$G$54,0,IF((SUM($AG82:AM82)+AN31*$G$52)&gt;$G$54,$G$54-SUM($AG82:AM82),AN31*$G$52)),2)</f>
        <v>387.5</v>
      </c>
      <c r="AO82" s="42">
        <f>ROUND(IF(SUM($AG82:AN82)&gt;$G$54,0,IF((SUM($AG82:AN82)+AO31*$G$52)&gt;$G$54,$G$54-SUM($AG82:AN82),AO31*$G$52)),2)</f>
        <v>387.5</v>
      </c>
      <c r="AP82" s="42">
        <f>ROUND(IF(SUM($AG82:AO82)&gt;$G$54,0,IF((SUM($AG82:AO82)+AP31*$G$52)&gt;$G$54,$G$54-SUM($AG82:AO82),AP31*$G$52)),2)</f>
        <v>387.5</v>
      </c>
      <c r="AQ82" s="42">
        <f>ROUND(IF(SUM($AG82:AP82)&gt;$G$54,0,IF((SUM($AG82:AP82)+AQ31*$G$52)&gt;$G$54,$G$54-SUM($AG82:AP82),AQ31*$G$52)),2)</f>
        <v>387.5</v>
      </c>
      <c r="AR82" s="42">
        <f>ROUND(IF(SUM($AG82:AQ82)&gt;$G$54,0,IF((SUM($AG82:AQ82)+AR31*$G$52)&gt;$G$54,$G$54-SUM($AG82:AQ82),AR31*$G$52)),2)</f>
        <v>387.5</v>
      </c>
    </row>
    <row r="83" spans="1:44" x14ac:dyDescent="0.3">
      <c r="A83" s="38" t="str">
        <f t="shared" si="42"/>
        <v>Field Engineer</v>
      </c>
      <c r="I83" s="42">
        <f>ROUND(IF(SUM($H83:H83)&gt;$G$54,0,IF((SUM($H83:H83)+I32*$G$52)&gt;$G$54,$G$54-SUM($H83:H83),I32*$G$52)),2)</f>
        <v>0</v>
      </c>
      <c r="J83" s="42">
        <f>ROUND(IF(SUM($I83:I83)&gt;$G$54,0,IF((SUM($I83:I83)+J32*$G$52)&gt;$G$54,$G$54-SUM($I83:I83),J32*$G$52)),2)</f>
        <v>0</v>
      </c>
      <c r="K83" s="42">
        <f>ROUND(IF(SUM($I83:J83)&gt;$G$54,0,IF((SUM($I83:J83)+K32*$G$52)&gt;$G$54,$G$54-SUM($I83:J83),K32*$G$52)),2)</f>
        <v>0</v>
      </c>
      <c r="L83" s="42">
        <f>ROUND(IF(SUM($I83:K83)&gt;$G$54,0,IF((SUM($I83:K83)+L32*$G$52)&gt;$G$54,$G$54-SUM($I83:K83),L32*$G$52)),2)</f>
        <v>0</v>
      </c>
      <c r="M83" s="42">
        <f>ROUND(IF(SUM($I83:L83)&gt;$G$54,0,IF((SUM($I83:L83)+M32*$G$52)&gt;$G$54,$G$54-SUM($I83:L83),M32*$G$52)),2)</f>
        <v>0</v>
      </c>
      <c r="N83" s="42">
        <f>ROUND(IF(SUM($I83:M83)&gt;$G$54,0,IF((SUM($I83:M83)+N32*$G$52)&gt;$G$54,$G$54-SUM($I83:M83),N32*$G$52)),2)</f>
        <v>0</v>
      </c>
      <c r="O83" s="42">
        <f>ROUND(IF(SUM($I83:N83)&gt;$G$54,0,IF((SUM($I83:N83)+O32*$G$52)&gt;$G$54,$G$54-SUM($I83:N83),O32*$G$52)),2)</f>
        <v>0</v>
      </c>
      <c r="P83" s="42">
        <f>ROUND(IF(SUM($I83:O83)&gt;$G$54,0,IF((SUM($I83:O83)+P32*$G$52)&gt;$G$54,$G$54-SUM($I83:O83),P32*$G$52)),2)</f>
        <v>0</v>
      </c>
      <c r="Q83" s="42">
        <f>ROUND(IF(SUM($I83:P83)&gt;$G$54,0,IF((SUM($I83:P83)+Q32*$G$52)&gt;$G$54,$G$54-SUM($I83:P83),Q32*$G$52)),2)</f>
        <v>0</v>
      </c>
      <c r="R83" s="42">
        <f>ROUND(IF(SUM($I83:Q83)&gt;$G$54,0,IF((SUM($I83:Q83)+R32*$G$52)&gt;$G$54,$G$54-SUM($I83:Q83),R32*$G$52)),2)</f>
        <v>0</v>
      </c>
      <c r="S83" s="42">
        <f>ROUND(IF(SUM($I83:R83)&gt;$G$54,0,IF((SUM($I83:R83)+S32*$G$52)&gt;$G$54,$G$54-SUM($I83:R83),S32*$G$52)),2)</f>
        <v>0</v>
      </c>
      <c r="T83" s="42">
        <f>ROUND(IF(SUM($I83:S83)&gt;$G$54,0,IF((SUM($I83:S83)+T32*$G$52)&gt;$G$54,$G$54-SUM($I83:S83),T32*$G$52)),2)</f>
        <v>0</v>
      </c>
      <c r="U83" s="42">
        <f>ROUND(IF(SUM($H83:H83)&gt;$G$54,0,IF((SUM($H83:H83)+U32*$G$52)&gt;$G$54,$G$54-SUM($H83:H83),U32*$G$52)),2)</f>
        <v>0</v>
      </c>
      <c r="V83" s="42">
        <f>ROUND(IF(SUM($U83:U83)&gt;$G$54,0,IF((SUM($U83:U83)+V32*$G$52)&gt;$G$54,$G$54-SUM($U83:U83),V32*$G$52)),2)</f>
        <v>0</v>
      </c>
      <c r="W83" s="42">
        <f>ROUND(IF(SUM($U83:V83)&gt;$G$54,0,IF((SUM($U83:V83)+W32*$G$52)&gt;$G$54,$G$54-SUM($U83:V83),W32*$G$52)),2)</f>
        <v>0</v>
      </c>
      <c r="X83" s="42">
        <f>ROUND(IF(SUM($U83:W83)&gt;$G$54,0,IF((SUM($U83:W83)+X32*$G$52)&gt;$G$54,$G$54-SUM($U83:W83),X32*$G$52)),2)</f>
        <v>0</v>
      </c>
      <c r="Y83" s="42">
        <f>ROUND(IF(SUM($U83:X83)&gt;$G$54,0,IF((SUM($U83:X83)+Y32*$G$52)&gt;$G$54,$G$54-SUM($U83:X83),Y32*$G$52)),2)</f>
        <v>0</v>
      </c>
      <c r="Z83" s="42">
        <f>ROUND(IF(SUM($U83:Y83)&gt;$G$54,0,IF((SUM($U83:Y83)+Z32*$G$52)&gt;$G$54,$G$54-SUM($U83:Y83),Z32*$G$52)),2)</f>
        <v>0</v>
      </c>
      <c r="AA83" s="42">
        <f>ROUND(IF(SUM($U83:Z83)&gt;$G$54,0,IF((SUM($U83:Z83)+AA32*$G$52)&gt;$G$54,$G$54-SUM($U83:Z83),AA32*$G$52)),2)</f>
        <v>310</v>
      </c>
      <c r="AB83" s="42">
        <f>ROUND(IF(SUM($U83:AA83)&gt;$G$54,0,IF((SUM($U83:AA83)+AB32*$G$52)&gt;$G$54,$G$54-SUM($U83:AA83),AB32*$G$52)),2)</f>
        <v>310</v>
      </c>
      <c r="AC83" s="42">
        <f>ROUND(IF(SUM($U83:AB83)&gt;$G$54,0,IF((SUM($U83:AB83)+AC32*$G$52)&gt;$G$54,$G$54-SUM($U83:AB83),AC32*$G$52)),2)</f>
        <v>310</v>
      </c>
      <c r="AD83" s="42">
        <f>ROUND(IF(SUM($U83:AC83)&gt;$G$54,0,IF((SUM($U83:AC83)+AD32*$G$52)&gt;$G$54,$G$54-SUM($U83:AC83),AD32*$G$52)),2)</f>
        <v>310</v>
      </c>
      <c r="AE83" s="42">
        <f>ROUND(IF(SUM($U83:AD83)&gt;$G$54,0,IF((SUM($U83:AD83)+AE32*$G$52)&gt;$G$54,$G$54-SUM($U83:AD83),AE32*$G$52)),2)</f>
        <v>310</v>
      </c>
      <c r="AF83" s="42">
        <f>ROUND(IF(SUM($U83:AE83)&gt;$G$54,0,IF((SUM($U83:AE83)+AF32*$G$52)&gt;$G$54,$G$54-SUM($U83:AE83),AF32*$G$52)),2)</f>
        <v>310</v>
      </c>
      <c r="AG83" s="42">
        <f>ROUND(IF(SUM($H83:H83)&gt;$G$54,0,IF((SUM($H83:H83)+AG32*$G$52)&gt;$G$54,$G$54-SUM($H83:H83),AG32*$G$52)),2)</f>
        <v>310</v>
      </c>
      <c r="AH83" s="42">
        <f>ROUND(IF(SUM($AG83:AG83)&gt;$G$54,0,IF((SUM(AG83:$AG83)+AH32*$G$52)&gt;$G$54,$G$54-SUM($AG83:AG83),AH32*$G$52)),2)</f>
        <v>310</v>
      </c>
      <c r="AI83" s="42">
        <f>ROUND(IF(SUM($AG83:AH83)&gt;$G$54,0,IF((SUM($AG83:AH83)+AI32*$G$52)&gt;$G$54,$G$54-SUM($AG83:AH83),AI32*$G$52)),2)</f>
        <v>310</v>
      </c>
      <c r="AJ83" s="42">
        <f>ROUND(IF(SUM($AG83:AI83)&gt;$G$54,0,IF((SUM($AG83:AI83)+AJ32*$G$52)&gt;$G$54,$G$54-SUM($AG83:AI83),AJ32*$G$52)),2)</f>
        <v>310</v>
      </c>
      <c r="AK83" s="42">
        <f>ROUND(IF(SUM($AG83:AJ83)&gt;$G$54,0,IF((SUM($AG83:AJ83)+AK32*$G$52)&gt;$G$54,$G$54-SUM($AG83:AJ83),AK32*$G$52)),2)</f>
        <v>310</v>
      </c>
      <c r="AL83" s="42">
        <f>ROUND(IF(SUM($AG83:AK83)&gt;$G$54,0,IF((SUM($AG83:AK83)+AL32*$G$52)&gt;$G$54,$G$54-SUM($AG83:AK83),AL32*$G$52)),2)</f>
        <v>310</v>
      </c>
      <c r="AM83" s="42">
        <f>ROUND(IF(SUM($AG83:AL83)&gt;$G$54,0,IF((SUM($AG83:AL83)+AM32*$G$52)&gt;$G$54,$G$54-SUM($AG83:AL83),AM32*$G$52)),2)</f>
        <v>310</v>
      </c>
      <c r="AN83" s="42">
        <f>ROUND(IF(SUM($AG83:AM83)&gt;$G$54,0,IF((SUM($AG83:AM83)+AN32*$G$52)&gt;$G$54,$G$54-SUM($AG83:AM83),AN32*$G$52)),2)</f>
        <v>310</v>
      </c>
      <c r="AO83" s="42">
        <f>ROUND(IF(SUM($AG83:AN83)&gt;$G$54,0,IF((SUM($AG83:AN83)+AO32*$G$52)&gt;$G$54,$G$54-SUM($AG83:AN83),AO32*$G$52)),2)</f>
        <v>310</v>
      </c>
      <c r="AP83" s="42">
        <f>ROUND(IF(SUM($AG83:AO83)&gt;$G$54,0,IF((SUM($AG83:AO83)+AP32*$G$52)&gt;$G$54,$G$54-SUM($AG83:AO83),AP32*$G$52)),2)</f>
        <v>310</v>
      </c>
      <c r="AQ83" s="42">
        <f>ROUND(IF(SUM($AG83:AP83)&gt;$G$54,0,IF((SUM($AG83:AP83)+AQ32*$G$52)&gt;$G$54,$G$54-SUM($AG83:AP83),AQ32*$G$52)),2)</f>
        <v>310</v>
      </c>
      <c r="AR83" s="42">
        <f>ROUND(IF(SUM($AG83:AQ83)&gt;$G$54,0,IF((SUM($AG83:AQ83)+AR32*$G$52)&gt;$G$54,$G$54-SUM($AG83:AQ83),AR32*$G$52)),2)</f>
        <v>310</v>
      </c>
    </row>
    <row r="84" spans="1:44" x14ac:dyDescent="0.3">
      <c r="A84" s="38" t="str">
        <f t="shared" si="42"/>
        <v>Professional Serv.-Trainer</v>
      </c>
      <c r="I84" s="42">
        <f>ROUND(IF(SUM($H84:H84)&gt;$G$54,0,IF((SUM($H84:H84)+I33*$G$52)&gt;$G$54,$G$54-SUM($H84:H84),I33*$G$52)),2)</f>
        <v>0</v>
      </c>
      <c r="J84" s="42">
        <f>ROUND(IF(SUM($I84:I84)&gt;$G$54,0,IF((SUM($I84:I84)+J33*$G$52)&gt;$G$54,$G$54-SUM($I84:I84),J33*$G$52)),2)</f>
        <v>0</v>
      </c>
      <c r="K84" s="42">
        <f>ROUND(IF(SUM($I84:J84)&gt;$G$54,0,IF((SUM($I84:J84)+K33*$G$52)&gt;$G$54,$G$54-SUM($I84:J84),K33*$G$52)),2)</f>
        <v>0</v>
      </c>
      <c r="L84" s="42">
        <f>ROUND(IF(SUM($I84:K84)&gt;$G$54,0,IF((SUM($I84:K84)+L33*$G$52)&gt;$G$54,$G$54-SUM($I84:K84),L33*$G$52)),2)</f>
        <v>0</v>
      </c>
      <c r="M84" s="42">
        <f>ROUND(IF(SUM($I84:L84)&gt;$G$54,0,IF((SUM($I84:L84)+M33*$G$52)&gt;$G$54,$G$54-SUM($I84:L84),M33*$G$52)),2)</f>
        <v>0</v>
      </c>
      <c r="N84" s="42">
        <f>ROUND(IF(SUM($I84:M84)&gt;$G$54,0,IF((SUM($I84:M84)+N33*$G$52)&gt;$G$54,$G$54-SUM($I84:M84),N33*$G$52)),2)</f>
        <v>0</v>
      </c>
      <c r="O84" s="42">
        <f>ROUND(IF(SUM($I84:N84)&gt;$G$54,0,IF((SUM($I84:N84)+O33*$G$52)&gt;$G$54,$G$54-SUM($I84:N84),O33*$G$52)),2)</f>
        <v>0</v>
      </c>
      <c r="P84" s="42">
        <f>ROUND(IF(SUM($I84:O84)&gt;$G$54,0,IF((SUM($I84:O84)+P33*$G$52)&gt;$G$54,$G$54-SUM($I84:O84),P33*$G$52)),2)</f>
        <v>0</v>
      </c>
      <c r="Q84" s="42">
        <f>ROUND(IF(SUM($I84:P84)&gt;$G$54,0,IF((SUM($I84:P84)+Q33*$G$52)&gt;$G$54,$G$54-SUM($I84:P84),Q33*$G$52)),2)</f>
        <v>0</v>
      </c>
      <c r="R84" s="42">
        <f>ROUND(IF(SUM($I84:Q84)&gt;$G$54,0,IF((SUM($I84:Q84)+R33*$G$52)&gt;$G$54,$G$54-SUM($I84:Q84),R33*$G$52)),2)</f>
        <v>0</v>
      </c>
      <c r="S84" s="42">
        <f>ROUND(IF(SUM($I84:R84)&gt;$G$54,0,IF((SUM($I84:R84)+S33*$G$52)&gt;$G$54,$G$54-SUM($I84:R84),S33*$G$52)),2)</f>
        <v>0</v>
      </c>
      <c r="T84" s="42">
        <f>ROUND(IF(SUM($I84:S84)&gt;$G$54,0,IF((SUM($I84:S84)+T33*$G$52)&gt;$G$54,$G$54-SUM($I84:S84),T33*$G$52)),2)</f>
        <v>0</v>
      </c>
      <c r="U84" s="42">
        <f>ROUND(IF(SUM($H84:H84)&gt;$G$54,0,IF((SUM($H84:H84)+U33*$G$52)&gt;$G$54,$G$54-SUM($H84:H84),U33*$G$52)),2)</f>
        <v>0</v>
      </c>
      <c r="V84" s="42">
        <f>ROUND(IF(SUM($U84:U84)&gt;$G$54,0,IF((SUM($U84:U84)+V33*$G$52)&gt;$G$54,$G$54-SUM($U84:U84),V33*$G$52)),2)</f>
        <v>0</v>
      </c>
      <c r="W84" s="42">
        <f>ROUND(IF(SUM($U84:V84)&gt;$G$54,0,IF((SUM($U84:V84)+W33*$G$52)&gt;$G$54,$G$54-SUM($U84:V84),W33*$G$52)),2)</f>
        <v>0</v>
      </c>
      <c r="X84" s="42">
        <f>ROUND(IF(SUM($U84:W84)&gt;$G$54,0,IF((SUM($U84:W84)+X33*$G$52)&gt;$G$54,$G$54-SUM($U84:W84),X33*$G$52)),2)</f>
        <v>0</v>
      </c>
      <c r="Y84" s="42">
        <f>ROUND(IF(SUM($U84:X84)&gt;$G$54,0,IF((SUM($U84:X84)+Y33*$G$52)&gt;$G$54,$G$54-SUM($U84:X84),Y33*$G$52)),2)</f>
        <v>0</v>
      </c>
      <c r="Z84" s="42">
        <f>ROUND(IF(SUM($U84:Y84)&gt;$G$54,0,IF((SUM($U84:Y84)+Z33*$G$52)&gt;$G$54,$G$54-SUM($U84:Y84),Z33*$G$52)),2)</f>
        <v>0</v>
      </c>
      <c r="AA84" s="42">
        <f>ROUND(IF(SUM($U84:Z84)&gt;$G$54,0,IF((SUM($U84:Z84)+AA33*$G$52)&gt;$G$54,$G$54-SUM($U84:Z84),AA33*$G$52)),2)</f>
        <v>0</v>
      </c>
      <c r="AB84" s="42">
        <f>ROUND(IF(SUM($U84:AA84)&gt;$G$54,0,IF((SUM($U84:AA84)+AB33*$G$52)&gt;$G$54,$G$54-SUM($U84:AA84),AB33*$G$52)),2)</f>
        <v>0</v>
      </c>
      <c r="AC84" s="42">
        <f>ROUND(IF(SUM($U84:AB84)&gt;$G$54,0,IF((SUM($U84:AB84)+AC33*$G$52)&gt;$G$54,$G$54-SUM($U84:AB84),AC33*$G$52)),2)</f>
        <v>0</v>
      </c>
      <c r="AD84" s="42">
        <f>ROUND(IF(SUM($U84:AC84)&gt;$G$54,0,IF((SUM($U84:AC84)+AD33*$G$52)&gt;$G$54,$G$54-SUM($U84:AC84),AD33*$G$52)),2)</f>
        <v>0</v>
      </c>
      <c r="AE84" s="42">
        <f>ROUND(IF(SUM($U84:AD84)&gt;$G$54,0,IF((SUM($U84:AD84)+AE33*$G$52)&gt;$G$54,$G$54-SUM($U84:AD84),AE33*$G$52)),2)</f>
        <v>387.5</v>
      </c>
      <c r="AF84" s="42">
        <f>ROUND(IF(SUM($U84:AE84)&gt;$G$54,0,IF((SUM($U84:AE84)+AF33*$G$52)&gt;$G$54,$G$54-SUM($U84:AE84),AF33*$G$52)),2)</f>
        <v>387.5</v>
      </c>
      <c r="AG84" s="42">
        <f>ROUND(IF(SUM($H84:H84)&gt;$G$54,0,IF((SUM($H84:H84)+AG33*$G$52)&gt;$G$54,$G$54-SUM($H84:H84),AG33*$G$52)),2)</f>
        <v>387.5</v>
      </c>
      <c r="AH84" s="42">
        <f>ROUND(IF(SUM($AG84:AG84)&gt;$G$54,0,IF((SUM(AG84:$AG84)+AH33*$G$52)&gt;$G$54,$G$54-SUM($AG84:AG84),AH33*$G$52)),2)</f>
        <v>387.5</v>
      </c>
      <c r="AI84" s="42">
        <f>ROUND(IF(SUM($AG84:AH84)&gt;$G$54,0,IF((SUM($AG84:AH84)+AI33*$G$52)&gt;$G$54,$G$54-SUM($AG84:AH84),AI33*$G$52)),2)</f>
        <v>387.5</v>
      </c>
      <c r="AJ84" s="42">
        <f>ROUND(IF(SUM($AG84:AI84)&gt;$G$54,0,IF((SUM($AG84:AI84)+AJ33*$G$52)&gt;$G$54,$G$54-SUM($AG84:AI84),AJ33*$G$52)),2)</f>
        <v>387.5</v>
      </c>
      <c r="AK84" s="42">
        <f>ROUND(IF(SUM($AG84:AJ84)&gt;$G$54,0,IF((SUM($AG84:AJ84)+AK33*$G$52)&gt;$G$54,$G$54-SUM($AG84:AJ84),AK33*$G$52)),2)</f>
        <v>387.5</v>
      </c>
      <c r="AL84" s="42">
        <f>ROUND(IF(SUM($AG84:AK84)&gt;$G$54,0,IF((SUM($AG84:AK84)+AL33*$G$52)&gt;$G$54,$G$54-SUM($AG84:AK84),AL33*$G$52)),2)</f>
        <v>387.5</v>
      </c>
      <c r="AM84" s="42">
        <f>ROUND(IF(SUM($AG84:AL84)&gt;$G$54,0,IF((SUM($AG84:AL84)+AM33*$G$52)&gt;$G$54,$G$54-SUM($AG84:AL84),AM33*$G$52)),2)</f>
        <v>387.5</v>
      </c>
      <c r="AN84" s="42">
        <f>ROUND(IF(SUM($AG84:AM84)&gt;$G$54,0,IF((SUM($AG84:AM84)+AN33*$G$52)&gt;$G$54,$G$54-SUM($AG84:AM84),AN33*$G$52)),2)</f>
        <v>387.5</v>
      </c>
      <c r="AO84" s="42">
        <f>ROUND(IF(SUM($AG84:AN84)&gt;$G$54,0,IF((SUM($AG84:AN84)+AO33*$G$52)&gt;$G$54,$G$54-SUM($AG84:AN84),AO33*$G$52)),2)</f>
        <v>387.5</v>
      </c>
      <c r="AP84" s="42">
        <f>ROUND(IF(SUM($AG84:AO84)&gt;$G$54,0,IF((SUM($AG84:AO84)+AP33*$G$52)&gt;$G$54,$G$54-SUM($AG84:AO84),AP33*$G$52)),2)</f>
        <v>387.5</v>
      </c>
      <c r="AQ84" s="42">
        <f>ROUND(IF(SUM($AG84:AP84)&gt;$G$54,0,IF((SUM($AG84:AP84)+AQ33*$G$52)&gt;$G$54,$G$54-SUM($AG84:AP84),AQ33*$G$52)),2)</f>
        <v>387.5</v>
      </c>
      <c r="AR84" s="42">
        <f>ROUND(IF(SUM($AG84:AQ84)&gt;$G$54,0,IF((SUM($AG84:AQ84)+AR33*$G$52)&gt;$G$54,$G$54-SUM($AG84:AQ84),AR33*$G$52)),2)</f>
        <v>387.5</v>
      </c>
    </row>
    <row r="85" spans="1:44" x14ac:dyDescent="0.3">
      <c r="A85" s="38" t="str">
        <f t="shared" si="42"/>
        <v>Field Engineer</v>
      </c>
      <c r="I85" s="42">
        <f>ROUND(IF(SUM($H85:H85)&gt;$G$54,0,IF((SUM($H85:H85)+I34*$G$52)&gt;$G$54,$G$54-SUM($H85:H85),I34*$G$52)),2)</f>
        <v>0</v>
      </c>
      <c r="J85" s="42">
        <f>ROUND(IF(SUM($I85:I85)&gt;$G$54,0,IF((SUM($I85:I85)+J34*$G$52)&gt;$G$54,$G$54-SUM($I85:I85),J34*$G$52)),2)</f>
        <v>0</v>
      </c>
      <c r="K85" s="42">
        <f>ROUND(IF(SUM($I85:J85)&gt;$G$54,0,IF((SUM($I85:J85)+K34*$G$52)&gt;$G$54,$G$54-SUM($I85:J85),K34*$G$52)),2)</f>
        <v>0</v>
      </c>
      <c r="L85" s="42">
        <f>ROUND(IF(SUM($I85:K85)&gt;$G$54,0,IF((SUM($I85:K85)+L34*$G$52)&gt;$G$54,$G$54-SUM($I85:K85),L34*$G$52)),2)</f>
        <v>0</v>
      </c>
      <c r="M85" s="42">
        <f>ROUND(IF(SUM($I85:L85)&gt;$G$54,0,IF((SUM($I85:L85)+M34*$G$52)&gt;$G$54,$G$54-SUM($I85:L85),M34*$G$52)),2)</f>
        <v>0</v>
      </c>
      <c r="N85" s="42">
        <f>ROUND(IF(SUM($I85:M85)&gt;$G$54,0,IF((SUM($I85:M85)+N34*$G$52)&gt;$G$54,$G$54-SUM($I85:M85),N34*$G$52)),2)</f>
        <v>0</v>
      </c>
      <c r="O85" s="42">
        <f>ROUND(IF(SUM($I85:N85)&gt;$G$54,0,IF((SUM($I85:N85)+O34*$G$52)&gt;$G$54,$G$54-SUM($I85:N85),O34*$G$52)),2)</f>
        <v>0</v>
      </c>
      <c r="P85" s="42">
        <f>ROUND(IF(SUM($I85:O85)&gt;$G$54,0,IF((SUM($I85:O85)+P34*$G$52)&gt;$G$54,$G$54-SUM($I85:O85),P34*$G$52)),2)</f>
        <v>0</v>
      </c>
      <c r="Q85" s="42">
        <f>ROUND(IF(SUM($I85:P85)&gt;$G$54,0,IF((SUM($I85:P85)+Q34*$G$52)&gt;$G$54,$G$54-SUM($I85:P85),Q34*$G$52)),2)</f>
        <v>0</v>
      </c>
      <c r="R85" s="42">
        <f>ROUND(IF(SUM($I85:Q85)&gt;$G$54,0,IF((SUM($I85:Q85)+R34*$G$52)&gt;$G$54,$G$54-SUM($I85:Q85),R34*$G$52)),2)</f>
        <v>0</v>
      </c>
      <c r="S85" s="42">
        <f>ROUND(IF(SUM($I85:R85)&gt;$G$54,0,IF((SUM($I85:R85)+S34*$G$52)&gt;$G$54,$G$54-SUM($I85:R85),S34*$G$52)),2)</f>
        <v>0</v>
      </c>
      <c r="T85" s="42">
        <f>ROUND(IF(SUM($I85:S85)&gt;$G$54,0,IF((SUM($I85:S85)+T34*$G$52)&gt;$G$54,$G$54-SUM($I85:S85),T34*$G$52)),2)</f>
        <v>0</v>
      </c>
      <c r="U85" s="42">
        <f>ROUND(IF(SUM($H85:H85)&gt;$G$54,0,IF((SUM($H85:H85)+U34*$G$52)&gt;$G$54,$G$54-SUM($H85:H85),U34*$G$52)),2)</f>
        <v>0</v>
      </c>
      <c r="V85" s="42">
        <f>ROUND(IF(SUM($U85:U85)&gt;$G$54,0,IF((SUM($U85:U85)+V34*$G$52)&gt;$G$54,$G$54-SUM($U85:U85),V34*$G$52)),2)</f>
        <v>0</v>
      </c>
      <c r="W85" s="42">
        <f>ROUND(IF(SUM($U85:V85)&gt;$G$54,0,IF((SUM($U85:V85)+W34*$G$52)&gt;$G$54,$G$54-SUM($U85:V85),W34*$G$52)),2)</f>
        <v>0</v>
      </c>
      <c r="X85" s="42">
        <f>ROUND(IF(SUM($U85:W85)&gt;$G$54,0,IF((SUM($U85:W85)+X34*$G$52)&gt;$G$54,$G$54-SUM($U85:W85),X34*$G$52)),2)</f>
        <v>0</v>
      </c>
      <c r="Y85" s="42">
        <f>ROUND(IF(SUM($U85:X85)&gt;$G$54,0,IF((SUM($U85:X85)+Y34*$G$52)&gt;$G$54,$G$54-SUM($U85:X85),Y34*$G$52)),2)</f>
        <v>0</v>
      </c>
      <c r="Z85" s="42">
        <f>ROUND(IF(SUM($U85:Y85)&gt;$G$54,0,IF((SUM($U85:Y85)+Z34*$G$52)&gt;$G$54,$G$54-SUM($U85:Y85),Z34*$G$52)),2)</f>
        <v>0</v>
      </c>
      <c r="AA85" s="42">
        <f>ROUND(IF(SUM($U85:Z85)&gt;$G$54,0,IF((SUM($U85:Z85)+AA34*$G$52)&gt;$G$54,$G$54-SUM($U85:Z85),AA34*$G$52)),2)</f>
        <v>0</v>
      </c>
      <c r="AB85" s="42">
        <f>ROUND(IF(SUM($U85:AA85)&gt;$G$54,0,IF((SUM($U85:AA85)+AB34*$G$52)&gt;$G$54,$G$54-SUM($U85:AA85),AB34*$G$52)),2)</f>
        <v>0</v>
      </c>
      <c r="AC85" s="42">
        <f>ROUND(IF(SUM($U85:AB85)&gt;$G$54,0,IF((SUM($U85:AB85)+AC34*$G$52)&gt;$G$54,$G$54-SUM($U85:AB85),AC34*$G$52)),2)</f>
        <v>0</v>
      </c>
      <c r="AD85" s="42">
        <f>ROUND(IF(SUM($U85:AC85)&gt;$G$54,0,IF((SUM($U85:AC85)+AD34*$G$52)&gt;$G$54,$G$54-SUM($U85:AC85),AD34*$G$52)),2)</f>
        <v>0</v>
      </c>
      <c r="AE85" s="42">
        <f>ROUND(IF(SUM($U85:AD85)&gt;$G$54,0,IF((SUM($U85:AD85)+AE34*$G$52)&gt;$G$54,$G$54-SUM($U85:AD85),AE34*$G$52)),2)</f>
        <v>0</v>
      </c>
      <c r="AF85" s="42">
        <f>ROUND(IF(SUM($U85:AE85)&gt;$G$54,0,IF((SUM($U85:AE85)+AF34*$G$52)&gt;$G$54,$G$54-SUM($U85:AE85),AF34*$G$52)),2)</f>
        <v>310</v>
      </c>
      <c r="AG85" s="42">
        <f>ROUND(IF(SUM($H85:H85)&gt;$G$54,0,IF((SUM($H85:H85)+AG34*$G$52)&gt;$G$54,$G$54-SUM($H85:H85),AG34*$G$52)),2)</f>
        <v>310</v>
      </c>
      <c r="AH85" s="42">
        <f>ROUND(IF(SUM($AG85:AG85)&gt;$G$54,0,IF((SUM(AG85:$AG85)+AH34*$G$52)&gt;$G$54,$G$54-SUM($AG85:AG85),AH34*$G$52)),2)</f>
        <v>310</v>
      </c>
      <c r="AI85" s="42">
        <f>ROUND(IF(SUM($AG85:AH85)&gt;$G$54,0,IF((SUM($AG85:AH85)+AI34*$G$52)&gt;$G$54,$G$54-SUM($AG85:AH85),AI34*$G$52)),2)</f>
        <v>310</v>
      </c>
      <c r="AJ85" s="42">
        <f>ROUND(IF(SUM($AG85:AI85)&gt;$G$54,0,IF((SUM($AG85:AI85)+AJ34*$G$52)&gt;$G$54,$G$54-SUM($AG85:AI85),AJ34*$G$52)),2)</f>
        <v>310</v>
      </c>
      <c r="AK85" s="42">
        <f>ROUND(IF(SUM($AG85:AJ85)&gt;$G$54,0,IF((SUM($AG85:AJ85)+AK34*$G$52)&gt;$G$54,$G$54-SUM($AG85:AJ85),AK34*$G$52)),2)</f>
        <v>310</v>
      </c>
      <c r="AL85" s="42">
        <f>ROUND(IF(SUM($AG85:AK85)&gt;$G$54,0,IF((SUM($AG85:AK85)+AL34*$G$52)&gt;$G$54,$G$54-SUM($AG85:AK85),AL34*$G$52)),2)</f>
        <v>310</v>
      </c>
      <c r="AM85" s="42">
        <f>ROUND(IF(SUM($AG85:AL85)&gt;$G$54,0,IF((SUM($AG85:AL85)+AM34*$G$52)&gt;$G$54,$G$54-SUM($AG85:AL85),AM34*$G$52)),2)</f>
        <v>310</v>
      </c>
      <c r="AN85" s="42">
        <f>ROUND(IF(SUM($AG85:AM85)&gt;$G$54,0,IF((SUM($AG85:AM85)+AN34*$G$52)&gt;$G$54,$G$54-SUM($AG85:AM85),AN34*$G$52)),2)</f>
        <v>310</v>
      </c>
      <c r="AO85" s="42">
        <f>ROUND(IF(SUM($AG85:AN85)&gt;$G$54,0,IF((SUM($AG85:AN85)+AO34*$G$52)&gt;$G$54,$G$54-SUM($AG85:AN85),AO34*$G$52)),2)</f>
        <v>310</v>
      </c>
      <c r="AP85" s="42">
        <f>ROUND(IF(SUM($AG85:AO85)&gt;$G$54,0,IF((SUM($AG85:AO85)+AP34*$G$52)&gt;$G$54,$G$54-SUM($AG85:AO85),AP34*$G$52)),2)</f>
        <v>310</v>
      </c>
      <c r="AQ85" s="42">
        <f>ROUND(IF(SUM($AG85:AP85)&gt;$G$54,0,IF((SUM($AG85:AP85)+AQ34*$G$52)&gt;$G$54,$G$54-SUM($AG85:AP85),AQ34*$G$52)),2)</f>
        <v>310</v>
      </c>
      <c r="AR85" s="42">
        <f>ROUND(IF(SUM($AG85:AQ85)&gt;$G$54,0,IF((SUM($AG85:AQ85)+AR34*$G$52)&gt;$G$54,$G$54-SUM($AG85:AQ85),AR34*$G$52)),2)</f>
        <v>310</v>
      </c>
    </row>
    <row r="86" spans="1:44" x14ac:dyDescent="0.3">
      <c r="A86" s="38" t="str">
        <f t="shared" si="42"/>
        <v>Controller</v>
      </c>
      <c r="I86" s="42">
        <f>ROUND(IF(SUM($H86:H86)&gt;$G$54,0,IF((SUM($H86:H86)+I35*$G$52)&gt;$G$54,$G$54-SUM($H86:H86),I35*$G$52)),2)</f>
        <v>0</v>
      </c>
      <c r="J86" s="42">
        <f>ROUND(IF(SUM($I86:I86)&gt;$G$54,0,IF((SUM($I86:I86)+J35*$G$52)&gt;$G$54,$G$54-SUM($I86:I86),J35*$G$52)),2)</f>
        <v>0</v>
      </c>
      <c r="K86" s="42">
        <f>ROUND(IF(SUM($I86:J86)&gt;$G$54,0,IF((SUM($I86:J86)+K35*$G$52)&gt;$G$54,$G$54-SUM($I86:J86),K35*$G$52)),2)</f>
        <v>0</v>
      </c>
      <c r="L86" s="42">
        <f>ROUND(IF(SUM($I86:K86)&gt;$G$54,0,IF((SUM($I86:K86)+L35*$G$52)&gt;$G$54,$G$54-SUM($I86:K86),L35*$G$52)),2)</f>
        <v>0</v>
      </c>
      <c r="M86" s="42">
        <f>ROUND(IF(SUM($I86:L86)&gt;$G$54,0,IF((SUM($I86:L86)+M35*$G$52)&gt;$G$54,$G$54-SUM($I86:L86),M35*$G$52)),2)</f>
        <v>0</v>
      </c>
      <c r="N86" s="42">
        <f>ROUND(IF(SUM($I86:M86)&gt;$G$54,0,IF((SUM($I86:M86)+N35*$G$52)&gt;$G$54,$G$54-SUM($I86:M86),N35*$G$52)),2)</f>
        <v>0</v>
      </c>
      <c r="O86" s="42">
        <f>ROUND(IF(SUM($I86:N86)&gt;$G$54,0,IF((SUM($I86:N86)+O35*$G$52)&gt;$G$54,$G$54-SUM($I86:N86),O35*$G$52)),2)</f>
        <v>0</v>
      </c>
      <c r="P86" s="42">
        <f>ROUND(IF(SUM($I86:O86)&gt;$G$54,0,IF((SUM($I86:O86)+P35*$G$52)&gt;$G$54,$G$54-SUM($I86:O86),P35*$G$52)),2)</f>
        <v>0</v>
      </c>
      <c r="Q86" s="42">
        <f>ROUND(IF(SUM($I86:P86)&gt;$G$54,0,IF((SUM($I86:P86)+Q35*$G$52)&gt;$G$54,$G$54-SUM($I86:P86),Q35*$G$52)),2)</f>
        <v>0</v>
      </c>
      <c r="R86" s="42">
        <f>ROUND(IF(SUM($I86:Q86)&gt;$G$54,0,IF((SUM($I86:Q86)+R35*$G$52)&gt;$G$54,$G$54-SUM($I86:Q86),R35*$G$52)),2)</f>
        <v>0</v>
      </c>
      <c r="S86" s="42">
        <f>ROUND(IF(SUM($I86:R86)&gt;$G$54,0,IF((SUM($I86:R86)+S35*$G$52)&gt;$G$54,$G$54-SUM($I86:R86),S35*$G$52)),2)</f>
        <v>0</v>
      </c>
      <c r="T86" s="42">
        <f>ROUND(IF(SUM($I86:S86)&gt;$G$54,0,IF((SUM($I86:S86)+T35*$G$52)&gt;$G$54,$G$54-SUM($I86:S86),T35*$G$52)),2)</f>
        <v>0</v>
      </c>
      <c r="U86" s="42">
        <f>ROUND(IF(SUM($H86:H86)&gt;$G$54,0,IF((SUM($H86:H86)+U35*$G$52)&gt;$G$54,$G$54-SUM($H86:H86),U35*$G$52)),2)</f>
        <v>0</v>
      </c>
      <c r="V86" s="42">
        <f>ROUND(IF(SUM($U86:U86)&gt;$G$54,0,IF((SUM($U86:U86)+V35*$G$52)&gt;$G$54,$G$54-SUM($U86:U86),V35*$G$52)),2)</f>
        <v>0</v>
      </c>
      <c r="W86" s="42">
        <f>ROUND(IF(SUM($U86:V86)&gt;$G$54,0,IF((SUM($U86:V86)+W35*$G$52)&gt;$G$54,$G$54-SUM($U86:V86),W35*$G$52)),2)</f>
        <v>0</v>
      </c>
      <c r="X86" s="42">
        <f>ROUND(IF(SUM($U86:W86)&gt;$G$54,0,IF((SUM($U86:W86)+X35*$G$52)&gt;$G$54,$G$54-SUM($U86:W86),X35*$G$52)),2)</f>
        <v>0</v>
      </c>
      <c r="Y86" s="42">
        <f>ROUND(IF(SUM($U86:X86)&gt;$G$54,0,IF((SUM($U86:X86)+Y35*$G$52)&gt;$G$54,$G$54-SUM($U86:X86),Y35*$G$52)),2)</f>
        <v>0</v>
      </c>
      <c r="Z86" s="42">
        <f>ROUND(IF(SUM($U86:Y86)&gt;$G$54,0,IF((SUM($U86:Y86)+Z35*$G$52)&gt;$G$54,$G$54-SUM($U86:Y86),Z35*$G$52)),2)</f>
        <v>0</v>
      </c>
      <c r="AA86" s="42">
        <f>ROUND(IF(SUM($U86:Z86)&gt;$G$54,0,IF((SUM($U86:Z86)+AA35*$G$52)&gt;$G$54,$G$54-SUM($U86:Z86),AA35*$G$52)),2)</f>
        <v>0</v>
      </c>
      <c r="AB86" s="42">
        <f>ROUND(IF(SUM($U86:AA86)&gt;$G$54,0,IF((SUM($U86:AA86)+AB35*$G$52)&gt;$G$54,$G$54-SUM($U86:AA86),AB35*$G$52)),2)</f>
        <v>0</v>
      </c>
      <c r="AC86" s="42">
        <f>ROUND(IF(SUM($U86:AB86)&gt;$G$54,0,IF((SUM($U86:AB86)+AC35*$G$52)&gt;$G$54,$G$54-SUM($U86:AB86),AC35*$G$52)),2)</f>
        <v>0</v>
      </c>
      <c r="AD86" s="42">
        <f>ROUND(IF(SUM($U86:AC86)&gt;$G$54,0,IF((SUM($U86:AC86)+AD35*$G$52)&gt;$G$54,$G$54-SUM($U86:AC86),AD35*$G$52)),2)</f>
        <v>0</v>
      </c>
      <c r="AE86" s="42">
        <f>ROUND(IF(SUM($U86:AD86)&gt;$G$54,0,IF((SUM($U86:AD86)+AE35*$G$52)&gt;$G$54,$G$54-SUM($U86:AD86),AE35*$G$52)),2)</f>
        <v>0</v>
      </c>
      <c r="AF86" s="42">
        <f>ROUND(IF(SUM($U86:AE86)&gt;$G$54,0,IF((SUM($U86:AE86)+AF35*$G$52)&gt;$G$54,$G$54-SUM($U86:AE86),AF35*$G$52)),2)</f>
        <v>0</v>
      </c>
      <c r="AG86" s="42">
        <f>ROUND(IF(SUM($H86:H86)&gt;$G$54,0,IF((SUM($H86:H86)+AG35*$G$52)&gt;$G$54,$G$54-SUM($H86:H86),AG35*$G$52)),2)</f>
        <v>413.33</v>
      </c>
      <c r="AH86" s="42">
        <f>ROUND(IF(SUM($AG86:AG86)&gt;$G$54,0,IF((SUM(AG86:$AG86)+AH35*$G$52)&gt;$G$54,$G$54-SUM($AG86:AG86),AH35*$G$52)),2)</f>
        <v>413.33</v>
      </c>
      <c r="AI86" s="42">
        <f>ROUND(IF(SUM($AG86:AH86)&gt;$G$54,0,IF((SUM($AG86:AH86)+AI35*$G$52)&gt;$G$54,$G$54-SUM($AG86:AH86),AI35*$G$52)),2)</f>
        <v>413.33</v>
      </c>
      <c r="AJ86" s="42">
        <f>ROUND(IF(SUM($AG86:AI86)&gt;$G$54,0,IF((SUM($AG86:AI86)+AJ35*$G$52)&gt;$G$54,$G$54-SUM($AG86:AI86),AJ35*$G$52)),2)</f>
        <v>413.33</v>
      </c>
      <c r="AK86" s="42">
        <f>ROUND(IF(SUM($AG86:AJ86)&gt;$G$54,0,IF((SUM($AG86:AJ86)+AK35*$G$52)&gt;$G$54,$G$54-SUM($AG86:AJ86),AK35*$G$52)),2)</f>
        <v>413.33</v>
      </c>
      <c r="AL86" s="42">
        <f>ROUND(IF(SUM($AG86:AK86)&gt;$G$54,0,IF((SUM($AG86:AK86)+AL35*$G$52)&gt;$G$54,$G$54-SUM($AG86:AK86),AL35*$G$52)),2)</f>
        <v>413.33</v>
      </c>
      <c r="AM86" s="42">
        <f>ROUND(IF(SUM($AG86:AL86)&gt;$G$54,0,IF((SUM($AG86:AL86)+AM35*$G$52)&gt;$G$54,$G$54-SUM($AG86:AL86),AM35*$G$52)),2)</f>
        <v>413.33</v>
      </c>
      <c r="AN86" s="42">
        <f>ROUND(IF(SUM($AG86:AM86)&gt;$G$54,0,IF((SUM($AG86:AM86)+AN35*$G$52)&gt;$G$54,$G$54-SUM($AG86:AM86),AN35*$G$52)),2)</f>
        <v>413.33</v>
      </c>
      <c r="AO86" s="42">
        <f>ROUND(IF(SUM($AG86:AN86)&gt;$G$54,0,IF((SUM($AG86:AN86)+AO35*$G$52)&gt;$G$54,$G$54-SUM($AG86:AN86),AO35*$G$52)),2)</f>
        <v>413.33</v>
      </c>
      <c r="AP86" s="42">
        <f>ROUND(IF(SUM($AG86:AO86)&gt;$G$54,0,IF((SUM($AG86:AO86)+AP35*$G$52)&gt;$G$54,$G$54-SUM($AG86:AO86),AP35*$G$52)),2)</f>
        <v>413.33</v>
      </c>
      <c r="AQ86" s="42">
        <f>ROUND(IF(SUM($AG86:AP86)&gt;$G$54,0,IF((SUM($AG86:AP86)+AQ35*$G$52)&gt;$G$54,$G$54-SUM($AG86:AP86),AQ35*$G$52)),2)</f>
        <v>413.33</v>
      </c>
      <c r="AR86" s="42">
        <f>ROUND(IF(SUM($AG86:AQ86)&gt;$G$54,0,IF((SUM($AG86:AQ86)+AR35*$G$52)&gt;$G$54,$G$54-SUM($AG86:AQ86),AR35*$G$52)),2)</f>
        <v>413.33</v>
      </c>
    </row>
    <row r="87" spans="1:44" x14ac:dyDescent="0.3">
      <c r="A87" s="38" t="str">
        <f t="shared" si="42"/>
        <v>Purchasing Assistant</v>
      </c>
      <c r="I87" s="42">
        <f>ROUND(IF(SUM($H87:H87)&gt;$G$54,0,IF((SUM($H87:H87)+I36*$G$52)&gt;$G$54,$G$54-SUM($H87:H87),I36*$G$52)),2)</f>
        <v>0</v>
      </c>
      <c r="J87" s="42">
        <f>ROUND(IF(SUM($I87:I87)&gt;$G$54,0,IF((SUM($I87:I87)+J36*$G$52)&gt;$G$54,$G$54-SUM($I87:I87),J36*$G$52)),2)</f>
        <v>0</v>
      </c>
      <c r="K87" s="42">
        <f>ROUND(IF(SUM($I87:J87)&gt;$G$54,0,IF((SUM($I87:J87)+K36*$G$52)&gt;$G$54,$G$54-SUM($I87:J87),K36*$G$52)),2)</f>
        <v>0</v>
      </c>
      <c r="L87" s="42">
        <f>ROUND(IF(SUM($I87:K87)&gt;$G$54,0,IF((SUM($I87:K87)+L36*$G$52)&gt;$G$54,$G$54-SUM($I87:K87),L36*$G$52)),2)</f>
        <v>0</v>
      </c>
      <c r="M87" s="42">
        <f>ROUND(IF(SUM($I87:L87)&gt;$G$54,0,IF((SUM($I87:L87)+M36*$G$52)&gt;$G$54,$G$54-SUM($I87:L87),M36*$G$52)),2)</f>
        <v>0</v>
      </c>
      <c r="N87" s="42">
        <f>ROUND(IF(SUM($I87:M87)&gt;$G$54,0,IF((SUM($I87:M87)+N36*$G$52)&gt;$G$54,$G$54-SUM($I87:M87),N36*$G$52)),2)</f>
        <v>0</v>
      </c>
      <c r="O87" s="42">
        <f>ROUND(IF(SUM($I87:N87)&gt;$G$54,0,IF((SUM($I87:N87)+O36*$G$52)&gt;$G$54,$G$54-SUM($I87:N87),O36*$G$52)),2)</f>
        <v>0</v>
      </c>
      <c r="P87" s="42">
        <f>ROUND(IF(SUM($I87:O87)&gt;$G$54,0,IF((SUM($I87:O87)+P36*$G$52)&gt;$G$54,$G$54-SUM($I87:O87),P36*$G$52)),2)</f>
        <v>0</v>
      </c>
      <c r="Q87" s="42">
        <f>ROUND(IF(SUM($I87:P87)&gt;$G$54,0,IF((SUM($I87:P87)+Q36*$G$52)&gt;$G$54,$G$54-SUM($I87:P87),Q36*$G$52)),2)</f>
        <v>0</v>
      </c>
      <c r="R87" s="42">
        <f>ROUND(IF(SUM($I87:Q87)&gt;$G$54,0,IF((SUM($I87:Q87)+R36*$G$52)&gt;$G$54,$G$54-SUM($I87:Q87),R36*$G$52)),2)</f>
        <v>0</v>
      </c>
      <c r="S87" s="42">
        <f>ROUND(IF(SUM($I87:R87)&gt;$G$54,0,IF((SUM($I87:R87)+S36*$G$52)&gt;$G$54,$G$54-SUM($I87:R87),S36*$G$52)),2)</f>
        <v>0</v>
      </c>
      <c r="T87" s="42">
        <f>ROUND(IF(SUM($I87:S87)&gt;$G$54,0,IF((SUM($I87:S87)+T36*$G$52)&gt;$G$54,$G$54-SUM($I87:S87),T36*$G$52)),2)</f>
        <v>0</v>
      </c>
      <c r="U87" s="42">
        <f>ROUND(IF(SUM($H87:H87)&gt;$G$54,0,IF((SUM($H87:H87)+U36*$G$52)&gt;$G$54,$G$54-SUM($H87:H87),U36*$G$52)),2)</f>
        <v>0</v>
      </c>
      <c r="V87" s="42">
        <f>ROUND(IF(SUM($U87:U87)&gt;$G$54,0,IF((SUM($U87:U87)+V36*$G$52)&gt;$G$54,$G$54-SUM($U87:U87),V36*$G$52)),2)</f>
        <v>0</v>
      </c>
      <c r="W87" s="42">
        <f>ROUND(IF(SUM($U87:V87)&gt;$G$54,0,IF((SUM($U87:V87)+W36*$G$52)&gt;$G$54,$G$54-SUM($U87:V87),W36*$G$52)),2)</f>
        <v>0</v>
      </c>
      <c r="X87" s="42">
        <f>ROUND(IF(SUM($U87:W87)&gt;$G$54,0,IF((SUM($U87:W87)+X36*$G$52)&gt;$G$54,$G$54-SUM($U87:W87),X36*$G$52)),2)</f>
        <v>0</v>
      </c>
      <c r="Y87" s="42">
        <f>ROUND(IF(SUM($U87:X87)&gt;$G$54,0,IF((SUM($U87:X87)+Y36*$G$52)&gt;$G$54,$G$54-SUM($U87:X87),Y36*$G$52)),2)</f>
        <v>0</v>
      </c>
      <c r="Z87" s="42">
        <f>ROUND(IF(SUM($U87:Y87)&gt;$G$54,0,IF((SUM($U87:Y87)+Z36*$G$52)&gt;$G$54,$G$54-SUM($U87:Y87),Z36*$G$52)),2)</f>
        <v>0</v>
      </c>
      <c r="AA87" s="42">
        <f>ROUND(IF(SUM($U87:Z87)&gt;$G$54,0,IF((SUM($U87:Z87)+AA36*$G$52)&gt;$G$54,$G$54-SUM($U87:Z87),AA36*$G$52)),2)</f>
        <v>0</v>
      </c>
      <c r="AB87" s="42">
        <f>ROUND(IF(SUM($U87:AA87)&gt;$G$54,0,IF((SUM($U87:AA87)+AB36*$G$52)&gt;$G$54,$G$54-SUM($U87:AA87),AB36*$G$52)),2)</f>
        <v>0</v>
      </c>
      <c r="AC87" s="42">
        <f>ROUND(IF(SUM($U87:AB87)&gt;$G$54,0,IF((SUM($U87:AB87)+AC36*$G$52)&gt;$G$54,$G$54-SUM($U87:AB87),AC36*$G$52)),2)</f>
        <v>0</v>
      </c>
      <c r="AD87" s="42">
        <f>ROUND(IF(SUM($U87:AC87)&gt;$G$54,0,IF((SUM($U87:AC87)+AD36*$G$52)&gt;$G$54,$G$54-SUM($U87:AC87),AD36*$G$52)),2)</f>
        <v>0</v>
      </c>
      <c r="AE87" s="42">
        <f>ROUND(IF(SUM($U87:AD87)&gt;$G$54,0,IF((SUM($U87:AD87)+AE36*$G$52)&gt;$G$54,$G$54-SUM($U87:AD87),AE36*$G$52)),2)</f>
        <v>0</v>
      </c>
      <c r="AF87" s="42">
        <f>ROUND(IF(SUM($U87:AE87)&gt;$G$54,0,IF((SUM($U87:AE87)+AF36*$G$52)&gt;$G$54,$G$54-SUM($U87:AE87),AF36*$G$52)),2)</f>
        <v>0</v>
      </c>
      <c r="AG87" s="42">
        <f>ROUND(IF(SUM($H87:H87)&gt;$G$54,0,IF((SUM($H87:H87)+AG36*$G$52)&gt;$G$54,$G$54-SUM($H87:H87),AG36*$G$52)),2)</f>
        <v>258.33</v>
      </c>
      <c r="AH87" s="42">
        <f>ROUND(IF(SUM($AG87:AG87)&gt;$G$54,0,IF((SUM(AG87:$AG87)+AH36*$G$52)&gt;$G$54,$G$54-SUM($AG87:AG87),AH36*$G$52)),2)</f>
        <v>258.33</v>
      </c>
      <c r="AI87" s="42">
        <f>ROUND(IF(SUM($AG87:AH87)&gt;$G$54,0,IF((SUM($AG87:AH87)+AI36*$G$52)&gt;$G$54,$G$54-SUM($AG87:AH87),AI36*$G$52)),2)</f>
        <v>258.33</v>
      </c>
      <c r="AJ87" s="42">
        <f>ROUND(IF(SUM($AG87:AI87)&gt;$G$54,0,IF((SUM($AG87:AI87)+AJ36*$G$52)&gt;$G$54,$G$54-SUM($AG87:AI87),AJ36*$G$52)),2)</f>
        <v>258.33</v>
      </c>
      <c r="AK87" s="42">
        <f>ROUND(IF(SUM($AG87:AJ87)&gt;$G$54,0,IF((SUM($AG87:AJ87)+AK36*$G$52)&gt;$G$54,$G$54-SUM($AG87:AJ87),AK36*$G$52)),2)</f>
        <v>258.33</v>
      </c>
      <c r="AL87" s="42">
        <f>ROUND(IF(SUM($AG87:AK87)&gt;$G$54,0,IF((SUM($AG87:AK87)+AL36*$G$52)&gt;$G$54,$G$54-SUM($AG87:AK87),AL36*$G$52)),2)</f>
        <v>258.33</v>
      </c>
      <c r="AM87" s="42">
        <f>ROUND(IF(SUM($AG87:AL87)&gt;$G$54,0,IF((SUM($AG87:AL87)+AM36*$G$52)&gt;$G$54,$G$54-SUM($AG87:AL87),AM36*$G$52)),2)</f>
        <v>258.33</v>
      </c>
      <c r="AN87" s="42">
        <f>ROUND(IF(SUM($AG87:AM87)&gt;$G$54,0,IF((SUM($AG87:AM87)+AN36*$G$52)&gt;$G$54,$G$54-SUM($AG87:AM87),AN36*$G$52)),2)</f>
        <v>258.33</v>
      </c>
      <c r="AO87" s="42">
        <f>ROUND(IF(SUM($AG87:AN87)&gt;$G$54,0,IF((SUM($AG87:AN87)+AO36*$G$52)&gt;$G$54,$G$54-SUM($AG87:AN87),AO36*$G$52)),2)</f>
        <v>258.33</v>
      </c>
      <c r="AP87" s="42">
        <f>ROUND(IF(SUM($AG87:AO87)&gt;$G$54,0,IF((SUM($AG87:AO87)+AP36*$G$52)&gt;$G$54,$G$54-SUM($AG87:AO87),AP36*$G$52)),2)</f>
        <v>258.33</v>
      </c>
      <c r="AQ87" s="42">
        <f>ROUND(IF(SUM($AG87:AP87)&gt;$G$54,0,IF((SUM($AG87:AP87)+AQ36*$G$52)&gt;$G$54,$G$54-SUM($AG87:AP87),AQ36*$G$52)),2)</f>
        <v>258.33</v>
      </c>
      <c r="AR87" s="42">
        <f>ROUND(IF(SUM($AG87:AQ87)&gt;$G$54,0,IF((SUM($AG87:AQ87)+AR36*$G$52)&gt;$G$54,$G$54-SUM($AG87:AQ87),AR36*$G$52)),2)</f>
        <v>258.33</v>
      </c>
    </row>
    <row r="88" spans="1:44" x14ac:dyDescent="0.3">
      <c r="A88" s="38" t="str">
        <f t="shared" si="42"/>
        <v>Regional Director/MW</v>
      </c>
      <c r="I88" s="42">
        <f>ROUND(IF(SUM($H88:H88)&gt;$G$54,0,IF((SUM($H88:H88)+I37*$G$52)&gt;$G$54,$G$54-SUM($H88:H88),I37*$G$52)),2)</f>
        <v>0</v>
      </c>
      <c r="J88" s="42">
        <f>ROUND(IF(SUM($I88:I88)&gt;$G$54,0,IF((SUM($I88:I88)+J37*$G$52)&gt;$G$54,$G$54-SUM($I88:I88),J37*$G$52)),2)</f>
        <v>0</v>
      </c>
      <c r="K88" s="42">
        <f>ROUND(IF(SUM($I88:J88)&gt;$G$54,0,IF((SUM($I88:J88)+K37*$G$52)&gt;$G$54,$G$54-SUM($I88:J88),K37*$G$52)),2)</f>
        <v>0</v>
      </c>
      <c r="L88" s="42">
        <f>ROUND(IF(SUM($I88:K88)&gt;$G$54,0,IF((SUM($I88:K88)+L37*$G$52)&gt;$G$54,$G$54-SUM($I88:K88),L37*$G$52)),2)</f>
        <v>0</v>
      </c>
      <c r="M88" s="42">
        <f>ROUND(IF(SUM($I88:L88)&gt;$G$54,0,IF((SUM($I88:L88)+M37*$G$52)&gt;$G$54,$G$54-SUM($I88:L88),M37*$G$52)),2)</f>
        <v>0</v>
      </c>
      <c r="N88" s="42">
        <f>ROUND(IF(SUM($I88:M88)&gt;$G$54,0,IF((SUM($I88:M88)+N37*$G$52)&gt;$G$54,$G$54-SUM($I88:M88),N37*$G$52)),2)</f>
        <v>0</v>
      </c>
      <c r="O88" s="42">
        <f>ROUND(IF(SUM($I88:N88)&gt;$G$54,0,IF((SUM($I88:N88)+O37*$G$52)&gt;$G$54,$G$54-SUM($I88:N88),O37*$G$52)),2)</f>
        <v>0</v>
      </c>
      <c r="P88" s="42">
        <f>ROUND(IF(SUM($I88:O88)&gt;$G$54,0,IF((SUM($I88:O88)+P37*$G$52)&gt;$G$54,$G$54-SUM($I88:O88),P37*$G$52)),2)</f>
        <v>0</v>
      </c>
      <c r="Q88" s="42">
        <f>ROUND(IF(SUM($I88:P88)&gt;$G$54,0,IF((SUM($I88:P88)+Q37*$G$52)&gt;$G$54,$G$54-SUM($I88:P88),Q37*$G$52)),2)</f>
        <v>0</v>
      </c>
      <c r="R88" s="42">
        <f>ROUND(IF(SUM($I88:Q88)&gt;$G$54,0,IF((SUM($I88:Q88)+R37*$G$52)&gt;$G$54,$G$54-SUM($I88:Q88),R37*$G$52)),2)</f>
        <v>0</v>
      </c>
      <c r="S88" s="42">
        <f>ROUND(IF(SUM($I88:R88)&gt;$G$54,0,IF((SUM($I88:R88)+S37*$G$52)&gt;$G$54,$G$54-SUM($I88:R88),S37*$G$52)),2)</f>
        <v>0</v>
      </c>
      <c r="T88" s="42">
        <f>ROUND(IF(SUM($I88:S88)&gt;$G$54,0,IF((SUM($I88:S88)+T37*$G$52)&gt;$G$54,$G$54-SUM($I88:S88),T37*$G$52)),2)</f>
        <v>0</v>
      </c>
      <c r="U88" s="42">
        <f>ROUND(IF(SUM($H88:H88)&gt;$G$54,0,IF((SUM($H88:H88)+U37*$G$52)&gt;$G$54,$G$54-SUM($H88:H88),U37*$G$52)),2)</f>
        <v>0</v>
      </c>
      <c r="V88" s="42">
        <f>ROUND(IF(SUM($U88:U88)&gt;$G$54,0,IF((SUM($U88:U88)+V37*$G$52)&gt;$G$54,$G$54-SUM($U88:U88),V37*$G$52)),2)</f>
        <v>0</v>
      </c>
      <c r="W88" s="42">
        <f>ROUND(IF(SUM($U88:V88)&gt;$G$54,0,IF((SUM($U88:V88)+W37*$G$52)&gt;$G$54,$G$54-SUM($U88:V88),W37*$G$52)),2)</f>
        <v>0</v>
      </c>
      <c r="X88" s="42">
        <f>ROUND(IF(SUM($U88:W88)&gt;$G$54,0,IF((SUM($U88:W88)+X37*$G$52)&gt;$G$54,$G$54-SUM($U88:W88),X37*$G$52)),2)</f>
        <v>0</v>
      </c>
      <c r="Y88" s="42">
        <f>ROUND(IF(SUM($U88:X88)&gt;$G$54,0,IF((SUM($U88:X88)+Y37*$G$52)&gt;$G$54,$G$54-SUM($U88:X88),Y37*$G$52)),2)</f>
        <v>0</v>
      </c>
      <c r="Z88" s="42">
        <f>ROUND(IF(SUM($U88:Y88)&gt;$G$54,0,IF((SUM($U88:Y88)+Z37*$G$52)&gt;$G$54,$G$54-SUM($U88:Y88),Z37*$G$52)),2)</f>
        <v>0</v>
      </c>
      <c r="AA88" s="42">
        <f>ROUND(IF(SUM($U88:Z88)&gt;$G$54,0,IF((SUM($U88:Z88)+AA37*$G$52)&gt;$G$54,$G$54-SUM($U88:Z88),AA37*$G$52)),2)</f>
        <v>0</v>
      </c>
      <c r="AB88" s="42">
        <f>ROUND(IF(SUM($U88:AA88)&gt;$G$54,0,IF((SUM($U88:AA88)+AB37*$G$52)&gt;$G$54,$G$54-SUM($U88:AA88),AB37*$G$52)),2)</f>
        <v>0</v>
      </c>
      <c r="AC88" s="42">
        <f>ROUND(IF(SUM($U88:AB88)&gt;$G$54,0,IF((SUM($U88:AB88)+AC37*$G$52)&gt;$G$54,$G$54-SUM($U88:AB88),AC37*$G$52)),2)</f>
        <v>0</v>
      </c>
      <c r="AD88" s="42">
        <f>ROUND(IF(SUM($U88:AC88)&gt;$G$54,0,IF((SUM($U88:AC88)+AD37*$G$52)&gt;$G$54,$G$54-SUM($U88:AC88),AD37*$G$52)),2)</f>
        <v>0</v>
      </c>
      <c r="AE88" s="42">
        <f>ROUND(IF(SUM($U88:AD88)&gt;$G$54,0,IF((SUM($U88:AD88)+AE37*$G$52)&gt;$G$54,$G$54-SUM($U88:AD88),AE37*$G$52)),2)</f>
        <v>0</v>
      </c>
      <c r="AF88" s="42">
        <f>ROUND(IF(SUM($U88:AE88)&gt;$G$54,0,IF((SUM($U88:AE88)+AF37*$G$52)&gt;$G$54,$G$54-SUM($U88:AE88),AF37*$G$52)),2)</f>
        <v>0</v>
      </c>
      <c r="AG88" s="42">
        <f>ROUND(IF(SUM($H88:H88)&gt;$G$54,0,IF((SUM($H88:H88)+AG37*$G$52)&gt;$G$54,$G$54-SUM($H88:H88),AG37*$G$52)),2)</f>
        <v>387.5</v>
      </c>
      <c r="AH88" s="42">
        <f>ROUND(IF(SUM($AG88:AG88)&gt;$G$54,0,IF((SUM(AG88:$AG88)+AH37*$G$52)&gt;$G$54,$G$54-SUM($AG88:AG88),AH37*$G$52)),2)</f>
        <v>387.5</v>
      </c>
      <c r="AI88" s="42">
        <f>ROUND(IF(SUM($AG88:AH88)&gt;$G$54,0,IF((SUM($AG88:AH88)+AI37*$G$52)&gt;$G$54,$G$54-SUM($AG88:AH88),AI37*$G$52)),2)</f>
        <v>387.5</v>
      </c>
      <c r="AJ88" s="42">
        <f>ROUND(IF(SUM($AG88:AI88)&gt;$G$54,0,IF((SUM($AG88:AI88)+AJ37*$G$52)&gt;$G$54,$G$54-SUM($AG88:AI88),AJ37*$G$52)),2)</f>
        <v>387.5</v>
      </c>
      <c r="AK88" s="42">
        <f>ROUND(IF(SUM($AG88:AJ88)&gt;$G$54,0,IF((SUM($AG88:AJ88)+AK37*$G$52)&gt;$G$54,$G$54-SUM($AG88:AJ88),AK37*$G$52)),2)</f>
        <v>387.5</v>
      </c>
      <c r="AL88" s="42">
        <f>ROUND(IF(SUM($AG88:AK88)&gt;$G$54,0,IF((SUM($AG88:AK88)+AL37*$G$52)&gt;$G$54,$G$54-SUM($AG88:AK88),AL37*$G$52)),2)</f>
        <v>387.5</v>
      </c>
      <c r="AM88" s="42">
        <f>ROUND(IF(SUM($AG88:AL88)&gt;$G$54,0,IF((SUM($AG88:AL88)+AM37*$G$52)&gt;$G$54,$G$54-SUM($AG88:AL88),AM37*$G$52)),2)</f>
        <v>387.5</v>
      </c>
      <c r="AN88" s="42">
        <f>ROUND(IF(SUM($AG88:AM88)&gt;$G$54,0,IF((SUM($AG88:AM88)+AN37*$G$52)&gt;$G$54,$G$54-SUM($AG88:AM88),AN37*$G$52)),2)</f>
        <v>387.5</v>
      </c>
      <c r="AO88" s="42">
        <f>ROUND(IF(SUM($AG88:AN88)&gt;$G$54,0,IF((SUM($AG88:AN88)+AO37*$G$52)&gt;$G$54,$G$54-SUM($AG88:AN88),AO37*$G$52)),2)</f>
        <v>387.5</v>
      </c>
      <c r="AP88" s="42">
        <f>ROUND(IF(SUM($AG88:AO88)&gt;$G$54,0,IF((SUM($AG88:AO88)+AP37*$G$52)&gt;$G$54,$G$54-SUM($AG88:AO88),AP37*$G$52)),2)</f>
        <v>387.5</v>
      </c>
      <c r="AQ88" s="42">
        <f>ROUND(IF(SUM($AG88:AP88)&gt;$G$54,0,IF((SUM($AG88:AP88)+AQ37*$G$52)&gt;$G$54,$G$54-SUM($AG88:AP88),AQ37*$G$52)),2)</f>
        <v>387.5</v>
      </c>
      <c r="AR88" s="42">
        <f>ROUND(IF(SUM($AG88:AQ88)&gt;$G$54,0,IF((SUM($AG88:AQ88)+AR37*$G$52)&gt;$G$54,$G$54-SUM($AG88:AQ88),AR37*$G$52)),2)</f>
        <v>387.5</v>
      </c>
    </row>
    <row r="89" spans="1:44" x14ac:dyDescent="0.3">
      <c r="A89" s="38" t="str">
        <f t="shared" si="42"/>
        <v>Regional Director/SW</v>
      </c>
      <c r="I89" s="42">
        <f>ROUND(IF(SUM($H89:H89)&gt;$G$54,0,IF((SUM($H89:H89)+I38*$G$52)&gt;$G$54,$G$54-SUM($H89:H89),I38*$G$52)),2)</f>
        <v>0</v>
      </c>
      <c r="J89" s="42">
        <f>ROUND(IF(SUM($I89:I89)&gt;$G$54,0,IF((SUM($I89:I89)+J38*$G$52)&gt;$G$54,$G$54-SUM($I89:I89),J38*$G$52)),2)</f>
        <v>0</v>
      </c>
      <c r="K89" s="42">
        <f>ROUND(IF(SUM($I89:J89)&gt;$G$54,0,IF((SUM($I89:J89)+K38*$G$52)&gt;$G$54,$G$54-SUM($I89:J89),K38*$G$52)),2)</f>
        <v>0</v>
      </c>
      <c r="L89" s="42">
        <f>ROUND(IF(SUM($I89:K89)&gt;$G$54,0,IF((SUM($I89:K89)+L38*$G$52)&gt;$G$54,$G$54-SUM($I89:K89),L38*$G$52)),2)</f>
        <v>0</v>
      </c>
      <c r="M89" s="42">
        <f>ROUND(IF(SUM($I89:L89)&gt;$G$54,0,IF((SUM($I89:L89)+M38*$G$52)&gt;$G$54,$G$54-SUM($I89:L89),M38*$G$52)),2)</f>
        <v>0</v>
      </c>
      <c r="N89" s="42">
        <f>ROUND(IF(SUM($I89:M89)&gt;$G$54,0,IF((SUM($I89:M89)+N38*$G$52)&gt;$G$54,$G$54-SUM($I89:M89),N38*$G$52)),2)</f>
        <v>0</v>
      </c>
      <c r="O89" s="42">
        <f>ROUND(IF(SUM($I89:N89)&gt;$G$54,0,IF((SUM($I89:N89)+O38*$G$52)&gt;$G$54,$G$54-SUM($I89:N89),O38*$G$52)),2)</f>
        <v>0</v>
      </c>
      <c r="P89" s="42">
        <f>ROUND(IF(SUM($I89:O89)&gt;$G$54,0,IF((SUM($I89:O89)+P38*$G$52)&gt;$G$54,$G$54-SUM($I89:O89),P38*$G$52)),2)</f>
        <v>0</v>
      </c>
      <c r="Q89" s="42">
        <f>ROUND(IF(SUM($I89:P89)&gt;$G$54,0,IF((SUM($I89:P89)+Q38*$G$52)&gt;$G$54,$G$54-SUM($I89:P89),Q38*$G$52)),2)</f>
        <v>0</v>
      </c>
      <c r="R89" s="42">
        <f>ROUND(IF(SUM($I89:Q89)&gt;$G$54,0,IF((SUM($I89:Q89)+R38*$G$52)&gt;$G$54,$G$54-SUM($I89:Q89),R38*$G$52)),2)</f>
        <v>0</v>
      </c>
      <c r="S89" s="42">
        <f>ROUND(IF(SUM($I89:R89)&gt;$G$54,0,IF((SUM($I89:R89)+S38*$G$52)&gt;$G$54,$G$54-SUM($I89:R89),S38*$G$52)),2)</f>
        <v>0</v>
      </c>
      <c r="T89" s="42">
        <f>ROUND(IF(SUM($I89:S89)&gt;$G$54,0,IF((SUM($I89:S89)+T38*$G$52)&gt;$G$54,$G$54-SUM($I89:S89),T38*$G$52)),2)</f>
        <v>0</v>
      </c>
      <c r="U89" s="42">
        <f>ROUND(IF(SUM($H89:H89)&gt;$G$54,0,IF((SUM($H89:H89)+U38*$G$52)&gt;$G$54,$G$54-SUM($H89:H89),U38*$G$52)),2)</f>
        <v>0</v>
      </c>
      <c r="V89" s="42">
        <f>ROUND(IF(SUM($U89:U89)&gt;$G$54,0,IF((SUM($U89:U89)+V38*$G$52)&gt;$G$54,$G$54-SUM($U89:U89),V38*$G$52)),2)</f>
        <v>0</v>
      </c>
      <c r="W89" s="42">
        <f>ROUND(IF(SUM($U89:V89)&gt;$G$54,0,IF((SUM($U89:V89)+W38*$G$52)&gt;$G$54,$G$54-SUM($U89:V89),W38*$G$52)),2)</f>
        <v>0</v>
      </c>
      <c r="X89" s="42">
        <f>ROUND(IF(SUM($U89:W89)&gt;$G$54,0,IF((SUM($U89:W89)+X38*$G$52)&gt;$G$54,$G$54-SUM($U89:W89),X38*$G$52)),2)</f>
        <v>0</v>
      </c>
      <c r="Y89" s="42">
        <f>ROUND(IF(SUM($U89:X89)&gt;$G$54,0,IF((SUM($U89:X89)+Y38*$G$52)&gt;$G$54,$G$54-SUM($U89:X89),Y38*$G$52)),2)</f>
        <v>0</v>
      </c>
      <c r="Z89" s="42">
        <f>ROUND(IF(SUM($U89:Y89)&gt;$G$54,0,IF((SUM($U89:Y89)+Z38*$G$52)&gt;$G$54,$G$54-SUM($U89:Y89),Z38*$G$52)),2)</f>
        <v>0</v>
      </c>
      <c r="AA89" s="42">
        <f>ROUND(IF(SUM($U89:Z89)&gt;$G$54,0,IF((SUM($U89:Z89)+AA38*$G$52)&gt;$G$54,$G$54-SUM($U89:Z89),AA38*$G$52)),2)</f>
        <v>0</v>
      </c>
      <c r="AB89" s="42">
        <f>ROUND(IF(SUM($U89:AA89)&gt;$G$54,0,IF((SUM($U89:AA89)+AB38*$G$52)&gt;$G$54,$G$54-SUM($U89:AA89),AB38*$G$52)),2)</f>
        <v>0</v>
      </c>
      <c r="AC89" s="42">
        <f>ROUND(IF(SUM($U89:AB89)&gt;$G$54,0,IF((SUM($U89:AB89)+AC38*$G$52)&gt;$G$54,$G$54-SUM($U89:AB89),AC38*$G$52)),2)</f>
        <v>0</v>
      </c>
      <c r="AD89" s="42">
        <f>ROUND(IF(SUM($U89:AC89)&gt;$G$54,0,IF((SUM($U89:AC89)+AD38*$G$52)&gt;$G$54,$G$54-SUM($U89:AC89),AD38*$G$52)),2)</f>
        <v>0</v>
      </c>
      <c r="AE89" s="42">
        <f>ROUND(IF(SUM($U89:AD89)&gt;$G$54,0,IF((SUM($U89:AD89)+AE38*$G$52)&gt;$G$54,$G$54-SUM($U89:AD89),AE38*$G$52)),2)</f>
        <v>0</v>
      </c>
      <c r="AF89" s="42">
        <f>ROUND(IF(SUM($U89:AE89)&gt;$G$54,0,IF((SUM($U89:AE89)+AF38*$G$52)&gt;$G$54,$G$54-SUM($U89:AE89),AF38*$G$52)),2)</f>
        <v>0</v>
      </c>
      <c r="AG89" s="42">
        <f>ROUND(IF(SUM($H89:H89)&gt;$G$54,0,IF((SUM($H89:H89)+AG38*$G$52)&gt;$G$54,$G$54-SUM($H89:H89),AG38*$G$52)),2)</f>
        <v>387.5</v>
      </c>
      <c r="AH89" s="42">
        <f>ROUND(IF(SUM($AG89:AG89)&gt;$G$54,0,IF((SUM(AG89:$AG89)+AH38*$G$52)&gt;$G$54,$G$54-SUM($AG89:AG89),AH38*$G$52)),2)</f>
        <v>387.5</v>
      </c>
      <c r="AI89" s="42">
        <f>ROUND(IF(SUM($AG89:AH89)&gt;$G$54,0,IF((SUM($AG89:AH89)+AI38*$G$52)&gt;$G$54,$G$54-SUM($AG89:AH89),AI38*$G$52)),2)</f>
        <v>387.5</v>
      </c>
      <c r="AJ89" s="42">
        <f>ROUND(IF(SUM($AG89:AI89)&gt;$G$54,0,IF((SUM($AG89:AI89)+AJ38*$G$52)&gt;$G$54,$G$54-SUM($AG89:AI89),AJ38*$G$52)),2)</f>
        <v>387.5</v>
      </c>
      <c r="AK89" s="42">
        <f>ROUND(IF(SUM($AG89:AJ89)&gt;$G$54,0,IF((SUM($AG89:AJ89)+AK38*$G$52)&gt;$G$54,$G$54-SUM($AG89:AJ89),AK38*$G$52)),2)</f>
        <v>387.5</v>
      </c>
      <c r="AL89" s="42">
        <f>ROUND(IF(SUM($AG89:AK89)&gt;$G$54,0,IF((SUM($AG89:AK89)+AL38*$G$52)&gt;$G$54,$G$54-SUM($AG89:AK89),AL38*$G$52)),2)</f>
        <v>387.5</v>
      </c>
      <c r="AM89" s="42">
        <f>ROUND(IF(SUM($AG89:AL89)&gt;$G$54,0,IF((SUM($AG89:AL89)+AM38*$G$52)&gt;$G$54,$G$54-SUM($AG89:AL89),AM38*$G$52)),2)</f>
        <v>387.5</v>
      </c>
      <c r="AN89" s="42">
        <f>ROUND(IF(SUM($AG89:AM89)&gt;$G$54,0,IF((SUM($AG89:AM89)+AN38*$G$52)&gt;$G$54,$G$54-SUM($AG89:AM89),AN38*$G$52)),2)</f>
        <v>387.5</v>
      </c>
      <c r="AO89" s="42">
        <f>ROUND(IF(SUM($AG89:AN89)&gt;$G$54,0,IF((SUM($AG89:AN89)+AO38*$G$52)&gt;$G$54,$G$54-SUM($AG89:AN89),AO38*$G$52)),2)</f>
        <v>387.5</v>
      </c>
      <c r="AP89" s="42">
        <f>ROUND(IF(SUM($AG89:AO89)&gt;$G$54,0,IF((SUM($AG89:AO89)+AP38*$G$52)&gt;$G$54,$G$54-SUM($AG89:AO89),AP38*$G$52)),2)</f>
        <v>387.5</v>
      </c>
      <c r="AQ89" s="42">
        <f>ROUND(IF(SUM($AG89:AP89)&gt;$G$54,0,IF((SUM($AG89:AP89)+AQ38*$G$52)&gt;$G$54,$G$54-SUM($AG89:AP89),AQ38*$G$52)),2)</f>
        <v>387.5</v>
      </c>
      <c r="AR89" s="42">
        <f>ROUND(IF(SUM($AG89:AQ89)&gt;$G$54,0,IF((SUM($AG89:AQ89)+AR38*$G$52)&gt;$G$54,$G$54-SUM($AG89:AQ89),AR38*$G$52)),2)</f>
        <v>387.5</v>
      </c>
    </row>
    <row r="90" spans="1:44" x14ac:dyDescent="0.3">
      <c r="A90" s="38" t="str">
        <f t="shared" si="42"/>
        <v>Regional Director/West</v>
      </c>
      <c r="I90" s="42">
        <f>ROUND(IF(SUM($H90:H90)&gt;$G$54,0,IF((SUM($H90:H90)+I39*$G$52)&gt;$G$54,$G$54-SUM($H90:H90),I39*$G$52)),2)</f>
        <v>0</v>
      </c>
      <c r="J90" s="42">
        <f>ROUND(IF(SUM($I90:I90)&gt;$G$54,0,IF((SUM($I90:I90)+J39*$G$52)&gt;$G$54,$G$54-SUM($I90:I90),J39*$G$52)),2)</f>
        <v>0</v>
      </c>
      <c r="K90" s="42">
        <f>ROUND(IF(SUM($I90:J90)&gt;$G$54,0,IF((SUM($I90:J90)+K39*$G$52)&gt;$G$54,$G$54-SUM($I90:J90),K39*$G$52)),2)</f>
        <v>0</v>
      </c>
      <c r="L90" s="42">
        <f>ROUND(IF(SUM($I90:K90)&gt;$G$54,0,IF((SUM($I90:K90)+L39*$G$52)&gt;$G$54,$G$54-SUM($I90:K90),L39*$G$52)),2)</f>
        <v>0</v>
      </c>
      <c r="M90" s="42">
        <f>ROUND(IF(SUM($I90:L90)&gt;$G$54,0,IF((SUM($I90:L90)+M39*$G$52)&gt;$G$54,$G$54-SUM($I90:L90),M39*$G$52)),2)</f>
        <v>0</v>
      </c>
      <c r="N90" s="42">
        <f>ROUND(IF(SUM($I90:M90)&gt;$G$54,0,IF((SUM($I90:M90)+N39*$G$52)&gt;$G$54,$G$54-SUM($I90:M90),N39*$G$52)),2)</f>
        <v>0</v>
      </c>
      <c r="O90" s="42">
        <f>ROUND(IF(SUM($I90:N90)&gt;$G$54,0,IF((SUM($I90:N90)+O39*$G$52)&gt;$G$54,$G$54-SUM($I90:N90),O39*$G$52)),2)</f>
        <v>0</v>
      </c>
      <c r="P90" s="42">
        <f>ROUND(IF(SUM($I90:O90)&gt;$G$54,0,IF((SUM($I90:O90)+P39*$G$52)&gt;$G$54,$G$54-SUM($I90:O90),P39*$G$52)),2)</f>
        <v>0</v>
      </c>
      <c r="Q90" s="42">
        <f>ROUND(IF(SUM($I90:P90)&gt;$G$54,0,IF((SUM($I90:P90)+Q39*$G$52)&gt;$G$54,$G$54-SUM($I90:P90),Q39*$G$52)),2)</f>
        <v>0</v>
      </c>
      <c r="R90" s="42">
        <f>ROUND(IF(SUM($I90:Q90)&gt;$G$54,0,IF((SUM($I90:Q90)+R39*$G$52)&gt;$G$54,$G$54-SUM($I90:Q90),R39*$G$52)),2)</f>
        <v>0</v>
      </c>
      <c r="S90" s="42">
        <f>ROUND(IF(SUM($I90:R90)&gt;$G$54,0,IF((SUM($I90:R90)+S39*$G$52)&gt;$G$54,$G$54-SUM($I90:R90),S39*$G$52)),2)</f>
        <v>0</v>
      </c>
      <c r="T90" s="42">
        <f>ROUND(IF(SUM($I90:S90)&gt;$G$54,0,IF((SUM($I90:S90)+T39*$G$52)&gt;$G$54,$G$54-SUM($I90:S90),T39*$G$52)),2)</f>
        <v>0</v>
      </c>
      <c r="U90" s="42">
        <f>ROUND(IF(SUM($H90:H90)&gt;$G$54,0,IF((SUM($H90:H90)+U39*$G$52)&gt;$G$54,$G$54-SUM($H90:H90),U39*$G$52)),2)</f>
        <v>0</v>
      </c>
      <c r="V90" s="42">
        <f>ROUND(IF(SUM($U90:U90)&gt;$G$54,0,IF((SUM($U90:U90)+V39*$G$52)&gt;$G$54,$G$54-SUM($U90:U90),V39*$G$52)),2)</f>
        <v>0</v>
      </c>
      <c r="W90" s="42">
        <f>ROUND(IF(SUM($U90:V90)&gt;$G$54,0,IF((SUM($U90:V90)+W39*$G$52)&gt;$G$54,$G$54-SUM($U90:V90),W39*$G$52)),2)</f>
        <v>0</v>
      </c>
      <c r="X90" s="42">
        <f>ROUND(IF(SUM($U90:W90)&gt;$G$54,0,IF((SUM($U90:W90)+X39*$G$52)&gt;$G$54,$G$54-SUM($U90:W90),X39*$G$52)),2)</f>
        <v>0</v>
      </c>
      <c r="Y90" s="42">
        <f>ROUND(IF(SUM($U90:X90)&gt;$G$54,0,IF((SUM($U90:X90)+Y39*$G$52)&gt;$G$54,$G$54-SUM($U90:X90),Y39*$G$52)),2)</f>
        <v>0</v>
      </c>
      <c r="Z90" s="42">
        <f>ROUND(IF(SUM($U90:Y90)&gt;$G$54,0,IF((SUM($U90:Y90)+Z39*$G$52)&gt;$G$54,$G$54-SUM($U90:Y90),Z39*$G$52)),2)</f>
        <v>0</v>
      </c>
      <c r="AA90" s="42">
        <f>ROUND(IF(SUM($U90:Z90)&gt;$G$54,0,IF((SUM($U90:Z90)+AA39*$G$52)&gt;$G$54,$G$54-SUM($U90:Z90),AA39*$G$52)),2)</f>
        <v>0</v>
      </c>
      <c r="AB90" s="42">
        <f>ROUND(IF(SUM($U90:AA90)&gt;$G$54,0,IF((SUM($U90:AA90)+AB39*$G$52)&gt;$G$54,$G$54-SUM($U90:AA90),AB39*$G$52)),2)</f>
        <v>0</v>
      </c>
      <c r="AC90" s="42">
        <f>ROUND(IF(SUM($U90:AB90)&gt;$G$54,0,IF((SUM($U90:AB90)+AC39*$G$52)&gt;$G$54,$G$54-SUM($U90:AB90),AC39*$G$52)),2)</f>
        <v>0</v>
      </c>
      <c r="AD90" s="42">
        <f>ROUND(IF(SUM($U90:AC90)&gt;$G$54,0,IF((SUM($U90:AC90)+AD39*$G$52)&gt;$G$54,$G$54-SUM($U90:AC90),AD39*$G$52)),2)</f>
        <v>0</v>
      </c>
      <c r="AE90" s="42">
        <f>ROUND(IF(SUM($U90:AD90)&gt;$G$54,0,IF((SUM($U90:AD90)+AE39*$G$52)&gt;$G$54,$G$54-SUM($U90:AD90),AE39*$G$52)),2)</f>
        <v>0</v>
      </c>
      <c r="AF90" s="42">
        <f>ROUND(IF(SUM($U90:AE90)&gt;$G$54,0,IF((SUM($U90:AE90)+AF39*$G$52)&gt;$G$54,$G$54-SUM($U90:AE90),AF39*$G$52)),2)</f>
        <v>0</v>
      </c>
      <c r="AG90" s="42">
        <f>ROUND(IF(SUM($H90:H90)&gt;$G$54,0,IF((SUM($H90:H90)+AG39*$G$52)&gt;$G$54,$G$54-SUM($H90:H90),AG39*$G$52)),2)</f>
        <v>387.5</v>
      </c>
      <c r="AH90" s="42">
        <f>ROUND(IF(SUM($AG90:AG90)&gt;$G$54,0,IF((SUM(AG90:$AG90)+AH39*$G$52)&gt;$G$54,$G$54-SUM($AG90:AG90),AH39*$G$52)),2)</f>
        <v>387.5</v>
      </c>
      <c r="AI90" s="42">
        <f>ROUND(IF(SUM($AG90:AH90)&gt;$G$54,0,IF((SUM($AG90:AH90)+AI39*$G$52)&gt;$G$54,$G$54-SUM($AG90:AH90),AI39*$G$52)),2)</f>
        <v>387.5</v>
      </c>
      <c r="AJ90" s="42">
        <f>ROUND(IF(SUM($AG90:AI90)&gt;$G$54,0,IF((SUM($AG90:AI90)+AJ39*$G$52)&gt;$G$54,$G$54-SUM($AG90:AI90),AJ39*$G$52)),2)</f>
        <v>387.5</v>
      </c>
      <c r="AK90" s="42">
        <f>ROUND(IF(SUM($AG90:AJ90)&gt;$G$54,0,IF((SUM($AG90:AJ90)+AK39*$G$52)&gt;$G$54,$G$54-SUM($AG90:AJ90),AK39*$G$52)),2)</f>
        <v>387.5</v>
      </c>
      <c r="AL90" s="42">
        <f>ROUND(IF(SUM($AG90:AK90)&gt;$G$54,0,IF((SUM($AG90:AK90)+AL39*$G$52)&gt;$G$54,$G$54-SUM($AG90:AK90),AL39*$G$52)),2)</f>
        <v>387.5</v>
      </c>
      <c r="AM90" s="42">
        <f>ROUND(IF(SUM($AG90:AL90)&gt;$G$54,0,IF((SUM($AG90:AL90)+AM39*$G$52)&gt;$G$54,$G$54-SUM($AG90:AL90),AM39*$G$52)),2)</f>
        <v>387.5</v>
      </c>
      <c r="AN90" s="42">
        <f>ROUND(IF(SUM($AG90:AM90)&gt;$G$54,0,IF((SUM($AG90:AM90)+AN39*$G$52)&gt;$G$54,$G$54-SUM($AG90:AM90),AN39*$G$52)),2)</f>
        <v>387.5</v>
      </c>
      <c r="AO90" s="42">
        <f>ROUND(IF(SUM($AG90:AN90)&gt;$G$54,0,IF((SUM($AG90:AN90)+AO39*$G$52)&gt;$G$54,$G$54-SUM($AG90:AN90),AO39*$G$52)),2)</f>
        <v>387.5</v>
      </c>
      <c r="AP90" s="42">
        <f>ROUND(IF(SUM($AG90:AO90)&gt;$G$54,0,IF((SUM($AG90:AO90)+AP39*$G$52)&gt;$G$54,$G$54-SUM($AG90:AO90),AP39*$G$52)),2)</f>
        <v>387.5</v>
      </c>
      <c r="AQ90" s="42">
        <f>ROUND(IF(SUM($AG90:AP90)&gt;$G$54,0,IF((SUM($AG90:AP90)+AQ39*$G$52)&gt;$G$54,$G$54-SUM($AG90:AP90),AQ39*$G$52)),2)</f>
        <v>387.5</v>
      </c>
      <c r="AR90" s="42">
        <f>ROUND(IF(SUM($AG90:AQ90)&gt;$G$54,0,IF((SUM($AG90:AQ90)+AR39*$G$52)&gt;$G$54,$G$54-SUM($AG90:AQ90),AR39*$G$52)),2)</f>
        <v>387.5</v>
      </c>
    </row>
    <row r="91" spans="1:44" x14ac:dyDescent="0.3">
      <c r="A91" s="38" t="str">
        <f t="shared" si="42"/>
        <v>Inside AE</v>
      </c>
      <c r="I91" s="42">
        <f>ROUND(IF(SUM($H91:H91)&gt;$G$54,0,IF((SUM($H91:H91)+I40*$G$52)&gt;$G$54,$G$54-SUM($H91:H91),I40*$G$52)),2)</f>
        <v>0</v>
      </c>
      <c r="J91" s="42">
        <f>ROUND(IF(SUM($I91:I91)&gt;$G$54,0,IF((SUM($I91:I91)+J40*$G$52)&gt;$G$54,$G$54-SUM($I91:I91),J40*$G$52)),2)</f>
        <v>0</v>
      </c>
      <c r="K91" s="42">
        <f>ROUND(IF(SUM($I91:J91)&gt;$G$54,0,IF((SUM($I91:J91)+K40*$G$52)&gt;$G$54,$G$54-SUM($I91:J91),K40*$G$52)),2)</f>
        <v>0</v>
      </c>
      <c r="L91" s="42">
        <f>ROUND(IF(SUM($I91:K91)&gt;$G$54,0,IF((SUM($I91:K91)+L40*$G$52)&gt;$G$54,$G$54-SUM($I91:K91),L40*$G$52)),2)</f>
        <v>0</v>
      </c>
      <c r="M91" s="42">
        <f>ROUND(IF(SUM($I91:L91)&gt;$G$54,0,IF((SUM($I91:L91)+M40*$G$52)&gt;$G$54,$G$54-SUM($I91:L91),M40*$G$52)),2)</f>
        <v>0</v>
      </c>
      <c r="N91" s="42">
        <f>ROUND(IF(SUM($I91:M91)&gt;$G$54,0,IF((SUM($I91:M91)+N40*$G$52)&gt;$G$54,$G$54-SUM($I91:M91),N40*$G$52)),2)</f>
        <v>0</v>
      </c>
      <c r="O91" s="42">
        <f>ROUND(IF(SUM($I91:N91)&gt;$G$54,0,IF((SUM($I91:N91)+O40*$G$52)&gt;$G$54,$G$54-SUM($I91:N91),O40*$G$52)),2)</f>
        <v>0</v>
      </c>
      <c r="P91" s="42">
        <f>ROUND(IF(SUM($I91:O91)&gt;$G$54,0,IF((SUM($I91:O91)+P40*$G$52)&gt;$G$54,$G$54-SUM($I91:O91),P40*$G$52)),2)</f>
        <v>0</v>
      </c>
      <c r="Q91" s="42">
        <f>ROUND(IF(SUM($I91:P91)&gt;$G$54,0,IF((SUM($I91:P91)+Q40*$G$52)&gt;$G$54,$G$54-SUM($I91:P91),Q40*$G$52)),2)</f>
        <v>0</v>
      </c>
      <c r="R91" s="42">
        <f>ROUND(IF(SUM($I91:Q91)&gt;$G$54,0,IF((SUM($I91:Q91)+R40*$G$52)&gt;$G$54,$G$54-SUM($I91:Q91),R40*$G$52)),2)</f>
        <v>0</v>
      </c>
      <c r="S91" s="42">
        <f>ROUND(IF(SUM($I91:R91)&gt;$G$54,0,IF((SUM($I91:R91)+S40*$G$52)&gt;$G$54,$G$54-SUM($I91:R91),S40*$G$52)),2)</f>
        <v>0</v>
      </c>
      <c r="T91" s="42">
        <f>ROUND(IF(SUM($I91:S91)&gt;$G$54,0,IF((SUM($I91:S91)+T40*$G$52)&gt;$G$54,$G$54-SUM($I91:S91),T40*$G$52)),2)</f>
        <v>0</v>
      </c>
      <c r="U91" s="42">
        <f>ROUND(IF(SUM($H91:H91)&gt;$G$54,0,IF((SUM($H91:H91)+U40*$G$52)&gt;$G$54,$G$54-SUM($H91:H91),U40*$G$52)),2)</f>
        <v>0</v>
      </c>
      <c r="V91" s="42">
        <f>ROUND(IF(SUM($U91:U91)&gt;$G$54,0,IF((SUM($U91:U91)+V40*$G$52)&gt;$G$54,$G$54-SUM($U91:U91),V40*$G$52)),2)</f>
        <v>0</v>
      </c>
      <c r="W91" s="42">
        <f>ROUND(IF(SUM($U91:V91)&gt;$G$54,0,IF((SUM($U91:V91)+W40*$G$52)&gt;$G$54,$G$54-SUM($U91:V91),W40*$G$52)),2)</f>
        <v>0</v>
      </c>
      <c r="X91" s="42">
        <f>ROUND(IF(SUM($U91:W91)&gt;$G$54,0,IF((SUM($U91:W91)+X40*$G$52)&gt;$G$54,$G$54-SUM($U91:W91),X40*$G$52)),2)</f>
        <v>0</v>
      </c>
      <c r="Y91" s="42">
        <f>ROUND(IF(SUM($U91:X91)&gt;$G$54,0,IF((SUM($U91:X91)+Y40*$G$52)&gt;$G$54,$G$54-SUM($U91:X91),Y40*$G$52)),2)</f>
        <v>0</v>
      </c>
      <c r="Z91" s="42">
        <f>ROUND(IF(SUM($U91:Y91)&gt;$G$54,0,IF((SUM($U91:Y91)+Z40*$G$52)&gt;$G$54,$G$54-SUM($U91:Y91),Z40*$G$52)),2)</f>
        <v>0</v>
      </c>
      <c r="AA91" s="42">
        <f>ROUND(IF(SUM($U91:Z91)&gt;$G$54,0,IF((SUM($U91:Z91)+AA40*$G$52)&gt;$G$54,$G$54-SUM($U91:Z91),AA40*$G$52)),2)</f>
        <v>0</v>
      </c>
      <c r="AB91" s="42">
        <f>ROUND(IF(SUM($U91:AA91)&gt;$G$54,0,IF((SUM($U91:AA91)+AB40*$G$52)&gt;$G$54,$G$54-SUM($U91:AA91),AB40*$G$52)),2)</f>
        <v>0</v>
      </c>
      <c r="AC91" s="42">
        <f>ROUND(IF(SUM($U91:AB91)&gt;$G$54,0,IF((SUM($U91:AB91)+AC40*$G$52)&gt;$G$54,$G$54-SUM($U91:AB91),AC40*$G$52)),2)</f>
        <v>0</v>
      </c>
      <c r="AD91" s="42">
        <f>ROUND(IF(SUM($U91:AC91)&gt;$G$54,0,IF((SUM($U91:AC91)+AD40*$G$52)&gt;$G$54,$G$54-SUM($U91:AC91),AD40*$G$52)),2)</f>
        <v>0</v>
      </c>
      <c r="AE91" s="42">
        <f>ROUND(IF(SUM($U91:AD91)&gt;$G$54,0,IF((SUM($U91:AD91)+AE40*$G$52)&gt;$G$54,$G$54-SUM($U91:AD91),AE40*$G$52)),2)</f>
        <v>0</v>
      </c>
      <c r="AF91" s="42">
        <f>ROUND(IF(SUM($U91:AE91)&gt;$G$54,0,IF((SUM($U91:AE91)+AF40*$G$52)&gt;$G$54,$G$54-SUM($U91:AE91),AF40*$G$52)),2)</f>
        <v>0</v>
      </c>
      <c r="AG91" s="42">
        <f>ROUND(IF(SUM($H91:H91)&gt;$G$54,0,IF((SUM($H91:H91)+AG40*$G$52)&gt;$G$54,$G$54-SUM($H91:H91),AG40*$G$52)),2)</f>
        <v>180.83</v>
      </c>
      <c r="AH91" s="42">
        <f>ROUND(IF(SUM($AG91:AG91)&gt;$G$54,0,IF((SUM(AG91:$AG91)+AH40*$G$52)&gt;$G$54,$G$54-SUM($AG91:AG91),AH40*$G$52)),2)</f>
        <v>180.83</v>
      </c>
      <c r="AI91" s="42">
        <f>ROUND(IF(SUM($AG91:AH91)&gt;$G$54,0,IF((SUM($AG91:AH91)+AI40*$G$52)&gt;$G$54,$G$54-SUM($AG91:AH91),AI40*$G$52)),2)</f>
        <v>180.83</v>
      </c>
      <c r="AJ91" s="42">
        <f>ROUND(IF(SUM($AG91:AI91)&gt;$G$54,0,IF((SUM($AG91:AI91)+AJ40*$G$52)&gt;$G$54,$G$54-SUM($AG91:AI91),AJ40*$G$52)),2)</f>
        <v>180.83</v>
      </c>
      <c r="AK91" s="42">
        <f>ROUND(IF(SUM($AG91:AJ91)&gt;$G$54,0,IF((SUM($AG91:AJ91)+AK40*$G$52)&gt;$G$54,$G$54-SUM($AG91:AJ91),AK40*$G$52)),2)</f>
        <v>180.83</v>
      </c>
      <c r="AL91" s="42">
        <f>ROUND(IF(SUM($AG91:AK91)&gt;$G$54,0,IF((SUM($AG91:AK91)+AL40*$G$52)&gt;$G$54,$G$54-SUM($AG91:AK91),AL40*$G$52)),2)</f>
        <v>180.83</v>
      </c>
      <c r="AM91" s="42">
        <f>ROUND(IF(SUM($AG91:AL91)&gt;$G$54,0,IF((SUM($AG91:AL91)+AM40*$G$52)&gt;$G$54,$G$54-SUM($AG91:AL91),AM40*$G$52)),2)</f>
        <v>180.83</v>
      </c>
      <c r="AN91" s="42">
        <f>ROUND(IF(SUM($AG91:AM91)&gt;$G$54,0,IF((SUM($AG91:AM91)+AN40*$G$52)&gt;$G$54,$G$54-SUM($AG91:AM91),AN40*$G$52)),2)</f>
        <v>180.83</v>
      </c>
      <c r="AO91" s="42">
        <f>ROUND(IF(SUM($AG91:AN91)&gt;$G$54,0,IF((SUM($AG91:AN91)+AO40*$G$52)&gt;$G$54,$G$54-SUM($AG91:AN91),AO40*$G$52)),2)</f>
        <v>180.83</v>
      </c>
      <c r="AP91" s="42">
        <f>ROUND(IF(SUM($AG91:AO91)&gt;$G$54,0,IF((SUM($AG91:AO91)+AP40*$G$52)&gt;$G$54,$G$54-SUM($AG91:AO91),AP40*$G$52)),2)</f>
        <v>180.83</v>
      </c>
      <c r="AQ91" s="42">
        <f>ROUND(IF(SUM($AG91:AP91)&gt;$G$54,0,IF((SUM($AG91:AP91)+AQ40*$G$52)&gt;$G$54,$G$54-SUM($AG91:AP91),AQ40*$G$52)),2)</f>
        <v>180.83</v>
      </c>
      <c r="AR91" s="42">
        <f>ROUND(IF(SUM($AG91:AQ91)&gt;$G$54,0,IF((SUM($AG91:AQ91)+AR40*$G$52)&gt;$G$54,$G$54-SUM($AG91:AQ91),AR40*$G$52)),2)</f>
        <v>180.83</v>
      </c>
    </row>
    <row r="92" spans="1:44" x14ac:dyDescent="0.3">
      <c r="A92" s="38" t="str">
        <f t="shared" si="42"/>
        <v>Inside AE</v>
      </c>
      <c r="I92" s="42">
        <f>ROUND(IF(SUM($H92:H92)&gt;$G$54,0,IF((SUM($H92:H92)+I41*$G$52)&gt;$G$54,$G$54-SUM($H92:H92),I41*$G$52)),2)</f>
        <v>0</v>
      </c>
      <c r="J92" s="42">
        <f>ROUND(IF(SUM($I92:I92)&gt;$G$54,0,IF((SUM($I92:I92)+J41*$G$52)&gt;$G$54,$G$54-SUM($I92:I92),J41*$G$52)),2)</f>
        <v>0</v>
      </c>
      <c r="K92" s="42">
        <f>ROUND(IF(SUM($I92:J92)&gt;$G$54,0,IF((SUM($I92:J92)+K41*$G$52)&gt;$G$54,$G$54-SUM($I92:J92),K41*$G$52)),2)</f>
        <v>0</v>
      </c>
      <c r="L92" s="42">
        <f>ROUND(IF(SUM($I92:K92)&gt;$G$54,0,IF((SUM($I92:K92)+L41*$G$52)&gt;$G$54,$G$54-SUM($I92:K92),L41*$G$52)),2)</f>
        <v>0</v>
      </c>
      <c r="M92" s="42">
        <f>ROUND(IF(SUM($I92:L92)&gt;$G$54,0,IF((SUM($I92:L92)+M41*$G$52)&gt;$G$54,$G$54-SUM($I92:L92),M41*$G$52)),2)</f>
        <v>0</v>
      </c>
      <c r="N92" s="42">
        <f>ROUND(IF(SUM($I92:M92)&gt;$G$54,0,IF((SUM($I92:M92)+N41*$G$52)&gt;$G$54,$G$54-SUM($I92:M92),N41*$G$52)),2)</f>
        <v>0</v>
      </c>
      <c r="O92" s="42">
        <f>ROUND(IF(SUM($I92:N92)&gt;$G$54,0,IF((SUM($I92:N92)+O41*$G$52)&gt;$G$54,$G$54-SUM($I92:N92),O41*$G$52)),2)</f>
        <v>0</v>
      </c>
      <c r="P92" s="42">
        <f>ROUND(IF(SUM($I92:O92)&gt;$G$54,0,IF((SUM($I92:O92)+P41*$G$52)&gt;$G$54,$G$54-SUM($I92:O92),P41*$G$52)),2)</f>
        <v>0</v>
      </c>
      <c r="Q92" s="42">
        <f>ROUND(IF(SUM($I92:P92)&gt;$G$54,0,IF((SUM($I92:P92)+Q41*$G$52)&gt;$G$54,$G$54-SUM($I92:P92),Q41*$G$52)),2)</f>
        <v>0</v>
      </c>
      <c r="R92" s="42">
        <f>ROUND(IF(SUM($I92:Q92)&gt;$G$54,0,IF((SUM($I92:Q92)+R41*$G$52)&gt;$G$54,$G$54-SUM($I92:Q92),R41*$G$52)),2)</f>
        <v>0</v>
      </c>
      <c r="S92" s="42">
        <f>ROUND(IF(SUM($I92:R92)&gt;$G$54,0,IF((SUM($I92:R92)+S41*$G$52)&gt;$G$54,$G$54-SUM($I92:R92),S41*$G$52)),2)</f>
        <v>0</v>
      </c>
      <c r="T92" s="42">
        <f>ROUND(IF(SUM($I92:S92)&gt;$G$54,0,IF((SUM($I92:S92)+T41*$G$52)&gt;$G$54,$G$54-SUM($I92:S92),T41*$G$52)),2)</f>
        <v>0</v>
      </c>
      <c r="U92" s="42">
        <f>ROUND(IF(SUM($H92:H92)&gt;$G$54,0,IF((SUM($H92:H92)+U41*$G$52)&gt;$G$54,$G$54-SUM($H92:H92),U41*$G$52)),2)</f>
        <v>0</v>
      </c>
      <c r="V92" s="42">
        <f>ROUND(IF(SUM($U92:U92)&gt;$G$54,0,IF((SUM($U92:U92)+V41*$G$52)&gt;$G$54,$G$54-SUM($U92:U92),V41*$G$52)),2)</f>
        <v>0</v>
      </c>
      <c r="W92" s="42">
        <f>ROUND(IF(SUM($U92:V92)&gt;$G$54,0,IF((SUM($U92:V92)+W41*$G$52)&gt;$G$54,$G$54-SUM($U92:V92),W41*$G$52)),2)</f>
        <v>0</v>
      </c>
      <c r="X92" s="42">
        <f>ROUND(IF(SUM($U92:W92)&gt;$G$54,0,IF((SUM($U92:W92)+X41*$G$52)&gt;$G$54,$G$54-SUM($U92:W92),X41*$G$52)),2)</f>
        <v>0</v>
      </c>
      <c r="Y92" s="42">
        <f>ROUND(IF(SUM($U92:X92)&gt;$G$54,0,IF((SUM($U92:X92)+Y41*$G$52)&gt;$G$54,$G$54-SUM($U92:X92),Y41*$G$52)),2)</f>
        <v>0</v>
      </c>
      <c r="Z92" s="42">
        <f>ROUND(IF(SUM($U92:Y92)&gt;$G$54,0,IF((SUM($U92:Y92)+Z41*$G$52)&gt;$G$54,$G$54-SUM($U92:Y92),Z41*$G$52)),2)</f>
        <v>0</v>
      </c>
      <c r="AA92" s="42">
        <f>ROUND(IF(SUM($U92:Z92)&gt;$G$54,0,IF((SUM($U92:Z92)+AA41*$G$52)&gt;$G$54,$G$54-SUM($U92:Z92),AA41*$G$52)),2)</f>
        <v>0</v>
      </c>
      <c r="AB92" s="42">
        <f>ROUND(IF(SUM($U92:AA92)&gt;$G$54,0,IF((SUM($U92:AA92)+AB41*$G$52)&gt;$G$54,$G$54-SUM($U92:AA92),AB41*$G$52)),2)</f>
        <v>0</v>
      </c>
      <c r="AC92" s="42">
        <f>ROUND(IF(SUM($U92:AB92)&gt;$G$54,0,IF((SUM($U92:AB92)+AC41*$G$52)&gt;$G$54,$G$54-SUM($U92:AB92),AC41*$G$52)),2)</f>
        <v>0</v>
      </c>
      <c r="AD92" s="42">
        <f>ROUND(IF(SUM($U92:AC92)&gt;$G$54,0,IF((SUM($U92:AC92)+AD41*$G$52)&gt;$G$54,$G$54-SUM($U92:AC92),AD41*$G$52)),2)</f>
        <v>0</v>
      </c>
      <c r="AE92" s="42">
        <f>ROUND(IF(SUM($U92:AD92)&gt;$G$54,0,IF((SUM($U92:AD92)+AE41*$G$52)&gt;$G$54,$G$54-SUM($U92:AD92),AE41*$G$52)),2)</f>
        <v>0</v>
      </c>
      <c r="AF92" s="42">
        <f>ROUND(IF(SUM($U92:AE92)&gt;$G$54,0,IF((SUM($U92:AE92)+AF41*$G$52)&gt;$G$54,$G$54-SUM($U92:AE92),AF41*$G$52)),2)</f>
        <v>0</v>
      </c>
      <c r="AG92" s="42">
        <f>ROUND(IF(SUM($H92:H92)&gt;$G$54,0,IF((SUM($H92:H92)+AG41*$G$52)&gt;$G$54,$G$54-SUM($H92:H92),AG41*$G$52)),2)</f>
        <v>180.83</v>
      </c>
      <c r="AH92" s="42">
        <f>ROUND(IF(SUM($AG92:AG92)&gt;$G$54,0,IF((SUM(AG92:$AG92)+AH41*$G$52)&gt;$G$54,$G$54-SUM($AG92:AG92),AH41*$G$52)),2)</f>
        <v>180.83</v>
      </c>
      <c r="AI92" s="42">
        <f>ROUND(IF(SUM($AG92:AH92)&gt;$G$54,0,IF((SUM($AG92:AH92)+AI41*$G$52)&gt;$G$54,$G$54-SUM($AG92:AH92),AI41*$G$52)),2)</f>
        <v>180.83</v>
      </c>
      <c r="AJ92" s="42">
        <f>ROUND(IF(SUM($AG92:AI92)&gt;$G$54,0,IF((SUM($AG92:AI92)+AJ41*$G$52)&gt;$G$54,$G$54-SUM($AG92:AI92),AJ41*$G$52)),2)</f>
        <v>180.83</v>
      </c>
      <c r="AK92" s="42">
        <f>ROUND(IF(SUM($AG92:AJ92)&gt;$G$54,0,IF((SUM($AG92:AJ92)+AK41*$G$52)&gt;$G$54,$G$54-SUM($AG92:AJ92),AK41*$G$52)),2)</f>
        <v>180.83</v>
      </c>
      <c r="AL92" s="42">
        <f>ROUND(IF(SUM($AG92:AK92)&gt;$G$54,0,IF((SUM($AG92:AK92)+AL41*$G$52)&gt;$G$54,$G$54-SUM($AG92:AK92),AL41*$G$52)),2)</f>
        <v>180.83</v>
      </c>
      <c r="AM92" s="42">
        <f>ROUND(IF(SUM($AG92:AL92)&gt;$G$54,0,IF((SUM($AG92:AL92)+AM41*$G$52)&gt;$G$54,$G$54-SUM($AG92:AL92),AM41*$G$52)),2)</f>
        <v>180.83</v>
      </c>
      <c r="AN92" s="42">
        <f>ROUND(IF(SUM($AG92:AM92)&gt;$G$54,0,IF((SUM($AG92:AM92)+AN41*$G$52)&gt;$G$54,$G$54-SUM($AG92:AM92),AN41*$G$52)),2)</f>
        <v>180.83</v>
      </c>
      <c r="AO92" s="42">
        <f>ROUND(IF(SUM($AG92:AN92)&gt;$G$54,0,IF((SUM($AG92:AN92)+AO41*$G$52)&gt;$G$54,$G$54-SUM($AG92:AN92),AO41*$G$52)),2)</f>
        <v>180.83</v>
      </c>
      <c r="AP92" s="42">
        <f>ROUND(IF(SUM($AG92:AO92)&gt;$G$54,0,IF((SUM($AG92:AO92)+AP41*$G$52)&gt;$G$54,$G$54-SUM($AG92:AO92),AP41*$G$52)),2)</f>
        <v>180.83</v>
      </c>
      <c r="AQ92" s="42">
        <f>ROUND(IF(SUM($AG92:AP92)&gt;$G$54,0,IF((SUM($AG92:AP92)+AQ41*$G$52)&gt;$G$54,$G$54-SUM($AG92:AP92),AQ41*$G$52)),2)</f>
        <v>180.83</v>
      </c>
      <c r="AR92" s="42">
        <f>ROUND(IF(SUM($AG92:AQ92)&gt;$G$54,0,IF((SUM($AG92:AQ92)+AR41*$G$52)&gt;$G$54,$G$54-SUM($AG92:AQ92),AR41*$G$52)),2)</f>
        <v>180.83</v>
      </c>
    </row>
    <row r="93" spans="1:44" x14ac:dyDescent="0.3">
      <c r="A93" s="38" t="str">
        <f t="shared" si="42"/>
        <v>Field Engineer</v>
      </c>
      <c r="I93" s="42">
        <f>ROUND(IF(SUM($H93:H93)&gt;$G$54,0,IF((SUM($H93:H93)+I42*$G$52)&gt;$G$54,$G$54-SUM($H93:H93),I42*$G$52)),2)</f>
        <v>0</v>
      </c>
      <c r="J93" s="42">
        <f>ROUND(IF(SUM($I93:I93)&gt;$G$54,0,IF((SUM($I93:I93)+J42*$G$52)&gt;$G$54,$G$54-SUM($I93:I93),J42*$G$52)),2)</f>
        <v>0</v>
      </c>
      <c r="K93" s="42">
        <f>ROUND(IF(SUM($I93:J93)&gt;$G$54,0,IF((SUM($I93:J93)+K42*$G$52)&gt;$G$54,$G$54-SUM($I93:J93),K42*$G$52)),2)</f>
        <v>0</v>
      </c>
      <c r="L93" s="42">
        <f>ROUND(IF(SUM($I93:K93)&gt;$G$54,0,IF((SUM($I93:K93)+L42*$G$52)&gt;$G$54,$G$54-SUM($I93:K93),L42*$G$52)),2)</f>
        <v>0</v>
      </c>
      <c r="M93" s="42">
        <f>ROUND(IF(SUM($I93:L93)&gt;$G$54,0,IF((SUM($I93:L93)+M42*$G$52)&gt;$G$54,$G$54-SUM($I93:L93),M42*$G$52)),2)</f>
        <v>0</v>
      </c>
      <c r="N93" s="42">
        <f>ROUND(IF(SUM($I93:M93)&gt;$G$54,0,IF((SUM($I93:M93)+N42*$G$52)&gt;$G$54,$G$54-SUM($I93:M93),N42*$G$52)),2)</f>
        <v>0</v>
      </c>
      <c r="O93" s="42">
        <f>ROUND(IF(SUM($I93:N93)&gt;$G$54,0,IF((SUM($I93:N93)+O42*$G$52)&gt;$G$54,$G$54-SUM($I93:N93),O42*$G$52)),2)</f>
        <v>0</v>
      </c>
      <c r="P93" s="42">
        <f>ROUND(IF(SUM($I93:O93)&gt;$G$54,0,IF((SUM($I93:O93)+P42*$G$52)&gt;$G$54,$G$54-SUM($I93:O93),P42*$G$52)),2)</f>
        <v>0</v>
      </c>
      <c r="Q93" s="42">
        <f>ROUND(IF(SUM($I93:P93)&gt;$G$54,0,IF((SUM($I93:P93)+Q42*$G$52)&gt;$G$54,$G$54-SUM($I93:P93),Q42*$G$52)),2)</f>
        <v>0</v>
      </c>
      <c r="R93" s="42">
        <f>ROUND(IF(SUM($I93:Q93)&gt;$G$54,0,IF((SUM($I93:Q93)+R42*$G$52)&gt;$G$54,$G$54-SUM($I93:Q93),R42*$G$52)),2)</f>
        <v>0</v>
      </c>
      <c r="S93" s="42">
        <f>ROUND(IF(SUM($I93:R93)&gt;$G$54,0,IF((SUM($I93:R93)+S42*$G$52)&gt;$G$54,$G$54-SUM($I93:R93),S42*$G$52)),2)</f>
        <v>0</v>
      </c>
      <c r="T93" s="42">
        <f>ROUND(IF(SUM($I93:S93)&gt;$G$54,0,IF((SUM($I93:S93)+T42*$G$52)&gt;$G$54,$G$54-SUM($I93:S93),T42*$G$52)),2)</f>
        <v>0</v>
      </c>
      <c r="U93" s="42">
        <f>ROUND(IF(SUM($H93:H93)&gt;$G$54,0,IF((SUM($H93:H93)+U42*$G$52)&gt;$G$54,$G$54-SUM($H93:H93),U42*$G$52)),2)</f>
        <v>0</v>
      </c>
      <c r="V93" s="42">
        <f>ROUND(IF(SUM($U93:U93)&gt;$G$54,0,IF((SUM($U93:U93)+V42*$G$52)&gt;$G$54,$G$54-SUM($U93:U93),V42*$G$52)),2)</f>
        <v>0</v>
      </c>
      <c r="W93" s="42">
        <f>ROUND(IF(SUM($U93:V93)&gt;$G$54,0,IF((SUM($U93:V93)+W42*$G$52)&gt;$G$54,$G$54-SUM($U93:V93),W42*$G$52)),2)</f>
        <v>0</v>
      </c>
      <c r="X93" s="42">
        <f>ROUND(IF(SUM($U93:W93)&gt;$G$54,0,IF((SUM($U93:W93)+X42*$G$52)&gt;$G$54,$G$54-SUM($U93:W93),X42*$G$52)),2)</f>
        <v>0</v>
      </c>
      <c r="Y93" s="42">
        <f>ROUND(IF(SUM($U93:X93)&gt;$G$54,0,IF((SUM($U93:X93)+Y42*$G$52)&gt;$G$54,$G$54-SUM($U93:X93),Y42*$G$52)),2)</f>
        <v>0</v>
      </c>
      <c r="Z93" s="42">
        <f>ROUND(IF(SUM($U93:Y93)&gt;$G$54,0,IF((SUM($U93:Y93)+Z42*$G$52)&gt;$G$54,$G$54-SUM($U93:Y93),Z42*$G$52)),2)</f>
        <v>0</v>
      </c>
      <c r="AA93" s="42">
        <f>ROUND(IF(SUM($U93:Z93)&gt;$G$54,0,IF((SUM($U93:Z93)+AA42*$G$52)&gt;$G$54,$G$54-SUM($U93:Z93),AA42*$G$52)),2)</f>
        <v>0</v>
      </c>
      <c r="AB93" s="42">
        <f>ROUND(IF(SUM($U93:AA93)&gt;$G$54,0,IF((SUM($U93:AA93)+AB42*$G$52)&gt;$G$54,$G$54-SUM($U93:AA93),AB42*$G$52)),2)</f>
        <v>0</v>
      </c>
      <c r="AC93" s="42">
        <f>ROUND(IF(SUM($U93:AB93)&gt;$G$54,0,IF((SUM($U93:AB93)+AC42*$G$52)&gt;$G$54,$G$54-SUM($U93:AB93),AC42*$G$52)),2)</f>
        <v>0</v>
      </c>
      <c r="AD93" s="42">
        <f>ROUND(IF(SUM($U93:AC93)&gt;$G$54,0,IF((SUM($U93:AC93)+AD42*$G$52)&gt;$G$54,$G$54-SUM($U93:AC93),AD42*$G$52)),2)</f>
        <v>0</v>
      </c>
      <c r="AE93" s="42">
        <f>ROUND(IF(SUM($U93:AD93)&gt;$G$54,0,IF((SUM($U93:AD93)+AE42*$G$52)&gt;$G$54,$G$54-SUM($U93:AD93),AE42*$G$52)),2)</f>
        <v>0</v>
      </c>
      <c r="AF93" s="42">
        <f>ROUND(IF(SUM($U93:AE93)&gt;$G$54,0,IF((SUM($U93:AE93)+AF42*$G$52)&gt;$G$54,$G$54-SUM($U93:AE93),AF42*$G$52)),2)</f>
        <v>0</v>
      </c>
      <c r="AG93" s="42">
        <f>ROUND(IF(SUM($H93:H93)&gt;$G$54,0,IF((SUM($H93:H93)+AG42*$G$52)&gt;$G$54,$G$54-SUM($H93:H93),AG42*$G$52)),2)</f>
        <v>0</v>
      </c>
      <c r="AH93" s="42">
        <f>ROUND(IF(SUM($AG93:AG93)&gt;$G$54,0,IF((SUM(AG93:$AG93)+AH42*$G$52)&gt;$G$54,$G$54-SUM($AG93:AG93),AH42*$G$52)),2)</f>
        <v>0</v>
      </c>
      <c r="AI93" s="42">
        <f>ROUND(IF(SUM($AG93:AH93)&gt;$G$54,0,IF((SUM($AG93:AH93)+AI42*$G$52)&gt;$G$54,$G$54-SUM($AG93:AH93),AI42*$G$52)),2)</f>
        <v>0</v>
      </c>
      <c r="AJ93" s="42">
        <f>ROUND(IF(SUM($AG93:AI93)&gt;$G$54,0,IF((SUM($AG93:AI93)+AJ42*$G$52)&gt;$G$54,$G$54-SUM($AG93:AI93),AJ42*$G$52)),2)</f>
        <v>0</v>
      </c>
      <c r="AK93" s="42">
        <f>ROUND(IF(SUM($AG93:AJ93)&gt;$G$54,0,IF((SUM($AG93:AJ93)+AK42*$G$52)&gt;$G$54,$G$54-SUM($AG93:AJ93),AK42*$G$52)),2)</f>
        <v>310</v>
      </c>
      <c r="AL93" s="42">
        <f>ROUND(IF(SUM($AG93:AK93)&gt;$G$54,0,IF((SUM($AG93:AK93)+AL42*$G$52)&gt;$G$54,$G$54-SUM($AG93:AK93),AL42*$G$52)),2)</f>
        <v>310</v>
      </c>
      <c r="AM93" s="42">
        <f>ROUND(IF(SUM($AG93:AL93)&gt;$G$54,0,IF((SUM($AG93:AL93)+AM42*$G$52)&gt;$G$54,$G$54-SUM($AG93:AL93),AM42*$G$52)),2)</f>
        <v>310</v>
      </c>
      <c r="AN93" s="42">
        <f>ROUND(IF(SUM($AG93:AM93)&gt;$G$54,0,IF((SUM($AG93:AM93)+AN42*$G$52)&gt;$G$54,$G$54-SUM($AG93:AM93),AN42*$G$52)),2)</f>
        <v>310</v>
      </c>
      <c r="AO93" s="42">
        <f>ROUND(IF(SUM($AG93:AN93)&gt;$G$54,0,IF((SUM($AG93:AN93)+AO42*$G$52)&gt;$G$54,$G$54-SUM($AG93:AN93),AO42*$G$52)),2)</f>
        <v>310</v>
      </c>
      <c r="AP93" s="42">
        <f>ROUND(IF(SUM($AG93:AO93)&gt;$G$54,0,IF((SUM($AG93:AO93)+AP42*$G$52)&gt;$G$54,$G$54-SUM($AG93:AO93),AP42*$G$52)),2)</f>
        <v>310</v>
      </c>
      <c r="AQ93" s="42">
        <f>ROUND(IF(SUM($AG93:AP93)&gt;$G$54,0,IF((SUM($AG93:AP93)+AQ42*$G$52)&gt;$G$54,$G$54-SUM($AG93:AP93),AQ42*$G$52)),2)</f>
        <v>310</v>
      </c>
      <c r="AR93" s="42">
        <f>ROUND(IF(SUM($AG93:AQ93)&gt;$G$54,0,IF((SUM($AG93:AQ93)+AR42*$G$52)&gt;$G$54,$G$54-SUM($AG93:AQ93),AR42*$G$52)),2)</f>
        <v>310</v>
      </c>
    </row>
    <row r="94" spans="1:44" x14ac:dyDescent="0.3">
      <c r="A94" s="38" t="str">
        <f t="shared" si="42"/>
        <v>Professional Serv.-Trainer</v>
      </c>
      <c r="I94" s="42">
        <f>ROUND(IF(SUM($H94:H94)&gt;$G$54,0,IF((SUM($H94:H94)+I43*$G$52)&gt;$G$54,$G$54-SUM($H94:H94),I43*$G$52)),2)</f>
        <v>0</v>
      </c>
      <c r="J94" s="42">
        <f>ROUND(IF(SUM($I94:I94)&gt;$G$54,0,IF((SUM($I94:I94)+J43*$G$52)&gt;$G$54,$G$54-SUM($I94:I94),J43*$G$52)),2)</f>
        <v>0</v>
      </c>
      <c r="K94" s="42">
        <f>ROUND(IF(SUM($I94:J94)&gt;$G$54,0,IF((SUM($I94:J94)+K43*$G$52)&gt;$G$54,$G$54-SUM($I94:J94),K43*$G$52)),2)</f>
        <v>0</v>
      </c>
      <c r="L94" s="42">
        <f>ROUND(IF(SUM($I94:K94)&gt;$G$54,0,IF((SUM($I94:K94)+L43*$G$52)&gt;$G$54,$G$54-SUM($I94:K94),L43*$G$52)),2)</f>
        <v>0</v>
      </c>
      <c r="M94" s="42">
        <f>ROUND(IF(SUM($I94:L94)&gt;$G$54,0,IF((SUM($I94:L94)+M43*$G$52)&gt;$G$54,$G$54-SUM($I94:L94),M43*$G$52)),2)</f>
        <v>0</v>
      </c>
      <c r="N94" s="42">
        <f>ROUND(IF(SUM($I94:M94)&gt;$G$54,0,IF((SUM($I94:M94)+N43*$G$52)&gt;$G$54,$G$54-SUM($I94:M94),N43*$G$52)),2)</f>
        <v>0</v>
      </c>
      <c r="O94" s="42">
        <f>ROUND(IF(SUM($I94:N94)&gt;$G$54,0,IF((SUM($I94:N94)+O43*$G$52)&gt;$G$54,$G$54-SUM($I94:N94),O43*$G$52)),2)</f>
        <v>0</v>
      </c>
      <c r="P94" s="42">
        <f>ROUND(IF(SUM($I94:O94)&gt;$G$54,0,IF((SUM($I94:O94)+P43*$G$52)&gt;$G$54,$G$54-SUM($I94:O94),P43*$G$52)),2)</f>
        <v>0</v>
      </c>
      <c r="Q94" s="42">
        <f>ROUND(IF(SUM($I94:P94)&gt;$G$54,0,IF((SUM($I94:P94)+Q43*$G$52)&gt;$G$54,$G$54-SUM($I94:P94),Q43*$G$52)),2)</f>
        <v>0</v>
      </c>
      <c r="R94" s="42">
        <f>ROUND(IF(SUM($I94:Q94)&gt;$G$54,0,IF((SUM($I94:Q94)+R43*$G$52)&gt;$G$54,$G$54-SUM($I94:Q94),R43*$G$52)),2)</f>
        <v>0</v>
      </c>
      <c r="S94" s="42">
        <f>ROUND(IF(SUM($I94:R94)&gt;$G$54,0,IF((SUM($I94:R94)+S43*$G$52)&gt;$G$54,$G$54-SUM($I94:R94),S43*$G$52)),2)</f>
        <v>0</v>
      </c>
      <c r="T94" s="42">
        <f>ROUND(IF(SUM($I94:S94)&gt;$G$54,0,IF((SUM($I94:S94)+T43*$G$52)&gt;$G$54,$G$54-SUM($I94:S94),T43*$G$52)),2)</f>
        <v>0</v>
      </c>
      <c r="U94" s="42">
        <f>ROUND(IF(SUM($H94:H94)&gt;$G$54,0,IF((SUM($H94:H94)+U43*$G$52)&gt;$G$54,$G$54-SUM($H94:H94),U43*$G$52)),2)</f>
        <v>0</v>
      </c>
      <c r="V94" s="42">
        <f>ROUND(IF(SUM($U94:U94)&gt;$G$54,0,IF((SUM($U94:U94)+V43*$G$52)&gt;$G$54,$G$54-SUM($U94:U94),V43*$G$52)),2)</f>
        <v>0</v>
      </c>
      <c r="W94" s="42">
        <f>ROUND(IF(SUM($U94:V94)&gt;$G$54,0,IF((SUM($U94:V94)+W43*$G$52)&gt;$G$54,$G$54-SUM($U94:V94),W43*$G$52)),2)</f>
        <v>0</v>
      </c>
      <c r="X94" s="42">
        <f>ROUND(IF(SUM($U94:W94)&gt;$G$54,0,IF((SUM($U94:W94)+X43*$G$52)&gt;$G$54,$G$54-SUM($U94:W94),X43*$G$52)),2)</f>
        <v>0</v>
      </c>
      <c r="Y94" s="42">
        <f>ROUND(IF(SUM($U94:X94)&gt;$G$54,0,IF((SUM($U94:X94)+Y43*$G$52)&gt;$G$54,$G$54-SUM($U94:X94),Y43*$G$52)),2)</f>
        <v>0</v>
      </c>
      <c r="Z94" s="42">
        <f>ROUND(IF(SUM($U94:Y94)&gt;$G$54,0,IF((SUM($U94:Y94)+Z43*$G$52)&gt;$G$54,$G$54-SUM($U94:Y94),Z43*$G$52)),2)</f>
        <v>0</v>
      </c>
      <c r="AA94" s="42">
        <f>ROUND(IF(SUM($U94:Z94)&gt;$G$54,0,IF((SUM($U94:Z94)+AA43*$G$52)&gt;$G$54,$G$54-SUM($U94:Z94),AA43*$G$52)),2)</f>
        <v>0</v>
      </c>
      <c r="AB94" s="42">
        <f>ROUND(IF(SUM($U94:AA94)&gt;$G$54,0,IF((SUM($U94:AA94)+AB43*$G$52)&gt;$G$54,$G$54-SUM($U94:AA94),AB43*$G$52)),2)</f>
        <v>0</v>
      </c>
      <c r="AC94" s="42">
        <f>ROUND(IF(SUM($U94:AB94)&gt;$G$54,0,IF((SUM($U94:AB94)+AC43*$G$52)&gt;$G$54,$G$54-SUM($U94:AB94),AC43*$G$52)),2)</f>
        <v>0</v>
      </c>
      <c r="AD94" s="42">
        <f>ROUND(IF(SUM($U94:AC94)&gt;$G$54,0,IF((SUM($U94:AC94)+AD43*$G$52)&gt;$G$54,$G$54-SUM($U94:AC94),AD43*$G$52)),2)</f>
        <v>0</v>
      </c>
      <c r="AE94" s="42">
        <f>ROUND(IF(SUM($U94:AD94)&gt;$G$54,0,IF((SUM($U94:AD94)+AE43*$G$52)&gt;$G$54,$G$54-SUM($U94:AD94),AE43*$G$52)),2)</f>
        <v>0</v>
      </c>
      <c r="AF94" s="42">
        <f>ROUND(IF(SUM($U94:AE94)&gt;$G$54,0,IF((SUM($U94:AE94)+AF43*$G$52)&gt;$G$54,$G$54-SUM($U94:AE94),AF43*$G$52)),2)</f>
        <v>0</v>
      </c>
      <c r="AG94" s="42">
        <f>ROUND(IF(SUM($H94:H94)&gt;$G$54,0,IF((SUM($H94:H94)+AG43*$G$52)&gt;$G$54,$G$54-SUM($H94:H94),AG43*$G$52)),2)</f>
        <v>0</v>
      </c>
      <c r="AH94" s="42">
        <f>ROUND(IF(SUM($AG94:AG94)&gt;$G$54,0,IF((SUM(AG94:$AG94)+AH43*$G$52)&gt;$G$54,$G$54-SUM($AG94:AG94),AH43*$G$52)),2)</f>
        <v>0</v>
      </c>
      <c r="AI94" s="42">
        <f>ROUND(IF(SUM($AG94:AH94)&gt;$G$54,0,IF((SUM($AG94:AH94)+AI43*$G$52)&gt;$G$54,$G$54-SUM($AG94:AH94),AI43*$G$52)),2)</f>
        <v>0</v>
      </c>
      <c r="AJ94" s="42">
        <f>ROUND(IF(SUM($AG94:AI94)&gt;$G$54,0,IF((SUM($AG94:AI94)+AJ43*$G$52)&gt;$G$54,$G$54-SUM($AG94:AI94),AJ43*$G$52)),2)</f>
        <v>0</v>
      </c>
      <c r="AK94" s="42">
        <f>ROUND(IF(SUM($AG94:AJ94)&gt;$G$54,0,IF((SUM($AG94:AJ94)+AK43*$G$52)&gt;$G$54,$G$54-SUM($AG94:AJ94),AK43*$G$52)),2)</f>
        <v>0</v>
      </c>
      <c r="AL94" s="42">
        <f>ROUND(IF(SUM($AG94:AK94)&gt;$G$54,0,IF((SUM($AG94:AK94)+AL43*$G$52)&gt;$G$54,$G$54-SUM($AG94:AK94),AL43*$G$52)),2)</f>
        <v>0</v>
      </c>
      <c r="AM94" s="42">
        <f>ROUND(IF(SUM($AG94:AL94)&gt;$G$54,0,IF((SUM($AG94:AL94)+AM43*$G$52)&gt;$G$54,$G$54-SUM($AG94:AL94),AM43*$G$52)),2)</f>
        <v>0</v>
      </c>
      <c r="AN94" s="42">
        <f>ROUND(IF(SUM($AG94:AM94)&gt;$G$54,0,IF((SUM($AG94:AM94)+AN43*$G$52)&gt;$G$54,$G$54-SUM($AG94:AM94),AN43*$G$52)),2)</f>
        <v>387.5</v>
      </c>
      <c r="AO94" s="42">
        <f>ROUND(IF(SUM($AG94:AN94)&gt;$G$54,0,IF((SUM($AG94:AN94)+AO43*$G$52)&gt;$G$54,$G$54-SUM($AG94:AN94),AO43*$G$52)),2)</f>
        <v>387.5</v>
      </c>
      <c r="AP94" s="42">
        <f>ROUND(IF(SUM($AG94:AO94)&gt;$G$54,0,IF((SUM($AG94:AO94)+AP43*$G$52)&gt;$G$54,$G$54-SUM($AG94:AO94),AP43*$G$52)),2)</f>
        <v>387.5</v>
      </c>
      <c r="AQ94" s="42">
        <f>ROUND(IF(SUM($AG94:AP94)&gt;$G$54,0,IF((SUM($AG94:AP94)+AQ43*$G$52)&gt;$G$54,$G$54-SUM($AG94:AP94),AQ43*$G$52)),2)</f>
        <v>387.5</v>
      </c>
      <c r="AR94" s="42">
        <f>ROUND(IF(SUM($AG94:AQ94)&gt;$G$54,0,IF((SUM($AG94:AQ94)+AR43*$G$52)&gt;$G$54,$G$54-SUM($AG94:AQ94),AR43*$G$52)),2)</f>
        <v>387.5</v>
      </c>
    </row>
    <row r="95" spans="1:44" x14ac:dyDescent="0.3">
      <c r="A95" s="38" t="str">
        <f t="shared" si="42"/>
        <v>Field Engineer</v>
      </c>
      <c r="I95" s="42">
        <f>ROUND(IF(SUM($H95:H95)&gt;$G$54,0,IF((SUM($H95:H95)+I44*$G$52)&gt;$G$54,$G$54-SUM($H95:H95),I44*$G$52)),2)</f>
        <v>0</v>
      </c>
      <c r="J95" s="42">
        <f>ROUND(IF(SUM($I95:I95)&gt;$G$54,0,IF((SUM($I95:I95)+J44*$G$52)&gt;$G$54,$G$54-SUM($I95:I95),J44*$G$52)),2)</f>
        <v>0</v>
      </c>
      <c r="K95" s="42">
        <f>ROUND(IF(SUM($I95:J95)&gt;$G$54,0,IF((SUM($I95:J95)+K44*$G$52)&gt;$G$54,$G$54-SUM($I95:J95),K44*$G$52)),2)</f>
        <v>0</v>
      </c>
      <c r="L95" s="42">
        <f>ROUND(IF(SUM($I95:K95)&gt;$G$54,0,IF((SUM($I95:K95)+L44*$G$52)&gt;$G$54,$G$54-SUM($I95:K95),L44*$G$52)),2)</f>
        <v>0</v>
      </c>
      <c r="M95" s="42">
        <f>ROUND(IF(SUM($I95:L95)&gt;$G$54,0,IF((SUM($I95:L95)+M44*$G$52)&gt;$G$54,$G$54-SUM($I95:L95),M44*$G$52)),2)</f>
        <v>0</v>
      </c>
      <c r="N95" s="42">
        <f>ROUND(IF(SUM($I95:M95)&gt;$G$54,0,IF((SUM($I95:M95)+N44*$G$52)&gt;$G$54,$G$54-SUM($I95:M95),N44*$G$52)),2)</f>
        <v>0</v>
      </c>
      <c r="O95" s="42">
        <f>ROUND(IF(SUM($I95:N95)&gt;$G$54,0,IF((SUM($I95:N95)+O44*$G$52)&gt;$G$54,$G$54-SUM($I95:N95),O44*$G$52)),2)</f>
        <v>0</v>
      </c>
      <c r="P95" s="42">
        <f>ROUND(IF(SUM($I95:O95)&gt;$G$54,0,IF((SUM($I95:O95)+P44*$G$52)&gt;$G$54,$G$54-SUM($I95:O95),P44*$G$52)),2)</f>
        <v>0</v>
      </c>
      <c r="Q95" s="42">
        <f>ROUND(IF(SUM($I95:P95)&gt;$G$54,0,IF((SUM($I95:P95)+Q44*$G$52)&gt;$G$54,$G$54-SUM($I95:P95),Q44*$G$52)),2)</f>
        <v>0</v>
      </c>
      <c r="R95" s="42">
        <f>ROUND(IF(SUM($I95:Q95)&gt;$G$54,0,IF((SUM($I95:Q95)+R44*$G$52)&gt;$G$54,$G$54-SUM($I95:Q95),R44*$G$52)),2)</f>
        <v>0</v>
      </c>
      <c r="S95" s="42">
        <f>ROUND(IF(SUM($I95:R95)&gt;$G$54,0,IF((SUM($I95:R95)+S44*$G$52)&gt;$G$54,$G$54-SUM($I95:R95),S44*$G$52)),2)</f>
        <v>0</v>
      </c>
      <c r="T95" s="42">
        <f>ROUND(IF(SUM($I95:S95)&gt;$G$54,0,IF((SUM($I95:S95)+T44*$G$52)&gt;$G$54,$G$54-SUM($I95:S95),T44*$G$52)),2)</f>
        <v>0</v>
      </c>
      <c r="U95" s="42">
        <f>ROUND(IF(SUM($H95:H95)&gt;$G$54,0,IF((SUM($H95:H95)+U44*$G$52)&gt;$G$54,$G$54-SUM($H95:H95),U44*$G$52)),2)</f>
        <v>0</v>
      </c>
      <c r="V95" s="42">
        <f>ROUND(IF(SUM($U95:U95)&gt;$G$54,0,IF((SUM($U95:U95)+V44*$G$52)&gt;$G$54,$G$54-SUM($U95:U95),V44*$G$52)),2)</f>
        <v>0</v>
      </c>
      <c r="W95" s="42">
        <f>ROUND(IF(SUM($U95:V95)&gt;$G$54,0,IF((SUM($U95:V95)+W44*$G$52)&gt;$G$54,$G$54-SUM($U95:V95),W44*$G$52)),2)</f>
        <v>0</v>
      </c>
      <c r="X95" s="42">
        <f>ROUND(IF(SUM($U95:W95)&gt;$G$54,0,IF((SUM($U95:W95)+X44*$G$52)&gt;$G$54,$G$54-SUM($U95:W95),X44*$G$52)),2)</f>
        <v>0</v>
      </c>
      <c r="Y95" s="42">
        <f>ROUND(IF(SUM($U95:X95)&gt;$G$54,0,IF((SUM($U95:X95)+Y44*$G$52)&gt;$G$54,$G$54-SUM($U95:X95),Y44*$G$52)),2)</f>
        <v>0</v>
      </c>
      <c r="Z95" s="42">
        <f>ROUND(IF(SUM($U95:Y95)&gt;$G$54,0,IF((SUM($U95:Y95)+Z44*$G$52)&gt;$G$54,$G$54-SUM($U95:Y95),Z44*$G$52)),2)</f>
        <v>0</v>
      </c>
      <c r="AA95" s="42">
        <f>ROUND(IF(SUM($U95:Z95)&gt;$G$54,0,IF((SUM($U95:Z95)+AA44*$G$52)&gt;$G$54,$G$54-SUM($U95:Z95),AA44*$G$52)),2)</f>
        <v>0</v>
      </c>
      <c r="AB95" s="42">
        <f>ROUND(IF(SUM($U95:AA95)&gt;$G$54,0,IF((SUM($U95:AA95)+AB44*$G$52)&gt;$G$54,$G$54-SUM($U95:AA95),AB44*$G$52)),2)</f>
        <v>0</v>
      </c>
      <c r="AC95" s="42">
        <f>ROUND(IF(SUM($U95:AB95)&gt;$G$54,0,IF((SUM($U95:AB95)+AC44*$G$52)&gt;$G$54,$G$54-SUM($U95:AB95),AC44*$G$52)),2)</f>
        <v>0</v>
      </c>
      <c r="AD95" s="42">
        <f>ROUND(IF(SUM($U95:AC95)&gt;$G$54,0,IF((SUM($U95:AC95)+AD44*$G$52)&gt;$G$54,$G$54-SUM($U95:AC95),AD44*$G$52)),2)</f>
        <v>0</v>
      </c>
      <c r="AE95" s="42">
        <f>ROUND(IF(SUM($U95:AD95)&gt;$G$54,0,IF((SUM($U95:AD95)+AE44*$G$52)&gt;$G$54,$G$54-SUM($U95:AD95),AE44*$G$52)),2)</f>
        <v>0</v>
      </c>
      <c r="AF95" s="42">
        <f>ROUND(IF(SUM($U95:AE95)&gt;$G$54,0,IF((SUM($U95:AE95)+AF44*$G$52)&gt;$G$54,$G$54-SUM($U95:AE95),AF44*$G$52)),2)</f>
        <v>0</v>
      </c>
      <c r="AG95" s="42">
        <f>ROUND(IF(SUM($H95:H95)&gt;$G$54,0,IF((SUM($H95:H95)+AG44*$G$52)&gt;$G$54,$G$54-SUM($H95:H95),AG44*$G$52)),2)</f>
        <v>0</v>
      </c>
      <c r="AH95" s="42">
        <f>ROUND(IF(SUM($AG95:AG95)&gt;$G$54,0,IF((SUM(AG95:$AG95)+AH44*$G$52)&gt;$G$54,$G$54-SUM($AG95:AG95),AH44*$G$52)),2)</f>
        <v>0</v>
      </c>
      <c r="AI95" s="42">
        <f>ROUND(IF(SUM($AG95:AH95)&gt;$G$54,0,IF((SUM($AG95:AH95)+AI44*$G$52)&gt;$G$54,$G$54-SUM($AG95:AH95),AI44*$G$52)),2)</f>
        <v>0</v>
      </c>
      <c r="AJ95" s="42">
        <f>ROUND(IF(SUM($AG95:AI95)&gt;$G$54,0,IF((SUM($AG95:AI95)+AJ44*$G$52)&gt;$G$54,$G$54-SUM($AG95:AI95),AJ44*$G$52)),2)</f>
        <v>0</v>
      </c>
      <c r="AK95" s="42">
        <f>ROUND(IF(SUM($AG95:AJ95)&gt;$G$54,0,IF((SUM($AG95:AJ95)+AK44*$G$52)&gt;$G$54,$G$54-SUM($AG95:AJ95),AK44*$G$52)),2)</f>
        <v>0</v>
      </c>
      <c r="AL95" s="42">
        <f>ROUND(IF(SUM($AG95:AK95)&gt;$G$54,0,IF((SUM($AG95:AK95)+AL44*$G$52)&gt;$G$54,$G$54-SUM($AG95:AK95),AL44*$G$52)),2)</f>
        <v>0</v>
      </c>
      <c r="AM95" s="42">
        <f>ROUND(IF(SUM($AG95:AL95)&gt;$G$54,0,IF((SUM($AG95:AL95)+AM44*$G$52)&gt;$G$54,$G$54-SUM($AG95:AL95),AM44*$G$52)),2)</f>
        <v>0</v>
      </c>
      <c r="AN95" s="42">
        <f>ROUND(IF(SUM($AG95:AM95)&gt;$G$54,0,IF((SUM($AG95:AM95)+AN44*$G$52)&gt;$G$54,$G$54-SUM($AG95:AM95),AN44*$G$52)),2)</f>
        <v>310</v>
      </c>
      <c r="AO95" s="42">
        <f>ROUND(IF(SUM($AG95:AN95)&gt;$G$54,0,IF((SUM($AG95:AN95)+AO44*$G$52)&gt;$G$54,$G$54-SUM($AG95:AN95),AO44*$G$52)),2)</f>
        <v>310</v>
      </c>
      <c r="AP95" s="42">
        <f>ROUND(IF(SUM($AG95:AO95)&gt;$G$54,0,IF((SUM($AG95:AO95)+AP44*$G$52)&gt;$G$54,$G$54-SUM($AG95:AO95),AP44*$G$52)),2)</f>
        <v>310</v>
      </c>
      <c r="AQ95" s="42">
        <f>ROUND(IF(SUM($AG95:AP95)&gt;$G$54,0,IF((SUM($AG95:AP95)+AQ44*$G$52)&gt;$G$54,$G$54-SUM($AG95:AP95),AQ44*$G$52)),2)</f>
        <v>310</v>
      </c>
      <c r="AR95" s="42">
        <f>ROUND(IF(SUM($AG95:AQ95)&gt;$G$54,0,IF((SUM($AG95:AQ95)+AR44*$G$52)&gt;$G$54,$G$54-SUM($AG95:AQ95),AR44*$G$52)),2)</f>
        <v>310</v>
      </c>
    </row>
    <row r="96" spans="1:44" x14ac:dyDescent="0.3">
      <c r="A96" s="38" t="str">
        <f t="shared" si="42"/>
        <v>Field Engineer</v>
      </c>
      <c r="I96" s="42">
        <f>ROUND(IF(SUM($H96:H96)&gt;$G$54,0,IF((SUM($H96:H96)+I45*$G$52)&gt;$G$54,$G$54-SUM($H96:H96),I45*$G$52)),2)</f>
        <v>0</v>
      </c>
      <c r="J96" s="42">
        <f>ROUND(IF(SUM($I96:I96)&gt;$G$54,0,IF((SUM($I96:I96)+J45*$G$52)&gt;$G$54,$G$54-SUM($I96:I96),J45*$G$52)),2)</f>
        <v>0</v>
      </c>
      <c r="K96" s="42">
        <f>ROUND(IF(SUM($I96:J96)&gt;$G$54,0,IF((SUM($I96:J96)+K45*$G$52)&gt;$G$54,$G$54-SUM($I96:J96),K45*$G$52)),2)</f>
        <v>0</v>
      </c>
      <c r="L96" s="42">
        <f>ROUND(IF(SUM($I96:K96)&gt;$G$54,0,IF((SUM($I96:K96)+L45*$G$52)&gt;$G$54,$G$54-SUM($I96:K96),L45*$G$52)),2)</f>
        <v>0</v>
      </c>
      <c r="M96" s="42">
        <f>ROUND(IF(SUM($I96:L96)&gt;$G$54,0,IF((SUM($I96:L96)+M45*$G$52)&gt;$G$54,$G$54-SUM($I96:L96),M45*$G$52)),2)</f>
        <v>0</v>
      </c>
      <c r="N96" s="42">
        <f>ROUND(IF(SUM($I96:M96)&gt;$G$54,0,IF((SUM($I96:M96)+N45*$G$52)&gt;$G$54,$G$54-SUM($I96:M96),N45*$G$52)),2)</f>
        <v>0</v>
      </c>
      <c r="O96" s="42">
        <f>ROUND(IF(SUM($I96:N96)&gt;$G$54,0,IF((SUM($I96:N96)+O45*$G$52)&gt;$G$54,$G$54-SUM($I96:N96),O45*$G$52)),2)</f>
        <v>0</v>
      </c>
      <c r="P96" s="42">
        <f>ROUND(IF(SUM($I96:O96)&gt;$G$54,0,IF((SUM($I96:O96)+P45*$G$52)&gt;$G$54,$G$54-SUM($I96:O96),P45*$G$52)),2)</f>
        <v>0</v>
      </c>
      <c r="Q96" s="42">
        <f>ROUND(IF(SUM($I96:P96)&gt;$G$54,0,IF((SUM($I96:P96)+Q45*$G$52)&gt;$G$54,$G$54-SUM($I96:P96),Q45*$G$52)),2)</f>
        <v>0</v>
      </c>
      <c r="R96" s="42">
        <f>ROUND(IF(SUM($I96:Q96)&gt;$G$54,0,IF((SUM($I96:Q96)+R45*$G$52)&gt;$G$54,$G$54-SUM($I96:Q96),R45*$G$52)),2)</f>
        <v>0</v>
      </c>
      <c r="S96" s="42">
        <f>ROUND(IF(SUM($I96:R96)&gt;$G$54,0,IF((SUM($I96:R96)+S45*$G$52)&gt;$G$54,$G$54-SUM($I96:R96),S45*$G$52)),2)</f>
        <v>0</v>
      </c>
      <c r="T96" s="42">
        <f>ROUND(IF(SUM($I96:S96)&gt;$G$54,0,IF((SUM($I96:S96)+T45*$G$52)&gt;$G$54,$G$54-SUM($I96:S96),T45*$G$52)),2)</f>
        <v>0</v>
      </c>
      <c r="U96" s="42">
        <f>ROUND(IF(SUM($H96:H96)&gt;$G$54,0,IF((SUM($H96:H96)+U45*$G$52)&gt;$G$54,$G$54-SUM($H96:H96),U45*$G$52)),2)</f>
        <v>0</v>
      </c>
      <c r="V96" s="42">
        <f>ROUND(IF(SUM($U96:U96)&gt;$G$54,0,IF((SUM($U96:U96)+V45*$G$52)&gt;$G$54,$G$54-SUM($U96:U96),V45*$G$52)),2)</f>
        <v>0</v>
      </c>
      <c r="W96" s="42">
        <f>ROUND(IF(SUM($U96:V96)&gt;$G$54,0,IF((SUM($U96:V96)+W45*$G$52)&gt;$G$54,$G$54-SUM($U96:V96),W45*$G$52)),2)</f>
        <v>0</v>
      </c>
      <c r="X96" s="42">
        <f>ROUND(IF(SUM($U96:W96)&gt;$G$54,0,IF((SUM($U96:W96)+X45*$G$52)&gt;$G$54,$G$54-SUM($U96:W96),X45*$G$52)),2)</f>
        <v>0</v>
      </c>
      <c r="Y96" s="42">
        <f>ROUND(IF(SUM($U96:X96)&gt;$G$54,0,IF((SUM($U96:X96)+Y45*$G$52)&gt;$G$54,$G$54-SUM($U96:X96),Y45*$G$52)),2)</f>
        <v>0</v>
      </c>
      <c r="Z96" s="42">
        <f>ROUND(IF(SUM($U96:Y96)&gt;$G$54,0,IF((SUM($U96:Y96)+Z45*$G$52)&gt;$G$54,$G$54-SUM($U96:Y96),Z45*$G$52)),2)</f>
        <v>0</v>
      </c>
      <c r="AA96" s="42">
        <f>ROUND(IF(SUM($U96:Z96)&gt;$G$54,0,IF((SUM($U96:Z96)+AA45*$G$52)&gt;$G$54,$G$54-SUM($U96:Z96),AA45*$G$52)),2)</f>
        <v>0</v>
      </c>
      <c r="AB96" s="42">
        <f>ROUND(IF(SUM($U96:AA96)&gt;$G$54,0,IF((SUM($U96:AA96)+AB45*$G$52)&gt;$G$54,$G$54-SUM($U96:AA96),AB45*$G$52)),2)</f>
        <v>0</v>
      </c>
      <c r="AC96" s="42">
        <f>ROUND(IF(SUM($U96:AB96)&gt;$G$54,0,IF((SUM($U96:AB96)+AC45*$G$52)&gt;$G$54,$G$54-SUM($U96:AB96),AC45*$G$52)),2)</f>
        <v>0</v>
      </c>
      <c r="AD96" s="42">
        <f>ROUND(IF(SUM($U96:AC96)&gt;$G$54,0,IF((SUM($U96:AC96)+AD45*$G$52)&gt;$G$54,$G$54-SUM($U96:AC96),AD45*$G$52)),2)</f>
        <v>0</v>
      </c>
      <c r="AE96" s="42">
        <f>ROUND(IF(SUM($U96:AD96)&gt;$G$54,0,IF((SUM($U96:AD96)+AE45*$G$52)&gt;$G$54,$G$54-SUM($U96:AD96),AE45*$G$52)),2)</f>
        <v>0</v>
      </c>
      <c r="AF96" s="42">
        <f>ROUND(IF(SUM($U96:AE96)&gt;$G$54,0,IF((SUM($U96:AE96)+AF45*$G$52)&gt;$G$54,$G$54-SUM($U96:AE96),AF45*$G$52)),2)</f>
        <v>0</v>
      </c>
      <c r="AG96" s="42">
        <f>ROUND(IF(SUM($H96:H96)&gt;$G$54,0,IF((SUM($H96:H96)+AG45*$G$52)&gt;$G$54,$G$54-SUM($H96:H96),AG45*$G$52)),2)</f>
        <v>0</v>
      </c>
      <c r="AH96" s="42">
        <f>ROUND(IF(SUM($AG96:AG96)&gt;$G$54,0,IF((SUM(AG96:$AG96)+AH45*$G$52)&gt;$G$54,$G$54-SUM($AG96:AG96),AH45*$G$52)),2)</f>
        <v>0</v>
      </c>
      <c r="AI96" s="42">
        <f>ROUND(IF(SUM($AG96:AH96)&gt;$G$54,0,IF((SUM($AG96:AH96)+AI45*$G$52)&gt;$G$54,$G$54-SUM($AG96:AH96),AI45*$G$52)),2)</f>
        <v>0</v>
      </c>
      <c r="AJ96" s="42">
        <f>ROUND(IF(SUM($AG96:AI96)&gt;$G$54,0,IF((SUM($AG96:AI96)+AJ45*$G$52)&gt;$G$54,$G$54-SUM($AG96:AI96),AJ45*$G$52)),2)</f>
        <v>0</v>
      </c>
      <c r="AK96" s="42">
        <f>ROUND(IF(SUM($AG96:AJ96)&gt;$G$54,0,IF((SUM($AG96:AJ96)+AK45*$G$52)&gt;$G$54,$G$54-SUM($AG96:AJ96),AK45*$G$52)),2)</f>
        <v>0</v>
      </c>
      <c r="AL96" s="42">
        <f>ROUND(IF(SUM($AG96:AK96)&gt;$G$54,0,IF((SUM($AG96:AK96)+AL45*$G$52)&gt;$G$54,$G$54-SUM($AG96:AK96),AL45*$G$52)),2)</f>
        <v>0</v>
      </c>
      <c r="AM96" s="42">
        <f>ROUND(IF(SUM($AG96:AL96)&gt;$G$54,0,IF((SUM($AG96:AL96)+AM45*$G$52)&gt;$G$54,$G$54-SUM($AG96:AL96),AM45*$G$52)),2)</f>
        <v>0</v>
      </c>
      <c r="AN96" s="42">
        <f>ROUND(IF(SUM($AG96:AM96)&gt;$G$54,0,IF((SUM($AG96:AM96)+AN45*$G$52)&gt;$G$54,$G$54-SUM($AG96:AM96),AN45*$G$52)),2)</f>
        <v>0</v>
      </c>
      <c r="AO96" s="42">
        <f>ROUND(IF(SUM($AG96:AN96)&gt;$G$54,0,IF((SUM($AG96:AN96)+AO45*$G$52)&gt;$G$54,$G$54-SUM($AG96:AN96),AO45*$G$52)),2)</f>
        <v>0</v>
      </c>
      <c r="AP96" s="42">
        <f>ROUND(IF(SUM($AG96:AO96)&gt;$G$54,0,IF((SUM($AG96:AO96)+AP45*$G$52)&gt;$G$54,$G$54-SUM($AG96:AO96),AP45*$G$52)),2)</f>
        <v>0</v>
      </c>
      <c r="AQ96" s="42">
        <f>ROUND(IF(SUM($AG96:AP96)&gt;$G$54,0,IF((SUM($AG96:AP96)+AQ45*$G$52)&gt;$G$54,$G$54-SUM($AG96:AP96),AQ45*$G$52)),2)</f>
        <v>310</v>
      </c>
      <c r="AR96" s="42">
        <f>ROUND(IF(SUM($AG96:AQ96)&gt;$G$54,0,IF((SUM($AG96:AQ96)+AR45*$G$52)&gt;$G$54,$G$54-SUM($AG96:AQ96),AR45*$G$52)),2)</f>
        <v>310</v>
      </c>
    </row>
    <row r="97" spans="1:44" x14ac:dyDescent="0.3">
      <c r="A97" s="38" t="str">
        <f t="shared" si="42"/>
        <v>Field Engineer-Network Connectivity</v>
      </c>
      <c r="I97" s="42">
        <f>ROUND(IF(SUM($H97:H97)&gt;$G$54,0,IF((SUM($H97:H97)+I46*$G$52)&gt;$G$54,$G$54-SUM($H97:H97),I46*$G$52)),2)</f>
        <v>387.5</v>
      </c>
      <c r="J97" s="42">
        <f>ROUND(IF(SUM($I97:I97)&gt;$G$54,0,IF((SUM($I97:I97)+J46*$G$52)&gt;$G$54,$G$54-SUM($I97:I97),J46*$G$52)),2)</f>
        <v>387.5</v>
      </c>
      <c r="K97" s="42">
        <f>ROUND(IF(SUM($I97:J97)&gt;$G$54,0,IF((SUM($I97:J97)+K46*$G$52)&gt;$G$54,$G$54-SUM($I97:J97),K46*$G$52)),2)</f>
        <v>387.5</v>
      </c>
      <c r="L97" s="42">
        <f>ROUND(IF(SUM($I97:K97)&gt;$G$54,0,IF((SUM($I97:K97)+L46*$G$52)&gt;$G$54,$G$54-SUM($I97:K97),L46*$G$52)),2)</f>
        <v>387.5</v>
      </c>
      <c r="M97" s="42">
        <f>ROUND(IF(SUM($I97:L97)&gt;$G$54,0,IF((SUM($I97:L97)+M46*$G$52)&gt;$G$54,$G$54-SUM($I97:L97),M46*$G$52)),2)</f>
        <v>387.5</v>
      </c>
      <c r="N97" s="42">
        <f>ROUND(IF(SUM($I97:M97)&gt;$G$54,0,IF((SUM($I97:M97)+N46*$G$52)&gt;$G$54,$G$54-SUM($I97:M97),N46*$G$52)),2)</f>
        <v>387.5</v>
      </c>
      <c r="O97" s="42">
        <f>ROUND(IF(SUM($I97:N97)&gt;$G$54,0,IF((SUM($I97:N97)+O46*$G$52)&gt;$G$54,$G$54-SUM($I97:N97),O46*$G$52)),2)</f>
        <v>387.5</v>
      </c>
      <c r="P97" s="42">
        <f>ROUND(IF(SUM($I97:O97)&gt;$G$54,0,IF((SUM($I97:O97)+P46*$G$52)&gt;$G$54,$G$54-SUM($I97:O97),P46*$G$52)),2)</f>
        <v>387.5</v>
      </c>
      <c r="Q97" s="42">
        <f>ROUND(IF(SUM($I97:P97)&gt;$G$54,0,IF((SUM($I97:P97)+Q46*$G$52)&gt;$G$54,$G$54-SUM($I97:P97),Q46*$G$52)),2)</f>
        <v>387.5</v>
      </c>
      <c r="R97" s="42">
        <f>ROUND(IF(SUM($I97:Q97)&gt;$G$54,0,IF((SUM($I97:Q97)+R46*$G$52)&gt;$G$54,$G$54-SUM($I97:Q97),R46*$G$52)),2)</f>
        <v>387.5</v>
      </c>
      <c r="S97" s="42">
        <f>ROUND(IF(SUM($I97:R97)&gt;$G$54,0,IF((SUM($I97:R97)+S46*$G$52)&gt;$G$54,$G$54-SUM($I97:R97),S46*$G$52)),2)</f>
        <v>387.5</v>
      </c>
      <c r="T97" s="42">
        <f>ROUND(IF(SUM($I97:S97)&gt;$G$54,0,IF((SUM($I97:S97)+T46*$G$52)&gt;$G$54,$G$54-SUM($I97:S97),T46*$G$52)),2)</f>
        <v>387.5</v>
      </c>
      <c r="U97" s="42">
        <f>ROUND(IF(SUM($H97:H97)&gt;$G$54,0,IF((SUM($H97:H97)+U46*$G$52)&gt;$G$54,$G$54-SUM($H97:H97),U46*$G$52)),2)</f>
        <v>387.5</v>
      </c>
      <c r="V97" s="42">
        <f>ROUND(IF(SUM($U97:U97)&gt;$G$54,0,IF((SUM($U97:U97)+V46*$G$52)&gt;$G$54,$G$54-SUM($U97:U97),V46*$G$52)),2)</f>
        <v>387.5</v>
      </c>
      <c r="W97" s="42">
        <f>ROUND(IF(SUM($U97:V97)&gt;$G$54,0,IF((SUM($U97:V97)+W46*$G$52)&gt;$G$54,$G$54-SUM($U97:V97),W46*$G$52)),2)</f>
        <v>387.5</v>
      </c>
      <c r="X97" s="42">
        <f>ROUND(IF(SUM($U97:W97)&gt;$G$54,0,IF((SUM($U97:W97)+X46*$G$52)&gt;$G$54,$G$54-SUM($U97:W97),X46*$G$52)),2)</f>
        <v>387.5</v>
      </c>
      <c r="Y97" s="42">
        <f>ROUND(IF(SUM($U97:X97)&gt;$G$54,0,IF((SUM($U97:X97)+Y46*$G$52)&gt;$G$54,$G$54-SUM($U97:X97),Y46*$G$52)),2)</f>
        <v>387.5</v>
      </c>
      <c r="Z97" s="42">
        <f>ROUND(IF(SUM($U97:Y97)&gt;$G$54,0,IF((SUM($U97:Y97)+Z46*$G$52)&gt;$G$54,$G$54-SUM($U97:Y97),Z46*$G$52)),2)</f>
        <v>387.5</v>
      </c>
      <c r="AA97" s="42">
        <f>ROUND(IF(SUM($U97:Z97)&gt;$G$54,0,IF((SUM($U97:Z97)+AA46*$G$52)&gt;$G$54,$G$54-SUM($U97:Z97),AA46*$G$52)),2)</f>
        <v>387.5</v>
      </c>
      <c r="AB97" s="42">
        <f>ROUND(IF(SUM($U97:AA97)&gt;$G$54,0,IF((SUM($U97:AA97)+AB46*$G$52)&gt;$G$54,$G$54-SUM($U97:AA97),AB46*$G$52)),2)</f>
        <v>387.5</v>
      </c>
      <c r="AC97" s="42">
        <f>ROUND(IF(SUM($U97:AB97)&gt;$G$54,0,IF((SUM($U97:AB97)+AC46*$G$52)&gt;$G$54,$G$54-SUM($U97:AB97),AC46*$G$52)),2)</f>
        <v>387.5</v>
      </c>
      <c r="AD97" s="42">
        <f>ROUND(IF(SUM($U97:AC97)&gt;$G$54,0,IF((SUM($U97:AC97)+AD46*$G$52)&gt;$G$54,$G$54-SUM($U97:AC97),AD46*$G$52)),2)</f>
        <v>387.5</v>
      </c>
      <c r="AE97" s="42">
        <f>ROUND(IF(SUM($U97:AD97)&gt;$G$54,0,IF((SUM($U97:AD97)+AE46*$G$52)&gt;$G$54,$G$54-SUM($U97:AD97),AE46*$G$52)),2)</f>
        <v>387.5</v>
      </c>
      <c r="AF97" s="42">
        <f>ROUND(IF(SUM($U97:AE97)&gt;$G$54,0,IF((SUM($U97:AE97)+AF46*$G$52)&gt;$G$54,$G$54-SUM($U97:AE97),AF46*$G$52)),2)</f>
        <v>387.5</v>
      </c>
      <c r="AG97" s="42">
        <f>ROUND(IF(SUM($H97:H97)&gt;$G$54,0,IF((SUM($H97:H97)+AG46*$G$52)&gt;$G$54,$G$54-SUM($H97:H97),AG46*$G$52)),2)</f>
        <v>387.5</v>
      </c>
      <c r="AH97" s="42">
        <f>ROUND(IF(SUM($AG97:AG97)&gt;$G$54,0,IF((SUM(AG97:$AG97)+AH46*$G$52)&gt;$G$54,$G$54-SUM($AG97:AG97),AH46*$G$52)),2)</f>
        <v>387.5</v>
      </c>
      <c r="AI97" s="42">
        <f>ROUND(IF(SUM($AG97:AH97)&gt;$G$54,0,IF((SUM($AG97:AH97)+AI46*$G$52)&gt;$G$54,$G$54-SUM($AG97:AH97),AI46*$G$52)),2)</f>
        <v>387.5</v>
      </c>
      <c r="AJ97" s="42">
        <f>ROUND(IF(SUM($AG97:AI97)&gt;$G$54,0,IF((SUM($AG97:AI97)+AJ46*$G$52)&gt;$G$54,$G$54-SUM($AG97:AI97),AJ46*$G$52)),2)</f>
        <v>387.5</v>
      </c>
      <c r="AK97" s="42">
        <f>ROUND(IF(SUM($AG97:AJ97)&gt;$G$54,0,IF((SUM($AG97:AJ97)+AK46*$G$52)&gt;$G$54,$G$54-SUM($AG97:AJ97),AK46*$G$52)),2)</f>
        <v>387.5</v>
      </c>
      <c r="AL97" s="42">
        <f>ROUND(IF(SUM($AG97:AK97)&gt;$G$54,0,IF((SUM($AG97:AK97)+AL46*$G$52)&gt;$G$54,$G$54-SUM($AG97:AK97),AL46*$G$52)),2)</f>
        <v>387.5</v>
      </c>
      <c r="AM97" s="42">
        <f>ROUND(IF(SUM($AG97:AL97)&gt;$G$54,0,IF((SUM($AG97:AL97)+AM46*$G$52)&gt;$G$54,$G$54-SUM($AG97:AL97),AM46*$G$52)),2)</f>
        <v>387.5</v>
      </c>
      <c r="AN97" s="42">
        <f>ROUND(IF(SUM($AG97:AM97)&gt;$G$54,0,IF((SUM($AG97:AM97)+AN46*$G$52)&gt;$G$54,$G$54-SUM($AG97:AM97),AN46*$G$52)),2)</f>
        <v>387.5</v>
      </c>
      <c r="AO97" s="42">
        <f>ROUND(IF(SUM($AG97:AN97)&gt;$G$54,0,IF((SUM($AG97:AN97)+AO46*$G$52)&gt;$G$54,$G$54-SUM($AG97:AN97),AO46*$G$52)),2)</f>
        <v>387.5</v>
      </c>
      <c r="AP97" s="42">
        <f>ROUND(IF(SUM($AG97:AO97)&gt;$G$54,0,IF((SUM($AG97:AO97)+AP46*$G$52)&gt;$G$54,$G$54-SUM($AG97:AO97),AP46*$G$52)),2)</f>
        <v>387.5</v>
      </c>
      <c r="AQ97" s="42">
        <f>ROUND(IF(SUM($AG97:AP97)&gt;$G$54,0,IF((SUM($AG97:AP97)+AQ46*$G$52)&gt;$G$54,$G$54-SUM($AG97:AP97),AQ46*$G$52)),2)</f>
        <v>387.5</v>
      </c>
      <c r="AR97" s="42">
        <f>ROUND(IF(SUM($AG97:AQ97)&gt;$G$54,0,IF((SUM($AG97:AQ97)+AR46*$G$52)&gt;$G$54,$G$54-SUM($AG97:AQ97),AR46*$G$52)),2)</f>
        <v>387.5</v>
      </c>
    </row>
    <row r="98" spans="1:44" x14ac:dyDescent="0.3">
      <c r="A98" s="38" t="str">
        <f t="shared" si="42"/>
        <v>Field Engineer-Network Connectivity</v>
      </c>
      <c r="I98" s="42">
        <f>ROUND(IF(SUM($H98:H98)&gt;$G$54,0,IF((SUM($H98:H98)+I47*$G$52)&gt;$G$54,$G$54-SUM($H98:H98),I47*$G$52)),2)</f>
        <v>0</v>
      </c>
      <c r="J98" s="42">
        <f>ROUND(IF(SUM($I98:I98)&gt;$G$54,0,IF((SUM($I98:I98)+J47*$G$52)&gt;$G$54,$G$54-SUM($I98:I98),J47*$G$52)),2)</f>
        <v>0</v>
      </c>
      <c r="K98" s="42">
        <f>ROUND(IF(SUM($I98:J98)&gt;$G$54,0,IF((SUM($I98:J98)+K47*$G$52)&gt;$G$54,$G$54-SUM($I98:J98),K47*$G$52)),2)</f>
        <v>0</v>
      </c>
      <c r="L98" s="42">
        <f>ROUND(IF(SUM($I98:K98)&gt;$G$54,0,IF((SUM($I98:K98)+L47*$G$52)&gt;$G$54,$G$54-SUM($I98:K98),L47*$G$52)),2)</f>
        <v>0</v>
      </c>
      <c r="M98" s="42">
        <f>ROUND(IF(SUM($I98:L98)&gt;$G$54,0,IF((SUM($I98:L98)+M47*$G$52)&gt;$G$54,$G$54-SUM($I98:L98),M47*$G$52)),2)</f>
        <v>0</v>
      </c>
      <c r="N98" s="42">
        <f>ROUND(IF(SUM($I98:M98)&gt;$G$54,0,IF((SUM($I98:M98)+N47*$G$52)&gt;$G$54,$G$54-SUM($I98:M98),N47*$G$52)),2)</f>
        <v>0</v>
      </c>
      <c r="O98" s="42">
        <f>ROUND(IF(SUM($I98:N98)&gt;$G$54,0,IF((SUM($I98:N98)+O47*$G$52)&gt;$G$54,$G$54-SUM($I98:N98),O47*$G$52)),2)</f>
        <v>0</v>
      </c>
      <c r="P98" s="42">
        <f>ROUND(IF(SUM($I98:O98)&gt;$G$54,0,IF((SUM($I98:O98)+P47*$G$52)&gt;$G$54,$G$54-SUM($I98:O98),P47*$G$52)),2)</f>
        <v>0</v>
      </c>
      <c r="Q98" s="42">
        <f>ROUND(IF(SUM($I98:P98)&gt;$G$54,0,IF((SUM($I98:P98)+Q47*$G$52)&gt;$G$54,$G$54-SUM($I98:P98),Q47*$G$52)),2)</f>
        <v>0</v>
      </c>
      <c r="R98" s="42">
        <f>ROUND(IF(SUM($I98:Q98)&gt;$G$54,0,IF((SUM($I98:Q98)+R47*$G$52)&gt;$G$54,$G$54-SUM($I98:Q98),R47*$G$52)),2)</f>
        <v>0</v>
      </c>
      <c r="S98" s="42">
        <f>ROUND(IF(SUM($I98:R98)&gt;$G$54,0,IF((SUM($I98:R98)+S47*$G$52)&gt;$G$54,$G$54-SUM($I98:R98),S47*$G$52)),2)</f>
        <v>0</v>
      </c>
      <c r="T98" s="42">
        <f>ROUND(IF(SUM($I98:S98)&gt;$G$54,0,IF((SUM($I98:S98)+T47*$G$52)&gt;$G$54,$G$54-SUM($I98:S98),T47*$G$52)),2)</f>
        <v>0</v>
      </c>
      <c r="U98" s="42">
        <f>ROUND(IF(SUM($H98:H98)&gt;$G$54,0,IF((SUM($H98:H98)+U47*$G$52)&gt;$G$54,$G$54-SUM($H98:H98),U47*$G$52)),2)</f>
        <v>387.5</v>
      </c>
      <c r="V98" s="42">
        <f>ROUND(IF(SUM($U98:U98)&gt;$G$54,0,IF((SUM($U98:U98)+V47*$G$52)&gt;$G$54,$G$54-SUM($U98:U98),V47*$G$52)),2)</f>
        <v>387.5</v>
      </c>
      <c r="W98" s="42">
        <f>ROUND(IF(SUM($U98:V98)&gt;$G$54,0,IF((SUM($U98:V98)+W47*$G$52)&gt;$G$54,$G$54-SUM($U98:V98),W47*$G$52)),2)</f>
        <v>387.5</v>
      </c>
      <c r="X98" s="42">
        <f>ROUND(IF(SUM($U98:W98)&gt;$G$54,0,IF((SUM($U98:W98)+X47*$G$52)&gt;$G$54,$G$54-SUM($U98:W98),X47*$G$52)),2)</f>
        <v>387.5</v>
      </c>
      <c r="Y98" s="42">
        <f>ROUND(IF(SUM($U98:X98)&gt;$G$54,0,IF((SUM($U98:X98)+Y47*$G$52)&gt;$G$54,$G$54-SUM($U98:X98),Y47*$G$52)),2)</f>
        <v>387.5</v>
      </c>
      <c r="Z98" s="42">
        <f>ROUND(IF(SUM($U98:Y98)&gt;$G$54,0,IF((SUM($U98:Y98)+Z47*$G$52)&gt;$G$54,$G$54-SUM($U98:Y98),Z47*$G$52)),2)</f>
        <v>387.5</v>
      </c>
      <c r="AA98" s="42">
        <f>ROUND(IF(SUM($U98:Z98)&gt;$G$54,0,IF((SUM($U98:Z98)+AA47*$G$52)&gt;$G$54,$G$54-SUM($U98:Z98),AA47*$G$52)),2)</f>
        <v>387.5</v>
      </c>
      <c r="AB98" s="42">
        <f>ROUND(IF(SUM($U98:AA98)&gt;$G$54,0,IF((SUM($U98:AA98)+AB47*$G$52)&gt;$G$54,$G$54-SUM($U98:AA98),AB47*$G$52)),2)</f>
        <v>387.5</v>
      </c>
      <c r="AC98" s="42">
        <f>ROUND(IF(SUM($U98:AB98)&gt;$G$54,0,IF((SUM($U98:AB98)+AC47*$G$52)&gt;$G$54,$G$54-SUM($U98:AB98),AC47*$G$52)),2)</f>
        <v>387.5</v>
      </c>
      <c r="AD98" s="42">
        <f>ROUND(IF(SUM($U98:AC98)&gt;$G$54,0,IF((SUM($U98:AC98)+AD47*$G$52)&gt;$G$54,$G$54-SUM($U98:AC98),AD47*$G$52)),2)</f>
        <v>387.5</v>
      </c>
      <c r="AE98" s="42">
        <f>ROUND(IF(SUM($U98:AD98)&gt;$G$54,0,IF((SUM($U98:AD98)+AE47*$G$52)&gt;$G$54,$G$54-SUM($U98:AD98),AE47*$G$52)),2)</f>
        <v>387.5</v>
      </c>
      <c r="AF98" s="42">
        <f>ROUND(IF(SUM($U98:AE98)&gt;$G$54,0,IF((SUM($U98:AE98)+AF47*$G$52)&gt;$G$54,$G$54-SUM($U98:AE98),AF47*$G$52)),2)</f>
        <v>387.5</v>
      </c>
      <c r="AG98" s="42">
        <f>ROUND(IF(SUM($H98:H98)&gt;$G$54,0,IF((SUM($H98:H98)+AG47*$G$52)&gt;$G$54,$G$54-SUM($H98:H98),AG47*$G$52)),2)</f>
        <v>387.5</v>
      </c>
      <c r="AH98" s="42">
        <f>ROUND(IF(SUM($AG98:AG98)&gt;$G$54,0,IF((SUM(AG98:$AG98)+AH47*$G$52)&gt;$G$54,$G$54-SUM($AG98:AG98),AH47*$G$52)),2)</f>
        <v>387.5</v>
      </c>
      <c r="AI98" s="42">
        <f>ROUND(IF(SUM($AG98:AH98)&gt;$G$54,0,IF((SUM($AG98:AH98)+AI47*$G$52)&gt;$G$54,$G$54-SUM($AG98:AH98),AI47*$G$52)),2)</f>
        <v>387.5</v>
      </c>
      <c r="AJ98" s="42">
        <f>ROUND(IF(SUM($AG98:AI98)&gt;$G$54,0,IF((SUM($AG98:AI98)+AJ47*$G$52)&gt;$G$54,$G$54-SUM($AG98:AI98),AJ47*$G$52)),2)</f>
        <v>387.5</v>
      </c>
      <c r="AK98" s="42">
        <f>ROUND(IF(SUM($AG98:AJ98)&gt;$G$54,0,IF((SUM($AG98:AJ98)+AK47*$G$52)&gt;$G$54,$G$54-SUM($AG98:AJ98),AK47*$G$52)),2)</f>
        <v>387.5</v>
      </c>
      <c r="AL98" s="42">
        <f>ROUND(IF(SUM($AG98:AK98)&gt;$G$54,0,IF((SUM($AG98:AK98)+AL47*$G$52)&gt;$G$54,$G$54-SUM($AG98:AK98),AL47*$G$52)),2)</f>
        <v>387.5</v>
      </c>
      <c r="AM98" s="42">
        <f>ROUND(IF(SUM($AG98:AL98)&gt;$G$54,0,IF((SUM($AG98:AL98)+AM47*$G$52)&gt;$G$54,$G$54-SUM($AG98:AL98),AM47*$G$52)),2)</f>
        <v>387.5</v>
      </c>
      <c r="AN98" s="42">
        <f>ROUND(IF(SUM($AG98:AM98)&gt;$G$54,0,IF((SUM($AG98:AM98)+AN47*$G$52)&gt;$G$54,$G$54-SUM($AG98:AM98),AN47*$G$52)),2)</f>
        <v>387.5</v>
      </c>
      <c r="AO98" s="42">
        <f>ROUND(IF(SUM($AG98:AN98)&gt;$G$54,0,IF((SUM($AG98:AN98)+AO47*$G$52)&gt;$G$54,$G$54-SUM($AG98:AN98),AO47*$G$52)),2)</f>
        <v>387.5</v>
      </c>
      <c r="AP98" s="42">
        <f>ROUND(IF(SUM($AG98:AO98)&gt;$G$54,0,IF((SUM($AG98:AO98)+AP47*$G$52)&gt;$G$54,$G$54-SUM($AG98:AO98),AP47*$G$52)),2)</f>
        <v>387.5</v>
      </c>
      <c r="AQ98" s="42">
        <f>ROUND(IF(SUM($AG98:AP98)&gt;$G$54,0,IF((SUM($AG98:AP98)+AQ47*$G$52)&gt;$G$54,$G$54-SUM($AG98:AP98),AQ47*$G$52)),2)</f>
        <v>387.5</v>
      </c>
      <c r="AR98" s="42">
        <f>ROUND(IF(SUM($AG98:AQ98)&gt;$G$54,0,IF((SUM($AG98:AQ98)+AR47*$G$52)&gt;$G$54,$G$54-SUM($AG98:AQ98),AR47*$G$52)),2)</f>
        <v>387.5</v>
      </c>
    </row>
    <row r="99" spans="1:44" x14ac:dyDescent="0.3">
      <c r="A99" s="38" t="str">
        <f t="shared" si="42"/>
        <v>Field Engineer-Network Connectivity</v>
      </c>
      <c r="I99" s="42">
        <f>ROUND(IF(SUM($H99:H99)&gt;$G$54,0,IF((SUM($H99:H99)+I48*$G$52)&gt;$G$54,$G$54-SUM($H99:H99),I48*$G$52)),2)</f>
        <v>0</v>
      </c>
      <c r="J99" s="42">
        <f>ROUND(IF(SUM($I99:I99)&gt;$G$54,0,IF((SUM($I99:I99)+J48*$G$52)&gt;$G$54,$G$54-SUM($I99:I99),J48*$G$52)),2)</f>
        <v>0</v>
      </c>
      <c r="K99" s="42">
        <f>ROUND(IF(SUM($I99:J99)&gt;$G$54,0,IF((SUM($I99:J99)+K48*$G$52)&gt;$G$54,$G$54-SUM($I99:J99),K48*$G$52)),2)</f>
        <v>0</v>
      </c>
      <c r="L99" s="42">
        <f>ROUND(IF(SUM($I99:K99)&gt;$G$54,0,IF((SUM($I99:K99)+L48*$G$52)&gt;$G$54,$G$54-SUM($I99:K99),L48*$G$52)),2)</f>
        <v>0</v>
      </c>
      <c r="M99" s="42">
        <f>ROUND(IF(SUM($I99:L99)&gt;$G$54,0,IF((SUM($I99:L99)+M48*$G$52)&gt;$G$54,$G$54-SUM($I99:L99),M48*$G$52)),2)</f>
        <v>0</v>
      </c>
      <c r="N99" s="42">
        <f>ROUND(IF(SUM($I99:M99)&gt;$G$54,0,IF((SUM($I99:M99)+N48*$G$52)&gt;$G$54,$G$54-SUM($I99:M99),N48*$G$52)),2)</f>
        <v>0</v>
      </c>
      <c r="O99" s="42">
        <f>ROUND(IF(SUM($I99:N99)&gt;$G$54,0,IF((SUM($I99:N99)+O48*$G$52)&gt;$G$54,$G$54-SUM($I99:N99),O48*$G$52)),2)</f>
        <v>0</v>
      </c>
      <c r="P99" s="42">
        <f>ROUND(IF(SUM($I99:O99)&gt;$G$54,0,IF((SUM($I99:O99)+P48*$G$52)&gt;$G$54,$G$54-SUM($I99:O99),P48*$G$52)),2)</f>
        <v>0</v>
      </c>
      <c r="Q99" s="42">
        <f>ROUND(IF(SUM($I99:P99)&gt;$G$54,0,IF((SUM($I99:P99)+Q48*$G$52)&gt;$G$54,$G$54-SUM($I99:P99),Q48*$G$52)),2)</f>
        <v>0</v>
      </c>
      <c r="R99" s="42">
        <f>ROUND(IF(SUM($I99:Q99)&gt;$G$54,0,IF((SUM($I99:Q99)+R48*$G$52)&gt;$G$54,$G$54-SUM($I99:Q99),R48*$G$52)),2)</f>
        <v>0</v>
      </c>
      <c r="S99" s="42">
        <f>ROUND(IF(SUM($I99:R99)&gt;$G$54,0,IF((SUM($I99:R99)+S48*$G$52)&gt;$G$54,$G$54-SUM($I99:R99),S48*$G$52)),2)</f>
        <v>0</v>
      </c>
      <c r="T99" s="42">
        <f>ROUND(IF(SUM($I99:S99)&gt;$G$54,0,IF((SUM($I99:S99)+T48*$G$52)&gt;$G$54,$G$54-SUM($I99:S99),T48*$G$52)),2)</f>
        <v>0</v>
      </c>
      <c r="U99" s="42">
        <f>ROUND(IF(SUM($H99:H99)&gt;$G$54,0,IF((SUM($H99:H99)+U48*$G$52)&gt;$G$54,$G$54-SUM($H99:H99),U48*$G$52)),2)</f>
        <v>0</v>
      </c>
      <c r="V99" s="42">
        <f>ROUND(IF(SUM($U99:U99)&gt;$G$54,0,IF((SUM($U99:U99)+V48*$G$52)&gt;$G$54,$G$54-SUM($U99:U99),V48*$G$52)),2)</f>
        <v>0</v>
      </c>
      <c r="W99" s="42">
        <f>ROUND(IF(SUM($U99:V99)&gt;$G$54,0,IF((SUM($U99:V99)+W48*$G$52)&gt;$G$54,$G$54-SUM($U99:V99),W48*$G$52)),2)</f>
        <v>0</v>
      </c>
      <c r="X99" s="42">
        <f>ROUND(IF(SUM($U99:W99)&gt;$G$54,0,IF((SUM($U99:W99)+X48*$G$52)&gt;$G$54,$G$54-SUM($U99:W99),X48*$G$52)),2)</f>
        <v>0</v>
      </c>
      <c r="Y99" s="42">
        <f>ROUND(IF(SUM($U99:X99)&gt;$G$54,0,IF((SUM($U99:X99)+Y48*$G$52)&gt;$G$54,$G$54-SUM($U99:X99),Y48*$G$52)),2)</f>
        <v>0</v>
      </c>
      <c r="Z99" s="42">
        <f>ROUND(IF(SUM($U99:Y99)&gt;$G$54,0,IF((SUM($U99:Y99)+Z48*$G$52)&gt;$G$54,$G$54-SUM($U99:Y99),Z48*$G$52)),2)</f>
        <v>0</v>
      </c>
      <c r="AA99" s="42">
        <f>ROUND(IF(SUM($U99:Z99)&gt;$G$54,0,IF((SUM($U99:Z99)+AA48*$G$52)&gt;$G$54,$G$54-SUM($U99:Z99),AA48*$G$52)),2)</f>
        <v>0</v>
      </c>
      <c r="AB99" s="42">
        <f>ROUND(IF(SUM($U99:AA99)&gt;$G$54,0,IF((SUM($U99:AA99)+AB48*$G$52)&gt;$G$54,$G$54-SUM($U99:AA99),AB48*$G$52)),2)</f>
        <v>0</v>
      </c>
      <c r="AC99" s="42">
        <f>ROUND(IF(SUM($U99:AB99)&gt;$G$54,0,IF((SUM($U99:AB99)+AC48*$G$52)&gt;$G$54,$G$54-SUM($U99:AB99),AC48*$G$52)),2)</f>
        <v>0</v>
      </c>
      <c r="AD99" s="42">
        <f>ROUND(IF(SUM($U99:AC99)&gt;$G$54,0,IF((SUM($U99:AC99)+AD48*$G$52)&gt;$G$54,$G$54-SUM($U99:AC99),AD48*$G$52)),2)</f>
        <v>0</v>
      </c>
      <c r="AE99" s="42">
        <f>ROUND(IF(SUM($U99:AD99)&gt;$G$54,0,IF((SUM($U99:AD99)+AE48*$G$52)&gt;$G$54,$G$54-SUM($U99:AD99),AE48*$G$52)),2)</f>
        <v>0</v>
      </c>
      <c r="AF99" s="42">
        <f>ROUND(IF(SUM($U99:AE99)&gt;$G$54,0,IF((SUM($U99:AE99)+AF48*$G$52)&gt;$G$54,$G$54-SUM($U99:AE99),AF48*$G$52)),2)</f>
        <v>0</v>
      </c>
      <c r="AG99" s="42">
        <f>ROUND(IF(SUM($H99:H99)&gt;$G$54,0,IF((SUM($H99:H99)+AG48*$G$52)&gt;$G$54,$G$54-SUM($H99:H99),AG48*$G$52)),2)</f>
        <v>387.5</v>
      </c>
      <c r="AH99" s="42">
        <f>ROUND(IF(SUM($AG99:AG99)&gt;$G$54,0,IF((SUM(AG99:$AG99)+AH48*$G$52)&gt;$G$54,$G$54-SUM($AG99:AG99),AH48*$G$52)),2)</f>
        <v>387.5</v>
      </c>
      <c r="AI99" s="42">
        <f>ROUND(IF(SUM($AG99:AH99)&gt;$G$54,0,IF((SUM($AG99:AH99)+AI48*$G$52)&gt;$G$54,$G$54-SUM($AG99:AH99),AI48*$G$52)),2)</f>
        <v>387.5</v>
      </c>
      <c r="AJ99" s="42">
        <f>ROUND(IF(SUM($AG99:AI99)&gt;$G$54,0,IF((SUM($AG99:AI99)+AJ48*$G$52)&gt;$G$54,$G$54-SUM($AG99:AI99),AJ48*$G$52)),2)</f>
        <v>387.5</v>
      </c>
      <c r="AK99" s="42">
        <f>ROUND(IF(SUM($AG99:AJ99)&gt;$G$54,0,IF((SUM($AG99:AJ99)+AK48*$G$52)&gt;$G$54,$G$54-SUM($AG99:AJ99),AK48*$G$52)),2)</f>
        <v>387.5</v>
      </c>
      <c r="AL99" s="42">
        <f>ROUND(IF(SUM($AG99:AK99)&gt;$G$54,0,IF((SUM($AG99:AK99)+AL48*$G$52)&gt;$G$54,$G$54-SUM($AG99:AK99),AL48*$G$52)),2)</f>
        <v>387.5</v>
      </c>
      <c r="AM99" s="42">
        <f>ROUND(IF(SUM($AG99:AL99)&gt;$G$54,0,IF((SUM($AG99:AL99)+AM48*$G$52)&gt;$G$54,$G$54-SUM($AG99:AL99),AM48*$G$52)),2)</f>
        <v>387.5</v>
      </c>
      <c r="AN99" s="42">
        <f>ROUND(IF(SUM($AG99:AM99)&gt;$G$54,0,IF((SUM($AG99:AM99)+AN48*$G$52)&gt;$G$54,$G$54-SUM($AG99:AM99),AN48*$G$52)),2)</f>
        <v>387.5</v>
      </c>
      <c r="AO99" s="42">
        <f>ROUND(IF(SUM($AG99:AN99)&gt;$G$54,0,IF((SUM($AG99:AN99)+AO48*$G$52)&gt;$G$54,$G$54-SUM($AG99:AN99),AO48*$G$52)),2)</f>
        <v>387.5</v>
      </c>
      <c r="AP99" s="42">
        <f>ROUND(IF(SUM($AG99:AO99)&gt;$G$54,0,IF((SUM($AG99:AO99)+AP48*$G$52)&gt;$G$54,$G$54-SUM($AG99:AO99),AP48*$G$52)),2)</f>
        <v>387.5</v>
      </c>
      <c r="AQ99" s="42">
        <f>ROUND(IF(SUM($AG99:AP99)&gt;$G$54,0,IF((SUM($AG99:AP99)+AQ48*$G$52)&gt;$G$54,$G$54-SUM($AG99:AP99),AQ48*$G$52)),2)</f>
        <v>387.5</v>
      </c>
      <c r="AR99" s="42">
        <f>ROUND(IF(SUM($AG99:AQ99)&gt;$G$54,0,IF((SUM($AG99:AQ99)+AR48*$G$52)&gt;$G$54,$G$54-SUM($AG99:AQ99),AR48*$G$52)),2)</f>
        <v>387.5</v>
      </c>
    </row>
    <row r="100" spans="1:44" x14ac:dyDescent="0.3">
      <c r="A100" s="38"/>
    </row>
    <row r="101" spans="1:44" x14ac:dyDescent="0.3">
      <c r="A101" s="38"/>
      <c r="I101" s="43">
        <f t="shared" ref="I101:T101" si="43">SUM(I55:I100)</f>
        <v>5579.9699999999993</v>
      </c>
      <c r="J101" s="43">
        <f t="shared" si="43"/>
        <v>5760.7999999999993</v>
      </c>
      <c r="K101" s="43">
        <f t="shared" si="43"/>
        <v>6845.8</v>
      </c>
      <c r="L101" s="43">
        <f t="shared" si="43"/>
        <v>7491.63</v>
      </c>
      <c r="M101" s="43">
        <f t="shared" si="43"/>
        <v>7491.63</v>
      </c>
      <c r="N101" s="43">
        <f t="shared" si="43"/>
        <v>7491.63</v>
      </c>
      <c r="O101" s="43">
        <f t="shared" si="43"/>
        <v>7491.63</v>
      </c>
      <c r="P101" s="43">
        <f t="shared" si="43"/>
        <v>7491.63</v>
      </c>
      <c r="Q101" s="43">
        <f t="shared" si="43"/>
        <v>7491.63</v>
      </c>
      <c r="R101" s="43">
        <f t="shared" si="43"/>
        <v>7491.63</v>
      </c>
      <c r="S101" s="43">
        <f t="shared" si="43"/>
        <v>7491.63</v>
      </c>
      <c r="T101" s="43">
        <f t="shared" si="43"/>
        <v>7491.63</v>
      </c>
      <c r="U101" s="43">
        <f t="shared" ref="U101" si="44">SUM(U55:U100)</f>
        <v>10384.959999999999</v>
      </c>
      <c r="V101" s="43">
        <f t="shared" ref="V101" si="45">SUM(V55:V100)</f>
        <v>10384.959999999999</v>
      </c>
      <c r="W101" s="43">
        <f t="shared" ref="W101" si="46">SUM(W55:W100)</f>
        <v>10384.959999999999</v>
      </c>
      <c r="X101" s="43">
        <f t="shared" ref="X101" si="47">SUM(X55:X100)</f>
        <v>10384.959999999999</v>
      </c>
      <c r="Y101" s="43">
        <f t="shared" ref="Y101" si="48">SUM(Y55:Y100)</f>
        <v>10384.959999999999</v>
      </c>
      <c r="Z101" s="43">
        <f t="shared" ref="Z101" si="49">SUM(Z55:Z100)</f>
        <v>10384.959999999999</v>
      </c>
      <c r="AA101" s="43">
        <f t="shared" ref="AA101" si="50">SUM(AA55:AA100)</f>
        <v>10694.96</v>
      </c>
      <c r="AB101" s="43">
        <f t="shared" ref="AB101" si="51">SUM(AB55:AB100)</f>
        <v>10694.96</v>
      </c>
      <c r="AC101" s="43">
        <f t="shared" ref="AC101" si="52">SUM(AC55:AC100)</f>
        <v>10694.96</v>
      </c>
      <c r="AD101" s="43">
        <f t="shared" ref="AD101" si="53">SUM(AD55:AD100)</f>
        <v>10694.96</v>
      </c>
      <c r="AE101" s="43">
        <f t="shared" ref="AE101" si="54">SUM(AE55:AE100)</f>
        <v>11082.46</v>
      </c>
      <c r="AF101" s="43">
        <f t="shared" ref="AF101" si="55">SUM(AF55:AF100)</f>
        <v>11392.46</v>
      </c>
      <c r="AG101" s="43">
        <f t="shared" ref="AG101" si="56">SUM(AG55:AG100)</f>
        <v>13975.779999999999</v>
      </c>
      <c r="AH101" s="43">
        <f t="shared" ref="AH101" si="57">SUM(AH55:AH100)</f>
        <v>13975.779999999999</v>
      </c>
      <c r="AI101" s="43">
        <f t="shared" ref="AI101" si="58">SUM(AI55:AI100)</f>
        <v>13975.779999999999</v>
      </c>
      <c r="AJ101" s="43">
        <f t="shared" ref="AJ101" si="59">SUM(AJ55:AJ100)</f>
        <v>13975.779999999999</v>
      </c>
      <c r="AK101" s="43">
        <f t="shared" ref="AK101" si="60">SUM(AK55:AK100)</f>
        <v>14285.779999999999</v>
      </c>
      <c r="AL101" s="43">
        <f t="shared" ref="AL101" si="61">SUM(AL55:AL100)</f>
        <v>14285.779999999999</v>
      </c>
      <c r="AM101" s="43">
        <f t="shared" ref="AM101" si="62">SUM(AM55:AM100)</f>
        <v>14285.779999999999</v>
      </c>
      <c r="AN101" s="43">
        <f t="shared" ref="AN101" si="63">SUM(AN55:AN100)</f>
        <v>14983.279999999999</v>
      </c>
      <c r="AO101" s="43">
        <f t="shared" ref="AO101" si="64">SUM(AO55:AO100)</f>
        <v>14983.279999999999</v>
      </c>
      <c r="AP101" s="43">
        <f t="shared" ref="AP101" si="65">SUM(AP55:AP100)</f>
        <v>14983.279999999999</v>
      </c>
      <c r="AQ101" s="43">
        <f t="shared" ref="AQ101" si="66">SUM(AQ55:AQ100)</f>
        <v>15293.279999999999</v>
      </c>
      <c r="AR101" s="43">
        <f t="shared" ref="AR101" si="67">SUM(AR55:AR100)</f>
        <v>15293.279999999999</v>
      </c>
    </row>
    <row r="102" spans="1:44" x14ac:dyDescent="0.3">
      <c r="A102" s="38"/>
      <c r="G102" s="45">
        <v>1.4500000000000001E-2</v>
      </c>
    </row>
    <row r="103" spans="1:44" x14ac:dyDescent="0.3">
      <c r="A103" s="34" t="s">
        <v>11</v>
      </c>
      <c r="G103" s="47">
        <v>1000000000</v>
      </c>
      <c r="H103" s="44" t="s">
        <v>66</v>
      </c>
      <c r="I103" s="81">
        <v>40544</v>
      </c>
      <c r="J103" s="81">
        <v>40575</v>
      </c>
      <c r="K103" s="81">
        <v>40603</v>
      </c>
      <c r="L103" s="81">
        <v>40634</v>
      </c>
      <c r="M103" s="81">
        <v>40664</v>
      </c>
      <c r="N103" s="81">
        <v>40695</v>
      </c>
      <c r="O103" s="81">
        <v>40725</v>
      </c>
      <c r="P103" s="81">
        <v>40756</v>
      </c>
      <c r="Q103" s="81">
        <v>40787</v>
      </c>
      <c r="R103" s="81">
        <v>40817</v>
      </c>
      <c r="S103" s="81">
        <v>40848</v>
      </c>
      <c r="T103" s="81">
        <v>40878</v>
      </c>
      <c r="U103" s="81">
        <v>40909</v>
      </c>
      <c r="V103" s="81">
        <v>40940</v>
      </c>
      <c r="W103" s="81">
        <v>40969</v>
      </c>
      <c r="X103" s="81">
        <v>41000</v>
      </c>
      <c r="Y103" s="81">
        <v>41030</v>
      </c>
      <c r="Z103" s="81">
        <v>41061</v>
      </c>
      <c r="AA103" s="81">
        <v>41091</v>
      </c>
      <c r="AB103" s="81">
        <v>41122</v>
      </c>
      <c r="AC103" s="81">
        <v>41153</v>
      </c>
      <c r="AD103" s="81">
        <v>41183</v>
      </c>
      <c r="AE103" s="81">
        <v>41214</v>
      </c>
      <c r="AF103" s="81">
        <v>41244</v>
      </c>
      <c r="AG103" s="81">
        <v>41275</v>
      </c>
      <c r="AH103" s="81">
        <v>41306</v>
      </c>
      <c r="AI103" s="81">
        <v>41334</v>
      </c>
      <c r="AJ103" s="81">
        <v>41365</v>
      </c>
      <c r="AK103" s="81">
        <v>41395</v>
      </c>
      <c r="AL103" s="81">
        <v>41426</v>
      </c>
      <c r="AM103" s="81">
        <v>41456</v>
      </c>
      <c r="AN103" s="81">
        <v>41487</v>
      </c>
      <c r="AO103" s="81">
        <v>41518</v>
      </c>
      <c r="AP103" s="81">
        <v>41548</v>
      </c>
      <c r="AQ103" s="81">
        <v>41579</v>
      </c>
      <c r="AR103" s="81">
        <v>41609</v>
      </c>
    </row>
    <row r="104" spans="1:44" x14ac:dyDescent="0.3">
      <c r="G104" s="48">
        <f>G103*G102</f>
        <v>14500000</v>
      </c>
    </row>
    <row r="105" spans="1:44" x14ac:dyDescent="0.3">
      <c r="A105" s="38" t="str">
        <f>A4</f>
        <v>Hicks, Lee</v>
      </c>
      <c r="I105" s="42">
        <f>ROUND(I4*$G$102,2)</f>
        <v>96.67</v>
      </c>
      <c r="J105" s="42">
        <f t="shared" ref="J105:AR105" si="68">ROUND(J4*$G$102,2)</f>
        <v>96.67</v>
      </c>
      <c r="K105" s="42">
        <f t="shared" si="68"/>
        <v>96.67</v>
      </c>
      <c r="L105" s="42">
        <f t="shared" si="68"/>
        <v>96.67</v>
      </c>
      <c r="M105" s="42">
        <f t="shared" si="68"/>
        <v>96.67</v>
      </c>
      <c r="N105" s="42">
        <f t="shared" si="68"/>
        <v>96.67</v>
      </c>
      <c r="O105" s="42">
        <f t="shared" si="68"/>
        <v>96.67</v>
      </c>
      <c r="P105" s="42">
        <f t="shared" si="68"/>
        <v>96.67</v>
      </c>
      <c r="Q105" s="42">
        <f t="shared" si="68"/>
        <v>96.67</v>
      </c>
      <c r="R105" s="42">
        <f t="shared" si="68"/>
        <v>96.67</v>
      </c>
      <c r="S105" s="42">
        <f t="shared" si="68"/>
        <v>96.67</v>
      </c>
      <c r="T105" s="42">
        <f t="shared" si="68"/>
        <v>96.67</v>
      </c>
      <c r="U105" s="42">
        <f t="shared" si="68"/>
        <v>96.67</v>
      </c>
      <c r="V105" s="42">
        <f t="shared" si="68"/>
        <v>96.67</v>
      </c>
      <c r="W105" s="42">
        <f t="shared" si="68"/>
        <v>96.67</v>
      </c>
      <c r="X105" s="42">
        <f t="shared" si="68"/>
        <v>96.67</v>
      </c>
      <c r="Y105" s="42">
        <f t="shared" si="68"/>
        <v>96.67</v>
      </c>
      <c r="Z105" s="42">
        <f t="shared" si="68"/>
        <v>96.67</v>
      </c>
      <c r="AA105" s="42">
        <f t="shared" si="68"/>
        <v>96.67</v>
      </c>
      <c r="AB105" s="42">
        <f t="shared" si="68"/>
        <v>96.67</v>
      </c>
      <c r="AC105" s="42">
        <f t="shared" si="68"/>
        <v>96.67</v>
      </c>
      <c r="AD105" s="42">
        <f t="shared" si="68"/>
        <v>96.67</v>
      </c>
      <c r="AE105" s="42">
        <f t="shared" si="68"/>
        <v>96.67</v>
      </c>
      <c r="AF105" s="42">
        <f t="shared" si="68"/>
        <v>96.67</v>
      </c>
      <c r="AG105" s="42">
        <f t="shared" si="68"/>
        <v>96.67</v>
      </c>
      <c r="AH105" s="42">
        <f t="shared" si="68"/>
        <v>96.67</v>
      </c>
      <c r="AI105" s="42">
        <f t="shared" si="68"/>
        <v>96.67</v>
      </c>
      <c r="AJ105" s="42">
        <f t="shared" si="68"/>
        <v>96.67</v>
      </c>
      <c r="AK105" s="42">
        <f t="shared" si="68"/>
        <v>96.67</v>
      </c>
      <c r="AL105" s="42">
        <f t="shared" si="68"/>
        <v>96.67</v>
      </c>
      <c r="AM105" s="42">
        <f t="shared" si="68"/>
        <v>96.67</v>
      </c>
      <c r="AN105" s="42">
        <f t="shared" si="68"/>
        <v>96.67</v>
      </c>
      <c r="AO105" s="42">
        <f t="shared" si="68"/>
        <v>96.67</v>
      </c>
      <c r="AP105" s="42">
        <f t="shared" si="68"/>
        <v>96.67</v>
      </c>
      <c r="AQ105" s="42">
        <f t="shared" si="68"/>
        <v>96.67</v>
      </c>
      <c r="AR105" s="42">
        <f t="shared" si="68"/>
        <v>96.67</v>
      </c>
    </row>
    <row r="106" spans="1:44" x14ac:dyDescent="0.3">
      <c r="A106" s="38" t="str">
        <f>A5</f>
        <v>Muller, Peter</v>
      </c>
      <c r="I106" s="42">
        <f t="shared" ref="I106:AR106" si="69">ROUND(I5*$G$102,2)</f>
        <v>96.67</v>
      </c>
      <c r="J106" s="42">
        <f t="shared" si="69"/>
        <v>96.67</v>
      </c>
      <c r="K106" s="42">
        <f t="shared" si="69"/>
        <v>96.67</v>
      </c>
      <c r="L106" s="42">
        <f t="shared" si="69"/>
        <v>96.67</v>
      </c>
      <c r="M106" s="42">
        <f t="shared" si="69"/>
        <v>96.67</v>
      </c>
      <c r="N106" s="42">
        <f t="shared" si="69"/>
        <v>96.67</v>
      </c>
      <c r="O106" s="42">
        <f t="shared" si="69"/>
        <v>96.67</v>
      </c>
      <c r="P106" s="42">
        <f t="shared" si="69"/>
        <v>96.67</v>
      </c>
      <c r="Q106" s="42">
        <f t="shared" si="69"/>
        <v>96.67</v>
      </c>
      <c r="R106" s="42">
        <f t="shared" si="69"/>
        <v>96.67</v>
      </c>
      <c r="S106" s="42">
        <f t="shared" si="69"/>
        <v>96.67</v>
      </c>
      <c r="T106" s="42">
        <f t="shared" si="69"/>
        <v>96.67</v>
      </c>
      <c r="U106" s="42">
        <f t="shared" si="69"/>
        <v>96.67</v>
      </c>
      <c r="V106" s="42">
        <f t="shared" si="69"/>
        <v>96.67</v>
      </c>
      <c r="W106" s="42">
        <f t="shared" si="69"/>
        <v>96.67</v>
      </c>
      <c r="X106" s="42">
        <f t="shared" si="69"/>
        <v>96.67</v>
      </c>
      <c r="Y106" s="42">
        <f t="shared" si="69"/>
        <v>96.67</v>
      </c>
      <c r="Z106" s="42">
        <f t="shared" si="69"/>
        <v>96.67</v>
      </c>
      <c r="AA106" s="42">
        <f t="shared" si="69"/>
        <v>96.67</v>
      </c>
      <c r="AB106" s="42">
        <f t="shared" si="69"/>
        <v>96.67</v>
      </c>
      <c r="AC106" s="42">
        <f t="shared" si="69"/>
        <v>96.67</v>
      </c>
      <c r="AD106" s="42">
        <f t="shared" si="69"/>
        <v>96.67</v>
      </c>
      <c r="AE106" s="42">
        <f t="shared" si="69"/>
        <v>96.67</v>
      </c>
      <c r="AF106" s="42">
        <f t="shared" si="69"/>
        <v>96.67</v>
      </c>
      <c r="AG106" s="42">
        <f t="shared" si="69"/>
        <v>96.67</v>
      </c>
      <c r="AH106" s="42">
        <f t="shared" si="69"/>
        <v>96.67</v>
      </c>
      <c r="AI106" s="42">
        <f t="shared" si="69"/>
        <v>96.67</v>
      </c>
      <c r="AJ106" s="42">
        <f t="shared" si="69"/>
        <v>96.67</v>
      </c>
      <c r="AK106" s="42">
        <f t="shared" si="69"/>
        <v>96.67</v>
      </c>
      <c r="AL106" s="42">
        <f t="shared" si="69"/>
        <v>96.67</v>
      </c>
      <c r="AM106" s="42">
        <f t="shared" si="69"/>
        <v>96.67</v>
      </c>
      <c r="AN106" s="42">
        <f t="shared" si="69"/>
        <v>96.67</v>
      </c>
      <c r="AO106" s="42">
        <f t="shared" si="69"/>
        <v>96.67</v>
      </c>
      <c r="AP106" s="42">
        <f t="shared" si="69"/>
        <v>96.67</v>
      </c>
      <c r="AQ106" s="42">
        <f t="shared" si="69"/>
        <v>96.67</v>
      </c>
      <c r="AR106" s="42">
        <f t="shared" si="69"/>
        <v>96.67</v>
      </c>
    </row>
    <row r="107" spans="1:44" x14ac:dyDescent="0.3">
      <c r="A107" s="38" t="str">
        <f>A6</f>
        <v>Edmeades, Michael</v>
      </c>
      <c r="I107" s="42">
        <f t="shared" ref="I107:AR107" si="70">ROUND(I6*$G$102,2)</f>
        <v>96.67</v>
      </c>
      <c r="J107" s="42">
        <f t="shared" si="70"/>
        <v>96.67</v>
      </c>
      <c r="K107" s="42">
        <f t="shared" si="70"/>
        <v>96.67</v>
      </c>
      <c r="L107" s="42">
        <f t="shared" si="70"/>
        <v>96.67</v>
      </c>
      <c r="M107" s="42">
        <f t="shared" si="70"/>
        <v>96.67</v>
      </c>
      <c r="N107" s="42">
        <f t="shared" si="70"/>
        <v>96.67</v>
      </c>
      <c r="O107" s="42">
        <f t="shared" si="70"/>
        <v>96.67</v>
      </c>
      <c r="P107" s="42">
        <f t="shared" si="70"/>
        <v>96.67</v>
      </c>
      <c r="Q107" s="42">
        <f t="shared" si="70"/>
        <v>96.67</v>
      </c>
      <c r="R107" s="42">
        <f t="shared" si="70"/>
        <v>96.67</v>
      </c>
      <c r="S107" s="42">
        <f t="shared" si="70"/>
        <v>96.67</v>
      </c>
      <c r="T107" s="42">
        <f t="shared" si="70"/>
        <v>96.67</v>
      </c>
      <c r="U107" s="42">
        <f t="shared" si="70"/>
        <v>96.67</v>
      </c>
      <c r="V107" s="42">
        <f t="shared" si="70"/>
        <v>96.67</v>
      </c>
      <c r="W107" s="42">
        <f t="shared" si="70"/>
        <v>96.67</v>
      </c>
      <c r="X107" s="42">
        <f t="shared" si="70"/>
        <v>96.67</v>
      </c>
      <c r="Y107" s="42">
        <f t="shared" si="70"/>
        <v>96.67</v>
      </c>
      <c r="Z107" s="42">
        <f t="shared" si="70"/>
        <v>96.67</v>
      </c>
      <c r="AA107" s="42">
        <f t="shared" si="70"/>
        <v>96.67</v>
      </c>
      <c r="AB107" s="42">
        <f t="shared" si="70"/>
        <v>96.67</v>
      </c>
      <c r="AC107" s="42">
        <f t="shared" si="70"/>
        <v>96.67</v>
      </c>
      <c r="AD107" s="42">
        <f t="shared" si="70"/>
        <v>96.67</v>
      </c>
      <c r="AE107" s="42">
        <f t="shared" si="70"/>
        <v>96.67</v>
      </c>
      <c r="AF107" s="42">
        <f t="shared" si="70"/>
        <v>96.67</v>
      </c>
      <c r="AG107" s="42">
        <f t="shared" si="70"/>
        <v>96.67</v>
      </c>
      <c r="AH107" s="42">
        <f t="shared" si="70"/>
        <v>96.67</v>
      </c>
      <c r="AI107" s="42">
        <f t="shared" si="70"/>
        <v>96.67</v>
      </c>
      <c r="AJ107" s="42">
        <f t="shared" si="70"/>
        <v>96.67</v>
      </c>
      <c r="AK107" s="42">
        <f t="shared" si="70"/>
        <v>96.67</v>
      </c>
      <c r="AL107" s="42">
        <f t="shared" si="70"/>
        <v>96.67</v>
      </c>
      <c r="AM107" s="42">
        <f t="shared" si="70"/>
        <v>96.67</v>
      </c>
      <c r="AN107" s="42">
        <f t="shared" si="70"/>
        <v>96.67</v>
      </c>
      <c r="AO107" s="42">
        <f t="shared" si="70"/>
        <v>96.67</v>
      </c>
      <c r="AP107" s="42">
        <f t="shared" si="70"/>
        <v>96.67</v>
      </c>
      <c r="AQ107" s="42">
        <f t="shared" si="70"/>
        <v>96.67</v>
      </c>
      <c r="AR107" s="42">
        <f t="shared" si="70"/>
        <v>96.67</v>
      </c>
    </row>
    <row r="108" spans="1:44" x14ac:dyDescent="0.3">
      <c r="A108" s="38" t="str">
        <f t="shared" ref="A108" si="71">A7</f>
        <v>Sanders, Larry</v>
      </c>
      <c r="I108" s="42">
        <f t="shared" ref="I108:AR108" si="72">ROUND(I7*$G$102,2)</f>
        <v>96.67</v>
      </c>
      <c r="J108" s="42">
        <f t="shared" si="72"/>
        <v>96.67</v>
      </c>
      <c r="K108" s="42">
        <f t="shared" si="72"/>
        <v>96.67</v>
      </c>
      <c r="L108" s="42">
        <f t="shared" si="72"/>
        <v>96.67</v>
      </c>
      <c r="M108" s="42">
        <f t="shared" si="72"/>
        <v>96.67</v>
      </c>
      <c r="N108" s="42">
        <f t="shared" si="72"/>
        <v>96.67</v>
      </c>
      <c r="O108" s="42">
        <f t="shared" si="72"/>
        <v>96.67</v>
      </c>
      <c r="P108" s="42">
        <f t="shared" si="72"/>
        <v>96.67</v>
      </c>
      <c r="Q108" s="42">
        <f t="shared" si="72"/>
        <v>96.67</v>
      </c>
      <c r="R108" s="42">
        <f t="shared" si="72"/>
        <v>96.67</v>
      </c>
      <c r="S108" s="42">
        <f t="shared" si="72"/>
        <v>96.67</v>
      </c>
      <c r="T108" s="42">
        <f t="shared" si="72"/>
        <v>96.67</v>
      </c>
      <c r="U108" s="42">
        <f t="shared" si="72"/>
        <v>96.67</v>
      </c>
      <c r="V108" s="42">
        <f t="shared" si="72"/>
        <v>96.67</v>
      </c>
      <c r="W108" s="42">
        <f t="shared" si="72"/>
        <v>96.67</v>
      </c>
      <c r="X108" s="42">
        <f t="shared" si="72"/>
        <v>96.67</v>
      </c>
      <c r="Y108" s="42">
        <f t="shared" si="72"/>
        <v>96.67</v>
      </c>
      <c r="Z108" s="42">
        <f t="shared" si="72"/>
        <v>96.67</v>
      </c>
      <c r="AA108" s="42">
        <f t="shared" si="72"/>
        <v>96.67</v>
      </c>
      <c r="AB108" s="42">
        <f t="shared" si="72"/>
        <v>96.67</v>
      </c>
      <c r="AC108" s="42">
        <f t="shared" si="72"/>
        <v>96.67</v>
      </c>
      <c r="AD108" s="42">
        <f t="shared" si="72"/>
        <v>96.67</v>
      </c>
      <c r="AE108" s="42">
        <f t="shared" si="72"/>
        <v>96.67</v>
      </c>
      <c r="AF108" s="42">
        <f t="shared" si="72"/>
        <v>96.67</v>
      </c>
      <c r="AG108" s="42">
        <f t="shared" si="72"/>
        <v>96.67</v>
      </c>
      <c r="AH108" s="42">
        <f t="shared" si="72"/>
        <v>96.67</v>
      </c>
      <c r="AI108" s="42">
        <f t="shared" si="72"/>
        <v>96.67</v>
      </c>
      <c r="AJ108" s="42">
        <f t="shared" si="72"/>
        <v>96.67</v>
      </c>
      <c r="AK108" s="42">
        <f t="shared" si="72"/>
        <v>96.67</v>
      </c>
      <c r="AL108" s="42">
        <f t="shared" si="72"/>
        <v>96.67</v>
      </c>
      <c r="AM108" s="42">
        <f t="shared" si="72"/>
        <v>96.67</v>
      </c>
      <c r="AN108" s="42">
        <f t="shared" si="72"/>
        <v>96.67</v>
      </c>
      <c r="AO108" s="42">
        <f t="shared" si="72"/>
        <v>96.67</v>
      </c>
      <c r="AP108" s="42">
        <f t="shared" si="72"/>
        <v>96.67</v>
      </c>
      <c r="AQ108" s="42">
        <f t="shared" si="72"/>
        <v>96.67</v>
      </c>
      <c r="AR108" s="42">
        <f t="shared" si="72"/>
        <v>96.67</v>
      </c>
    </row>
    <row r="109" spans="1:44" x14ac:dyDescent="0.3">
      <c r="A109" s="38" t="str">
        <f>A8</f>
        <v>David Kassens</v>
      </c>
      <c r="I109" s="42">
        <f t="shared" ref="I109:AR109" si="73">ROUND(I8*$G$102,2)</f>
        <v>96.67</v>
      </c>
      <c r="J109" s="42">
        <f t="shared" si="73"/>
        <v>96.67</v>
      </c>
      <c r="K109" s="42">
        <f t="shared" si="73"/>
        <v>96.67</v>
      </c>
      <c r="L109" s="42">
        <f t="shared" si="73"/>
        <v>96.67</v>
      </c>
      <c r="M109" s="42">
        <f t="shared" si="73"/>
        <v>96.67</v>
      </c>
      <c r="N109" s="42">
        <f t="shared" si="73"/>
        <v>96.67</v>
      </c>
      <c r="O109" s="42">
        <f t="shared" si="73"/>
        <v>96.67</v>
      </c>
      <c r="P109" s="42">
        <f t="shared" si="73"/>
        <v>96.67</v>
      </c>
      <c r="Q109" s="42">
        <f t="shared" si="73"/>
        <v>96.67</v>
      </c>
      <c r="R109" s="42">
        <f t="shared" si="73"/>
        <v>96.67</v>
      </c>
      <c r="S109" s="42">
        <f t="shared" si="73"/>
        <v>96.67</v>
      </c>
      <c r="T109" s="42">
        <f t="shared" si="73"/>
        <v>96.67</v>
      </c>
      <c r="U109" s="42">
        <f t="shared" si="73"/>
        <v>96.67</v>
      </c>
      <c r="V109" s="42">
        <f t="shared" si="73"/>
        <v>96.67</v>
      </c>
      <c r="W109" s="42">
        <f t="shared" si="73"/>
        <v>96.67</v>
      </c>
      <c r="X109" s="42">
        <f t="shared" si="73"/>
        <v>96.67</v>
      </c>
      <c r="Y109" s="42">
        <f t="shared" si="73"/>
        <v>96.67</v>
      </c>
      <c r="Z109" s="42">
        <f t="shared" si="73"/>
        <v>96.67</v>
      </c>
      <c r="AA109" s="42">
        <f t="shared" si="73"/>
        <v>96.67</v>
      </c>
      <c r="AB109" s="42">
        <f t="shared" si="73"/>
        <v>96.67</v>
      </c>
      <c r="AC109" s="42">
        <f t="shared" si="73"/>
        <v>96.67</v>
      </c>
      <c r="AD109" s="42">
        <f t="shared" si="73"/>
        <v>96.67</v>
      </c>
      <c r="AE109" s="42">
        <f t="shared" si="73"/>
        <v>96.67</v>
      </c>
      <c r="AF109" s="42">
        <f t="shared" si="73"/>
        <v>96.67</v>
      </c>
      <c r="AG109" s="42">
        <f t="shared" si="73"/>
        <v>96.67</v>
      </c>
      <c r="AH109" s="42">
        <f t="shared" si="73"/>
        <v>96.67</v>
      </c>
      <c r="AI109" s="42">
        <f t="shared" si="73"/>
        <v>96.67</v>
      </c>
      <c r="AJ109" s="42">
        <f t="shared" si="73"/>
        <v>96.67</v>
      </c>
      <c r="AK109" s="42">
        <f t="shared" si="73"/>
        <v>96.67</v>
      </c>
      <c r="AL109" s="42">
        <f t="shared" si="73"/>
        <v>96.67</v>
      </c>
      <c r="AM109" s="42">
        <f t="shared" si="73"/>
        <v>96.67</v>
      </c>
      <c r="AN109" s="42">
        <f t="shared" si="73"/>
        <v>96.67</v>
      </c>
      <c r="AO109" s="42">
        <f t="shared" si="73"/>
        <v>96.67</v>
      </c>
      <c r="AP109" s="42">
        <f t="shared" si="73"/>
        <v>96.67</v>
      </c>
      <c r="AQ109" s="42">
        <f t="shared" si="73"/>
        <v>96.67</v>
      </c>
      <c r="AR109" s="42">
        <f t="shared" si="73"/>
        <v>96.67</v>
      </c>
    </row>
    <row r="110" spans="1:44" x14ac:dyDescent="0.3">
      <c r="A110" s="38" t="str">
        <f>A9</f>
        <v>Ray Johnson</v>
      </c>
      <c r="I110" s="42">
        <f t="shared" ref="I110:AR110" si="74">ROUND(I9*$G$102,2)</f>
        <v>96.67</v>
      </c>
      <c r="J110" s="42">
        <f t="shared" si="74"/>
        <v>96.67</v>
      </c>
      <c r="K110" s="42">
        <f t="shared" si="74"/>
        <v>96.67</v>
      </c>
      <c r="L110" s="42">
        <f t="shared" si="74"/>
        <v>96.67</v>
      </c>
      <c r="M110" s="42">
        <f t="shared" si="74"/>
        <v>96.67</v>
      </c>
      <c r="N110" s="42">
        <f t="shared" si="74"/>
        <v>96.67</v>
      </c>
      <c r="O110" s="42">
        <f t="shared" si="74"/>
        <v>96.67</v>
      </c>
      <c r="P110" s="42">
        <f t="shared" si="74"/>
        <v>96.67</v>
      </c>
      <c r="Q110" s="42">
        <f t="shared" si="74"/>
        <v>96.67</v>
      </c>
      <c r="R110" s="42">
        <f t="shared" si="74"/>
        <v>96.67</v>
      </c>
      <c r="S110" s="42">
        <f t="shared" si="74"/>
        <v>96.67</v>
      </c>
      <c r="T110" s="42">
        <f t="shared" si="74"/>
        <v>96.67</v>
      </c>
      <c r="U110" s="42">
        <f t="shared" si="74"/>
        <v>96.67</v>
      </c>
      <c r="V110" s="42">
        <f t="shared" si="74"/>
        <v>96.67</v>
      </c>
      <c r="W110" s="42">
        <f t="shared" si="74"/>
        <v>96.67</v>
      </c>
      <c r="X110" s="42">
        <f t="shared" si="74"/>
        <v>96.67</v>
      </c>
      <c r="Y110" s="42">
        <f t="shared" si="74"/>
        <v>96.67</v>
      </c>
      <c r="Z110" s="42">
        <f t="shared" si="74"/>
        <v>96.67</v>
      </c>
      <c r="AA110" s="42">
        <f t="shared" si="74"/>
        <v>96.67</v>
      </c>
      <c r="AB110" s="42">
        <f t="shared" si="74"/>
        <v>96.67</v>
      </c>
      <c r="AC110" s="42">
        <f t="shared" si="74"/>
        <v>96.67</v>
      </c>
      <c r="AD110" s="42">
        <f t="shared" si="74"/>
        <v>96.67</v>
      </c>
      <c r="AE110" s="42">
        <f t="shared" si="74"/>
        <v>96.67</v>
      </c>
      <c r="AF110" s="42">
        <f t="shared" si="74"/>
        <v>96.67</v>
      </c>
      <c r="AG110" s="42">
        <f t="shared" si="74"/>
        <v>96.67</v>
      </c>
      <c r="AH110" s="42">
        <f t="shared" si="74"/>
        <v>96.67</v>
      </c>
      <c r="AI110" s="42">
        <f t="shared" si="74"/>
        <v>96.67</v>
      </c>
      <c r="AJ110" s="42">
        <f t="shared" si="74"/>
        <v>96.67</v>
      </c>
      <c r="AK110" s="42">
        <f t="shared" si="74"/>
        <v>96.67</v>
      </c>
      <c r="AL110" s="42">
        <f t="shared" si="74"/>
        <v>96.67</v>
      </c>
      <c r="AM110" s="42">
        <f t="shared" si="74"/>
        <v>96.67</v>
      </c>
      <c r="AN110" s="42">
        <f t="shared" si="74"/>
        <v>96.67</v>
      </c>
      <c r="AO110" s="42">
        <f t="shared" si="74"/>
        <v>96.67</v>
      </c>
      <c r="AP110" s="42">
        <f t="shared" si="74"/>
        <v>96.67</v>
      </c>
      <c r="AQ110" s="42">
        <f t="shared" si="74"/>
        <v>96.67</v>
      </c>
      <c r="AR110" s="42">
        <f t="shared" si="74"/>
        <v>96.67</v>
      </c>
    </row>
    <row r="111" spans="1:44" x14ac:dyDescent="0.3">
      <c r="A111" s="38" t="str">
        <f>A10</f>
        <v>Pete McLain</v>
      </c>
      <c r="I111" s="42">
        <f t="shared" ref="I111:AR111" si="75">ROUND(I10*$G$102,2)</f>
        <v>90.63</v>
      </c>
      <c r="J111" s="42">
        <f t="shared" si="75"/>
        <v>90.63</v>
      </c>
      <c r="K111" s="42">
        <f t="shared" si="75"/>
        <v>90.63</v>
      </c>
      <c r="L111" s="42">
        <f t="shared" si="75"/>
        <v>90.63</v>
      </c>
      <c r="M111" s="42">
        <f t="shared" si="75"/>
        <v>90.63</v>
      </c>
      <c r="N111" s="42">
        <f t="shared" si="75"/>
        <v>90.63</v>
      </c>
      <c r="O111" s="42">
        <f t="shared" si="75"/>
        <v>90.63</v>
      </c>
      <c r="P111" s="42">
        <f t="shared" si="75"/>
        <v>90.63</v>
      </c>
      <c r="Q111" s="42">
        <f t="shared" si="75"/>
        <v>90.63</v>
      </c>
      <c r="R111" s="42">
        <f t="shared" si="75"/>
        <v>90.63</v>
      </c>
      <c r="S111" s="42">
        <f t="shared" si="75"/>
        <v>90.63</v>
      </c>
      <c r="T111" s="42">
        <f t="shared" si="75"/>
        <v>90.63</v>
      </c>
      <c r="U111" s="42">
        <f t="shared" si="75"/>
        <v>90.63</v>
      </c>
      <c r="V111" s="42">
        <f t="shared" si="75"/>
        <v>90.63</v>
      </c>
      <c r="W111" s="42">
        <f t="shared" si="75"/>
        <v>90.63</v>
      </c>
      <c r="X111" s="42">
        <f t="shared" si="75"/>
        <v>90.63</v>
      </c>
      <c r="Y111" s="42">
        <f t="shared" si="75"/>
        <v>90.63</v>
      </c>
      <c r="Z111" s="42">
        <f t="shared" si="75"/>
        <v>90.63</v>
      </c>
      <c r="AA111" s="42">
        <f t="shared" si="75"/>
        <v>90.63</v>
      </c>
      <c r="AB111" s="42">
        <f t="shared" si="75"/>
        <v>90.63</v>
      </c>
      <c r="AC111" s="42">
        <f t="shared" si="75"/>
        <v>90.63</v>
      </c>
      <c r="AD111" s="42">
        <f t="shared" si="75"/>
        <v>90.63</v>
      </c>
      <c r="AE111" s="42">
        <f t="shared" si="75"/>
        <v>90.63</v>
      </c>
      <c r="AF111" s="42">
        <f t="shared" si="75"/>
        <v>90.63</v>
      </c>
      <c r="AG111" s="42">
        <f t="shared" si="75"/>
        <v>90.63</v>
      </c>
      <c r="AH111" s="42">
        <f t="shared" si="75"/>
        <v>90.63</v>
      </c>
      <c r="AI111" s="42">
        <f t="shared" si="75"/>
        <v>90.63</v>
      </c>
      <c r="AJ111" s="42">
        <f t="shared" si="75"/>
        <v>90.63</v>
      </c>
      <c r="AK111" s="42">
        <f t="shared" si="75"/>
        <v>90.63</v>
      </c>
      <c r="AL111" s="42">
        <f t="shared" si="75"/>
        <v>90.63</v>
      </c>
      <c r="AM111" s="42">
        <f t="shared" si="75"/>
        <v>90.63</v>
      </c>
      <c r="AN111" s="42">
        <f t="shared" si="75"/>
        <v>90.63</v>
      </c>
      <c r="AO111" s="42">
        <f t="shared" si="75"/>
        <v>90.63</v>
      </c>
      <c r="AP111" s="42">
        <f t="shared" si="75"/>
        <v>90.63</v>
      </c>
      <c r="AQ111" s="42">
        <f t="shared" si="75"/>
        <v>90.63</v>
      </c>
      <c r="AR111" s="42">
        <f t="shared" si="75"/>
        <v>90.63</v>
      </c>
    </row>
    <row r="112" spans="1:44" x14ac:dyDescent="0.3">
      <c r="A112" s="38" t="str">
        <f t="shared" ref="A112:A149" si="76">A11</f>
        <v>Accounting Clerk</v>
      </c>
      <c r="I112" s="42">
        <f t="shared" ref="I112:AR112" si="77">ROUND(I11*$G$102,2)</f>
        <v>54.38</v>
      </c>
      <c r="J112" s="42">
        <f t="shared" si="77"/>
        <v>54.38</v>
      </c>
      <c r="K112" s="42">
        <f t="shared" si="77"/>
        <v>54.38</v>
      </c>
      <c r="L112" s="42">
        <f t="shared" si="77"/>
        <v>54.38</v>
      </c>
      <c r="M112" s="42">
        <f t="shared" si="77"/>
        <v>54.38</v>
      </c>
      <c r="N112" s="42">
        <f t="shared" si="77"/>
        <v>54.38</v>
      </c>
      <c r="O112" s="42">
        <f t="shared" si="77"/>
        <v>54.38</v>
      </c>
      <c r="P112" s="42">
        <f t="shared" si="77"/>
        <v>54.38</v>
      </c>
      <c r="Q112" s="42">
        <f t="shared" si="77"/>
        <v>54.38</v>
      </c>
      <c r="R112" s="42">
        <f t="shared" si="77"/>
        <v>54.38</v>
      </c>
      <c r="S112" s="42">
        <f t="shared" si="77"/>
        <v>54.38</v>
      </c>
      <c r="T112" s="42">
        <f t="shared" si="77"/>
        <v>54.38</v>
      </c>
      <c r="U112" s="42">
        <f t="shared" si="77"/>
        <v>54.38</v>
      </c>
      <c r="V112" s="42">
        <f t="shared" si="77"/>
        <v>54.38</v>
      </c>
      <c r="W112" s="42">
        <f t="shared" si="77"/>
        <v>54.38</v>
      </c>
      <c r="X112" s="42">
        <f t="shared" si="77"/>
        <v>54.38</v>
      </c>
      <c r="Y112" s="42">
        <f t="shared" si="77"/>
        <v>54.38</v>
      </c>
      <c r="Z112" s="42">
        <f t="shared" si="77"/>
        <v>54.38</v>
      </c>
      <c r="AA112" s="42">
        <f t="shared" si="77"/>
        <v>54.38</v>
      </c>
      <c r="AB112" s="42">
        <f t="shared" si="77"/>
        <v>54.38</v>
      </c>
      <c r="AC112" s="42">
        <f t="shared" si="77"/>
        <v>54.38</v>
      </c>
      <c r="AD112" s="42">
        <f t="shared" si="77"/>
        <v>54.38</v>
      </c>
      <c r="AE112" s="42">
        <f t="shared" si="77"/>
        <v>54.38</v>
      </c>
      <c r="AF112" s="42">
        <f t="shared" si="77"/>
        <v>54.38</v>
      </c>
      <c r="AG112" s="42">
        <f t="shared" si="77"/>
        <v>54.38</v>
      </c>
      <c r="AH112" s="42">
        <f t="shared" si="77"/>
        <v>54.38</v>
      </c>
      <c r="AI112" s="42">
        <f t="shared" si="77"/>
        <v>54.38</v>
      </c>
      <c r="AJ112" s="42">
        <f t="shared" si="77"/>
        <v>54.38</v>
      </c>
      <c r="AK112" s="42">
        <f t="shared" si="77"/>
        <v>54.38</v>
      </c>
      <c r="AL112" s="42">
        <f t="shared" si="77"/>
        <v>54.38</v>
      </c>
      <c r="AM112" s="42">
        <f t="shared" si="77"/>
        <v>54.38</v>
      </c>
      <c r="AN112" s="42">
        <f t="shared" si="77"/>
        <v>54.38</v>
      </c>
      <c r="AO112" s="42">
        <f t="shared" si="77"/>
        <v>54.38</v>
      </c>
      <c r="AP112" s="42">
        <f t="shared" si="77"/>
        <v>54.38</v>
      </c>
      <c r="AQ112" s="42">
        <f t="shared" si="77"/>
        <v>54.38</v>
      </c>
      <c r="AR112" s="42">
        <f t="shared" si="77"/>
        <v>54.38</v>
      </c>
    </row>
    <row r="113" spans="1:44" x14ac:dyDescent="0.3">
      <c r="A113" s="38" t="str">
        <f t="shared" si="76"/>
        <v>Purchasing Assistant</v>
      </c>
      <c r="I113" s="42">
        <f t="shared" ref="I113:AR113" si="78">ROUND(I12*$G$102,2)</f>
        <v>60.42</v>
      </c>
      <c r="J113" s="42">
        <f t="shared" si="78"/>
        <v>60.42</v>
      </c>
      <c r="K113" s="42">
        <f t="shared" si="78"/>
        <v>60.42</v>
      </c>
      <c r="L113" s="42">
        <f t="shared" si="78"/>
        <v>60.42</v>
      </c>
      <c r="M113" s="42">
        <f t="shared" si="78"/>
        <v>60.42</v>
      </c>
      <c r="N113" s="42">
        <f t="shared" si="78"/>
        <v>60.42</v>
      </c>
      <c r="O113" s="42">
        <f t="shared" si="78"/>
        <v>60.42</v>
      </c>
      <c r="P113" s="42">
        <f t="shared" si="78"/>
        <v>60.42</v>
      </c>
      <c r="Q113" s="42">
        <f t="shared" si="78"/>
        <v>60.42</v>
      </c>
      <c r="R113" s="42">
        <f t="shared" si="78"/>
        <v>60.42</v>
      </c>
      <c r="S113" s="42">
        <f t="shared" si="78"/>
        <v>60.42</v>
      </c>
      <c r="T113" s="42">
        <f t="shared" si="78"/>
        <v>60.42</v>
      </c>
      <c r="U113" s="42">
        <f t="shared" si="78"/>
        <v>60.42</v>
      </c>
      <c r="V113" s="42">
        <f t="shared" si="78"/>
        <v>60.42</v>
      </c>
      <c r="W113" s="42">
        <f t="shared" si="78"/>
        <v>60.42</v>
      </c>
      <c r="X113" s="42">
        <f t="shared" si="78"/>
        <v>60.42</v>
      </c>
      <c r="Y113" s="42">
        <f t="shared" si="78"/>
        <v>60.42</v>
      </c>
      <c r="Z113" s="42">
        <f t="shared" si="78"/>
        <v>60.42</v>
      </c>
      <c r="AA113" s="42">
        <f t="shared" si="78"/>
        <v>60.42</v>
      </c>
      <c r="AB113" s="42">
        <f t="shared" si="78"/>
        <v>60.42</v>
      </c>
      <c r="AC113" s="42">
        <f t="shared" si="78"/>
        <v>60.42</v>
      </c>
      <c r="AD113" s="42">
        <f t="shared" si="78"/>
        <v>60.42</v>
      </c>
      <c r="AE113" s="42">
        <f t="shared" si="78"/>
        <v>60.42</v>
      </c>
      <c r="AF113" s="42">
        <f t="shared" si="78"/>
        <v>60.42</v>
      </c>
      <c r="AG113" s="42">
        <f t="shared" si="78"/>
        <v>60.42</v>
      </c>
      <c r="AH113" s="42">
        <f t="shared" si="78"/>
        <v>60.42</v>
      </c>
      <c r="AI113" s="42">
        <f t="shared" si="78"/>
        <v>60.42</v>
      </c>
      <c r="AJ113" s="42">
        <f t="shared" si="78"/>
        <v>60.42</v>
      </c>
      <c r="AK113" s="42">
        <f t="shared" si="78"/>
        <v>60.42</v>
      </c>
      <c r="AL113" s="42">
        <f t="shared" si="78"/>
        <v>60.42</v>
      </c>
      <c r="AM113" s="42">
        <f t="shared" si="78"/>
        <v>60.42</v>
      </c>
      <c r="AN113" s="42">
        <f t="shared" si="78"/>
        <v>60.42</v>
      </c>
      <c r="AO113" s="42">
        <f t="shared" si="78"/>
        <v>60.42</v>
      </c>
      <c r="AP113" s="42">
        <f t="shared" si="78"/>
        <v>60.42</v>
      </c>
      <c r="AQ113" s="42">
        <f t="shared" si="78"/>
        <v>60.42</v>
      </c>
      <c r="AR113" s="42">
        <f t="shared" si="78"/>
        <v>60.42</v>
      </c>
    </row>
    <row r="114" spans="1:44" x14ac:dyDescent="0.3">
      <c r="A114" s="38" t="str">
        <f t="shared" si="76"/>
        <v>Jim Custer</v>
      </c>
      <c r="I114" s="42">
        <f t="shared" ref="I114:AR114" si="79">ROUND(I13*$G$102,2)</f>
        <v>72.5</v>
      </c>
      <c r="J114" s="42">
        <f t="shared" si="79"/>
        <v>72.5</v>
      </c>
      <c r="K114" s="42">
        <f t="shared" si="79"/>
        <v>72.5</v>
      </c>
      <c r="L114" s="42">
        <f t="shared" si="79"/>
        <v>72.5</v>
      </c>
      <c r="M114" s="42">
        <f t="shared" si="79"/>
        <v>72.5</v>
      </c>
      <c r="N114" s="42">
        <f t="shared" si="79"/>
        <v>72.5</v>
      </c>
      <c r="O114" s="42">
        <f t="shared" si="79"/>
        <v>72.5</v>
      </c>
      <c r="P114" s="42">
        <f t="shared" si="79"/>
        <v>72.5</v>
      </c>
      <c r="Q114" s="42">
        <f t="shared" si="79"/>
        <v>72.5</v>
      </c>
      <c r="R114" s="42">
        <f t="shared" si="79"/>
        <v>72.5</v>
      </c>
      <c r="S114" s="42">
        <f t="shared" si="79"/>
        <v>72.5</v>
      </c>
      <c r="T114" s="42">
        <f t="shared" si="79"/>
        <v>72.5</v>
      </c>
      <c r="U114" s="42">
        <f t="shared" si="79"/>
        <v>72.5</v>
      </c>
      <c r="V114" s="42">
        <f t="shared" si="79"/>
        <v>72.5</v>
      </c>
      <c r="W114" s="42">
        <f t="shared" si="79"/>
        <v>72.5</v>
      </c>
      <c r="X114" s="42">
        <f t="shared" si="79"/>
        <v>72.5</v>
      </c>
      <c r="Y114" s="42">
        <f t="shared" si="79"/>
        <v>72.5</v>
      </c>
      <c r="Z114" s="42">
        <f t="shared" si="79"/>
        <v>72.5</v>
      </c>
      <c r="AA114" s="42">
        <f t="shared" si="79"/>
        <v>72.5</v>
      </c>
      <c r="AB114" s="42">
        <f t="shared" si="79"/>
        <v>72.5</v>
      </c>
      <c r="AC114" s="42">
        <f t="shared" si="79"/>
        <v>72.5</v>
      </c>
      <c r="AD114" s="42">
        <f t="shared" si="79"/>
        <v>72.5</v>
      </c>
      <c r="AE114" s="42">
        <f t="shared" si="79"/>
        <v>72.5</v>
      </c>
      <c r="AF114" s="42">
        <f t="shared" si="79"/>
        <v>72.5</v>
      </c>
      <c r="AG114" s="42">
        <f t="shared" si="79"/>
        <v>72.5</v>
      </c>
      <c r="AH114" s="42">
        <f t="shared" si="79"/>
        <v>72.5</v>
      </c>
      <c r="AI114" s="42">
        <f t="shared" si="79"/>
        <v>72.5</v>
      </c>
      <c r="AJ114" s="42">
        <f t="shared" si="79"/>
        <v>72.5</v>
      </c>
      <c r="AK114" s="42">
        <f t="shared" si="79"/>
        <v>72.5</v>
      </c>
      <c r="AL114" s="42">
        <f t="shared" si="79"/>
        <v>72.5</v>
      </c>
      <c r="AM114" s="42">
        <f t="shared" si="79"/>
        <v>72.5</v>
      </c>
      <c r="AN114" s="42">
        <f t="shared" si="79"/>
        <v>72.5</v>
      </c>
      <c r="AO114" s="42">
        <f t="shared" si="79"/>
        <v>72.5</v>
      </c>
      <c r="AP114" s="42">
        <f t="shared" si="79"/>
        <v>72.5</v>
      </c>
      <c r="AQ114" s="42">
        <f t="shared" si="79"/>
        <v>72.5</v>
      </c>
      <c r="AR114" s="42">
        <f t="shared" si="79"/>
        <v>72.5</v>
      </c>
    </row>
    <row r="115" spans="1:44" x14ac:dyDescent="0.3">
      <c r="A115" s="38" t="str">
        <f t="shared" si="76"/>
        <v>John Hough</v>
      </c>
      <c r="I115" s="42">
        <f t="shared" ref="I115:AR115" si="80">ROUND(I14*$G$102,2)</f>
        <v>0</v>
      </c>
      <c r="J115" s="42">
        <f t="shared" si="80"/>
        <v>0</v>
      </c>
      <c r="K115" s="42">
        <f t="shared" si="80"/>
        <v>72.5</v>
      </c>
      <c r="L115" s="42">
        <f t="shared" si="80"/>
        <v>72.5</v>
      </c>
      <c r="M115" s="42">
        <f t="shared" si="80"/>
        <v>72.5</v>
      </c>
      <c r="N115" s="42">
        <f t="shared" si="80"/>
        <v>72.5</v>
      </c>
      <c r="O115" s="42">
        <f t="shared" si="80"/>
        <v>72.5</v>
      </c>
      <c r="P115" s="42">
        <f t="shared" si="80"/>
        <v>72.5</v>
      </c>
      <c r="Q115" s="42">
        <f t="shared" si="80"/>
        <v>72.5</v>
      </c>
      <c r="R115" s="42">
        <f t="shared" si="80"/>
        <v>72.5</v>
      </c>
      <c r="S115" s="42">
        <f t="shared" si="80"/>
        <v>72.5</v>
      </c>
      <c r="T115" s="42">
        <f t="shared" si="80"/>
        <v>72.5</v>
      </c>
      <c r="U115" s="42">
        <f t="shared" si="80"/>
        <v>72.5</v>
      </c>
      <c r="V115" s="42">
        <f t="shared" si="80"/>
        <v>72.5</v>
      </c>
      <c r="W115" s="42">
        <f t="shared" si="80"/>
        <v>72.5</v>
      </c>
      <c r="X115" s="42">
        <f t="shared" si="80"/>
        <v>72.5</v>
      </c>
      <c r="Y115" s="42">
        <f t="shared" si="80"/>
        <v>72.5</v>
      </c>
      <c r="Z115" s="42">
        <f t="shared" si="80"/>
        <v>72.5</v>
      </c>
      <c r="AA115" s="42">
        <f t="shared" si="80"/>
        <v>72.5</v>
      </c>
      <c r="AB115" s="42">
        <f t="shared" si="80"/>
        <v>72.5</v>
      </c>
      <c r="AC115" s="42">
        <f t="shared" si="80"/>
        <v>72.5</v>
      </c>
      <c r="AD115" s="42">
        <f t="shared" si="80"/>
        <v>72.5</v>
      </c>
      <c r="AE115" s="42">
        <f t="shared" si="80"/>
        <v>72.5</v>
      </c>
      <c r="AF115" s="42">
        <f t="shared" si="80"/>
        <v>72.5</v>
      </c>
      <c r="AG115" s="42">
        <f t="shared" si="80"/>
        <v>72.5</v>
      </c>
      <c r="AH115" s="42">
        <f t="shared" si="80"/>
        <v>72.5</v>
      </c>
      <c r="AI115" s="42">
        <f t="shared" si="80"/>
        <v>72.5</v>
      </c>
      <c r="AJ115" s="42">
        <f t="shared" si="80"/>
        <v>72.5</v>
      </c>
      <c r="AK115" s="42">
        <f t="shared" si="80"/>
        <v>72.5</v>
      </c>
      <c r="AL115" s="42">
        <f t="shared" si="80"/>
        <v>72.5</v>
      </c>
      <c r="AM115" s="42">
        <f t="shared" si="80"/>
        <v>72.5</v>
      </c>
      <c r="AN115" s="42">
        <f t="shared" si="80"/>
        <v>72.5</v>
      </c>
      <c r="AO115" s="42">
        <f t="shared" si="80"/>
        <v>72.5</v>
      </c>
      <c r="AP115" s="42">
        <f t="shared" si="80"/>
        <v>72.5</v>
      </c>
      <c r="AQ115" s="42">
        <f t="shared" si="80"/>
        <v>72.5</v>
      </c>
      <c r="AR115" s="42">
        <f t="shared" si="80"/>
        <v>72.5</v>
      </c>
    </row>
    <row r="116" spans="1:44" x14ac:dyDescent="0.3">
      <c r="A116" s="38" t="str">
        <f t="shared" si="76"/>
        <v>Receptionist - Executive Assistant</v>
      </c>
      <c r="I116" s="42">
        <f t="shared" ref="I116:AR116" si="81">ROUND(I15*$G$102,2)</f>
        <v>0</v>
      </c>
      <c r="J116" s="42">
        <f t="shared" si="81"/>
        <v>42.29</v>
      </c>
      <c r="K116" s="42">
        <f t="shared" si="81"/>
        <v>42.29</v>
      </c>
      <c r="L116" s="42">
        <f t="shared" si="81"/>
        <v>42.29</v>
      </c>
      <c r="M116" s="42">
        <f t="shared" si="81"/>
        <v>42.29</v>
      </c>
      <c r="N116" s="42">
        <f t="shared" si="81"/>
        <v>42.29</v>
      </c>
      <c r="O116" s="42">
        <f t="shared" si="81"/>
        <v>42.29</v>
      </c>
      <c r="P116" s="42">
        <f t="shared" si="81"/>
        <v>42.29</v>
      </c>
      <c r="Q116" s="42">
        <f t="shared" si="81"/>
        <v>42.29</v>
      </c>
      <c r="R116" s="42">
        <f t="shared" si="81"/>
        <v>42.29</v>
      </c>
      <c r="S116" s="42">
        <f t="shared" si="81"/>
        <v>42.29</v>
      </c>
      <c r="T116" s="42">
        <f t="shared" si="81"/>
        <v>42.29</v>
      </c>
      <c r="U116" s="42">
        <f t="shared" si="81"/>
        <v>42.29</v>
      </c>
      <c r="V116" s="42">
        <f t="shared" si="81"/>
        <v>42.29</v>
      </c>
      <c r="W116" s="42">
        <f t="shared" si="81"/>
        <v>42.29</v>
      </c>
      <c r="X116" s="42">
        <f t="shared" si="81"/>
        <v>42.29</v>
      </c>
      <c r="Y116" s="42">
        <f t="shared" si="81"/>
        <v>42.29</v>
      </c>
      <c r="Z116" s="42">
        <f t="shared" si="81"/>
        <v>42.29</v>
      </c>
      <c r="AA116" s="42">
        <f t="shared" si="81"/>
        <v>42.29</v>
      </c>
      <c r="AB116" s="42">
        <f t="shared" si="81"/>
        <v>42.29</v>
      </c>
      <c r="AC116" s="42">
        <f t="shared" si="81"/>
        <v>42.29</v>
      </c>
      <c r="AD116" s="42">
        <f t="shared" si="81"/>
        <v>42.29</v>
      </c>
      <c r="AE116" s="42">
        <f t="shared" si="81"/>
        <v>42.29</v>
      </c>
      <c r="AF116" s="42">
        <f t="shared" si="81"/>
        <v>42.29</v>
      </c>
      <c r="AG116" s="42">
        <f t="shared" si="81"/>
        <v>42.29</v>
      </c>
      <c r="AH116" s="42">
        <f t="shared" si="81"/>
        <v>42.29</v>
      </c>
      <c r="AI116" s="42">
        <f t="shared" si="81"/>
        <v>42.29</v>
      </c>
      <c r="AJ116" s="42">
        <f t="shared" si="81"/>
        <v>42.29</v>
      </c>
      <c r="AK116" s="42">
        <f t="shared" si="81"/>
        <v>42.29</v>
      </c>
      <c r="AL116" s="42">
        <f t="shared" si="81"/>
        <v>42.29</v>
      </c>
      <c r="AM116" s="42">
        <f t="shared" si="81"/>
        <v>42.29</v>
      </c>
      <c r="AN116" s="42">
        <f t="shared" si="81"/>
        <v>42.29</v>
      </c>
      <c r="AO116" s="42">
        <f t="shared" si="81"/>
        <v>42.29</v>
      </c>
      <c r="AP116" s="42">
        <f t="shared" si="81"/>
        <v>42.29</v>
      </c>
      <c r="AQ116" s="42">
        <f t="shared" si="81"/>
        <v>42.29</v>
      </c>
      <c r="AR116" s="42">
        <f t="shared" si="81"/>
        <v>42.29</v>
      </c>
    </row>
    <row r="117" spans="1:44" x14ac:dyDescent="0.3">
      <c r="A117" s="38" t="str">
        <f t="shared" si="76"/>
        <v>Regional Director/NE</v>
      </c>
      <c r="I117" s="42">
        <f t="shared" ref="I117:AR117" si="82">ROUND(I16*$G$102,2)</f>
        <v>90.63</v>
      </c>
      <c r="J117" s="42">
        <f t="shared" si="82"/>
        <v>90.63</v>
      </c>
      <c r="K117" s="42">
        <f t="shared" si="82"/>
        <v>90.63</v>
      </c>
      <c r="L117" s="42">
        <f t="shared" si="82"/>
        <v>90.63</v>
      </c>
      <c r="M117" s="42">
        <f t="shared" si="82"/>
        <v>90.63</v>
      </c>
      <c r="N117" s="42">
        <f t="shared" si="82"/>
        <v>90.63</v>
      </c>
      <c r="O117" s="42">
        <f t="shared" si="82"/>
        <v>90.63</v>
      </c>
      <c r="P117" s="42">
        <f t="shared" si="82"/>
        <v>90.63</v>
      </c>
      <c r="Q117" s="42">
        <f t="shared" si="82"/>
        <v>90.63</v>
      </c>
      <c r="R117" s="42">
        <f t="shared" si="82"/>
        <v>90.63</v>
      </c>
      <c r="S117" s="42">
        <f t="shared" si="82"/>
        <v>90.63</v>
      </c>
      <c r="T117" s="42">
        <f t="shared" si="82"/>
        <v>90.63</v>
      </c>
      <c r="U117" s="42">
        <f t="shared" si="82"/>
        <v>90.63</v>
      </c>
      <c r="V117" s="42">
        <f t="shared" si="82"/>
        <v>90.63</v>
      </c>
      <c r="W117" s="42">
        <f t="shared" si="82"/>
        <v>90.63</v>
      </c>
      <c r="X117" s="42">
        <f t="shared" si="82"/>
        <v>90.63</v>
      </c>
      <c r="Y117" s="42">
        <f t="shared" si="82"/>
        <v>90.63</v>
      </c>
      <c r="Z117" s="42">
        <f t="shared" si="82"/>
        <v>90.63</v>
      </c>
      <c r="AA117" s="42">
        <f t="shared" si="82"/>
        <v>90.63</v>
      </c>
      <c r="AB117" s="42">
        <f t="shared" si="82"/>
        <v>90.63</v>
      </c>
      <c r="AC117" s="42">
        <f t="shared" si="82"/>
        <v>90.63</v>
      </c>
      <c r="AD117" s="42">
        <f t="shared" si="82"/>
        <v>90.63</v>
      </c>
      <c r="AE117" s="42">
        <f t="shared" si="82"/>
        <v>90.63</v>
      </c>
      <c r="AF117" s="42">
        <f t="shared" si="82"/>
        <v>90.63</v>
      </c>
      <c r="AG117" s="42">
        <f t="shared" si="82"/>
        <v>90.63</v>
      </c>
      <c r="AH117" s="42">
        <f t="shared" si="82"/>
        <v>90.63</v>
      </c>
      <c r="AI117" s="42">
        <f t="shared" si="82"/>
        <v>90.63</v>
      </c>
      <c r="AJ117" s="42">
        <f t="shared" si="82"/>
        <v>90.63</v>
      </c>
      <c r="AK117" s="42">
        <f t="shared" si="82"/>
        <v>90.63</v>
      </c>
      <c r="AL117" s="42">
        <f t="shared" si="82"/>
        <v>90.63</v>
      </c>
      <c r="AM117" s="42">
        <f t="shared" si="82"/>
        <v>90.63</v>
      </c>
      <c r="AN117" s="42">
        <f t="shared" si="82"/>
        <v>90.63</v>
      </c>
      <c r="AO117" s="42">
        <f t="shared" si="82"/>
        <v>90.63</v>
      </c>
      <c r="AP117" s="42">
        <f t="shared" si="82"/>
        <v>90.63</v>
      </c>
      <c r="AQ117" s="42">
        <f t="shared" si="82"/>
        <v>90.63</v>
      </c>
      <c r="AR117" s="42">
        <f t="shared" si="82"/>
        <v>90.63</v>
      </c>
    </row>
    <row r="118" spans="1:44" x14ac:dyDescent="0.3">
      <c r="A118" s="38" t="str">
        <f t="shared" si="76"/>
        <v>Regional Director/MW</v>
      </c>
      <c r="I118" s="42">
        <f t="shared" ref="I118:AR118" si="83">ROUND(I17*$G$102,2)</f>
        <v>90.63</v>
      </c>
      <c r="J118" s="42">
        <f t="shared" si="83"/>
        <v>90.63</v>
      </c>
      <c r="K118" s="42">
        <f t="shared" si="83"/>
        <v>90.63</v>
      </c>
      <c r="L118" s="42">
        <f t="shared" si="83"/>
        <v>90.63</v>
      </c>
      <c r="M118" s="42">
        <f t="shared" si="83"/>
        <v>90.63</v>
      </c>
      <c r="N118" s="42">
        <f t="shared" si="83"/>
        <v>90.63</v>
      </c>
      <c r="O118" s="42">
        <f t="shared" si="83"/>
        <v>90.63</v>
      </c>
      <c r="P118" s="42">
        <f t="shared" si="83"/>
        <v>90.63</v>
      </c>
      <c r="Q118" s="42">
        <f t="shared" si="83"/>
        <v>90.63</v>
      </c>
      <c r="R118" s="42">
        <f t="shared" si="83"/>
        <v>90.63</v>
      </c>
      <c r="S118" s="42">
        <f t="shared" si="83"/>
        <v>90.63</v>
      </c>
      <c r="T118" s="42">
        <f t="shared" si="83"/>
        <v>90.63</v>
      </c>
      <c r="U118" s="42">
        <f t="shared" si="83"/>
        <v>90.63</v>
      </c>
      <c r="V118" s="42">
        <f t="shared" si="83"/>
        <v>90.63</v>
      </c>
      <c r="W118" s="42">
        <f t="shared" si="83"/>
        <v>90.63</v>
      </c>
      <c r="X118" s="42">
        <f t="shared" si="83"/>
        <v>90.63</v>
      </c>
      <c r="Y118" s="42">
        <f t="shared" si="83"/>
        <v>90.63</v>
      </c>
      <c r="Z118" s="42">
        <f t="shared" si="83"/>
        <v>90.63</v>
      </c>
      <c r="AA118" s="42">
        <f t="shared" si="83"/>
        <v>90.63</v>
      </c>
      <c r="AB118" s="42">
        <f t="shared" si="83"/>
        <v>90.63</v>
      </c>
      <c r="AC118" s="42">
        <f t="shared" si="83"/>
        <v>90.63</v>
      </c>
      <c r="AD118" s="42">
        <f t="shared" si="83"/>
        <v>90.63</v>
      </c>
      <c r="AE118" s="42">
        <f t="shared" si="83"/>
        <v>90.63</v>
      </c>
      <c r="AF118" s="42">
        <f t="shared" si="83"/>
        <v>90.63</v>
      </c>
      <c r="AG118" s="42">
        <f t="shared" si="83"/>
        <v>90.63</v>
      </c>
      <c r="AH118" s="42">
        <f t="shared" si="83"/>
        <v>90.63</v>
      </c>
      <c r="AI118" s="42">
        <f t="shared" si="83"/>
        <v>90.63</v>
      </c>
      <c r="AJ118" s="42">
        <f t="shared" si="83"/>
        <v>90.63</v>
      </c>
      <c r="AK118" s="42">
        <f t="shared" si="83"/>
        <v>90.63</v>
      </c>
      <c r="AL118" s="42">
        <f t="shared" si="83"/>
        <v>90.63</v>
      </c>
      <c r="AM118" s="42">
        <f t="shared" si="83"/>
        <v>90.63</v>
      </c>
      <c r="AN118" s="42">
        <f t="shared" si="83"/>
        <v>90.63</v>
      </c>
      <c r="AO118" s="42">
        <f t="shared" si="83"/>
        <v>90.63</v>
      </c>
      <c r="AP118" s="42">
        <f t="shared" si="83"/>
        <v>90.63</v>
      </c>
      <c r="AQ118" s="42">
        <f t="shared" si="83"/>
        <v>90.63</v>
      </c>
      <c r="AR118" s="42">
        <f t="shared" si="83"/>
        <v>90.63</v>
      </c>
    </row>
    <row r="119" spans="1:44" x14ac:dyDescent="0.3">
      <c r="A119" s="38" t="str">
        <f t="shared" si="76"/>
        <v>Regional Director/West</v>
      </c>
      <c r="I119" s="42">
        <f t="shared" ref="I119:AR119" si="84">ROUND(I18*$G$102,2)</f>
        <v>90.63</v>
      </c>
      <c r="J119" s="42">
        <f t="shared" si="84"/>
        <v>90.63</v>
      </c>
      <c r="K119" s="42">
        <f t="shared" si="84"/>
        <v>90.63</v>
      </c>
      <c r="L119" s="42">
        <f t="shared" si="84"/>
        <v>90.63</v>
      </c>
      <c r="M119" s="42">
        <f t="shared" si="84"/>
        <v>90.63</v>
      </c>
      <c r="N119" s="42">
        <f t="shared" si="84"/>
        <v>90.63</v>
      </c>
      <c r="O119" s="42">
        <f t="shared" si="84"/>
        <v>90.63</v>
      </c>
      <c r="P119" s="42">
        <f t="shared" si="84"/>
        <v>90.63</v>
      </c>
      <c r="Q119" s="42">
        <f t="shared" si="84"/>
        <v>90.63</v>
      </c>
      <c r="R119" s="42">
        <f t="shared" si="84"/>
        <v>90.63</v>
      </c>
      <c r="S119" s="42">
        <f t="shared" si="84"/>
        <v>90.63</v>
      </c>
      <c r="T119" s="42">
        <f t="shared" si="84"/>
        <v>90.63</v>
      </c>
      <c r="U119" s="42">
        <f t="shared" si="84"/>
        <v>90.63</v>
      </c>
      <c r="V119" s="42">
        <f t="shared" si="84"/>
        <v>90.63</v>
      </c>
      <c r="W119" s="42">
        <f t="shared" si="84"/>
        <v>90.63</v>
      </c>
      <c r="X119" s="42">
        <f t="shared" si="84"/>
        <v>90.63</v>
      </c>
      <c r="Y119" s="42">
        <f t="shared" si="84"/>
        <v>90.63</v>
      </c>
      <c r="Z119" s="42">
        <f t="shared" si="84"/>
        <v>90.63</v>
      </c>
      <c r="AA119" s="42">
        <f t="shared" si="84"/>
        <v>90.63</v>
      </c>
      <c r="AB119" s="42">
        <f t="shared" si="84"/>
        <v>90.63</v>
      </c>
      <c r="AC119" s="42">
        <f t="shared" si="84"/>
        <v>90.63</v>
      </c>
      <c r="AD119" s="42">
        <f t="shared" si="84"/>
        <v>90.63</v>
      </c>
      <c r="AE119" s="42">
        <f t="shared" si="84"/>
        <v>90.63</v>
      </c>
      <c r="AF119" s="42">
        <f t="shared" si="84"/>
        <v>90.63</v>
      </c>
      <c r="AG119" s="42">
        <f t="shared" si="84"/>
        <v>90.63</v>
      </c>
      <c r="AH119" s="42">
        <f t="shared" si="84"/>
        <v>90.63</v>
      </c>
      <c r="AI119" s="42">
        <f t="shared" si="84"/>
        <v>90.63</v>
      </c>
      <c r="AJ119" s="42">
        <f t="shared" si="84"/>
        <v>90.63</v>
      </c>
      <c r="AK119" s="42">
        <f t="shared" si="84"/>
        <v>90.63</v>
      </c>
      <c r="AL119" s="42">
        <f t="shared" si="84"/>
        <v>90.63</v>
      </c>
      <c r="AM119" s="42">
        <f t="shared" si="84"/>
        <v>90.63</v>
      </c>
      <c r="AN119" s="42">
        <f t="shared" si="84"/>
        <v>90.63</v>
      </c>
      <c r="AO119" s="42">
        <f t="shared" si="84"/>
        <v>90.63</v>
      </c>
      <c r="AP119" s="42">
        <f t="shared" si="84"/>
        <v>90.63</v>
      </c>
      <c r="AQ119" s="42">
        <f t="shared" si="84"/>
        <v>90.63</v>
      </c>
      <c r="AR119" s="42">
        <f t="shared" si="84"/>
        <v>90.63</v>
      </c>
    </row>
    <row r="120" spans="1:44" x14ac:dyDescent="0.3">
      <c r="A120" s="38" t="str">
        <f t="shared" si="76"/>
        <v>Inside AE</v>
      </c>
      <c r="I120" s="42">
        <f t="shared" ref="I120:AR120" si="85">ROUND(I19*$G$102,2)</f>
        <v>42.29</v>
      </c>
      <c r="J120" s="42">
        <f t="shared" si="85"/>
        <v>42.29</v>
      </c>
      <c r="K120" s="42">
        <f t="shared" si="85"/>
        <v>42.29</v>
      </c>
      <c r="L120" s="42">
        <f t="shared" si="85"/>
        <v>42.29</v>
      </c>
      <c r="M120" s="42">
        <f t="shared" si="85"/>
        <v>42.29</v>
      </c>
      <c r="N120" s="42">
        <f t="shared" si="85"/>
        <v>42.29</v>
      </c>
      <c r="O120" s="42">
        <f t="shared" si="85"/>
        <v>42.29</v>
      </c>
      <c r="P120" s="42">
        <f t="shared" si="85"/>
        <v>42.29</v>
      </c>
      <c r="Q120" s="42">
        <f t="shared" si="85"/>
        <v>42.29</v>
      </c>
      <c r="R120" s="42">
        <f t="shared" si="85"/>
        <v>42.29</v>
      </c>
      <c r="S120" s="42">
        <f t="shared" si="85"/>
        <v>42.29</v>
      </c>
      <c r="T120" s="42">
        <f t="shared" si="85"/>
        <v>42.29</v>
      </c>
      <c r="U120" s="42">
        <f t="shared" si="85"/>
        <v>42.29</v>
      </c>
      <c r="V120" s="42">
        <f t="shared" si="85"/>
        <v>42.29</v>
      </c>
      <c r="W120" s="42">
        <f t="shared" si="85"/>
        <v>42.29</v>
      </c>
      <c r="X120" s="42">
        <f t="shared" si="85"/>
        <v>42.29</v>
      </c>
      <c r="Y120" s="42">
        <f t="shared" si="85"/>
        <v>42.29</v>
      </c>
      <c r="Z120" s="42">
        <f t="shared" si="85"/>
        <v>42.29</v>
      </c>
      <c r="AA120" s="42">
        <f t="shared" si="85"/>
        <v>42.29</v>
      </c>
      <c r="AB120" s="42">
        <f t="shared" si="85"/>
        <v>42.29</v>
      </c>
      <c r="AC120" s="42">
        <f t="shared" si="85"/>
        <v>42.29</v>
      </c>
      <c r="AD120" s="42">
        <f t="shared" si="85"/>
        <v>42.29</v>
      </c>
      <c r="AE120" s="42">
        <f t="shared" si="85"/>
        <v>42.29</v>
      </c>
      <c r="AF120" s="42">
        <f t="shared" si="85"/>
        <v>42.29</v>
      </c>
      <c r="AG120" s="42">
        <f t="shared" si="85"/>
        <v>42.29</v>
      </c>
      <c r="AH120" s="42">
        <f t="shared" si="85"/>
        <v>42.29</v>
      </c>
      <c r="AI120" s="42">
        <f t="shared" si="85"/>
        <v>42.29</v>
      </c>
      <c r="AJ120" s="42">
        <f t="shared" si="85"/>
        <v>42.29</v>
      </c>
      <c r="AK120" s="42">
        <f t="shared" si="85"/>
        <v>42.29</v>
      </c>
      <c r="AL120" s="42">
        <f t="shared" si="85"/>
        <v>42.29</v>
      </c>
      <c r="AM120" s="42">
        <f t="shared" si="85"/>
        <v>42.29</v>
      </c>
      <c r="AN120" s="42">
        <f t="shared" si="85"/>
        <v>42.29</v>
      </c>
      <c r="AO120" s="42">
        <f t="shared" si="85"/>
        <v>42.29</v>
      </c>
      <c r="AP120" s="42">
        <f t="shared" si="85"/>
        <v>42.29</v>
      </c>
      <c r="AQ120" s="42">
        <f t="shared" si="85"/>
        <v>42.29</v>
      </c>
      <c r="AR120" s="42">
        <f t="shared" si="85"/>
        <v>42.29</v>
      </c>
    </row>
    <row r="121" spans="1:44" x14ac:dyDescent="0.3">
      <c r="A121" s="38" t="str">
        <f t="shared" si="76"/>
        <v>Inside AE</v>
      </c>
      <c r="I121" s="42">
        <f t="shared" ref="I121:AR121" si="86">ROUND(I20*$G$102,2)</f>
        <v>42.29</v>
      </c>
      <c r="J121" s="42">
        <f t="shared" si="86"/>
        <v>42.29</v>
      </c>
      <c r="K121" s="42">
        <f t="shared" si="86"/>
        <v>42.29</v>
      </c>
      <c r="L121" s="42">
        <f t="shared" si="86"/>
        <v>42.29</v>
      </c>
      <c r="M121" s="42">
        <f t="shared" si="86"/>
        <v>42.29</v>
      </c>
      <c r="N121" s="42">
        <f t="shared" si="86"/>
        <v>42.29</v>
      </c>
      <c r="O121" s="42">
        <f t="shared" si="86"/>
        <v>42.29</v>
      </c>
      <c r="P121" s="42">
        <f t="shared" si="86"/>
        <v>42.29</v>
      </c>
      <c r="Q121" s="42">
        <f t="shared" si="86"/>
        <v>42.29</v>
      </c>
      <c r="R121" s="42">
        <f t="shared" si="86"/>
        <v>42.29</v>
      </c>
      <c r="S121" s="42">
        <f t="shared" si="86"/>
        <v>42.29</v>
      </c>
      <c r="T121" s="42">
        <f t="shared" si="86"/>
        <v>42.29</v>
      </c>
      <c r="U121" s="42">
        <f t="shared" si="86"/>
        <v>42.29</v>
      </c>
      <c r="V121" s="42">
        <f t="shared" si="86"/>
        <v>42.29</v>
      </c>
      <c r="W121" s="42">
        <f t="shared" si="86"/>
        <v>42.29</v>
      </c>
      <c r="X121" s="42">
        <f t="shared" si="86"/>
        <v>42.29</v>
      </c>
      <c r="Y121" s="42">
        <f t="shared" si="86"/>
        <v>42.29</v>
      </c>
      <c r="Z121" s="42">
        <f t="shared" si="86"/>
        <v>42.29</v>
      </c>
      <c r="AA121" s="42">
        <f t="shared" si="86"/>
        <v>42.29</v>
      </c>
      <c r="AB121" s="42">
        <f t="shared" si="86"/>
        <v>42.29</v>
      </c>
      <c r="AC121" s="42">
        <f t="shared" si="86"/>
        <v>42.29</v>
      </c>
      <c r="AD121" s="42">
        <f t="shared" si="86"/>
        <v>42.29</v>
      </c>
      <c r="AE121" s="42">
        <f t="shared" si="86"/>
        <v>42.29</v>
      </c>
      <c r="AF121" s="42">
        <f t="shared" si="86"/>
        <v>42.29</v>
      </c>
      <c r="AG121" s="42">
        <f t="shared" si="86"/>
        <v>42.29</v>
      </c>
      <c r="AH121" s="42">
        <f t="shared" si="86"/>
        <v>42.29</v>
      </c>
      <c r="AI121" s="42">
        <f t="shared" si="86"/>
        <v>42.29</v>
      </c>
      <c r="AJ121" s="42">
        <f t="shared" si="86"/>
        <v>42.29</v>
      </c>
      <c r="AK121" s="42">
        <f t="shared" si="86"/>
        <v>42.29</v>
      </c>
      <c r="AL121" s="42">
        <f t="shared" si="86"/>
        <v>42.29</v>
      </c>
      <c r="AM121" s="42">
        <f t="shared" si="86"/>
        <v>42.29</v>
      </c>
      <c r="AN121" s="42">
        <f t="shared" si="86"/>
        <v>42.29</v>
      </c>
      <c r="AO121" s="42">
        <f t="shared" si="86"/>
        <v>42.29</v>
      </c>
      <c r="AP121" s="42">
        <f t="shared" si="86"/>
        <v>42.29</v>
      </c>
      <c r="AQ121" s="42">
        <f t="shared" si="86"/>
        <v>42.29</v>
      </c>
      <c r="AR121" s="42">
        <f t="shared" si="86"/>
        <v>42.29</v>
      </c>
    </row>
    <row r="122" spans="1:44" x14ac:dyDescent="0.3">
      <c r="A122" s="38" t="str">
        <f t="shared" si="76"/>
        <v>Sales Engineer</v>
      </c>
      <c r="I122" s="42">
        <f t="shared" ref="I122:AR122" si="87">ROUND(I21*$G$102,2)</f>
        <v>0</v>
      </c>
      <c r="J122" s="42">
        <f t="shared" si="87"/>
        <v>0</v>
      </c>
      <c r="K122" s="42">
        <f t="shared" si="87"/>
        <v>90.63</v>
      </c>
      <c r="L122" s="42">
        <f t="shared" si="87"/>
        <v>90.63</v>
      </c>
      <c r="M122" s="42">
        <f t="shared" si="87"/>
        <v>90.63</v>
      </c>
      <c r="N122" s="42">
        <f t="shared" si="87"/>
        <v>90.63</v>
      </c>
      <c r="O122" s="42">
        <f t="shared" si="87"/>
        <v>90.63</v>
      </c>
      <c r="P122" s="42">
        <f t="shared" si="87"/>
        <v>90.63</v>
      </c>
      <c r="Q122" s="42">
        <f t="shared" si="87"/>
        <v>90.63</v>
      </c>
      <c r="R122" s="42">
        <f t="shared" si="87"/>
        <v>90.63</v>
      </c>
      <c r="S122" s="42">
        <f t="shared" si="87"/>
        <v>90.63</v>
      </c>
      <c r="T122" s="42">
        <f t="shared" si="87"/>
        <v>90.63</v>
      </c>
      <c r="U122" s="42">
        <f t="shared" si="87"/>
        <v>90.63</v>
      </c>
      <c r="V122" s="42">
        <f t="shared" si="87"/>
        <v>90.63</v>
      </c>
      <c r="W122" s="42">
        <f t="shared" si="87"/>
        <v>90.63</v>
      </c>
      <c r="X122" s="42">
        <f t="shared" si="87"/>
        <v>90.63</v>
      </c>
      <c r="Y122" s="42">
        <f t="shared" si="87"/>
        <v>90.63</v>
      </c>
      <c r="Z122" s="42">
        <f t="shared" si="87"/>
        <v>90.63</v>
      </c>
      <c r="AA122" s="42">
        <f t="shared" si="87"/>
        <v>90.63</v>
      </c>
      <c r="AB122" s="42">
        <f t="shared" si="87"/>
        <v>90.63</v>
      </c>
      <c r="AC122" s="42">
        <f t="shared" si="87"/>
        <v>90.63</v>
      </c>
      <c r="AD122" s="42">
        <f t="shared" si="87"/>
        <v>90.63</v>
      </c>
      <c r="AE122" s="42">
        <f t="shared" si="87"/>
        <v>90.63</v>
      </c>
      <c r="AF122" s="42">
        <f t="shared" si="87"/>
        <v>90.63</v>
      </c>
      <c r="AG122" s="42">
        <f t="shared" si="87"/>
        <v>90.63</v>
      </c>
      <c r="AH122" s="42">
        <f t="shared" si="87"/>
        <v>90.63</v>
      </c>
      <c r="AI122" s="42">
        <f t="shared" si="87"/>
        <v>90.63</v>
      </c>
      <c r="AJ122" s="42">
        <f t="shared" si="87"/>
        <v>90.63</v>
      </c>
      <c r="AK122" s="42">
        <f t="shared" si="87"/>
        <v>90.63</v>
      </c>
      <c r="AL122" s="42">
        <f t="shared" si="87"/>
        <v>90.63</v>
      </c>
      <c r="AM122" s="42">
        <f t="shared" si="87"/>
        <v>90.63</v>
      </c>
      <c r="AN122" s="42">
        <f t="shared" si="87"/>
        <v>90.63</v>
      </c>
      <c r="AO122" s="42">
        <f t="shared" si="87"/>
        <v>90.63</v>
      </c>
      <c r="AP122" s="42">
        <f t="shared" si="87"/>
        <v>90.63</v>
      </c>
      <c r="AQ122" s="42">
        <f t="shared" si="87"/>
        <v>90.63</v>
      </c>
      <c r="AR122" s="42">
        <f t="shared" si="87"/>
        <v>90.63</v>
      </c>
    </row>
    <row r="123" spans="1:44" x14ac:dyDescent="0.3">
      <c r="A123" s="38" t="str">
        <f t="shared" si="76"/>
        <v>Professional Serv.-Trainer</v>
      </c>
      <c r="I123" s="42">
        <f t="shared" ref="I123:AR123" si="88">ROUND(I22*$G$102,2)</f>
        <v>0</v>
      </c>
      <c r="J123" s="42">
        <f t="shared" si="88"/>
        <v>0</v>
      </c>
      <c r="K123" s="42">
        <f t="shared" si="88"/>
        <v>90.63</v>
      </c>
      <c r="L123" s="42">
        <f t="shared" si="88"/>
        <v>90.63</v>
      </c>
      <c r="M123" s="42">
        <f t="shared" si="88"/>
        <v>90.63</v>
      </c>
      <c r="N123" s="42">
        <f t="shared" si="88"/>
        <v>90.63</v>
      </c>
      <c r="O123" s="42">
        <f t="shared" si="88"/>
        <v>90.63</v>
      </c>
      <c r="P123" s="42">
        <f t="shared" si="88"/>
        <v>90.63</v>
      </c>
      <c r="Q123" s="42">
        <f t="shared" si="88"/>
        <v>90.63</v>
      </c>
      <c r="R123" s="42">
        <f t="shared" si="88"/>
        <v>90.63</v>
      </c>
      <c r="S123" s="42">
        <f t="shared" si="88"/>
        <v>90.63</v>
      </c>
      <c r="T123" s="42">
        <f t="shared" si="88"/>
        <v>90.63</v>
      </c>
      <c r="U123" s="42">
        <f t="shared" si="88"/>
        <v>90.63</v>
      </c>
      <c r="V123" s="42">
        <f t="shared" si="88"/>
        <v>90.63</v>
      </c>
      <c r="W123" s="42">
        <f t="shared" si="88"/>
        <v>90.63</v>
      </c>
      <c r="X123" s="42">
        <f t="shared" si="88"/>
        <v>90.63</v>
      </c>
      <c r="Y123" s="42">
        <f t="shared" si="88"/>
        <v>90.63</v>
      </c>
      <c r="Z123" s="42">
        <f t="shared" si="88"/>
        <v>90.63</v>
      </c>
      <c r="AA123" s="42">
        <f t="shared" si="88"/>
        <v>90.63</v>
      </c>
      <c r="AB123" s="42">
        <f t="shared" si="88"/>
        <v>90.63</v>
      </c>
      <c r="AC123" s="42">
        <f t="shared" si="88"/>
        <v>90.63</v>
      </c>
      <c r="AD123" s="42">
        <f t="shared" si="88"/>
        <v>90.63</v>
      </c>
      <c r="AE123" s="42">
        <f t="shared" si="88"/>
        <v>90.63</v>
      </c>
      <c r="AF123" s="42">
        <f t="shared" si="88"/>
        <v>90.63</v>
      </c>
      <c r="AG123" s="42">
        <f t="shared" si="88"/>
        <v>90.63</v>
      </c>
      <c r="AH123" s="42">
        <f t="shared" si="88"/>
        <v>90.63</v>
      </c>
      <c r="AI123" s="42">
        <f t="shared" si="88"/>
        <v>90.63</v>
      </c>
      <c r="AJ123" s="42">
        <f t="shared" si="88"/>
        <v>90.63</v>
      </c>
      <c r="AK123" s="42">
        <f t="shared" si="88"/>
        <v>90.63</v>
      </c>
      <c r="AL123" s="42">
        <f t="shared" si="88"/>
        <v>90.63</v>
      </c>
      <c r="AM123" s="42">
        <f t="shared" si="88"/>
        <v>90.63</v>
      </c>
      <c r="AN123" s="42">
        <f t="shared" si="88"/>
        <v>90.63</v>
      </c>
      <c r="AO123" s="42">
        <f t="shared" si="88"/>
        <v>90.63</v>
      </c>
      <c r="AP123" s="42">
        <f t="shared" si="88"/>
        <v>90.63</v>
      </c>
      <c r="AQ123" s="42">
        <f t="shared" si="88"/>
        <v>90.63</v>
      </c>
      <c r="AR123" s="42">
        <f t="shared" si="88"/>
        <v>90.63</v>
      </c>
    </row>
    <row r="124" spans="1:44" x14ac:dyDescent="0.3">
      <c r="A124" s="38" t="str">
        <f t="shared" si="76"/>
        <v>Channel Director</v>
      </c>
      <c r="I124" s="42">
        <f t="shared" ref="I124:AR124" si="89">ROUND(I23*$G$102,2)</f>
        <v>0</v>
      </c>
      <c r="J124" s="42">
        <f t="shared" si="89"/>
        <v>0</v>
      </c>
      <c r="K124" s="42">
        <f t="shared" si="89"/>
        <v>0</v>
      </c>
      <c r="L124" s="42">
        <f t="shared" si="89"/>
        <v>96.67</v>
      </c>
      <c r="M124" s="42">
        <f t="shared" si="89"/>
        <v>96.67</v>
      </c>
      <c r="N124" s="42">
        <f t="shared" si="89"/>
        <v>96.67</v>
      </c>
      <c r="O124" s="42">
        <f t="shared" si="89"/>
        <v>96.67</v>
      </c>
      <c r="P124" s="42">
        <f t="shared" si="89"/>
        <v>96.67</v>
      </c>
      <c r="Q124" s="42">
        <f t="shared" si="89"/>
        <v>96.67</v>
      </c>
      <c r="R124" s="42">
        <f t="shared" si="89"/>
        <v>96.67</v>
      </c>
      <c r="S124" s="42">
        <f t="shared" si="89"/>
        <v>96.67</v>
      </c>
      <c r="T124" s="42">
        <f t="shared" si="89"/>
        <v>96.67</v>
      </c>
      <c r="U124" s="42">
        <f t="shared" si="89"/>
        <v>96.67</v>
      </c>
      <c r="V124" s="42">
        <f t="shared" si="89"/>
        <v>96.67</v>
      </c>
      <c r="W124" s="42">
        <f t="shared" si="89"/>
        <v>96.67</v>
      </c>
      <c r="X124" s="42">
        <f t="shared" si="89"/>
        <v>96.67</v>
      </c>
      <c r="Y124" s="42">
        <f t="shared" si="89"/>
        <v>96.67</v>
      </c>
      <c r="Z124" s="42">
        <f t="shared" si="89"/>
        <v>96.67</v>
      </c>
      <c r="AA124" s="42">
        <f t="shared" si="89"/>
        <v>96.67</v>
      </c>
      <c r="AB124" s="42">
        <f t="shared" si="89"/>
        <v>96.67</v>
      </c>
      <c r="AC124" s="42">
        <f t="shared" si="89"/>
        <v>96.67</v>
      </c>
      <c r="AD124" s="42">
        <f t="shared" si="89"/>
        <v>96.67</v>
      </c>
      <c r="AE124" s="42">
        <f t="shared" si="89"/>
        <v>96.67</v>
      </c>
      <c r="AF124" s="42">
        <f t="shared" si="89"/>
        <v>96.67</v>
      </c>
      <c r="AG124" s="42">
        <f t="shared" si="89"/>
        <v>96.67</v>
      </c>
      <c r="AH124" s="42">
        <f t="shared" si="89"/>
        <v>96.67</v>
      </c>
      <c r="AI124" s="42">
        <f t="shared" si="89"/>
        <v>96.67</v>
      </c>
      <c r="AJ124" s="42">
        <f t="shared" si="89"/>
        <v>96.67</v>
      </c>
      <c r="AK124" s="42">
        <f t="shared" si="89"/>
        <v>96.67</v>
      </c>
      <c r="AL124" s="42">
        <f t="shared" si="89"/>
        <v>96.67</v>
      </c>
      <c r="AM124" s="42">
        <f t="shared" si="89"/>
        <v>96.67</v>
      </c>
      <c r="AN124" s="42">
        <f t="shared" si="89"/>
        <v>96.67</v>
      </c>
      <c r="AO124" s="42">
        <f t="shared" si="89"/>
        <v>96.67</v>
      </c>
      <c r="AP124" s="42">
        <f t="shared" si="89"/>
        <v>96.67</v>
      </c>
      <c r="AQ124" s="42">
        <f t="shared" si="89"/>
        <v>96.67</v>
      </c>
      <c r="AR124" s="42">
        <f t="shared" si="89"/>
        <v>96.67</v>
      </c>
    </row>
    <row r="125" spans="1:44" x14ac:dyDescent="0.3">
      <c r="A125" s="38" t="str">
        <f t="shared" si="76"/>
        <v>Accounting Clerk</v>
      </c>
      <c r="I125" s="42">
        <f t="shared" ref="I125:AR125" si="90">ROUND(I24*$G$102,2)</f>
        <v>0</v>
      </c>
      <c r="J125" s="42">
        <f t="shared" si="90"/>
        <v>0</v>
      </c>
      <c r="K125" s="42">
        <f t="shared" si="90"/>
        <v>0</v>
      </c>
      <c r="L125" s="42">
        <f t="shared" si="90"/>
        <v>54.38</v>
      </c>
      <c r="M125" s="42">
        <f t="shared" si="90"/>
        <v>54.38</v>
      </c>
      <c r="N125" s="42">
        <f t="shared" si="90"/>
        <v>54.38</v>
      </c>
      <c r="O125" s="42">
        <f t="shared" si="90"/>
        <v>54.38</v>
      </c>
      <c r="P125" s="42">
        <f t="shared" si="90"/>
        <v>54.38</v>
      </c>
      <c r="Q125" s="42">
        <f t="shared" si="90"/>
        <v>54.38</v>
      </c>
      <c r="R125" s="42">
        <f t="shared" si="90"/>
        <v>54.38</v>
      </c>
      <c r="S125" s="42">
        <f t="shared" si="90"/>
        <v>54.38</v>
      </c>
      <c r="T125" s="42">
        <f t="shared" si="90"/>
        <v>54.38</v>
      </c>
      <c r="U125" s="42">
        <f t="shared" si="90"/>
        <v>54.38</v>
      </c>
      <c r="V125" s="42">
        <f t="shared" si="90"/>
        <v>54.38</v>
      </c>
      <c r="W125" s="42">
        <f t="shared" si="90"/>
        <v>54.38</v>
      </c>
      <c r="X125" s="42">
        <f t="shared" si="90"/>
        <v>54.38</v>
      </c>
      <c r="Y125" s="42">
        <f t="shared" si="90"/>
        <v>54.38</v>
      </c>
      <c r="Z125" s="42">
        <f t="shared" si="90"/>
        <v>54.38</v>
      </c>
      <c r="AA125" s="42">
        <f t="shared" si="90"/>
        <v>54.38</v>
      </c>
      <c r="AB125" s="42">
        <f t="shared" si="90"/>
        <v>54.38</v>
      </c>
      <c r="AC125" s="42">
        <f t="shared" si="90"/>
        <v>54.38</v>
      </c>
      <c r="AD125" s="42">
        <f t="shared" si="90"/>
        <v>54.38</v>
      </c>
      <c r="AE125" s="42">
        <f t="shared" si="90"/>
        <v>54.38</v>
      </c>
      <c r="AF125" s="42">
        <f t="shared" si="90"/>
        <v>54.38</v>
      </c>
      <c r="AG125" s="42">
        <f t="shared" si="90"/>
        <v>54.38</v>
      </c>
      <c r="AH125" s="42">
        <f t="shared" si="90"/>
        <v>54.38</v>
      </c>
      <c r="AI125" s="42">
        <f t="shared" si="90"/>
        <v>54.38</v>
      </c>
      <c r="AJ125" s="42">
        <f t="shared" si="90"/>
        <v>54.38</v>
      </c>
      <c r="AK125" s="42">
        <f t="shared" si="90"/>
        <v>54.38</v>
      </c>
      <c r="AL125" s="42">
        <f t="shared" si="90"/>
        <v>54.38</v>
      </c>
      <c r="AM125" s="42">
        <f t="shared" si="90"/>
        <v>54.38</v>
      </c>
      <c r="AN125" s="42">
        <f t="shared" si="90"/>
        <v>54.38</v>
      </c>
      <c r="AO125" s="42">
        <f t="shared" si="90"/>
        <v>54.38</v>
      </c>
      <c r="AP125" s="42">
        <f t="shared" si="90"/>
        <v>54.38</v>
      </c>
      <c r="AQ125" s="42">
        <f t="shared" si="90"/>
        <v>54.38</v>
      </c>
      <c r="AR125" s="42">
        <f t="shared" si="90"/>
        <v>54.38</v>
      </c>
    </row>
    <row r="126" spans="1:44" x14ac:dyDescent="0.3">
      <c r="A126" s="38" t="str">
        <f t="shared" si="76"/>
        <v>Professional Serv.-Trainer</v>
      </c>
      <c r="I126" s="42">
        <f t="shared" ref="I126:AR126" si="91">ROUND(I25*$G$102,2)</f>
        <v>0</v>
      </c>
      <c r="J126" s="42">
        <f t="shared" si="91"/>
        <v>0</v>
      </c>
      <c r="K126" s="42">
        <f t="shared" si="91"/>
        <v>0</v>
      </c>
      <c r="L126" s="42">
        <f t="shared" si="91"/>
        <v>0</v>
      </c>
      <c r="M126" s="42">
        <f t="shared" si="91"/>
        <v>0</v>
      </c>
      <c r="N126" s="42">
        <f t="shared" si="91"/>
        <v>0</v>
      </c>
      <c r="O126" s="42">
        <f t="shared" si="91"/>
        <v>0</v>
      </c>
      <c r="P126" s="42">
        <f t="shared" si="91"/>
        <v>0</v>
      </c>
      <c r="Q126" s="42">
        <f t="shared" si="91"/>
        <v>0</v>
      </c>
      <c r="R126" s="42">
        <f t="shared" si="91"/>
        <v>0</v>
      </c>
      <c r="S126" s="42">
        <f t="shared" si="91"/>
        <v>0</v>
      </c>
      <c r="T126" s="42">
        <f t="shared" si="91"/>
        <v>0</v>
      </c>
      <c r="U126" s="42">
        <f t="shared" si="91"/>
        <v>90.63</v>
      </c>
      <c r="V126" s="42">
        <f t="shared" si="91"/>
        <v>90.63</v>
      </c>
      <c r="W126" s="42">
        <f t="shared" si="91"/>
        <v>90.63</v>
      </c>
      <c r="X126" s="42">
        <f t="shared" si="91"/>
        <v>90.63</v>
      </c>
      <c r="Y126" s="42">
        <f t="shared" si="91"/>
        <v>90.63</v>
      </c>
      <c r="Z126" s="42">
        <f t="shared" si="91"/>
        <v>90.63</v>
      </c>
      <c r="AA126" s="42">
        <f t="shared" si="91"/>
        <v>90.63</v>
      </c>
      <c r="AB126" s="42">
        <f t="shared" si="91"/>
        <v>90.63</v>
      </c>
      <c r="AC126" s="42">
        <f t="shared" si="91"/>
        <v>90.63</v>
      </c>
      <c r="AD126" s="42">
        <f t="shared" si="91"/>
        <v>90.63</v>
      </c>
      <c r="AE126" s="42">
        <f t="shared" si="91"/>
        <v>90.63</v>
      </c>
      <c r="AF126" s="42">
        <f t="shared" si="91"/>
        <v>90.63</v>
      </c>
      <c r="AG126" s="42">
        <f t="shared" si="91"/>
        <v>90.63</v>
      </c>
      <c r="AH126" s="42">
        <f t="shared" si="91"/>
        <v>90.63</v>
      </c>
      <c r="AI126" s="42">
        <f t="shared" si="91"/>
        <v>90.63</v>
      </c>
      <c r="AJ126" s="42">
        <f t="shared" si="91"/>
        <v>90.63</v>
      </c>
      <c r="AK126" s="42">
        <f t="shared" si="91"/>
        <v>90.63</v>
      </c>
      <c r="AL126" s="42">
        <f t="shared" si="91"/>
        <v>90.63</v>
      </c>
      <c r="AM126" s="42">
        <f t="shared" si="91"/>
        <v>90.63</v>
      </c>
      <c r="AN126" s="42">
        <f t="shared" si="91"/>
        <v>90.63</v>
      </c>
      <c r="AO126" s="42">
        <f t="shared" si="91"/>
        <v>90.63</v>
      </c>
      <c r="AP126" s="42">
        <f t="shared" si="91"/>
        <v>90.63</v>
      </c>
      <c r="AQ126" s="42">
        <f t="shared" si="91"/>
        <v>90.63</v>
      </c>
      <c r="AR126" s="42">
        <f t="shared" si="91"/>
        <v>90.63</v>
      </c>
    </row>
    <row r="127" spans="1:44" x14ac:dyDescent="0.3">
      <c r="A127" s="38" t="str">
        <f t="shared" si="76"/>
        <v>Purchasing Assistant</v>
      </c>
      <c r="I127" s="42">
        <f t="shared" ref="I127:AR127" si="92">ROUND(I26*$G$102,2)</f>
        <v>0</v>
      </c>
      <c r="J127" s="42">
        <f t="shared" si="92"/>
        <v>0</v>
      </c>
      <c r="K127" s="42">
        <f t="shared" si="92"/>
        <v>0</v>
      </c>
      <c r="L127" s="42">
        <f t="shared" si="92"/>
        <v>0</v>
      </c>
      <c r="M127" s="42">
        <f t="shared" si="92"/>
        <v>0</v>
      </c>
      <c r="N127" s="42">
        <f t="shared" si="92"/>
        <v>0</v>
      </c>
      <c r="O127" s="42">
        <f t="shared" si="92"/>
        <v>0</v>
      </c>
      <c r="P127" s="42">
        <f t="shared" si="92"/>
        <v>0</v>
      </c>
      <c r="Q127" s="42">
        <f t="shared" si="92"/>
        <v>0</v>
      </c>
      <c r="R127" s="42">
        <f t="shared" si="92"/>
        <v>0</v>
      </c>
      <c r="S127" s="42">
        <f t="shared" si="92"/>
        <v>0</v>
      </c>
      <c r="T127" s="42">
        <f t="shared" si="92"/>
        <v>0</v>
      </c>
      <c r="U127" s="42">
        <f t="shared" si="92"/>
        <v>60.42</v>
      </c>
      <c r="V127" s="42">
        <f t="shared" si="92"/>
        <v>60.42</v>
      </c>
      <c r="W127" s="42">
        <f t="shared" si="92"/>
        <v>60.42</v>
      </c>
      <c r="X127" s="42">
        <f t="shared" si="92"/>
        <v>60.42</v>
      </c>
      <c r="Y127" s="42">
        <f t="shared" si="92"/>
        <v>60.42</v>
      </c>
      <c r="Z127" s="42">
        <f t="shared" si="92"/>
        <v>60.42</v>
      </c>
      <c r="AA127" s="42">
        <f t="shared" si="92"/>
        <v>60.42</v>
      </c>
      <c r="AB127" s="42">
        <f t="shared" si="92"/>
        <v>60.42</v>
      </c>
      <c r="AC127" s="42">
        <f t="shared" si="92"/>
        <v>60.42</v>
      </c>
      <c r="AD127" s="42">
        <f t="shared" si="92"/>
        <v>60.42</v>
      </c>
      <c r="AE127" s="42">
        <f t="shared" si="92"/>
        <v>60.42</v>
      </c>
      <c r="AF127" s="42">
        <f t="shared" si="92"/>
        <v>60.42</v>
      </c>
      <c r="AG127" s="42">
        <f t="shared" si="92"/>
        <v>60.42</v>
      </c>
      <c r="AH127" s="42">
        <f t="shared" si="92"/>
        <v>60.42</v>
      </c>
      <c r="AI127" s="42">
        <f t="shared" si="92"/>
        <v>60.42</v>
      </c>
      <c r="AJ127" s="42">
        <f t="shared" si="92"/>
        <v>60.42</v>
      </c>
      <c r="AK127" s="42">
        <f t="shared" si="92"/>
        <v>60.42</v>
      </c>
      <c r="AL127" s="42">
        <f t="shared" si="92"/>
        <v>60.42</v>
      </c>
      <c r="AM127" s="42">
        <f t="shared" si="92"/>
        <v>60.42</v>
      </c>
      <c r="AN127" s="42">
        <f t="shared" si="92"/>
        <v>60.42</v>
      </c>
      <c r="AO127" s="42">
        <f t="shared" si="92"/>
        <v>60.42</v>
      </c>
      <c r="AP127" s="42">
        <f t="shared" si="92"/>
        <v>60.42</v>
      </c>
      <c r="AQ127" s="42">
        <f t="shared" si="92"/>
        <v>60.42</v>
      </c>
      <c r="AR127" s="42">
        <f t="shared" si="92"/>
        <v>60.42</v>
      </c>
    </row>
    <row r="128" spans="1:44" x14ac:dyDescent="0.3">
      <c r="A128" s="38" t="str">
        <f t="shared" si="76"/>
        <v>Field Engineer</v>
      </c>
      <c r="I128" s="42">
        <f t="shared" ref="I128:AR128" si="93">ROUND(I27*$G$102,2)</f>
        <v>0</v>
      </c>
      <c r="J128" s="42">
        <f t="shared" si="93"/>
        <v>0</v>
      </c>
      <c r="K128" s="42">
        <f t="shared" si="93"/>
        <v>0</v>
      </c>
      <c r="L128" s="42">
        <f t="shared" si="93"/>
        <v>0</v>
      </c>
      <c r="M128" s="42">
        <f t="shared" si="93"/>
        <v>0</v>
      </c>
      <c r="N128" s="42">
        <f t="shared" si="93"/>
        <v>0</v>
      </c>
      <c r="O128" s="42">
        <f t="shared" si="93"/>
        <v>0</v>
      </c>
      <c r="P128" s="42">
        <f t="shared" si="93"/>
        <v>0</v>
      </c>
      <c r="Q128" s="42">
        <f t="shared" si="93"/>
        <v>0</v>
      </c>
      <c r="R128" s="42">
        <f t="shared" si="93"/>
        <v>0</v>
      </c>
      <c r="S128" s="42">
        <f t="shared" si="93"/>
        <v>0</v>
      </c>
      <c r="T128" s="42">
        <f t="shared" si="93"/>
        <v>0</v>
      </c>
      <c r="U128" s="42">
        <f t="shared" si="93"/>
        <v>72.5</v>
      </c>
      <c r="V128" s="42">
        <f t="shared" si="93"/>
        <v>72.5</v>
      </c>
      <c r="W128" s="42">
        <f t="shared" si="93"/>
        <v>72.5</v>
      </c>
      <c r="X128" s="42">
        <f t="shared" si="93"/>
        <v>72.5</v>
      </c>
      <c r="Y128" s="42">
        <f t="shared" si="93"/>
        <v>72.5</v>
      </c>
      <c r="Z128" s="42">
        <f t="shared" si="93"/>
        <v>72.5</v>
      </c>
      <c r="AA128" s="42">
        <f t="shared" si="93"/>
        <v>72.5</v>
      </c>
      <c r="AB128" s="42">
        <f t="shared" si="93"/>
        <v>72.5</v>
      </c>
      <c r="AC128" s="42">
        <f t="shared" si="93"/>
        <v>72.5</v>
      </c>
      <c r="AD128" s="42">
        <f t="shared" si="93"/>
        <v>72.5</v>
      </c>
      <c r="AE128" s="42">
        <f t="shared" si="93"/>
        <v>72.5</v>
      </c>
      <c r="AF128" s="42">
        <f t="shared" si="93"/>
        <v>72.5</v>
      </c>
      <c r="AG128" s="42">
        <f t="shared" si="93"/>
        <v>72.5</v>
      </c>
      <c r="AH128" s="42">
        <f t="shared" si="93"/>
        <v>72.5</v>
      </c>
      <c r="AI128" s="42">
        <f t="shared" si="93"/>
        <v>72.5</v>
      </c>
      <c r="AJ128" s="42">
        <f t="shared" si="93"/>
        <v>72.5</v>
      </c>
      <c r="AK128" s="42">
        <f t="shared" si="93"/>
        <v>72.5</v>
      </c>
      <c r="AL128" s="42">
        <f t="shared" si="93"/>
        <v>72.5</v>
      </c>
      <c r="AM128" s="42">
        <f t="shared" si="93"/>
        <v>72.5</v>
      </c>
      <c r="AN128" s="42">
        <f t="shared" si="93"/>
        <v>72.5</v>
      </c>
      <c r="AO128" s="42">
        <f t="shared" si="93"/>
        <v>72.5</v>
      </c>
      <c r="AP128" s="42">
        <f t="shared" si="93"/>
        <v>72.5</v>
      </c>
      <c r="AQ128" s="42">
        <f t="shared" si="93"/>
        <v>72.5</v>
      </c>
      <c r="AR128" s="42">
        <f t="shared" si="93"/>
        <v>72.5</v>
      </c>
    </row>
    <row r="129" spans="1:44" x14ac:dyDescent="0.3">
      <c r="A129" s="38" t="str">
        <f t="shared" si="76"/>
        <v>Regional Director/NE</v>
      </c>
      <c r="I129" s="42">
        <f t="shared" ref="I129:AR129" si="94">ROUND(I28*$G$102,2)</f>
        <v>0</v>
      </c>
      <c r="J129" s="42">
        <f t="shared" si="94"/>
        <v>0</v>
      </c>
      <c r="K129" s="42">
        <f t="shared" si="94"/>
        <v>0</v>
      </c>
      <c r="L129" s="42">
        <f t="shared" si="94"/>
        <v>0</v>
      </c>
      <c r="M129" s="42">
        <f t="shared" si="94"/>
        <v>0</v>
      </c>
      <c r="N129" s="42">
        <f t="shared" si="94"/>
        <v>0</v>
      </c>
      <c r="O129" s="42">
        <f t="shared" si="94"/>
        <v>0</v>
      </c>
      <c r="P129" s="42">
        <f t="shared" si="94"/>
        <v>0</v>
      </c>
      <c r="Q129" s="42">
        <f t="shared" si="94"/>
        <v>0</v>
      </c>
      <c r="R129" s="42">
        <f t="shared" si="94"/>
        <v>0</v>
      </c>
      <c r="S129" s="42">
        <f t="shared" si="94"/>
        <v>0</v>
      </c>
      <c r="T129" s="42">
        <f t="shared" si="94"/>
        <v>0</v>
      </c>
      <c r="U129" s="42">
        <f t="shared" si="94"/>
        <v>90.63</v>
      </c>
      <c r="V129" s="42">
        <f t="shared" si="94"/>
        <v>90.63</v>
      </c>
      <c r="W129" s="42">
        <f t="shared" si="94"/>
        <v>90.63</v>
      </c>
      <c r="X129" s="42">
        <f t="shared" si="94"/>
        <v>90.63</v>
      </c>
      <c r="Y129" s="42">
        <f t="shared" si="94"/>
        <v>90.63</v>
      </c>
      <c r="Z129" s="42">
        <f t="shared" si="94"/>
        <v>90.63</v>
      </c>
      <c r="AA129" s="42">
        <f t="shared" si="94"/>
        <v>90.63</v>
      </c>
      <c r="AB129" s="42">
        <f t="shared" si="94"/>
        <v>90.63</v>
      </c>
      <c r="AC129" s="42">
        <f t="shared" si="94"/>
        <v>90.63</v>
      </c>
      <c r="AD129" s="42">
        <f t="shared" si="94"/>
        <v>90.63</v>
      </c>
      <c r="AE129" s="42">
        <f t="shared" si="94"/>
        <v>90.63</v>
      </c>
      <c r="AF129" s="42">
        <f t="shared" si="94"/>
        <v>90.63</v>
      </c>
      <c r="AG129" s="42">
        <f t="shared" si="94"/>
        <v>90.63</v>
      </c>
      <c r="AH129" s="42">
        <f t="shared" si="94"/>
        <v>90.63</v>
      </c>
      <c r="AI129" s="42">
        <f t="shared" si="94"/>
        <v>90.63</v>
      </c>
      <c r="AJ129" s="42">
        <f t="shared" si="94"/>
        <v>90.63</v>
      </c>
      <c r="AK129" s="42">
        <f t="shared" si="94"/>
        <v>90.63</v>
      </c>
      <c r="AL129" s="42">
        <f t="shared" si="94"/>
        <v>90.63</v>
      </c>
      <c r="AM129" s="42">
        <f t="shared" si="94"/>
        <v>90.63</v>
      </c>
      <c r="AN129" s="42">
        <f t="shared" si="94"/>
        <v>90.63</v>
      </c>
      <c r="AO129" s="42">
        <f t="shared" si="94"/>
        <v>90.63</v>
      </c>
      <c r="AP129" s="42">
        <f t="shared" si="94"/>
        <v>90.63</v>
      </c>
      <c r="AQ129" s="42">
        <f t="shared" si="94"/>
        <v>90.63</v>
      </c>
      <c r="AR129" s="42">
        <f t="shared" si="94"/>
        <v>90.63</v>
      </c>
    </row>
    <row r="130" spans="1:44" x14ac:dyDescent="0.3">
      <c r="A130" s="38" t="str">
        <f t="shared" si="76"/>
        <v>Regional Director/SE</v>
      </c>
      <c r="I130" s="42">
        <f t="shared" ref="I130:AR130" si="95">ROUND(I29*$G$102,2)</f>
        <v>0</v>
      </c>
      <c r="J130" s="42">
        <f t="shared" si="95"/>
        <v>0</v>
      </c>
      <c r="K130" s="42">
        <f t="shared" si="95"/>
        <v>0</v>
      </c>
      <c r="L130" s="42">
        <f t="shared" si="95"/>
        <v>0</v>
      </c>
      <c r="M130" s="42">
        <f t="shared" si="95"/>
        <v>0</v>
      </c>
      <c r="N130" s="42">
        <f t="shared" si="95"/>
        <v>0</v>
      </c>
      <c r="O130" s="42">
        <f t="shared" si="95"/>
        <v>0</v>
      </c>
      <c r="P130" s="42">
        <f t="shared" si="95"/>
        <v>0</v>
      </c>
      <c r="Q130" s="42">
        <f t="shared" si="95"/>
        <v>0</v>
      </c>
      <c r="R130" s="42">
        <f t="shared" si="95"/>
        <v>0</v>
      </c>
      <c r="S130" s="42">
        <f t="shared" si="95"/>
        <v>0</v>
      </c>
      <c r="T130" s="42">
        <f t="shared" si="95"/>
        <v>0</v>
      </c>
      <c r="U130" s="42">
        <f t="shared" si="95"/>
        <v>90.63</v>
      </c>
      <c r="V130" s="42">
        <f t="shared" si="95"/>
        <v>90.63</v>
      </c>
      <c r="W130" s="42">
        <f t="shared" si="95"/>
        <v>90.63</v>
      </c>
      <c r="X130" s="42">
        <f t="shared" si="95"/>
        <v>90.63</v>
      </c>
      <c r="Y130" s="42">
        <f t="shared" si="95"/>
        <v>90.63</v>
      </c>
      <c r="Z130" s="42">
        <f t="shared" si="95"/>
        <v>90.63</v>
      </c>
      <c r="AA130" s="42">
        <f t="shared" si="95"/>
        <v>90.63</v>
      </c>
      <c r="AB130" s="42">
        <f t="shared" si="95"/>
        <v>90.63</v>
      </c>
      <c r="AC130" s="42">
        <f t="shared" si="95"/>
        <v>90.63</v>
      </c>
      <c r="AD130" s="42">
        <f t="shared" si="95"/>
        <v>90.63</v>
      </c>
      <c r="AE130" s="42">
        <f t="shared" si="95"/>
        <v>90.63</v>
      </c>
      <c r="AF130" s="42">
        <f t="shared" si="95"/>
        <v>90.63</v>
      </c>
      <c r="AG130" s="42">
        <f t="shared" si="95"/>
        <v>90.63</v>
      </c>
      <c r="AH130" s="42">
        <f t="shared" si="95"/>
        <v>90.63</v>
      </c>
      <c r="AI130" s="42">
        <f t="shared" si="95"/>
        <v>90.63</v>
      </c>
      <c r="AJ130" s="42">
        <f t="shared" si="95"/>
        <v>90.63</v>
      </c>
      <c r="AK130" s="42">
        <f t="shared" si="95"/>
        <v>90.63</v>
      </c>
      <c r="AL130" s="42">
        <f t="shared" si="95"/>
        <v>90.63</v>
      </c>
      <c r="AM130" s="42">
        <f t="shared" si="95"/>
        <v>90.63</v>
      </c>
      <c r="AN130" s="42">
        <f t="shared" si="95"/>
        <v>90.63</v>
      </c>
      <c r="AO130" s="42">
        <f t="shared" si="95"/>
        <v>90.63</v>
      </c>
      <c r="AP130" s="42">
        <f t="shared" si="95"/>
        <v>90.63</v>
      </c>
      <c r="AQ130" s="42">
        <f t="shared" si="95"/>
        <v>90.63</v>
      </c>
      <c r="AR130" s="42">
        <f t="shared" si="95"/>
        <v>90.63</v>
      </c>
    </row>
    <row r="131" spans="1:44" x14ac:dyDescent="0.3">
      <c r="A131" s="38" t="str">
        <f t="shared" si="76"/>
        <v>Regional Director/West</v>
      </c>
      <c r="I131" s="42">
        <f t="shared" ref="I131:AR131" si="96">ROUND(I30*$G$102,2)</f>
        <v>0</v>
      </c>
      <c r="J131" s="42">
        <f t="shared" si="96"/>
        <v>0</v>
      </c>
      <c r="K131" s="42">
        <f t="shared" si="96"/>
        <v>0</v>
      </c>
      <c r="L131" s="42">
        <f t="shared" si="96"/>
        <v>0</v>
      </c>
      <c r="M131" s="42">
        <f t="shared" si="96"/>
        <v>0</v>
      </c>
      <c r="N131" s="42">
        <f t="shared" si="96"/>
        <v>0</v>
      </c>
      <c r="O131" s="42">
        <f t="shared" si="96"/>
        <v>0</v>
      </c>
      <c r="P131" s="42">
        <f t="shared" si="96"/>
        <v>0</v>
      </c>
      <c r="Q131" s="42">
        <f t="shared" si="96"/>
        <v>0</v>
      </c>
      <c r="R131" s="42">
        <f t="shared" si="96"/>
        <v>0</v>
      </c>
      <c r="S131" s="42">
        <f t="shared" si="96"/>
        <v>0</v>
      </c>
      <c r="T131" s="42">
        <f t="shared" si="96"/>
        <v>0</v>
      </c>
      <c r="U131" s="42">
        <f t="shared" si="96"/>
        <v>90.63</v>
      </c>
      <c r="V131" s="42">
        <f t="shared" si="96"/>
        <v>90.63</v>
      </c>
      <c r="W131" s="42">
        <f t="shared" si="96"/>
        <v>90.63</v>
      </c>
      <c r="X131" s="42">
        <f t="shared" si="96"/>
        <v>90.63</v>
      </c>
      <c r="Y131" s="42">
        <f t="shared" si="96"/>
        <v>90.63</v>
      </c>
      <c r="Z131" s="42">
        <f t="shared" si="96"/>
        <v>90.63</v>
      </c>
      <c r="AA131" s="42">
        <f t="shared" si="96"/>
        <v>90.63</v>
      </c>
      <c r="AB131" s="42">
        <f t="shared" si="96"/>
        <v>90.63</v>
      </c>
      <c r="AC131" s="42">
        <f t="shared" si="96"/>
        <v>90.63</v>
      </c>
      <c r="AD131" s="42">
        <f t="shared" si="96"/>
        <v>90.63</v>
      </c>
      <c r="AE131" s="42">
        <f t="shared" si="96"/>
        <v>90.63</v>
      </c>
      <c r="AF131" s="42">
        <f t="shared" si="96"/>
        <v>90.63</v>
      </c>
      <c r="AG131" s="42">
        <f t="shared" si="96"/>
        <v>90.63</v>
      </c>
      <c r="AH131" s="42">
        <f t="shared" si="96"/>
        <v>90.63</v>
      </c>
      <c r="AI131" s="42">
        <f t="shared" si="96"/>
        <v>90.63</v>
      </c>
      <c r="AJ131" s="42">
        <f t="shared" si="96"/>
        <v>90.63</v>
      </c>
      <c r="AK131" s="42">
        <f t="shared" si="96"/>
        <v>90.63</v>
      </c>
      <c r="AL131" s="42">
        <f t="shared" si="96"/>
        <v>90.63</v>
      </c>
      <c r="AM131" s="42">
        <f t="shared" si="96"/>
        <v>90.63</v>
      </c>
      <c r="AN131" s="42">
        <f t="shared" si="96"/>
        <v>90.63</v>
      </c>
      <c r="AO131" s="42">
        <f t="shared" si="96"/>
        <v>90.63</v>
      </c>
      <c r="AP131" s="42">
        <f t="shared" si="96"/>
        <v>90.63</v>
      </c>
      <c r="AQ131" s="42">
        <f t="shared" si="96"/>
        <v>90.63</v>
      </c>
      <c r="AR131" s="42">
        <f t="shared" si="96"/>
        <v>90.63</v>
      </c>
    </row>
    <row r="132" spans="1:44" x14ac:dyDescent="0.3">
      <c r="A132" s="38" t="str">
        <f t="shared" si="76"/>
        <v>Sales Engineer</v>
      </c>
      <c r="I132" s="42">
        <f t="shared" ref="I132:AR132" si="97">ROUND(I31*$G$102,2)</f>
        <v>0</v>
      </c>
      <c r="J132" s="42">
        <f t="shared" si="97"/>
        <v>0</v>
      </c>
      <c r="K132" s="42">
        <f t="shared" si="97"/>
        <v>0</v>
      </c>
      <c r="L132" s="42">
        <f t="shared" si="97"/>
        <v>0</v>
      </c>
      <c r="M132" s="42">
        <f t="shared" si="97"/>
        <v>0</v>
      </c>
      <c r="N132" s="42">
        <f t="shared" si="97"/>
        <v>0</v>
      </c>
      <c r="O132" s="42">
        <f t="shared" si="97"/>
        <v>0</v>
      </c>
      <c r="P132" s="42">
        <f t="shared" si="97"/>
        <v>0</v>
      </c>
      <c r="Q132" s="42">
        <f t="shared" si="97"/>
        <v>0</v>
      </c>
      <c r="R132" s="42">
        <f t="shared" si="97"/>
        <v>0</v>
      </c>
      <c r="S132" s="42">
        <f t="shared" si="97"/>
        <v>0</v>
      </c>
      <c r="T132" s="42">
        <f t="shared" si="97"/>
        <v>0</v>
      </c>
      <c r="U132" s="42">
        <f t="shared" si="97"/>
        <v>90.63</v>
      </c>
      <c r="V132" s="42">
        <f t="shared" si="97"/>
        <v>90.63</v>
      </c>
      <c r="W132" s="42">
        <f t="shared" si="97"/>
        <v>90.63</v>
      </c>
      <c r="X132" s="42">
        <f t="shared" si="97"/>
        <v>90.63</v>
      </c>
      <c r="Y132" s="42">
        <f t="shared" si="97"/>
        <v>90.63</v>
      </c>
      <c r="Z132" s="42">
        <f t="shared" si="97"/>
        <v>90.63</v>
      </c>
      <c r="AA132" s="42">
        <f t="shared" si="97"/>
        <v>90.63</v>
      </c>
      <c r="AB132" s="42">
        <f t="shared" si="97"/>
        <v>90.63</v>
      </c>
      <c r="AC132" s="42">
        <f t="shared" si="97"/>
        <v>90.63</v>
      </c>
      <c r="AD132" s="42">
        <f t="shared" si="97"/>
        <v>90.63</v>
      </c>
      <c r="AE132" s="42">
        <f t="shared" si="97"/>
        <v>90.63</v>
      </c>
      <c r="AF132" s="42">
        <f t="shared" si="97"/>
        <v>90.63</v>
      </c>
      <c r="AG132" s="42">
        <f t="shared" si="97"/>
        <v>90.63</v>
      </c>
      <c r="AH132" s="42">
        <f t="shared" si="97"/>
        <v>90.63</v>
      </c>
      <c r="AI132" s="42">
        <f t="shared" si="97"/>
        <v>90.63</v>
      </c>
      <c r="AJ132" s="42">
        <f t="shared" si="97"/>
        <v>90.63</v>
      </c>
      <c r="AK132" s="42">
        <f t="shared" si="97"/>
        <v>90.63</v>
      </c>
      <c r="AL132" s="42">
        <f t="shared" si="97"/>
        <v>90.63</v>
      </c>
      <c r="AM132" s="42">
        <f t="shared" si="97"/>
        <v>90.63</v>
      </c>
      <c r="AN132" s="42">
        <f t="shared" si="97"/>
        <v>90.63</v>
      </c>
      <c r="AO132" s="42">
        <f t="shared" si="97"/>
        <v>90.63</v>
      </c>
      <c r="AP132" s="42">
        <f t="shared" si="97"/>
        <v>90.63</v>
      </c>
      <c r="AQ132" s="42">
        <f t="shared" si="97"/>
        <v>90.63</v>
      </c>
      <c r="AR132" s="42">
        <f t="shared" si="97"/>
        <v>90.63</v>
      </c>
    </row>
    <row r="133" spans="1:44" x14ac:dyDescent="0.3">
      <c r="A133" s="38" t="str">
        <f t="shared" si="76"/>
        <v>Field Engineer</v>
      </c>
      <c r="I133" s="42">
        <f t="shared" ref="I133:AR133" si="98">ROUND(I32*$G$102,2)</f>
        <v>0</v>
      </c>
      <c r="J133" s="42">
        <f t="shared" si="98"/>
        <v>0</v>
      </c>
      <c r="K133" s="42">
        <f t="shared" si="98"/>
        <v>0</v>
      </c>
      <c r="L133" s="42">
        <f t="shared" si="98"/>
        <v>0</v>
      </c>
      <c r="M133" s="42">
        <f t="shared" si="98"/>
        <v>0</v>
      </c>
      <c r="N133" s="42">
        <f t="shared" si="98"/>
        <v>0</v>
      </c>
      <c r="O133" s="42">
        <f t="shared" si="98"/>
        <v>0</v>
      </c>
      <c r="P133" s="42">
        <f t="shared" si="98"/>
        <v>0</v>
      </c>
      <c r="Q133" s="42">
        <f t="shared" si="98"/>
        <v>0</v>
      </c>
      <c r="R133" s="42">
        <f t="shared" si="98"/>
        <v>0</v>
      </c>
      <c r="S133" s="42">
        <f t="shared" si="98"/>
        <v>0</v>
      </c>
      <c r="T133" s="42">
        <f t="shared" si="98"/>
        <v>0</v>
      </c>
      <c r="U133" s="42">
        <f t="shared" si="98"/>
        <v>0</v>
      </c>
      <c r="V133" s="42">
        <f t="shared" si="98"/>
        <v>0</v>
      </c>
      <c r="W133" s="42">
        <f t="shared" si="98"/>
        <v>0</v>
      </c>
      <c r="X133" s="42">
        <f t="shared" si="98"/>
        <v>0</v>
      </c>
      <c r="Y133" s="42">
        <f t="shared" si="98"/>
        <v>0</v>
      </c>
      <c r="Z133" s="42">
        <f t="shared" si="98"/>
        <v>0</v>
      </c>
      <c r="AA133" s="42">
        <f t="shared" si="98"/>
        <v>72.5</v>
      </c>
      <c r="AB133" s="42">
        <f t="shared" si="98"/>
        <v>72.5</v>
      </c>
      <c r="AC133" s="42">
        <f t="shared" si="98"/>
        <v>72.5</v>
      </c>
      <c r="AD133" s="42">
        <f t="shared" si="98"/>
        <v>72.5</v>
      </c>
      <c r="AE133" s="42">
        <f t="shared" si="98"/>
        <v>72.5</v>
      </c>
      <c r="AF133" s="42">
        <f t="shared" si="98"/>
        <v>72.5</v>
      </c>
      <c r="AG133" s="42">
        <f t="shared" si="98"/>
        <v>72.5</v>
      </c>
      <c r="AH133" s="42">
        <f t="shared" si="98"/>
        <v>72.5</v>
      </c>
      <c r="AI133" s="42">
        <f t="shared" si="98"/>
        <v>72.5</v>
      </c>
      <c r="AJ133" s="42">
        <f t="shared" si="98"/>
        <v>72.5</v>
      </c>
      <c r="AK133" s="42">
        <f t="shared" si="98"/>
        <v>72.5</v>
      </c>
      <c r="AL133" s="42">
        <f t="shared" si="98"/>
        <v>72.5</v>
      </c>
      <c r="AM133" s="42">
        <f t="shared" si="98"/>
        <v>72.5</v>
      </c>
      <c r="AN133" s="42">
        <f t="shared" si="98"/>
        <v>72.5</v>
      </c>
      <c r="AO133" s="42">
        <f t="shared" si="98"/>
        <v>72.5</v>
      </c>
      <c r="AP133" s="42">
        <f t="shared" si="98"/>
        <v>72.5</v>
      </c>
      <c r="AQ133" s="42">
        <f t="shared" si="98"/>
        <v>72.5</v>
      </c>
      <c r="AR133" s="42">
        <f t="shared" si="98"/>
        <v>72.5</v>
      </c>
    </row>
    <row r="134" spans="1:44" x14ac:dyDescent="0.3">
      <c r="A134" s="38" t="str">
        <f t="shared" si="76"/>
        <v>Professional Serv.-Trainer</v>
      </c>
      <c r="I134" s="42">
        <f t="shared" ref="I134:AR134" si="99">ROUND(I33*$G$102,2)</f>
        <v>0</v>
      </c>
      <c r="J134" s="42">
        <f t="shared" si="99"/>
        <v>0</v>
      </c>
      <c r="K134" s="42">
        <f t="shared" si="99"/>
        <v>0</v>
      </c>
      <c r="L134" s="42">
        <f t="shared" si="99"/>
        <v>0</v>
      </c>
      <c r="M134" s="42">
        <f t="shared" si="99"/>
        <v>0</v>
      </c>
      <c r="N134" s="42">
        <f t="shared" si="99"/>
        <v>0</v>
      </c>
      <c r="O134" s="42">
        <f t="shared" si="99"/>
        <v>0</v>
      </c>
      <c r="P134" s="42">
        <f t="shared" si="99"/>
        <v>0</v>
      </c>
      <c r="Q134" s="42">
        <f t="shared" si="99"/>
        <v>0</v>
      </c>
      <c r="R134" s="42">
        <f t="shared" si="99"/>
        <v>0</v>
      </c>
      <c r="S134" s="42">
        <f t="shared" si="99"/>
        <v>0</v>
      </c>
      <c r="T134" s="42">
        <f t="shared" si="99"/>
        <v>0</v>
      </c>
      <c r="U134" s="42">
        <f t="shared" si="99"/>
        <v>0</v>
      </c>
      <c r="V134" s="42">
        <f t="shared" si="99"/>
        <v>0</v>
      </c>
      <c r="W134" s="42">
        <f t="shared" si="99"/>
        <v>0</v>
      </c>
      <c r="X134" s="42">
        <f t="shared" si="99"/>
        <v>0</v>
      </c>
      <c r="Y134" s="42">
        <f t="shared" si="99"/>
        <v>0</v>
      </c>
      <c r="Z134" s="42">
        <f t="shared" si="99"/>
        <v>0</v>
      </c>
      <c r="AA134" s="42">
        <f t="shared" si="99"/>
        <v>0</v>
      </c>
      <c r="AB134" s="42">
        <f t="shared" si="99"/>
        <v>0</v>
      </c>
      <c r="AC134" s="42">
        <f t="shared" si="99"/>
        <v>0</v>
      </c>
      <c r="AD134" s="42">
        <f t="shared" si="99"/>
        <v>0</v>
      </c>
      <c r="AE134" s="42">
        <f t="shared" si="99"/>
        <v>90.63</v>
      </c>
      <c r="AF134" s="42">
        <f t="shared" si="99"/>
        <v>90.63</v>
      </c>
      <c r="AG134" s="42">
        <f t="shared" si="99"/>
        <v>90.63</v>
      </c>
      <c r="AH134" s="42">
        <f t="shared" si="99"/>
        <v>90.63</v>
      </c>
      <c r="AI134" s="42">
        <f t="shared" si="99"/>
        <v>90.63</v>
      </c>
      <c r="AJ134" s="42">
        <f t="shared" si="99"/>
        <v>90.63</v>
      </c>
      <c r="AK134" s="42">
        <f t="shared" si="99"/>
        <v>90.63</v>
      </c>
      <c r="AL134" s="42">
        <f t="shared" si="99"/>
        <v>90.63</v>
      </c>
      <c r="AM134" s="42">
        <f t="shared" si="99"/>
        <v>90.63</v>
      </c>
      <c r="AN134" s="42">
        <f t="shared" si="99"/>
        <v>90.63</v>
      </c>
      <c r="AO134" s="42">
        <f t="shared" si="99"/>
        <v>90.63</v>
      </c>
      <c r="AP134" s="42">
        <f t="shared" si="99"/>
        <v>90.63</v>
      </c>
      <c r="AQ134" s="42">
        <f t="shared" si="99"/>
        <v>90.63</v>
      </c>
      <c r="AR134" s="42">
        <f t="shared" si="99"/>
        <v>90.63</v>
      </c>
    </row>
    <row r="135" spans="1:44" x14ac:dyDescent="0.3">
      <c r="A135" s="38" t="str">
        <f t="shared" si="76"/>
        <v>Field Engineer</v>
      </c>
      <c r="I135" s="42">
        <f t="shared" ref="I135:AR135" si="100">ROUND(I34*$G$102,2)</f>
        <v>0</v>
      </c>
      <c r="J135" s="42">
        <f t="shared" si="100"/>
        <v>0</v>
      </c>
      <c r="K135" s="42">
        <f t="shared" si="100"/>
        <v>0</v>
      </c>
      <c r="L135" s="42">
        <f t="shared" si="100"/>
        <v>0</v>
      </c>
      <c r="M135" s="42">
        <f t="shared" si="100"/>
        <v>0</v>
      </c>
      <c r="N135" s="42">
        <f t="shared" si="100"/>
        <v>0</v>
      </c>
      <c r="O135" s="42">
        <f t="shared" si="100"/>
        <v>0</v>
      </c>
      <c r="P135" s="42">
        <f t="shared" si="100"/>
        <v>0</v>
      </c>
      <c r="Q135" s="42">
        <f t="shared" si="100"/>
        <v>0</v>
      </c>
      <c r="R135" s="42">
        <f t="shared" si="100"/>
        <v>0</v>
      </c>
      <c r="S135" s="42">
        <f t="shared" si="100"/>
        <v>0</v>
      </c>
      <c r="T135" s="42">
        <f t="shared" si="100"/>
        <v>0</v>
      </c>
      <c r="U135" s="42">
        <f t="shared" si="100"/>
        <v>0</v>
      </c>
      <c r="V135" s="42">
        <f t="shared" si="100"/>
        <v>0</v>
      </c>
      <c r="W135" s="42">
        <f t="shared" si="100"/>
        <v>0</v>
      </c>
      <c r="X135" s="42">
        <f t="shared" si="100"/>
        <v>0</v>
      </c>
      <c r="Y135" s="42">
        <f t="shared" si="100"/>
        <v>0</v>
      </c>
      <c r="Z135" s="42">
        <f t="shared" si="100"/>
        <v>0</v>
      </c>
      <c r="AA135" s="42">
        <f t="shared" si="100"/>
        <v>0</v>
      </c>
      <c r="AB135" s="42">
        <f t="shared" si="100"/>
        <v>0</v>
      </c>
      <c r="AC135" s="42">
        <f t="shared" si="100"/>
        <v>0</v>
      </c>
      <c r="AD135" s="42">
        <f t="shared" si="100"/>
        <v>0</v>
      </c>
      <c r="AE135" s="42">
        <f t="shared" si="100"/>
        <v>0</v>
      </c>
      <c r="AF135" s="42">
        <f t="shared" si="100"/>
        <v>72.5</v>
      </c>
      <c r="AG135" s="42">
        <f t="shared" si="100"/>
        <v>72.5</v>
      </c>
      <c r="AH135" s="42">
        <f t="shared" si="100"/>
        <v>72.5</v>
      </c>
      <c r="AI135" s="42">
        <f t="shared" si="100"/>
        <v>72.5</v>
      </c>
      <c r="AJ135" s="42">
        <f t="shared" si="100"/>
        <v>72.5</v>
      </c>
      <c r="AK135" s="42">
        <f t="shared" si="100"/>
        <v>72.5</v>
      </c>
      <c r="AL135" s="42">
        <f t="shared" si="100"/>
        <v>72.5</v>
      </c>
      <c r="AM135" s="42">
        <f t="shared" si="100"/>
        <v>72.5</v>
      </c>
      <c r="AN135" s="42">
        <f t="shared" si="100"/>
        <v>72.5</v>
      </c>
      <c r="AO135" s="42">
        <f t="shared" si="100"/>
        <v>72.5</v>
      </c>
      <c r="AP135" s="42">
        <f t="shared" si="100"/>
        <v>72.5</v>
      </c>
      <c r="AQ135" s="42">
        <f t="shared" si="100"/>
        <v>72.5</v>
      </c>
      <c r="AR135" s="42">
        <f t="shared" si="100"/>
        <v>72.5</v>
      </c>
    </row>
    <row r="136" spans="1:44" x14ac:dyDescent="0.3">
      <c r="A136" s="38" t="str">
        <f t="shared" si="76"/>
        <v>Controller</v>
      </c>
      <c r="I136" s="42">
        <f t="shared" ref="I136:AR136" si="101">ROUND(I35*$G$102,2)</f>
        <v>0</v>
      </c>
      <c r="J136" s="42">
        <f t="shared" si="101"/>
        <v>0</v>
      </c>
      <c r="K136" s="42">
        <f t="shared" si="101"/>
        <v>0</v>
      </c>
      <c r="L136" s="42">
        <f t="shared" si="101"/>
        <v>0</v>
      </c>
      <c r="M136" s="42">
        <f t="shared" si="101"/>
        <v>0</v>
      </c>
      <c r="N136" s="42">
        <f t="shared" si="101"/>
        <v>0</v>
      </c>
      <c r="O136" s="42">
        <f t="shared" si="101"/>
        <v>0</v>
      </c>
      <c r="P136" s="42">
        <f t="shared" si="101"/>
        <v>0</v>
      </c>
      <c r="Q136" s="42">
        <f t="shared" si="101"/>
        <v>0</v>
      </c>
      <c r="R136" s="42">
        <f t="shared" si="101"/>
        <v>0</v>
      </c>
      <c r="S136" s="42">
        <f t="shared" si="101"/>
        <v>0</v>
      </c>
      <c r="T136" s="42">
        <f t="shared" si="101"/>
        <v>0</v>
      </c>
      <c r="U136" s="42">
        <f t="shared" si="101"/>
        <v>0</v>
      </c>
      <c r="V136" s="42">
        <f t="shared" si="101"/>
        <v>0</v>
      </c>
      <c r="W136" s="42">
        <f t="shared" si="101"/>
        <v>0</v>
      </c>
      <c r="X136" s="42">
        <f t="shared" si="101"/>
        <v>0</v>
      </c>
      <c r="Y136" s="42">
        <f t="shared" si="101"/>
        <v>0</v>
      </c>
      <c r="Z136" s="42">
        <f t="shared" si="101"/>
        <v>0</v>
      </c>
      <c r="AA136" s="42">
        <f t="shared" si="101"/>
        <v>0</v>
      </c>
      <c r="AB136" s="42">
        <f t="shared" si="101"/>
        <v>0</v>
      </c>
      <c r="AC136" s="42">
        <f t="shared" si="101"/>
        <v>0</v>
      </c>
      <c r="AD136" s="42">
        <f t="shared" si="101"/>
        <v>0</v>
      </c>
      <c r="AE136" s="42">
        <f t="shared" si="101"/>
        <v>0</v>
      </c>
      <c r="AF136" s="42">
        <f t="shared" si="101"/>
        <v>0</v>
      </c>
      <c r="AG136" s="42">
        <f t="shared" si="101"/>
        <v>96.67</v>
      </c>
      <c r="AH136" s="42">
        <f t="shared" si="101"/>
        <v>96.67</v>
      </c>
      <c r="AI136" s="42">
        <f t="shared" si="101"/>
        <v>96.67</v>
      </c>
      <c r="AJ136" s="42">
        <f t="shared" si="101"/>
        <v>96.67</v>
      </c>
      <c r="AK136" s="42">
        <f t="shared" si="101"/>
        <v>96.67</v>
      </c>
      <c r="AL136" s="42">
        <f t="shared" si="101"/>
        <v>96.67</v>
      </c>
      <c r="AM136" s="42">
        <f t="shared" si="101"/>
        <v>96.67</v>
      </c>
      <c r="AN136" s="42">
        <f t="shared" si="101"/>
        <v>96.67</v>
      </c>
      <c r="AO136" s="42">
        <f t="shared" si="101"/>
        <v>96.67</v>
      </c>
      <c r="AP136" s="42">
        <f t="shared" si="101"/>
        <v>96.67</v>
      </c>
      <c r="AQ136" s="42">
        <f t="shared" si="101"/>
        <v>96.67</v>
      </c>
      <c r="AR136" s="42">
        <f t="shared" si="101"/>
        <v>96.67</v>
      </c>
    </row>
    <row r="137" spans="1:44" x14ac:dyDescent="0.3">
      <c r="A137" s="38" t="str">
        <f t="shared" si="76"/>
        <v>Purchasing Assistant</v>
      </c>
      <c r="I137" s="42">
        <f t="shared" ref="I137:AR137" si="102">ROUND(I36*$G$102,2)</f>
        <v>0</v>
      </c>
      <c r="J137" s="42">
        <f t="shared" si="102"/>
        <v>0</v>
      </c>
      <c r="K137" s="42">
        <f t="shared" si="102"/>
        <v>0</v>
      </c>
      <c r="L137" s="42">
        <f t="shared" si="102"/>
        <v>0</v>
      </c>
      <c r="M137" s="42">
        <f t="shared" si="102"/>
        <v>0</v>
      </c>
      <c r="N137" s="42">
        <f t="shared" si="102"/>
        <v>0</v>
      </c>
      <c r="O137" s="42">
        <f t="shared" si="102"/>
        <v>0</v>
      </c>
      <c r="P137" s="42">
        <f t="shared" si="102"/>
        <v>0</v>
      </c>
      <c r="Q137" s="42">
        <f t="shared" si="102"/>
        <v>0</v>
      </c>
      <c r="R137" s="42">
        <f t="shared" si="102"/>
        <v>0</v>
      </c>
      <c r="S137" s="42">
        <f t="shared" si="102"/>
        <v>0</v>
      </c>
      <c r="T137" s="42">
        <f t="shared" si="102"/>
        <v>0</v>
      </c>
      <c r="U137" s="42">
        <f t="shared" si="102"/>
        <v>0</v>
      </c>
      <c r="V137" s="42">
        <f t="shared" si="102"/>
        <v>0</v>
      </c>
      <c r="W137" s="42">
        <f t="shared" si="102"/>
        <v>0</v>
      </c>
      <c r="X137" s="42">
        <f t="shared" si="102"/>
        <v>0</v>
      </c>
      <c r="Y137" s="42">
        <f t="shared" si="102"/>
        <v>0</v>
      </c>
      <c r="Z137" s="42">
        <f t="shared" si="102"/>
        <v>0</v>
      </c>
      <c r="AA137" s="42">
        <f t="shared" si="102"/>
        <v>0</v>
      </c>
      <c r="AB137" s="42">
        <f t="shared" si="102"/>
        <v>0</v>
      </c>
      <c r="AC137" s="42">
        <f t="shared" si="102"/>
        <v>0</v>
      </c>
      <c r="AD137" s="42">
        <f t="shared" si="102"/>
        <v>0</v>
      </c>
      <c r="AE137" s="42">
        <f t="shared" si="102"/>
        <v>0</v>
      </c>
      <c r="AF137" s="42">
        <f t="shared" si="102"/>
        <v>0</v>
      </c>
      <c r="AG137" s="42">
        <f t="shared" si="102"/>
        <v>60.42</v>
      </c>
      <c r="AH137" s="42">
        <f t="shared" si="102"/>
        <v>60.42</v>
      </c>
      <c r="AI137" s="42">
        <f t="shared" si="102"/>
        <v>60.42</v>
      </c>
      <c r="AJ137" s="42">
        <f t="shared" si="102"/>
        <v>60.42</v>
      </c>
      <c r="AK137" s="42">
        <f t="shared" si="102"/>
        <v>60.42</v>
      </c>
      <c r="AL137" s="42">
        <f t="shared" si="102"/>
        <v>60.42</v>
      </c>
      <c r="AM137" s="42">
        <f t="shared" si="102"/>
        <v>60.42</v>
      </c>
      <c r="AN137" s="42">
        <f t="shared" si="102"/>
        <v>60.42</v>
      </c>
      <c r="AO137" s="42">
        <f t="shared" si="102"/>
        <v>60.42</v>
      </c>
      <c r="AP137" s="42">
        <f t="shared" si="102"/>
        <v>60.42</v>
      </c>
      <c r="AQ137" s="42">
        <f t="shared" si="102"/>
        <v>60.42</v>
      </c>
      <c r="AR137" s="42">
        <f t="shared" si="102"/>
        <v>60.42</v>
      </c>
    </row>
    <row r="138" spans="1:44" x14ac:dyDescent="0.3">
      <c r="A138" s="38" t="str">
        <f t="shared" si="76"/>
        <v>Regional Director/MW</v>
      </c>
      <c r="I138" s="42">
        <f t="shared" ref="I138:AR138" si="103">ROUND(I37*$G$102,2)</f>
        <v>0</v>
      </c>
      <c r="J138" s="42">
        <f t="shared" si="103"/>
        <v>0</v>
      </c>
      <c r="K138" s="42">
        <f t="shared" si="103"/>
        <v>0</v>
      </c>
      <c r="L138" s="42">
        <f t="shared" si="103"/>
        <v>0</v>
      </c>
      <c r="M138" s="42">
        <f t="shared" si="103"/>
        <v>0</v>
      </c>
      <c r="N138" s="42">
        <f t="shared" si="103"/>
        <v>0</v>
      </c>
      <c r="O138" s="42">
        <f t="shared" si="103"/>
        <v>0</v>
      </c>
      <c r="P138" s="42">
        <f t="shared" si="103"/>
        <v>0</v>
      </c>
      <c r="Q138" s="42">
        <f t="shared" si="103"/>
        <v>0</v>
      </c>
      <c r="R138" s="42">
        <f t="shared" si="103"/>
        <v>0</v>
      </c>
      <c r="S138" s="42">
        <f t="shared" si="103"/>
        <v>0</v>
      </c>
      <c r="T138" s="42">
        <f t="shared" si="103"/>
        <v>0</v>
      </c>
      <c r="U138" s="42">
        <f t="shared" si="103"/>
        <v>0</v>
      </c>
      <c r="V138" s="42">
        <f t="shared" si="103"/>
        <v>0</v>
      </c>
      <c r="W138" s="42">
        <f t="shared" si="103"/>
        <v>0</v>
      </c>
      <c r="X138" s="42">
        <f t="shared" si="103"/>
        <v>0</v>
      </c>
      <c r="Y138" s="42">
        <f t="shared" si="103"/>
        <v>0</v>
      </c>
      <c r="Z138" s="42">
        <f t="shared" si="103"/>
        <v>0</v>
      </c>
      <c r="AA138" s="42">
        <f t="shared" si="103"/>
        <v>0</v>
      </c>
      <c r="AB138" s="42">
        <f t="shared" si="103"/>
        <v>0</v>
      </c>
      <c r="AC138" s="42">
        <f t="shared" si="103"/>
        <v>0</v>
      </c>
      <c r="AD138" s="42">
        <f t="shared" si="103"/>
        <v>0</v>
      </c>
      <c r="AE138" s="42">
        <f t="shared" si="103"/>
        <v>0</v>
      </c>
      <c r="AF138" s="42">
        <f t="shared" si="103"/>
        <v>0</v>
      </c>
      <c r="AG138" s="42">
        <f t="shared" si="103"/>
        <v>90.63</v>
      </c>
      <c r="AH138" s="42">
        <f t="shared" si="103"/>
        <v>90.63</v>
      </c>
      <c r="AI138" s="42">
        <f t="shared" si="103"/>
        <v>90.63</v>
      </c>
      <c r="AJ138" s="42">
        <f t="shared" si="103"/>
        <v>90.63</v>
      </c>
      <c r="AK138" s="42">
        <f t="shared" si="103"/>
        <v>90.63</v>
      </c>
      <c r="AL138" s="42">
        <f t="shared" si="103"/>
        <v>90.63</v>
      </c>
      <c r="AM138" s="42">
        <f t="shared" si="103"/>
        <v>90.63</v>
      </c>
      <c r="AN138" s="42">
        <f t="shared" si="103"/>
        <v>90.63</v>
      </c>
      <c r="AO138" s="42">
        <f t="shared" si="103"/>
        <v>90.63</v>
      </c>
      <c r="AP138" s="42">
        <f t="shared" si="103"/>
        <v>90.63</v>
      </c>
      <c r="AQ138" s="42">
        <f t="shared" si="103"/>
        <v>90.63</v>
      </c>
      <c r="AR138" s="42">
        <f t="shared" si="103"/>
        <v>90.63</v>
      </c>
    </row>
    <row r="139" spans="1:44" x14ac:dyDescent="0.3">
      <c r="A139" s="38" t="str">
        <f t="shared" si="76"/>
        <v>Regional Director/SW</v>
      </c>
      <c r="I139" s="42">
        <f t="shared" ref="I139:AR139" si="104">ROUND(I38*$G$102,2)</f>
        <v>0</v>
      </c>
      <c r="J139" s="42">
        <f t="shared" si="104"/>
        <v>0</v>
      </c>
      <c r="K139" s="42">
        <f t="shared" si="104"/>
        <v>0</v>
      </c>
      <c r="L139" s="42">
        <f t="shared" si="104"/>
        <v>0</v>
      </c>
      <c r="M139" s="42">
        <f t="shared" si="104"/>
        <v>0</v>
      </c>
      <c r="N139" s="42">
        <f t="shared" si="104"/>
        <v>0</v>
      </c>
      <c r="O139" s="42">
        <f t="shared" si="104"/>
        <v>0</v>
      </c>
      <c r="P139" s="42">
        <f t="shared" si="104"/>
        <v>0</v>
      </c>
      <c r="Q139" s="42">
        <f t="shared" si="104"/>
        <v>0</v>
      </c>
      <c r="R139" s="42">
        <f t="shared" si="104"/>
        <v>0</v>
      </c>
      <c r="S139" s="42">
        <f t="shared" si="104"/>
        <v>0</v>
      </c>
      <c r="T139" s="42">
        <f t="shared" si="104"/>
        <v>0</v>
      </c>
      <c r="U139" s="42">
        <f t="shared" si="104"/>
        <v>0</v>
      </c>
      <c r="V139" s="42">
        <f t="shared" si="104"/>
        <v>0</v>
      </c>
      <c r="W139" s="42">
        <f t="shared" si="104"/>
        <v>0</v>
      </c>
      <c r="X139" s="42">
        <f t="shared" si="104"/>
        <v>0</v>
      </c>
      <c r="Y139" s="42">
        <f t="shared" si="104"/>
        <v>0</v>
      </c>
      <c r="Z139" s="42">
        <f t="shared" si="104"/>
        <v>0</v>
      </c>
      <c r="AA139" s="42">
        <f t="shared" si="104"/>
        <v>0</v>
      </c>
      <c r="AB139" s="42">
        <f t="shared" si="104"/>
        <v>0</v>
      </c>
      <c r="AC139" s="42">
        <f t="shared" si="104"/>
        <v>0</v>
      </c>
      <c r="AD139" s="42">
        <f t="shared" si="104"/>
        <v>0</v>
      </c>
      <c r="AE139" s="42">
        <f t="shared" si="104"/>
        <v>0</v>
      </c>
      <c r="AF139" s="42">
        <f t="shared" si="104"/>
        <v>0</v>
      </c>
      <c r="AG139" s="42">
        <f t="shared" si="104"/>
        <v>90.63</v>
      </c>
      <c r="AH139" s="42">
        <f t="shared" si="104"/>
        <v>90.63</v>
      </c>
      <c r="AI139" s="42">
        <f t="shared" si="104"/>
        <v>90.63</v>
      </c>
      <c r="AJ139" s="42">
        <f t="shared" si="104"/>
        <v>90.63</v>
      </c>
      <c r="AK139" s="42">
        <f t="shared" si="104"/>
        <v>90.63</v>
      </c>
      <c r="AL139" s="42">
        <f t="shared" si="104"/>
        <v>90.63</v>
      </c>
      <c r="AM139" s="42">
        <f t="shared" si="104"/>
        <v>90.63</v>
      </c>
      <c r="AN139" s="42">
        <f t="shared" si="104"/>
        <v>90.63</v>
      </c>
      <c r="AO139" s="42">
        <f t="shared" si="104"/>
        <v>90.63</v>
      </c>
      <c r="AP139" s="42">
        <f t="shared" si="104"/>
        <v>90.63</v>
      </c>
      <c r="AQ139" s="42">
        <f t="shared" si="104"/>
        <v>90.63</v>
      </c>
      <c r="AR139" s="42">
        <f t="shared" si="104"/>
        <v>90.63</v>
      </c>
    </row>
    <row r="140" spans="1:44" x14ac:dyDescent="0.3">
      <c r="A140" s="38" t="str">
        <f t="shared" si="76"/>
        <v>Regional Director/West</v>
      </c>
      <c r="I140" s="42">
        <f t="shared" ref="I140:AR140" si="105">ROUND(I39*$G$102,2)</f>
        <v>0</v>
      </c>
      <c r="J140" s="42">
        <f t="shared" si="105"/>
        <v>0</v>
      </c>
      <c r="K140" s="42">
        <f t="shared" si="105"/>
        <v>0</v>
      </c>
      <c r="L140" s="42">
        <f t="shared" si="105"/>
        <v>0</v>
      </c>
      <c r="M140" s="42">
        <f t="shared" si="105"/>
        <v>0</v>
      </c>
      <c r="N140" s="42">
        <f t="shared" si="105"/>
        <v>0</v>
      </c>
      <c r="O140" s="42">
        <f t="shared" si="105"/>
        <v>0</v>
      </c>
      <c r="P140" s="42">
        <f t="shared" si="105"/>
        <v>0</v>
      </c>
      <c r="Q140" s="42">
        <f t="shared" si="105"/>
        <v>0</v>
      </c>
      <c r="R140" s="42">
        <f t="shared" si="105"/>
        <v>0</v>
      </c>
      <c r="S140" s="42">
        <f t="shared" si="105"/>
        <v>0</v>
      </c>
      <c r="T140" s="42">
        <f t="shared" si="105"/>
        <v>0</v>
      </c>
      <c r="U140" s="42">
        <f t="shared" si="105"/>
        <v>0</v>
      </c>
      <c r="V140" s="42">
        <f t="shared" si="105"/>
        <v>0</v>
      </c>
      <c r="W140" s="42">
        <f t="shared" si="105"/>
        <v>0</v>
      </c>
      <c r="X140" s="42">
        <f t="shared" si="105"/>
        <v>0</v>
      </c>
      <c r="Y140" s="42">
        <f t="shared" si="105"/>
        <v>0</v>
      </c>
      <c r="Z140" s="42">
        <f t="shared" si="105"/>
        <v>0</v>
      </c>
      <c r="AA140" s="42">
        <f t="shared" si="105"/>
        <v>0</v>
      </c>
      <c r="AB140" s="42">
        <f t="shared" si="105"/>
        <v>0</v>
      </c>
      <c r="AC140" s="42">
        <f t="shared" si="105"/>
        <v>0</v>
      </c>
      <c r="AD140" s="42">
        <f t="shared" si="105"/>
        <v>0</v>
      </c>
      <c r="AE140" s="42">
        <f t="shared" si="105"/>
        <v>0</v>
      </c>
      <c r="AF140" s="42">
        <f t="shared" si="105"/>
        <v>0</v>
      </c>
      <c r="AG140" s="42">
        <f t="shared" si="105"/>
        <v>90.63</v>
      </c>
      <c r="AH140" s="42">
        <f t="shared" si="105"/>
        <v>90.63</v>
      </c>
      <c r="AI140" s="42">
        <f t="shared" si="105"/>
        <v>90.63</v>
      </c>
      <c r="AJ140" s="42">
        <f t="shared" si="105"/>
        <v>90.63</v>
      </c>
      <c r="AK140" s="42">
        <f t="shared" si="105"/>
        <v>90.63</v>
      </c>
      <c r="AL140" s="42">
        <f t="shared" si="105"/>
        <v>90.63</v>
      </c>
      <c r="AM140" s="42">
        <f t="shared" si="105"/>
        <v>90.63</v>
      </c>
      <c r="AN140" s="42">
        <f t="shared" si="105"/>
        <v>90.63</v>
      </c>
      <c r="AO140" s="42">
        <f t="shared" si="105"/>
        <v>90.63</v>
      </c>
      <c r="AP140" s="42">
        <f t="shared" si="105"/>
        <v>90.63</v>
      </c>
      <c r="AQ140" s="42">
        <f t="shared" si="105"/>
        <v>90.63</v>
      </c>
      <c r="AR140" s="42">
        <f t="shared" si="105"/>
        <v>90.63</v>
      </c>
    </row>
    <row r="141" spans="1:44" x14ac:dyDescent="0.3">
      <c r="A141" s="38" t="str">
        <f t="shared" si="76"/>
        <v>Inside AE</v>
      </c>
      <c r="I141" s="42">
        <f t="shared" ref="I141:AR141" si="106">ROUND(I40*$G$102,2)</f>
        <v>0</v>
      </c>
      <c r="J141" s="42">
        <f t="shared" si="106"/>
        <v>0</v>
      </c>
      <c r="K141" s="42">
        <f t="shared" si="106"/>
        <v>0</v>
      </c>
      <c r="L141" s="42">
        <f t="shared" si="106"/>
        <v>0</v>
      </c>
      <c r="M141" s="42">
        <f t="shared" si="106"/>
        <v>0</v>
      </c>
      <c r="N141" s="42">
        <f t="shared" si="106"/>
        <v>0</v>
      </c>
      <c r="O141" s="42">
        <f t="shared" si="106"/>
        <v>0</v>
      </c>
      <c r="P141" s="42">
        <f t="shared" si="106"/>
        <v>0</v>
      </c>
      <c r="Q141" s="42">
        <f t="shared" si="106"/>
        <v>0</v>
      </c>
      <c r="R141" s="42">
        <f t="shared" si="106"/>
        <v>0</v>
      </c>
      <c r="S141" s="42">
        <f t="shared" si="106"/>
        <v>0</v>
      </c>
      <c r="T141" s="42">
        <f t="shared" si="106"/>
        <v>0</v>
      </c>
      <c r="U141" s="42">
        <f t="shared" si="106"/>
        <v>0</v>
      </c>
      <c r="V141" s="42">
        <f t="shared" si="106"/>
        <v>0</v>
      </c>
      <c r="W141" s="42">
        <f t="shared" si="106"/>
        <v>0</v>
      </c>
      <c r="X141" s="42">
        <f t="shared" si="106"/>
        <v>0</v>
      </c>
      <c r="Y141" s="42">
        <f t="shared" si="106"/>
        <v>0</v>
      </c>
      <c r="Z141" s="42">
        <f t="shared" si="106"/>
        <v>0</v>
      </c>
      <c r="AA141" s="42">
        <f t="shared" si="106"/>
        <v>0</v>
      </c>
      <c r="AB141" s="42">
        <f t="shared" si="106"/>
        <v>0</v>
      </c>
      <c r="AC141" s="42">
        <f t="shared" si="106"/>
        <v>0</v>
      </c>
      <c r="AD141" s="42">
        <f t="shared" si="106"/>
        <v>0</v>
      </c>
      <c r="AE141" s="42">
        <f t="shared" si="106"/>
        <v>0</v>
      </c>
      <c r="AF141" s="42">
        <f t="shared" si="106"/>
        <v>0</v>
      </c>
      <c r="AG141" s="42">
        <f t="shared" si="106"/>
        <v>42.29</v>
      </c>
      <c r="AH141" s="42">
        <f t="shared" si="106"/>
        <v>42.29</v>
      </c>
      <c r="AI141" s="42">
        <f t="shared" si="106"/>
        <v>42.29</v>
      </c>
      <c r="AJ141" s="42">
        <f t="shared" si="106"/>
        <v>42.29</v>
      </c>
      <c r="AK141" s="42">
        <f t="shared" si="106"/>
        <v>42.29</v>
      </c>
      <c r="AL141" s="42">
        <f t="shared" si="106"/>
        <v>42.29</v>
      </c>
      <c r="AM141" s="42">
        <f t="shared" si="106"/>
        <v>42.29</v>
      </c>
      <c r="AN141" s="42">
        <f t="shared" si="106"/>
        <v>42.29</v>
      </c>
      <c r="AO141" s="42">
        <f t="shared" si="106"/>
        <v>42.29</v>
      </c>
      <c r="AP141" s="42">
        <f t="shared" si="106"/>
        <v>42.29</v>
      </c>
      <c r="AQ141" s="42">
        <f t="shared" si="106"/>
        <v>42.29</v>
      </c>
      <c r="AR141" s="42">
        <f t="shared" si="106"/>
        <v>42.29</v>
      </c>
    </row>
    <row r="142" spans="1:44" x14ac:dyDescent="0.3">
      <c r="A142" s="38" t="str">
        <f t="shared" si="76"/>
        <v>Inside AE</v>
      </c>
      <c r="I142" s="42">
        <f t="shared" ref="I142:AR142" si="107">ROUND(I41*$G$102,2)</f>
        <v>0</v>
      </c>
      <c r="J142" s="42">
        <f t="shared" si="107"/>
        <v>0</v>
      </c>
      <c r="K142" s="42">
        <f t="shared" si="107"/>
        <v>0</v>
      </c>
      <c r="L142" s="42">
        <f t="shared" si="107"/>
        <v>0</v>
      </c>
      <c r="M142" s="42">
        <f t="shared" si="107"/>
        <v>0</v>
      </c>
      <c r="N142" s="42">
        <f t="shared" si="107"/>
        <v>0</v>
      </c>
      <c r="O142" s="42">
        <f t="shared" si="107"/>
        <v>0</v>
      </c>
      <c r="P142" s="42">
        <f t="shared" si="107"/>
        <v>0</v>
      </c>
      <c r="Q142" s="42">
        <f t="shared" si="107"/>
        <v>0</v>
      </c>
      <c r="R142" s="42">
        <f t="shared" si="107"/>
        <v>0</v>
      </c>
      <c r="S142" s="42">
        <f t="shared" si="107"/>
        <v>0</v>
      </c>
      <c r="T142" s="42">
        <f t="shared" si="107"/>
        <v>0</v>
      </c>
      <c r="U142" s="42">
        <f t="shared" si="107"/>
        <v>0</v>
      </c>
      <c r="V142" s="42">
        <f t="shared" si="107"/>
        <v>0</v>
      </c>
      <c r="W142" s="42">
        <f t="shared" si="107"/>
        <v>0</v>
      </c>
      <c r="X142" s="42">
        <f t="shared" si="107"/>
        <v>0</v>
      </c>
      <c r="Y142" s="42">
        <f t="shared" si="107"/>
        <v>0</v>
      </c>
      <c r="Z142" s="42">
        <f t="shared" si="107"/>
        <v>0</v>
      </c>
      <c r="AA142" s="42">
        <f t="shared" si="107"/>
        <v>0</v>
      </c>
      <c r="AB142" s="42">
        <f t="shared" si="107"/>
        <v>0</v>
      </c>
      <c r="AC142" s="42">
        <f t="shared" si="107"/>
        <v>0</v>
      </c>
      <c r="AD142" s="42">
        <f t="shared" si="107"/>
        <v>0</v>
      </c>
      <c r="AE142" s="42">
        <f t="shared" si="107"/>
        <v>0</v>
      </c>
      <c r="AF142" s="42">
        <f t="shared" si="107"/>
        <v>0</v>
      </c>
      <c r="AG142" s="42">
        <f t="shared" si="107"/>
        <v>42.29</v>
      </c>
      <c r="AH142" s="42">
        <f t="shared" si="107"/>
        <v>42.29</v>
      </c>
      <c r="AI142" s="42">
        <f t="shared" si="107"/>
        <v>42.29</v>
      </c>
      <c r="AJ142" s="42">
        <f t="shared" si="107"/>
        <v>42.29</v>
      </c>
      <c r="AK142" s="42">
        <f t="shared" si="107"/>
        <v>42.29</v>
      </c>
      <c r="AL142" s="42">
        <f t="shared" si="107"/>
        <v>42.29</v>
      </c>
      <c r="AM142" s="42">
        <f t="shared" si="107"/>
        <v>42.29</v>
      </c>
      <c r="AN142" s="42">
        <f t="shared" si="107"/>
        <v>42.29</v>
      </c>
      <c r="AO142" s="42">
        <f t="shared" si="107"/>
        <v>42.29</v>
      </c>
      <c r="AP142" s="42">
        <f t="shared" si="107"/>
        <v>42.29</v>
      </c>
      <c r="AQ142" s="42">
        <f t="shared" si="107"/>
        <v>42.29</v>
      </c>
      <c r="AR142" s="42">
        <f t="shared" si="107"/>
        <v>42.29</v>
      </c>
    </row>
    <row r="143" spans="1:44" x14ac:dyDescent="0.3">
      <c r="A143" s="38" t="str">
        <f t="shared" si="76"/>
        <v>Field Engineer</v>
      </c>
      <c r="I143" s="42">
        <f t="shared" ref="I143:AR143" si="108">ROUND(I42*$G$102,2)</f>
        <v>0</v>
      </c>
      <c r="J143" s="42">
        <f t="shared" si="108"/>
        <v>0</v>
      </c>
      <c r="K143" s="42">
        <f t="shared" si="108"/>
        <v>0</v>
      </c>
      <c r="L143" s="42">
        <f t="shared" si="108"/>
        <v>0</v>
      </c>
      <c r="M143" s="42">
        <f t="shared" si="108"/>
        <v>0</v>
      </c>
      <c r="N143" s="42">
        <f t="shared" si="108"/>
        <v>0</v>
      </c>
      <c r="O143" s="42">
        <f t="shared" si="108"/>
        <v>0</v>
      </c>
      <c r="P143" s="42">
        <f t="shared" si="108"/>
        <v>0</v>
      </c>
      <c r="Q143" s="42">
        <f t="shared" si="108"/>
        <v>0</v>
      </c>
      <c r="R143" s="42">
        <f t="shared" si="108"/>
        <v>0</v>
      </c>
      <c r="S143" s="42">
        <f t="shared" si="108"/>
        <v>0</v>
      </c>
      <c r="T143" s="42">
        <f t="shared" si="108"/>
        <v>0</v>
      </c>
      <c r="U143" s="42">
        <f t="shared" si="108"/>
        <v>0</v>
      </c>
      <c r="V143" s="42">
        <f t="shared" si="108"/>
        <v>0</v>
      </c>
      <c r="W143" s="42">
        <f t="shared" si="108"/>
        <v>0</v>
      </c>
      <c r="X143" s="42">
        <f t="shared" si="108"/>
        <v>0</v>
      </c>
      <c r="Y143" s="42">
        <f t="shared" si="108"/>
        <v>0</v>
      </c>
      <c r="Z143" s="42">
        <f t="shared" si="108"/>
        <v>0</v>
      </c>
      <c r="AA143" s="42">
        <f t="shared" si="108"/>
        <v>0</v>
      </c>
      <c r="AB143" s="42">
        <f t="shared" si="108"/>
        <v>0</v>
      </c>
      <c r="AC143" s="42">
        <f t="shared" si="108"/>
        <v>0</v>
      </c>
      <c r="AD143" s="42">
        <f t="shared" si="108"/>
        <v>0</v>
      </c>
      <c r="AE143" s="42">
        <f t="shared" si="108"/>
        <v>0</v>
      </c>
      <c r="AF143" s="42">
        <f t="shared" si="108"/>
        <v>0</v>
      </c>
      <c r="AG143" s="42">
        <f t="shared" si="108"/>
        <v>0</v>
      </c>
      <c r="AH143" s="42">
        <f t="shared" si="108"/>
        <v>0</v>
      </c>
      <c r="AI143" s="42">
        <f t="shared" si="108"/>
        <v>0</v>
      </c>
      <c r="AJ143" s="42">
        <f t="shared" si="108"/>
        <v>0</v>
      </c>
      <c r="AK143" s="42">
        <f t="shared" si="108"/>
        <v>72.5</v>
      </c>
      <c r="AL143" s="42">
        <f t="shared" si="108"/>
        <v>72.5</v>
      </c>
      <c r="AM143" s="42">
        <f t="shared" si="108"/>
        <v>72.5</v>
      </c>
      <c r="AN143" s="42">
        <f t="shared" si="108"/>
        <v>72.5</v>
      </c>
      <c r="AO143" s="42">
        <f t="shared" si="108"/>
        <v>72.5</v>
      </c>
      <c r="AP143" s="42">
        <f t="shared" si="108"/>
        <v>72.5</v>
      </c>
      <c r="AQ143" s="42">
        <f t="shared" si="108"/>
        <v>72.5</v>
      </c>
      <c r="AR143" s="42">
        <f t="shared" si="108"/>
        <v>72.5</v>
      </c>
    </row>
    <row r="144" spans="1:44" x14ac:dyDescent="0.3">
      <c r="A144" s="38" t="str">
        <f t="shared" si="76"/>
        <v>Professional Serv.-Trainer</v>
      </c>
      <c r="I144" s="42">
        <f t="shared" ref="I144:AR144" si="109">ROUND(I43*$G$102,2)</f>
        <v>0</v>
      </c>
      <c r="J144" s="42">
        <f t="shared" si="109"/>
        <v>0</v>
      </c>
      <c r="K144" s="42">
        <f t="shared" si="109"/>
        <v>0</v>
      </c>
      <c r="L144" s="42">
        <f t="shared" si="109"/>
        <v>0</v>
      </c>
      <c r="M144" s="42">
        <f t="shared" si="109"/>
        <v>0</v>
      </c>
      <c r="N144" s="42">
        <f t="shared" si="109"/>
        <v>0</v>
      </c>
      <c r="O144" s="42">
        <f t="shared" si="109"/>
        <v>0</v>
      </c>
      <c r="P144" s="42">
        <f t="shared" si="109"/>
        <v>0</v>
      </c>
      <c r="Q144" s="42">
        <f t="shared" si="109"/>
        <v>0</v>
      </c>
      <c r="R144" s="42">
        <f t="shared" si="109"/>
        <v>0</v>
      </c>
      <c r="S144" s="42">
        <f t="shared" si="109"/>
        <v>0</v>
      </c>
      <c r="T144" s="42">
        <f t="shared" si="109"/>
        <v>0</v>
      </c>
      <c r="U144" s="42">
        <f t="shared" si="109"/>
        <v>0</v>
      </c>
      <c r="V144" s="42">
        <f t="shared" si="109"/>
        <v>0</v>
      </c>
      <c r="W144" s="42">
        <f t="shared" si="109"/>
        <v>0</v>
      </c>
      <c r="X144" s="42">
        <f t="shared" si="109"/>
        <v>0</v>
      </c>
      <c r="Y144" s="42">
        <f t="shared" si="109"/>
        <v>0</v>
      </c>
      <c r="Z144" s="42">
        <f t="shared" si="109"/>
        <v>0</v>
      </c>
      <c r="AA144" s="42">
        <f t="shared" si="109"/>
        <v>0</v>
      </c>
      <c r="AB144" s="42">
        <f t="shared" si="109"/>
        <v>0</v>
      </c>
      <c r="AC144" s="42">
        <f t="shared" si="109"/>
        <v>0</v>
      </c>
      <c r="AD144" s="42">
        <f t="shared" si="109"/>
        <v>0</v>
      </c>
      <c r="AE144" s="42">
        <f t="shared" si="109"/>
        <v>0</v>
      </c>
      <c r="AF144" s="42">
        <f t="shared" si="109"/>
        <v>0</v>
      </c>
      <c r="AG144" s="42">
        <f t="shared" si="109"/>
        <v>0</v>
      </c>
      <c r="AH144" s="42">
        <f t="shared" si="109"/>
        <v>0</v>
      </c>
      <c r="AI144" s="42">
        <f t="shared" si="109"/>
        <v>0</v>
      </c>
      <c r="AJ144" s="42">
        <f t="shared" si="109"/>
        <v>0</v>
      </c>
      <c r="AK144" s="42">
        <f t="shared" si="109"/>
        <v>0</v>
      </c>
      <c r="AL144" s="42">
        <f t="shared" si="109"/>
        <v>0</v>
      </c>
      <c r="AM144" s="42">
        <f t="shared" si="109"/>
        <v>0</v>
      </c>
      <c r="AN144" s="42">
        <f t="shared" si="109"/>
        <v>90.63</v>
      </c>
      <c r="AO144" s="42">
        <f t="shared" si="109"/>
        <v>90.63</v>
      </c>
      <c r="AP144" s="42">
        <f t="shared" si="109"/>
        <v>90.63</v>
      </c>
      <c r="AQ144" s="42">
        <f t="shared" si="109"/>
        <v>90.63</v>
      </c>
      <c r="AR144" s="42">
        <f t="shared" si="109"/>
        <v>90.63</v>
      </c>
    </row>
    <row r="145" spans="1:44" x14ac:dyDescent="0.3">
      <c r="A145" s="38" t="str">
        <f t="shared" si="76"/>
        <v>Field Engineer</v>
      </c>
      <c r="I145" s="42">
        <f t="shared" ref="I145:AR145" si="110">ROUND(I44*$G$102,2)</f>
        <v>0</v>
      </c>
      <c r="J145" s="42">
        <f t="shared" si="110"/>
        <v>0</v>
      </c>
      <c r="K145" s="42">
        <f t="shared" si="110"/>
        <v>0</v>
      </c>
      <c r="L145" s="42">
        <f t="shared" si="110"/>
        <v>0</v>
      </c>
      <c r="M145" s="42">
        <f t="shared" si="110"/>
        <v>0</v>
      </c>
      <c r="N145" s="42">
        <f t="shared" si="110"/>
        <v>0</v>
      </c>
      <c r="O145" s="42">
        <f t="shared" si="110"/>
        <v>0</v>
      </c>
      <c r="P145" s="42">
        <f t="shared" si="110"/>
        <v>0</v>
      </c>
      <c r="Q145" s="42">
        <f t="shared" si="110"/>
        <v>0</v>
      </c>
      <c r="R145" s="42">
        <f t="shared" si="110"/>
        <v>0</v>
      </c>
      <c r="S145" s="42">
        <f t="shared" si="110"/>
        <v>0</v>
      </c>
      <c r="T145" s="42">
        <f t="shared" si="110"/>
        <v>0</v>
      </c>
      <c r="U145" s="42">
        <f t="shared" si="110"/>
        <v>0</v>
      </c>
      <c r="V145" s="42">
        <f t="shared" si="110"/>
        <v>0</v>
      </c>
      <c r="W145" s="42">
        <f t="shared" si="110"/>
        <v>0</v>
      </c>
      <c r="X145" s="42">
        <f t="shared" si="110"/>
        <v>0</v>
      </c>
      <c r="Y145" s="42">
        <f t="shared" si="110"/>
        <v>0</v>
      </c>
      <c r="Z145" s="42">
        <f t="shared" si="110"/>
        <v>0</v>
      </c>
      <c r="AA145" s="42">
        <f t="shared" si="110"/>
        <v>0</v>
      </c>
      <c r="AB145" s="42">
        <f t="shared" si="110"/>
        <v>0</v>
      </c>
      <c r="AC145" s="42">
        <f t="shared" si="110"/>
        <v>0</v>
      </c>
      <c r="AD145" s="42">
        <f t="shared" si="110"/>
        <v>0</v>
      </c>
      <c r="AE145" s="42">
        <f t="shared" si="110"/>
        <v>0</v>
      </c>
      <c r="AF145" s="42">
        <f t="shared" si="110"/>
        <v>0</v>
      </c>
      <c r="AG145" s="42">
        <f t="shared" si="110"/>
        <v>0</v>
      </c>
      <c r="AH145" s="42">
        <f t="shared" si="110"/>
        <v>0</v>
      </c>
      <c r="AI145" s="42">
        <f t="shared" si="110"/>
        <v>0</v>
      </c>
      <c r="AJ145" s="42">
        <f t="shared" si="110"/>
        <v>0</v>
      </c>
      <c r="AK145" s="42">
        <f t="shared" si="110"/>
        <v>0</v>
      </c>
      <c r="AL145" s="42">
        <f t="shared" si="110"/>
        <v>0</v>
      </c>
      <c r="AM145" s="42">
        <f t="shared" si="110"/>
        <v>0</v>
      </c>
      <c r="AN145" s="42">
        <f t="shared" si="110"/>
        <v>72.5</v>
      </c>
      <c r="AO145" s="42">
        <f t="shared" si="110"/>
        <v>72.5</v>
      </c>
      <c r="AP145" s="42">
        <f t="shared" si="110"/>
        <v>72.5</v>
      </c>
      <c r="AQ145" s="42">
        <f t="shared" si="110"/>
        <v>72.5</v>
      </c>
      <c r="AR145" s="42">
        <f t="shared" si="110"/>
        <v>72.5</v>
      </c>
    </row>
    <row r="146" spans="1:44" x14ac:dyDescent="0.3">
      <c r="A146" s="38" t="str">
        <f t="shared" si="76"/>
        <v>Field Engineer</v>
      </c>
      <c r="I146" s="42">
        <f t="shared" ref="I146:AR146" si="111">ROUND(I45*$G$102,2)</f>
        <v>0</v>
      </c>
      <c r="J146" s="42">
        <f t="shared" si="111"/>
        <v>0</v>
      </c>
      <c r="K146" s="42">
        <f t="shared" si="111"/>
        <v>0</v>
      </c>
      <c r="L146" s="42">
        <f t="shared" si="111"/>
        <v>0</v>
      </c>
      <c r="M146" s="42">
        <f t="shared" si="111"/>
        <v>0</v>
      </c>
      <c r="N146" s="42">
        <f t="shared" si="111"/>
        <v>0</v>
      </c>
      <c r="O146" s="42">
        <f t="shared" si="111"/>
        <v>0</v>
      </c>
      <c r="P146" s="42">
        <f t="shared" si="111"/>
        <v>0</v>
      </c>
      <c r="Q146" s="42">
        <f t="shared" si="111"/>
        <v>0</v>
      </c>
      <c r="R146" s="42">
        <f t="shared" si="111"/>
        <v>0</v>
      </c>
      <c r="S146" s="42">
        <f t="shared" si="111"/>
        <v>0</v>
      </c>
      <c r="T146" s="42">
        <f t="shared" si="111"/>
        <v>0</v>
      </c>
      <c r="U146" s="42">
        <f t="shared" si="111"/>
        <v>0</v>
      </c>
      <c r="V146" s="42">
        <f t="shared" si="111"/>
        <v>0</v>
      </c>
      <c r="W146" s="42">
        <f t="shared" si="111"/>
        <v>0</v>
      </c>
      <c r="X146" s="42">
        <f t="shared" si="111"/>
        <v>0</v>
      </c>
      <c r="Y146" s="42">
        <f t="shared" si="111"/>
        <v>0</v>
      </c>
      <c r="Z146" s="42">
        <f t="shared" si="111"/>
        <v>0</v>
      </c>
      <c r="AA146" s="42">
        <f t="shared" si="111"/>
        <v>0</v>
      </c>
      <c r="AB146" s="42">
        <f t="shared" si="111"/>
        <v>0</v>
      </c>
      <c r="AC146" s="42">
        <f t="shared" si="111"/>
        <v>0</v>
      </c>
      <c r="AD146" s="42">
        <f t="shared" si="111"/>
        <v>0</v>
      </c>
      <c r="AE146" s="42">
        <f t="shared" si="111"/>
        <v>0</v>
      </c>
      <c r="AF146" s="42">
        <f t="shared" si="111"/>
        <v>0</v>
      </c>
      <c r="AG146" s="42">
        <f t="shared" si="111"/>
        <v>0</v>
      </c>
      <c r="AH146" s="42">
        <f t="shared" si="111"/>
        <v>0</v>
      </c>
      <c r="AI146" s="42">
        <f t="shared" si="111"/>
        <v>0</v>
      </c>
      <c r="AJ146" s="42">
        <f t="shared" si="111"/>
        <v>0</v>
      </c>
      <c r="AK146" s="42">
        <f t="shared" si="111"/>
        <v>0</v>
      </c>
      <c r="AL146" s="42">
        <f t="shared" si="111"/>
        <v>0</v>
      </c>
      <c r="AM146" s="42">
        <f t="shared" si="111"/>
        <v>0</v>
      </c>
      <c r="AN146" s="42">
        <f t="shared" si="111"/>
        <v>0</v>
      </c>
      <c r="AO146" s="42">
        <f t="shared" si="111"/>
        <v>0</v>
      </c>
      <c r="AP146" s="42">
        <f t="shared" si="111"/>
        <v>0</v>
      </c>
      <c r="AQ146" s="42">
        <f t="shared" si="111"/>
        <v>72.5</v>
      </c>
      <c r="AR146" s="42">
        <f t="shared" si="111"/>
        <v>72.5</v>
      </c>
    </row>
    <row r="147" spans="1:44" x14ac:dyDescent="0.3">
      <c r="A147" s="38" t="str">
        <f t="shared" si="76"/>
        <v>Field Engineer-Network Connectivity</v>
      </c>
      <c r="I147" s="42">
        <f t="shared" ref="I147:AR147" si="112">ROUND(I46*$G$102,2)</f>
        <v>90.63</v>
      </c>
      <c r="J147" s="42">
        <f t="shared" si="112"/>
        <v>90.63</v>
      </c>
      <c r="K147" s="42">
        <f t="shared" si="112"/>
        <v>90.63</v>
      </c>
      <c r="L147" s="42">
        <f t="shared" si="112"/>
        <v>90.63</v>
      </c>
      <c r="M147" s="42">
        <f t="shared" si="112"/>
        <v>90.63</v>
      </c>
      <c r="N147" s="42">
        <f t="shared" si="112"/>
        <v>90.63</v>
      </c>
      <c r="O147" s="42">
        <f t="shared" si="112"/>
        <v>90.63</v>
      </c>
      <c r="P147" s="42">
        <f t="shared" si="112"/>
        <v>90.63</v>
      </c>
      <c r="Q147" s="42">
        <f t="shared" si="112"/>
        <v>90.63</v>
      </c>
      <c r="R147" s="42">
        <f t="shared" si="112"/>
        <v>90.63</v>
      </c>
      <c r="S147" s="42">
        <f t="shared" si="112"/>
        <v>90.63</v>
      </c>
      <c r="T147" s="42">
        <f t="shared" si="112"/>
        <v>90.63</v>
      </c>
      <c r="U147" s="42">
        <f t="shared" si="112"/>
        <v>90.63</v>
      </c>
      <c r="V147" s="42">
        <f t="shared" si="112"/>
        <v>90.63</v>
      </c>
      <c r="W147" s="42">
        <f t="shared" si="112"/>
        <v>90.63</v>
      </c>
      <c r="X147" s="42">
        <f t="shared" si="112"/>
        <v>90.63</v>
      </c>
      <c r="Y147" s="42">
        <f t="shared" si="112"/>
        <v>90.63</v>
      </c>
      <c r="Z147" s="42">
        <f t="shared" si="112"/>
        <v>90.63</v>
      </c>
      <c r="AA147" s="42">
        <f t="shared" si="112"/>
        <v>90.63</v>
      </c>
      <c r="AB147" s="42">
        <f t="shared" si="112"/>
        <v>90.63</v>
      </c>
      <c r="AC147" s="42">
        <f t="shared" si="112"/>
        <v>90.63</v>
      </c>
      <c r="AD147" s="42">
        <f t="shared" si="112"/>
        <v>90.63</v>
      </c>
      <c r="AE147" s="42">
        <f t="shared" si="112"/>
        <v>90.63</v>
      </c>
      <c r="AF147" s="42">
        <f t="shared" si="112"/>
        <v>90.63</v>
      </c>
      <c r="AG147" s="42">
        <f t="shared" si="112"/>
        <v>90.63</v>
      </c>
      <c r="AH147" s="42">
        <f t="shared" si="112"/>
        <v>90.63</v>
      </c>
      <c r="AI147" s="42">
        <f t="shared" si="112"/>
        <v>90.63</v>
      </c>
      <c r="AJ147" s="42">
        <f t="shared" si="112"/>
        <v>90.63</v>
      </c>
      <c r="AK147" s="42">
        <f t="shared" si="112"/>
        <v>90.63</v>
      </c>
      <c r="AL147" s="42">
        <f t="shared" si="112"/>
        <v>90.63</v>
      </c>
      <c r="AM147" s="42">
        <f t="shared" si="112"/>
        <v>90.63</v>
      </c>
      <c r="AN147" s="42">
        <f t="shared" si="112"/>
        <v>90.63</v>
      </c>
      <c r="AO147" s="42">
        <f t="shared" si="112"/>
        <v>90.63</v>
      </c>
      <c r="AP147" s="42">
        <f t="shared" si="112"/>
        <v>90.63</v>
      </c>
      <c r="AQ147" s="42">
        <f t="shared" si="112"/>
        <v>90.63</v>
      </c>
      <c r="AR147" s="42">
        <f t="shared" si="112"/>
        <v>90.63</v>
      </c>
    </row>
    <row r="148" spans="1:44" x14ac:dyDescent="0.3">
      <c r="A148" s="38" t="str">
        <f t="shared" si="76"/>
        <v>Field Engineer-Network Connectivity</v>
      </c>
      <c r="I148" s="42">
        <f t="shared" ref="I148:AR148" si="113">ROUND(I47*$G$102,2)</f>
        <v>0</v>
      </c>
      <c r="J148" s="42">
        <f t="shared" si="113"/>
        <v>0</v>
      </c>
      <c r="K148" s="42">
        <f t="shared" si="113"/>
        <v>0</v>
      </c>
      <c r="L148" s="42">
        <f t="shared" si="113"/>
        <v>0</v>
      </c>
      <c r="M148" s="42">
        <f t="shared" si="113"/>
        <v>0</v>
      </c>
      <c r="N148" s="42">
        <f t="shared" si="113"/>
        <v>0</v>
      </c>
      <c r="O148" s="42">
        <f t="shared" si="113"/>
        <v>0</v>
      </c>
      <c r="P148" s="42">
        <f t="shared" si="113"/>
        <v>0</v>
      </c>
      <c r="Q148" s="42">
        <f t="shared" si="113"/>
        <v>0</v>
      </c>
      <c r="R148" s="42">
        <f t="shared" si="113"/>
        <v>0</v>
      </c>
      <c r="S148" s="42">
        <f t="shared" si="113"/>
        <v>0</v>
      </c>
      <c r="T148" s="42">
        <f t="shared" si="113"/>
        <v>0</v>
      </c>
      <c r="U148" s="42">
        <f t="shared" si="113"/>
        <v>90.63</v>
      </c>
      <c r="V148" s="42">
        <f t="shared" si="113"/>
        <v>90.63</v>
      </c>
      <c r="W148" s="42">
        <f t="shared" si="113"/>
        <v>90.63</v>
      </c>
      <c r="X148" s="42">
        <f t="shared" si="113"/>
        <v>90.63</v>
      </c>
      <c r="Y148" s="42">
        <f t="shared" si="113"/>
        <v>90.63</v>
      </c>
      <c r="Z148" s="42">
        <f t="shared" si="113"/>
        <v>90.63</v>
      </c>
      <c r="AA148" s="42">
        <f t="shared" si="113"/>
        <v>90.63</v>
      </c>
      <c r="AB148" s="42">
        <f t="shared" si="113"/>
        <v>90.63</v>
      </c>
      <c r="AC148" s="42">
        <f t="shared" si="113"/>
        <v>90.63</v>
      </c>
      <c r="AD148" s="42">
        <f t="shared" si="113"/>
        <v>90.63</v>
      </c>
      <c r="AE148" s="42">
        <f t="shared" si="113"/>
        <v>90.63</v>
      </c>
      <c r="AF148" s="42">
        <f t="shared" si="113"/>
        <v>90.63</v>
      </c>
      <c r="AG148" s="42">
        <f t="shared" si="113"/>
        <v>90.63</v>
      </c>
      <c r="AH148" s="42">
        <f t="shared" si="113"/>
        <v>90.63</v>
      </c>
      <c r="AI148" s="42">
        <f t="shared" si="113"/>
        <v>90.63</v>
      </c>
      <c r="AJ148" s="42">
        <f t="shared" si="113"/>
        <v>90.63</v>
      </c>
      <c r="AK148" s="42">
        <f t="shared" si="113"/>
        <v>90.63</v>
      </c>
      <c r="AL148" s="42">
        <f t="shared" si="113"/>
        <v>90.63</v>
      </c>
      <c r="AM148" s="42">
        <f t="shared" si="113"/>
        <v>90.63</v>
      </c>
      <c r="AN148" s="42">
        <f t="shared" si="113"/>
        <v>90.63</v>
      </c>
      <c r="AO148" s="42">
        <f t="shared" si="113"/>
        <v>90.63</v>
      </c>
      <c r="AP148" s="42">
        <f t="shared" si="113"/>
        <v>90.63</v>
      </c>
      <c r="AQ148" s="42">
        <f t="shared" si="113"/>
        <v>90.63</v>
      </c>
      <c r="AR148" s="42">
        <f t="shared" si="113"/>
        <v>90.63</v>
      </c>
    </row>
    <row r="149" spans="1:44" x14ac:dyDescent="0.3">
      <c r="A149" s="38" t="str">
        <f t="shared" si="76"/>
        <v>Field Engineer-Network Connectivity</v>
      </c>
      <c r="I149" s="42">
        <f t="shared" ref="I149:AR149" si="114">ROUND(I48*$G$102,2)</f>
        <v>0</v>
      </c>
      <c r="J149" s="42">
        <f t="shared" si="114"/>
        <v>0</v>
      </c>
      <c r="K149" s="42">
        <f t="shared" si="114"/>
        <v>0</v>
      </c>
      <c r="L149" s="42">
        <f t="shared" si="114"/>
        <v>0</v>
      </c>
      <c r="M149" s="42">
        <f t="shared" si="114"/>
        <v>0</v>
      </c>
      <c r="N149" s="42">
        <f t="shared" si="114"/>
        <v>0</v>
      </c>
      <c r="O149" s="42">
        <f t="shared" si="114"/>
        <v>0</v>
      </c>
      <c r="P149" s="42">
        <f t="shared" si="114"/>
        <v>0</v>
      </c>
      <c r="Q149" s="42">
        <f t="shared" si="114"/>
        <v>0</v>
      </c>
      <c r="R149" s="42">
        <f t="shared" si="114"/>
        <v>0</v>
      </c>
      <c r="S149" s="42">
        <f t="shared" si="114"/>
        <v>0</v>
      </c>
      <c r="T149" s="42">
        <f t="shared" si="114"/>
        <v>0</v>
      </c>
      <c r="U149" s="42">
        <f t="shared" si="114"/>
        <v>0</v>
      </c>
      <c r="V149" s="42">
        <f t="shared" si="114"/>
        <v>0</v>
      </c>
      <c r="W149" s="42">
        <f t="shared" si="114"/>
        <v>0</v>
      </c>
      <c r="X149" s="42">
        <f t="shared" si="114"/>
        <v>0</v>
      </c>
      <c r="Y149" s="42">
        <f t="shared" si="114"/>
        <v>0</v>
      </c>
      <c r="Z149" s="42">
        <f t="shared" si="114"/>
        <v>0</v>
      </c>
      <c r="AA149" s="42">
        <f t="shared" si="114"/>
        <v>0</v>
      </c>
      <c r="AB149" s="42">
        <f t="shared" si="114"/>
        <v>0</v>
      </c>
      <c r="AC149" s="42">
        <f t="shared" si="114"/>
        <v>0</v>
      </c>
      <c r="AD149" s="42">
        <f t="shared" si="114"/>
        <v>0</v>
      </c>
      <c r="AE149" s="42">
        <f t="shared" si="114"/>
        <v>0</v>
      </c>
      <c r="AF149" s="42">
        <f t="shared" si="114"/>
        <v>0</v>
      </c>
      <c r="AG149" s="42">
        <f t="shared" si="114"/>
        <v>90.63</v>
      </c>
      <c r="AH149" s="42">
        <f t="shared" si="114"/>
        <v>90.63</v>
      </c>
      <c r="AI149" s="42">
        <f t="shared" si="114"/>
        <v>90.63</v>
      </c>
      <c r="AJ149" s="42">
        <f t="shared" si="114"/>
        <v>90.63</v>
      </c>
      <c r="AK149" s="42">
        <f t="shared" si="114"/>
        <v>90.63</v>
      </c>
      <c r="AL149" s="42">
        <f t="shared" si="114"/>
        <v>90.63</v>
      </c>
      <c r="AM149" s="42">
        <f t="shared" si="114"/>
        <v>90.63</v>
      </c>
      <c r="AN149" s="42">
        <f t="shared" si="114"/>
        <v>90.63</v>
      </c>
      <c r="AO149" s="42">
        <f t="shared" si="114"/>
        <v>90.63</v>
      </c>
      <c r="AP149" s="42">
        <f t="shared" si="114"/>
        <v>90.63</v>
      </c>
      <c r="AQ149" s="42">
        <f t="shared" si="114"/>
        <v>90.63</v>
      </c>
      <c r="AR149" s="42">
        <f t="shared" si="114"/>
        <v>90.63</v>
      </c>
    </row>
    <row r="151" spans="1:44" x14ac:dyDescent="0.3">
      <c r="I151" s="43">
        <f t="shared" ref="I151:T151" si="115">SUM(I105:I150)</f>
        <v>1305.0500000000002</v>
      </c>
      <c r="J151" s="43">
        <f t="shared" si="115"/>
        <v>1347.3400000000001</v>
      </c>
      <c r="K151" s="43">
        <f t="shared" si="115"/>
        <v>1601.1000000000004</v>
      </c>
      <c r="L151" s="43">
        <f t="shared" si="115"/>
        <v>1752.1500000000005</v>
      </c>
      <c r="M151" s="43">
        <f t="shared" si="115"/>
        <v>1752.1500000000005</v>
      </c>
      <c r="N151" s="43">
        <f t="shared" si="115"/>
        <v>1752.1500000000005</v>
      </c>
      <c r="O151" s="43">
        <f t="shared" si="115"/>
        <v>1752.1500000000005</v>
      </c>
      <c r="P151" s="43">
        <f t="shared" si="115"/>
        <v>1752.1500000000005</v>
      </c>
      <c r="Q151" s="43">
        <f t="shared" si="115"/>
        <v>1752.1500000000005</v>
      </c>
      <c r="R151" s="43">
        <f t="shared" si="115"/>
        <v>1752.1500000000005</v>
      </c>
      <c r="S151" s="43">
        <f t="shared" si="115"/>
        <v>1752.1500000000005</v>
      </c>
      <c r="T151" s="43">
        <f t="shared" si="115"/>
        <v>1752.1500000000005</v>
      </c>
      <c r="U151" s="43">
        <f t="shared" ref="U151" si="116">SUM(U105:U150)</f>
        <v>2428.8500000000013</v>
      </c>
      <c r="V151" s="43">
        <f t="shared" ref="V151" si="117">SUM(V105:V150)</f>
        <v>2428.8500000000013</v>
      </c>
      <c r="W151" s="43">
        <f t="shared" ref="W151" si="118">SUM(W105:W150)</f>
        <v>2428.8500000000013</v>
      </c>
      <c r="X151" s="43">
        <f t="shared" ref="X151" si="119">SUM(X105:X150)</f>
        <v>2428.8500000000013</v>
      </c>
      <c r="Y151" s="43">
        <f t="shared" ref="Y151" si="120">SUM(Y105:Y150)</f>
        <v>2428.8500000000013</v>
      </c>
      <c r="Z151" s="43">
        <f t="shared" ref="Z151" si="121">SUM(Z105:Z150)</f>
        <v>2428.8500000000013</v>
      </c>
      <c r="AA151" s="43">
        <f t="shared" ref="AA151" si="122">SUM(AA105:AA150)</f>
        <v>2501.3500000000013</v>
      </c>
      <c r="AB151" s="43">
        <f t="shared" ref="AB151" si="123">SUM(AB105:AB150)</f>
        <v>2501.3500000000013</v>
      </c>
      <c r="AC151" s="43">
        <f t="shared" ref="AC151" si="124">SUM(AC105:AC150)</f>
        <v>2501.3500000000013</v>
      </c>
      <c r="AD151" s="43">
        <f t="shared" ref="AD151" si="125">SUM(AD105:AD150)</f>
        <v>2501.3500000000013</v>
      </c>
      <c r="AE151" s="43">
        <f t="shared" ref="AE151" si="126">SUM(AE105:AE150)</f>
        <v>2591.9800000000014</v>
      </c>
      <c r="AF151" s="43">
        <f t="shared" ref="AF151" si="127">SUM(AF105:AF150)</f>
        <v>2664.4800000000014</v>
      </c>
      <c r="AG151" s="43">
        <f t="shared" ref="AG151" si="128">SUM(AG105:AG150)</f>
        <v>3268.6700000000019</v>
      </c>
      <c r="AH151" s="43">
        <f t="shared" ref="AH151" si="129">SUM(AH105:AH150)</f>
        <v>3268.6700000000019</v>
      </c>
      <c r="AI151" s="43">
        <f t="shared" ref="AI151" si="130">SUM(AI105:AI150)</f>
        <v>3268.6700000000019</v>
      </c>
      <c r="AJ151" s="43">
        <f t="shared" ref="AJ151" si="131">SUM(AJ105:AJ150)</f>
        <v>3268.6700000000019</v>
      </c>
      <c r="AK151" s="43">
        <f t="shared" ref="AK151" si="132">SUM(AK105:AK150)</f>
        <v>3341.1700000000019</v>
      </c>
      <c r="AL151" s="43">
        <f t="shared" ref="AL151" si="133">SUM(AL105:AL150)</f>
        <v>3341.1700000000019</v>
      </c>
      <c r="AM151" s="43">
        <f t="shared" ref="AM151" si="134">SUM(AM105:AM150)</f>
        <v>3341.1700000000019</v>
      </c>
      <c r="AN151" s="43">
        <f t="shared" ref="AN151" si="135">SUM(AN105:AN150)</f>
        <v>3504.300000000002</v>
      </c>
      <c r="AO151" s="43">
        <f t="shared" ref="AO151" si="136">SUM(AO105:AO150)</f>
        <v>3504.300000000002</v>
      </c>
      <c r="AP151" s="43">
        <f t="shared" ref="AP151" si="137">SUM(AP105:AP150)</f>
        <v>3504.300000000002</v>
      </c>
      <c r="AQ151" s="43">
        <f t="shared" ref="AQ151" si="138">SUM(AQ105:AQ150)</f>
        <v>3576.800000000002</v>
      </c>
      <c r="AR151" s="43">
        <f t="shared" ref="AR151" si="139">SUM(AR105:AR150)</f>
        <v>3576.800000000002</v>
      </c>
    </row>
    <row r="152" spans="1:44" x14ac:dyDescent="0.3">
      <c r="G152" s="45">
        <v>2.7E-2</v>
      </c>
    </row>
    <row r="153" spans="1:44" x14ac:dyDescent="0.3">
      <c r="A153" s="34" t="s">
        <v>11</v>
      </c>
      <c r="G153" s="42">
        <v>8500</v>
      </c>
      <c r="H153" s="44" t="s">
        <v>524</v>
      </c>
      <c r="I153" s="81">
        <v>40544</v>
      </c>
      <c r="J153" s="81">
        <v>40575</v>
      </c>
      <c r="K153" s="81">
        <v>40603</v>
      </c>
      <c r="L153" s="81">
        <v>40634</v>
      </c>
      <c r="M153" s="81">
        <v>40664</v>
      </c>
      <c r="N153" s="81">
        <v>40695</v>
      </c>
      <c r="O153" s="81">
        <v>40725</v>
      </c>
      <c r="P153" s="81">
        <v>40756</v>
      </c>
      <c r="Q153" s="81">
        <v>40787</v>
      </c>
      <c r="R153" s="81">
        <v>40817</v>
      </c>
      <c r="S153" s="81">
        <v>40848</v>
      </c>
      <c r="T153" s="81">
        <v>40878</v>
      </c>
      <c r="U153" s="81">
        <v>40909</v>
      </c>
      <c r="V153" s="81">
        <v>40940</v>
      </c>
      <c r="W153" s="81">
        <v>40969</v>
      </c>
      <c r="X153" s="81">
        <v>41000</v>
      </c>
      <c r="Y153" s="81">
        <v>41030</v>
      </c>
      <c r="Z153" s="81">
        <v>41061</v>
      </c>
      <c r="AA153" s="81">
        <v>41091</v>
      </c>
      <c r="AB153" s="81">
        <v>41122</v>
      </c>
      <c r="AC153" s="81">
        <v>41153</v>
      </c>
      <c r="AD153" s="81">
        <v>41183</v>
      </c>
      <c r="AE153" s="81">
        <v>41214</v>
      </c>
      <c r="AF153" s="81">
        <v>41244</v>
      </c>
      <c r="AG153" s="81">
        <v>41275</v>
      </c>
      <c r="AH153" s="81">
        <v>41306</v>
      </c>
      <c r="AI153" s="81">
        <v>41334</v>
      </c>
      <c r="AJ153" s="81">
        <v>41365</v>
      </c>
      <c r="AK153" s="81">
        <v>41395</v>
      </c>
      <c r="AL153" s="81">
        <v>41426</v>
      </c>
      <c r="AM153" s="81">
        <v>41456</v>
      </c>
      <c r="AN153" s="81">
        <v>41487</v>
      </c>
      <c r="AO153" s="81">
        <v>41518</v>
      </c>
      <c r="AP153" s="81">
        <v>41548</v>
      </c>
      <c r="AQ153" s="81">
        <v>41579</v>
      </c>
      <c r="AR153" s="81">
        <v>41609</v>
      </c>
    </row>
    <row r="154" spans="1:44" x14ac:dyDescent="0.3">
      <c r="G154" s="46">
        <f>G153*G152</f>
        <v>229.5</v>
      </c>
    </row>
    <row r="155" spans="1:44" x14ac:dyDescent="0.3">
      <c r="A155" s="38" t="str">
        <f>A4</f>
        <v>Hicks, Lee</v>
      </c>
      <c r="I155" s="42">
        <f>ROUND(IF(SUM($H155:H155)&gt;$G$154,0,IF((SUM($H155:H155)+I4*$G$152)&gt;$G$154,$G$154-SUM($H155:H155),I4*$G$152)),2)</f>
        <v>180</v>
      </c>
      <c r="J155" s="42">
        <f>ROUND(IF(SUM($I155:I155)&gt;$G$154,0,IF((SUM($I155:I155)+J4*$G$152)&gt;$G$154,$G$154-SUM($I155:I155),J4*$G$152)),2)</f>
        <v>49.5</v>
      </c>
      <c r="K155" s="42">
        <f>ROUND(IF(SUM($I155:J155)&gt;$G$154,0,IF((SUM($I155:J155)+K4*$G$152)&gt;$G$154,$G$154-SUM($I155:J155),K4*$G$152)),2)</f>
        <v>0</v>
      </c>
      <c r="L155" s="42">
        <f>ROUND(IF(SUM($I155:K155)&gt;$G$154,0,IF((SUM($I155:K155)+L4*$G$152)&gt;$G$154,$G$154-SUM($I155:K155),L4*$G$152)),2)</f>
        <v>0</v>
      </c>
      <c r="M155" s="42">
        <f>ROUND(IF(SUM($I155:L155)&gt;$G$154,0,IF((SUM($I155:L155)+M4*$G$152)&gt;$G$154,$G$154-SUM($I155:L155),M4*$G$152)),2)</f>
        <v>0</v>
      </c>
      <c r="N155" s="42">
        <f>ROUND(IF(SUM($I155:M155)&gt;$G$154,0,IF((SUM($I155:M155)+N4*$G$152)&gt;$G$154,$G$154-SUM($I155:M155),N4*$G$152)),2)</f>
        <v>0</v>
      </c>
      <c r="O155" s="42">
        <f>ROUND(IF(SUM($I155:N155)&gt;$G$154,0,IF((SUM($I155:N155)+O4*$G$152)&gt;$G$154,$G$154-SUM($I155:N155),O4*$G$152)),2)</f>
        <v>0</v>
      </c>
      <c r="P155" s="42">
        <f>ROUND(IF(SUM($I155:O155)&gt;$G$154,0,IF((SUM($I155:O155)+P4*$G$152)&gt;$G$154,$G$154-SUM($I155:O155),P4*$G$152)),2)</f>
        <v>0</v>
      </c>
      <c r="Q155" s="42">
        <f>ROUND(IF(SUM($I155:P155)&gt;$G$154,0,IF((SUM($I155:P155)+Q4*$G$152)&gt;$G$154,$G$154-SUM($I155:P155),Q4*$G$152)),2)</f>
        <v>0</v>
      </c>
      <c r="R155" s="42">
        <f>ROUND(IF(SUM($I155:Q155)&gt;$G$154,0,IF((SUM($I155:Q155)+R4*$G$152)&gt;$G$154,$G$154-SUM($I155:Q155),R4*$G$152)),2)</f>
        <v>0</v>
      </c>
      <c r="S155" s="42">
        <f>ROUND(IF(SUM($I155:R155)&gt;$G$154,0,IF((SUM($I155:R155)+S4*$G$152)&gt;$G$154,$G$154-SUM($I155:R155),S4*$G$152)),2)</f>
        <v>0</v>
      </c>
      <c r="T155" s="42">
        <f>ROUND(IF(SUM($I155:S155)&gt;$G$154,0,IF((SUM($I155:S155)+T4*$G$152)&gt;$G$154,$G$154-SUM($I155:S155),T4*$G$152)),2)</f>
        <v>0</v>
      </c>
      <c r="U155" s="42">
        <f>ROUND(IF(SUM($H155:H155)&gt;$G$154,0,IF((SUM($H155:H155)+U4*$G$152)&gt;$G$154,$G$154-SUM($H155:H155),U4*$G$152)),2)</f>
        <v>180</v>
      </c>
      <c r="V155" s="42">
        <f>ROUND(IF(SUM($U155:U155)&gt;$G$154,0,IF((SUM($U155:U155)+V4*$G$152)&gt;$G$154,$G$154-SUM($U155:U155),V4*$G$152)),2)</f>
        <v>49.5</v>
      </c>
      <c r="W155" s="42">
        <f>ROUND(IF(SUM($U155:V155)&gt;$G$154,0,IF((SUM($U155:V155)+W4*$G$152)&gt;$G$154,$G$154-SUM($U155:V155),W4*$G$152)),2)</f>
        <v>0</v>
      </c>
      <c r="X155" s="42">
        <f>ROUND(IF(SUM($U155:W155)&gt;$G$154,0,IF((SUM($U155:W155)+X4*$G$152)&gt;$G$154,$G$154-SUM($U155:W155),X4*$G$152)),2)</f>
        <v>0</v>
      </c>
      <c r="Y155" s="42">
        <f>ROUND(IF(SUM($U155:X155)&gt;$G$154,0,IF((SUM($U155:X155)+Y4*$G$152)&gt;$G$154,$G$154-SUM($U155:X155),Y4*$G$152)),2)</f>
        <v>0</v>
      </c>
      <c r="Z155" s="42">
        <f>ROUND(IF(SUM($U155:Y155)&gt;$G$154,0,IF((SUM($U155:Y155)+Z4*$G$152)&gt;$G$154,$G$154-SUM($U155:Y155),Z4*$G$152)),2)</f>
        <v>0</v>
      </c>
      <c r="AA155" s="42">
        <f>ROUND(IF(SUM($U155:Z155)&gt;$G$154,0,IF((SUM($U155:Z155)+AA4*$G$152)&gt;$G$154,$G$154-SUM($U155:Z155),AA4*$G$152)),2)</f>
        <v>0</v>
      </c>
      <c r="AB155" s="42">
        <f>ROUND(IF(SUM($U155:AA155)&gt;$G$154,0,IF((SUM($U155:AA155)+AB4*$G$152)&gt;$G$154,$G$154-SUM($U155:AA155),AB4*$G$152)),2)</f>
        <v>0</v>
      </c>
      <c r="AC155" s="42">
        <f>ROUND(IF(SUM($U155:AB155)&gt;$G$154,0,IF((SUM($U155:AB155)+AC4*$G$152)&gt;$G$154,$G$154-SUM($U155:AB155),AC4*$G$152)),2)</f>
        <v>0</v>
      </c>
      <c r="AD155" s="42">
        <f>ROUND(IF(SUM($U155:AC155)&gt;$G$154,0,IF((SUM($U155:AC155)+AD4*$G$152)&gt;$G$154,$G$154-SUM($U155:AC155),AD4*$G$152)),2)</f>
        <v>0</v>
      </c>
      <c r="AE155" s="42">
        <f>ROUND(IF(SUM($U155:AD155)&gt;$G$154,0,IF((SUM($U155:AD155)+AE4*$G$152)&gt;$G$154,$G$154-SUM($U155:AD155),AE4*$G$152)),2)</f>
        <v>0</v>
      </c>
      <c r="AF155" s="42">
        <f>ROUND(IF(SUM($U155:AE155)&gt;$G$154,0,IF((SUM($U155:AE155)+AF4*$G$152)&gt;$G$154,$G$154-SUM($U155:AE155),AF4*$G$152)),2)</f>
        <v>0</v>
      </c>
      <c r="AG155" s="42">
        <f>ROUND(IF(SUM($H155:H155)&gt;$G$154,0,IF((SUM($H155:H155)+AG4*$G$152)&gt;$G$154,$G$154-SUM($H155:H155),AG4*$G$152)),2)</f>
        <v>180</v>
      </c>
      <c r="AH155" s="42">
        <f>ROUND(IF(SUM($AG155:AG155)&gt;$G$154,0,IF((SUM($AG155:AG155)+AH4*$G$152)&gt;$G$154,$G$154-SUM($AG155:AG155),AH4*$G$152)),2)</f>
        <v>49.5</v>
      </c>
      <c r="AI155" s="42">
        <f>ROUND(IF(SUM($AG155:AH155)&gt;$G$154,0,IF((SUM($AG155:AH155)+AI4*$G$152)&gt;$G$154,$G$154-SUM($AG155:AH155),AI4*$G$152)),2)</f>
        <v>0</v>
      </c>
      <c r="AJ155" s="42">
        <f>ROUND(IF(SUM($AG155:AI155)&gt;$G$154,0,IF((SUM($AG155:AI155)+AJ4*$G$152)&gt;$G$154,$G$154-SUM($AG155:AI155),AJ4*$G$152)),2)</f>
        <v>0</v>
      </c>
      <c r="AK155" s="42">
        <f>ROUND(IF(SUM($AG155:AJ155)&gt;$G$154,0,IF((SUM($AG155:AJ155)+AK4*$G$152)&gt;$G$154,$G$154-SUM($AG155:AJ155),AK4*$G$152)),2)</f>
        <v>0</v>
      </c>
      <c r="AL155" s="42">
        <f>ROUND(IF(SUM($AG155:AK155)&gt;$G$154,0,IF((SUM($AG155:AK155)+AL4*$G$152)&gt;$G$154,$G$154-SUM($AG155:AK155),AL4*$G$152)),2)</f>
        <v>0</v>
      </c>
      <c r="AM155" s="42">
        <f>ROUND(IF(SUM($AG155:AL155)&gt;$G$154,0,IF((SUM($AG155:AL155)+AM4*$G$152)&gt;$G$154,$G$154-SUM($AG155:AL155),AM4*$G$152)),2)</f>
        <v>0</v>
      </c>
      <c r="AN155" s="42">
        <f>ROUND(IF(SUM($AG155:AM155)&gt;$G$154,0,IF((SUM($AG155:AM155)+AN4*$G$152)&gt;$G$154,$G$154-SUM($AG155:AM155),AN4*$G$152)),2)</f>
        <v>0</v>
      </c>
      <c r="AO155" s="42">
        <f>ROUND(IF(SUM($AG155:AN155)&gt;$G$154,0,IF((SUM($AG155:AN155)+AO4*$G$152)&gt;$G$154,$G$154-SUM($AG155:AN155),AO4*$G$152)),2)</f>
        <v>0</v>
      </c>
      <c r="AP155" s="42">
        <f>ROUND(IF(SUM($AG155:AO155)&gt;$G$154,0,IF((SUM($AG155:AO155)+AP4*$G$152)&gt;$G$154,$G$154-SUM($AG155:AO155),AP4*$G$152)),2)</f>
        <v>0</v>
      </c>
      <c r="AQ155" s="42">
        <f>ROUND(IF(SUM($AG155:AP155)&gt;$G$154,0,IF((SUM($AG155:AP155)+AQ4*$G$152)&gt;$G$154,$G$154-SUM($AG155:AP155),AQ4*$G$152)),2)</f>
        <v>0</v>
      </c>
      <c r="AR155" s="42">
        <f>ROUND(IF(SUM($AG155:AQ155)&gt;$G$154,0,IF((SUM($AG155:AQ155)+AR4*$G$152)&gt;$G$154,$G$154-SUM($AG155:AQ155),AR4*$G$152)),2)</f>
        <v>0</v>
      </c>
    </row>
    <row r="156" spans="1:44" x14ac:dyDescent="0.3">
      <c r="A156" s="38" t="str">
        <f>A5</f>
        <v>Muller, Peter</v>
      </c>
      <c r="I156" s="42">
        <f>ROUND(IF(SUM($H156:H156)&gt;$G$154,0,IF((SUM($H156:H156)+I5*$G$152)&gt;$G$154,$G$154-SUM($H156:H156),I5*$G$152)),2)</f>
        <v>180</v>
      </c>
      <c r="J156" s="42">
        <f>ROUND(IF(SUM($I156:I156)&gt;$G$154,0,IF((SUM($I156:I156)+J5*$G$152)&gt;$G$154,$G$154-SUM($I156:I156),J5*$G$152)),2)</f>
        <v>49.5</v>
      </c>
      <c r="K156" s="42">
        <f>ROUND(IF(SUM($I156:J156)&gt;$G$154,0,IF((SUM($I156:J156)+K5*$G$152)&gt;$G$154,$G$154-SUM($I156:J156),K5*$G$152)),2)</f>
        <v>0</v>
      </c>
      <c r="L156" s="42">
        <f>ROUND(IF(SUM($I156:K156)&gt;$G$154,0,IF((SUM($I156:K156)+L5*$G$152)&gt;$G$154,$G$154-SUM($I156:K156),L5*$G$152)),2)</f>
        <v>0</v>
      </c>
      <c r="M156" s="42">
        <f>ROUND(IF(SUM($I156:L156)&gt;$G$154,0,IF((SUM($I156:L156)+M5*$G$152)&gt;$G$154,$G$154-SUM($I156:L156),M5*$G$152)),2)</f>
        <v>0</v>
      </c>
      <c r="N156" s="42">
        <f>ROUND(IF(SUM($I156:M156)&gt;$G$154,0,IF((SUM($I156:M156)+N5*$G$152)&gt;$G$154,$G$154-SUM($I156:M156),N5*$G$152)),2)</f>
        <v>0</v>
      </c>
      <c r="O156" s="42">
        <f>ROUND(IF(SUM($I156:N156)&gt;$G$154,0,IF((SUM($I156:N156)+O5*$G$152)&gt;$G$154,$G$154-SUM($I156:N156),O5*$G$152)),2)</f>
        <v>0</v>
      </c>
      <c r="P156" s="42">
        <f>ROUND(IF(SUM($I156:O156)&gt;$G$154,0,IF((SUM($I156:O156)+P5*$G$152)&gt;$G$154,$G$154-SUM($I156:O156),P5*$G$152)),2)</f>
        <v>0</v>
      </c>
      <c r="Q156" s="42">
        <f>ROUND(IF(SUM($I156:P156)&gt;$G$154,0,IF((SUM($I156:P156)+Q5*$G$152)&gt;$G$154,$G$154-SUM($I156:P156),Q5*$G$152)),2)</f>
        <v>0</v>
      </c>
      <c r="R156" s="42">
        <f>ROUND(IF(SUM($I156:Q156)&gt;$G$154,0,IF((SUM($I156:Q156)+R5*$G$152)&gt;$G$154,$G$154-SUM($I156:Q156),R5*$G$152)),2)</f>
        <v>0</v>
      </c>
      <c r="S156" s="42">
        <f>ROUND(IF(SUM($I156:R156)&gt;$G$154,0,IF((SUM($I156:R156)+S5*$G$152)&gt;$G$154,$G$154-SUM($I156:R156),S5*$G$152)),2)</f>
        <v>0</v>
      </c>
      <c r="T156" s="42">
        <f>ROUND(IF(SUM($I156:S156)&gt;$G$154,0,IF((SUM($I156:S156)+T5*$G$152)&gt;$G$154,$G$154-SUM($I156:S156),T5*$G$152)),2)</f>
        <v>0</v>
      </c>
      <c r="U156" s="42">
        <f>ROUND(IF(SUM($H156:H156)&gt;$G$154,0,IF((SUM($H156:H156)+U5*$G$152)&gt;$G$154,$G$154-SUM($H156:H156),U5*$G$152)),2)</f>
        <v>180</v>
      </c>
      <c r="V156" s="42">
        <f>ROUND(IF(SUM($U156:U156)&gt;$G$154,0,IF((SUM($U156:U156)+V5*$G$152)&gt;$G$154,$G$154-SUM($U156:U156),V5*$G$152)),2)</f>
        <v>49.5</v>
      </c>
      <c r="W156" s="42">
        <f>ROUND(IF(SUM($U156:V156)&gt;$G$154,0,IF((SUM($U156:V156)+W5*$G$152)&gt;$G$154,$G$154-SUM($U156:V156),W5*$G$152)),2)</f>
        <v>0</v>
      </c>
      <c r="X156" s="42">
        <f>ROUND(IF(SUM($U156:W156)&gt;$G$154,0,IF((SUM($U156:W156)+X5*$G$152)&gt;$G$154,$G$154-SUM($U156:W156),X5*$G$152)),2)</f>
        <v>0</v>
      </c>
      <c r="Y156" s="42">
        <f>ROUND(IF(SUM($U156:X156)&gt;$G$154,0,IF((SUM($U156:X156)+Y5*$G$152)&gt;$G$154,$G$154-SUM($U156:X156),Y5*$G$152)),2)</f>
        <v>0</v>
      </c>
      <c r="Z156" s="42">
        <f>ROUND(IF(SUM($U156:Y156)&gt;$G$154,0,IF((SUM($U156:Y156)+Z5*$G$152)&gt;$G$154,$G$154-SUM($U156:Y156),Z5*$G$152)),2)</f>
        <v>0</v>
      </c>
      <c r="AA156" s="42">
        <f>ROUND(IF(SUM($U156:Z156)&gt;$G$154,0,IF((SUM($U156:Z156)+AA5*$G$152)&gt;$G$154,$G$154-SUM($U156:Z156),AA5*$G$152)),2)</f>
        <v>0</v>
      </c>
      <c r="AB156" s="42">
        <f>ROUND(IF(SUM($U156:AA156)&gt;$G$154,0,IF((SUM($U156:AA156)+AB5*$G$152)&gt;$G$154,$G$154-SUM($U156:AA156),AB5*$G$152)),2)</f>
        <v>0</v>
      </c>
      <c r="AC156" s="42">
        <f>ROUND(IF(SUM($U156:AB156)&gt;$G$154,0,IF((SUM($U156:AB156)+AC5*$G$152)&gt;$G$154,$G$154-SUM($U156:AB156),AC5*$G$152)),2)</f>
        <v>0</v>
      </c>
      <c r="AD156" s="42">
        <f>ROUND(IF(SUM($U156:AC156)&gt;$G$154,0,IF((SUM($U156:AC156)+AD5*$G$152)&gt;$G$154,$G$154-SUM($U156:AC156),AD5*$G$152)),2)</f>
        <v>0</v>
      </c>
      <c r="AE156" s="42">
        <f>ROUND(IF(SUM($U156:AD156)&gt;$G$154,0,IF((SUM($U156:AD156)+AE5*$G$152)&gt;$G$154,$G$154-SUM($U156:AD156),AE5*$G$152)),2)</f>
        <v>0</v>
      </c>
      <c r="AF156" s="42">
        <f>ROUND(IF(SUM($U156:AE156)&gt;$G$154,0,IF((SUM($U156:AE156)+AF5*$G$152)&gt;$G$154,$G$154-SUM($U156:AE156),AF5*$G$152)),2)</f>
        <v>0</v>
      </c>
      <c r="AG156" s="42">
        <f>ROUND(IF(SUM($H156:H156)&gt;$G$154,0,IF((SUM($H156:H156)+AG5*$G$152)&gt;$G$154,$G$154-SUM($H156:H156),AG5*$G$152)),2)</f>
        <v>180</v>
      </c>
      <c r="AH156" s="42">
        <f>ROUND(IF(SUM($AG156:AG156)&gt;$G$154,0,IF((SUM($AG156:AG156)+AH5*$G$152)&gt;$G$154,$G$154-SUM($AG156:AG156),AH5*$G$152)),2)</f>
        <v>49.5</v>
      </c>
      <c r="AI156" s="42">
        <f>ROUND(IF(SUM($AG156:AH156)&gt;$G$154,0,IF((SUM($AG156:AH156)+AI5*$G$152)&gt;$G$154,$G$154-SUM($AG156:AH156),AI5*$G$152)),2)</f>
        <v>0</v>
      </c>
      <c r="AJ156" s="42">
        <f>ROUND(IF(SUM($AG156:AI156)&gt;$G$154,0,IF((SUM($AG156:AI156)+AJ5*$G$152)&gt;$G$154,$G$154-SUM($AG156:AI156),AJ5*$G$152)),2)</f>
        <v>0</v>
      </c>
      <c r="AK156" s="42">
        <f>ROUND(IF(SUM($AG156:AJ156)&gt;$G$154,0,IF((SUM($AG156:AJ156)+AK5*$G$152)&gt;$G$154,$G$154-SUM($AG156:AJ156),AK5*$G$152)),2)</f>
        <v>0</v>
      </c>
      <c r="AL156" s="42">
        <f>ROUND(IF(SUM($AG156:AK156)&gt;$G$154,0,IF((SUM($AG156:AK156)+AL5*$G$152)&gt;$G$154,$G$154-SUM($AG156:AK156),AL5*$G$152)),2)</f>
        <v>0</v>
      </c>
      <c r="AM156" s="42">
        <f>ROUND(IF(SUM($AG156:AL156)&gt;$G$154,0,IF((SUM($AG156:AL156)+AM5*$G$152)&gt;$G$154,$G$154-SUM($AG156:AL156),AM5*$G$152)),2)</f>
        <v>0</v>
      </c>
      <c r="AN156" s="42">
        <f>ROUND(IF(SUM($AG156:AM156)&gt;$G$154,0,IF((SUM($AG156:AM156)+AN5*$G$152)&gt;$G$154,$G$154-SUM($AG156:AM156),AN5*$G$152)),2)</f>
        <v>0</v>
      </c>
      <c r="AO156" s="42">
        <f>ROUND(IF(SUM($AG156:AN156)&gt;$G$154,0,IF((SUM($AG156:AN156)+AO5*$G$152)&gt;$G$154,$G$154-SUM($AG156:AN156),AO5*$G$152)),2)</f>
        <v>0</v>
      </c>
      <c r="AP156" s="42">
        <f>ROUND(IF(SUM($AG156:AO156)&gt;$G$154,0,IF((SUM($AG156:AO156)+AP5*$G$152)&gt;$G$154,$G$154-SUM($AG156:AO156),AP5*$G$152)),2)</f>
        <v>0</v>
      </c>
      <c r="AQ156" s="42">
        <f>ROUND(IF(SUM($AG156:AP156)&gt;$G$154,0,IF((SUM($AG156:AP156)+AQ5*$G$152)&gt;$G$154,$G$154-SUM($AG156:AP156),AQ5*$G$152)),2)</f>
        <v>0</v>
      </c>
      <c r="AR156" s="42">
        <f>ROUND(IF(SUM($AG156:AQ156)&gt;$G$154,0,IF((SUM($AG156:AQ156)+AR5*$G$152)&gt;$G$154,$G$154-SUM($AG156:AQ156),AR5*$G$152)),2)</f>
        <v>0</v>
      </c>
    </row>
    <row r="157" spans="1:44" x14ac:dyDescent="0.3">
      <c r="A157" s="38" t="str">
        <f>A6</f>
        <v>Edmeades, Michael</v>
      </c>
      <c r="I157" s="42">
        <f>ROUND(IF(SUM($H157:H157)&gt;$G$154,0,IF((SUM($H157:H157)+I6*$G$152)&gt;$G$154,$G$154-SUM($H157:H157),I6*$G$152)),2)</f>
        <v>180</v>
      </c>
      <c r="J157" s="42">
        <f>ROUND(IF(SUM($I157:I157)&gt;$G$154,0,IF((SUM($I157:I157)+J6*$G$152)&gt;$G$154,$G$154-SUM($I157:I157),J6*$G$152)),2)</f>
        <v>49.5</v>
      </c>
      <c r="K157" s="42">
        <f>ROUND(IF(SUM($I157:J157)&gt;$G$154,0,IF((SUM($I157:J157)+K6*$G$152)&gt;$G$154,$G$154-SUM($I157:J157),K6*$G$152)),2)</f>
        <v>0</v>
      </c>
      <c r="L157" s="42">
        <f>ROUND(IF(SUM($I157:K157)&gt;$G$154,0,IF((SUM($I157:K157)+L6*$G$152)&gt;$G$154,$G$154-SUM($I157:K157),L6*$G$152)),2)</f>
        <v>0</v>
      </c>
      <c r="M157" s="42">
        <f>ROUND(IF(SUM($I157:L157)&gt;$G$154,0,IF((SUM($I157:L157)+M6*$G$152)&gt;$G$154,$G$154-SUM($I157:L157),M6*$G$152)),2)</f>
        <v>0</v>
      </c>
      <c r="N157" s="42">
        <f>ROUND(IF(SUM($I157:M157)&gt;$G$154,0,IF((SUM($I157:M157)+N6*$G$152)&gt;$G$154,$G$154-SUM($I157:M157),N6*$G$152)),2)</f>
        <v>0</v>
      </c>
      <c r="O157" s="42">
        <f>ROUND(IF(SUM($I157:N157)&gt;$G$154,0,IF((SUM($I157:N157)+O6*$G$152)&gt;$G$154,$G$154-SUM($I157:N157),O6*$G$152)),2)</f>
        <v>0</v>
      </c>
      <c r="P157" s="42">
        <f>ROUND(IF(SUM($I157:O157)&gt;$G$154,0,IF((SUM($I157:O157)+P6*$G$152)&gt;$G$154,$G$154-SUM($I157:O157),P6*$G$152)),2)</f>
        <v>0</v>
      </c>
      <c r="Q157" s="42">
        <f>ROUND(IF(SUM($I157:P157)&gt;$G$154,0,IF((SUM($I157:P157)+Q6*$G$152)&gt;$G$154,$G$154-SUM($I157:P157),Q6*$G$152)),2)</f>
        <v>0</v>
      </c>
      <c r="R157" s="42">
        <f>ROUND(IF(SUM($I157:Q157)&gt;$G$154,0,IF((SUM($I157:Q157)+R6*$G$152)&gt;$G$154,$G$154-SUM($I157:Q157),R6*$G$152)),2)</f>
        <v>0</v>
      </c>
      <c r="S157" s="42">
        <f>ROUND(IF(SUM($I157:R157)&gt;$G$154,0,IF((SUM($I157:R157)+S6*$G$152)&gt;$G$154,$G$154-SUM($I157:R157),S6*$G$152)),2)</f>
        <v>0</v>
      </c>
      <c r="T157" s="42">
        <f>ROUND(IF(SUM($I157:S157)&gt;$G$154,0,IF((SUM($I157:S157)+T6*$G$152)&gt;$G$154,$G$154-SUM($I157:S157),T6*$G$152)),2)</f>
        <v>0</v>
      </c>
      <c r="U157" s="42">
        <f>ROUND(IF(SUM($H157:H157)&gt;$G$154,0,IF((SUM($H157:H157)+U6*$G$152)&gt;$G$154,$G$154-SUM($H157:H157),U6*$G$152)),2)</f>
        <v>180</v>
      </c>
      <c r="V157" s="42">
        <f>ROUND(IF(SUM($U157:U157)&gt;$G$154,0,IF((SUM($U157:U157)+V6*$G$152)&gt;$G$154,$G$154-SUM($U157:U157),V6*$G$152)),2)</f>
        <v>49.5</v>
      </c>
      <c r="W157" s="42">
        <f>ROUND(IF(SUM($U157:V157)&gt;$G$154,0,IF((SUM($U157:V157)+W6*$G$152)&gt;$G$154,$G$154-SUM($U157:V157),W6*$G$152)),2)</f>
        <v>0</v>
      </c>
      <c r="X157" s="42">
        <f>ROUND(IF(SUM($U157:W157)&gt;$G$154,0,IF((SUM($U157:W157)+X6*$G$152)&gt;$G$154,$G$154-SUM($U157:W157),X6*$G$152)),2)</f>
        <v>0</v>
      </c>
      <c r="Y157" s="42">
        <f>ROUND(IF(SUM($U157:X157)&gt;$G$154,0,IF((SUM($U157:X157)+Y6*$G$152)&gt;$G$154,$G$154-SUM($U157:X157),Y6*$G$152)),2)</f>
        <v>0</v>
      </c>
      <c r="Z157" s="42">
        <f>ROUND(IF(SUM($U157:Y157)&gt;$G$154,0,IF((SUM($U157:Y157)+Z6*$G$152)&gt;$G$154,$G$154-SUM($U157:Y157),Z6*$G$152)),2)</f>
        <v>0</v>
      </c>
      <c r="AA157" s="42">
        <f>ROUND(IF(SUM($U157:Z157)&gt;$G$154,0,IF((SUM($U157:Z157)+AA6*$G$152)&gt;$G$154,$G$154-SUM($U157:Z157),AA6*$G$152)),2)</f>
        <v>0</v>
      </c>
      <c r="AB157" s="42">
        <f>ROUND(IF(SUM($U157:AA157)&gt;$G$154,0,IF((SUM($U157:AA157)+AB6*$G$152)&gt;$G$154,$G$154-SUM($U157:AA157),AB6*$G$152)),2)</f>
        <v>0</v>
      </c>
      <c r="AC157" s="42">
        <f>ROUND(IF(SUM($U157:AB157)&gt;$G$154,0,IF((SUM($U157:AB157)+AC6*$G$152)&gt;$G$154,$G$154-SUM($U157:AB157),AC6*$G$152)),2)</f>
        <v>0</v>
      </c>
      <c r="AD157" s="42">
        <f>ROUND(IF(SUM($U157:AC157)&gt;$G$154,0,IF((SUM($U157:AC157)+AD6*$G$152)&gt;$G$154,$G$154-SUM($U157:AC157),AD6*$G$152)),2)</f>
        <v>0</v>
      </c>
      <c r="AE157" s="42">
        <f>ROUND(IF(SUM($U157:AD157)&gt;$G$154,0,IF((SUM($U157:AD157)+AE6*$G$152)&gt;$G$154,$G$154-SUM($U157:AD157),AE6*$G$152)),2)</f>
        <v>0</v>
      </c>
      <c r="AF157" s="42">
        <f>ROUND(IF(SUM($U157:AE157)&gt;$G$154,0,IF((SUM($U157:AE157)+AF6*$G$152)&gt;$G$154,$G$154-SUM($U157:AE157),AF6*$G$152)),2)</f>
        <v>0</v>
      </c>
      <c r="AG157" s="42">
        <f>ROUND(IF(SUM($H157:H157)&gt;$G$154,0,IF((SUM($H157:H157)+AG6*$G$152)&gt;$G$154,$G$154-SUM($H157:H157),AG6*$G$152)),2)</f>
        <v>180</v>
      </c>
      <c r="AH157" s="42">
        <f>ROUND(IF(SUM($AG157:AG157)&gt;$G$154,0,IF((SUM($AG157:AG157)+AH6*$G$152)&gt;$G$154,$G$154-SUM($AG157:AG157),AH6*$G$152)),2)</f>
        <v>49.5</v>
      </c>
      <c r="AI157" s="42">
        <f>ROUND(IF(SUM($AG157:AH157)&gt;$G$154,0,IF((SUM($AG157:AH157)+AI6*$G$152)&gt;$G$154,$G$154-SUM($AG157:AH157),AI6*$G$152)),2)</f>
        <v>0</v>
      </c>
      <c r="AJ157" s="42">
        <f>ROUND(IF(SUM($AG157:AI157)&gt;$G$154,0,IF((SUM($AG157:AI157)+AJ6*$G$152)&gt;$G$154,$G$154-SUM($AG157:AI157),AJ6*$G$152)),2)</f>
        <v>0</v>
      </c>
      <c r="AK157" s="42">
        <f>ROUND(IF(SUM($AG157:AJ157)&gt;$G$154,0,IF((SUM($AG157:AJ157)+AK6*$G$152)&gt;$G$154,$G$154-SUM($AG157:AJ157),AK6*$G$152)),2)</f>
        <v>0</v>
      </c>
      <c r="AL157" s="42">
        <f>ROUND(IF(SUM($AG157:AK157)&gt;$G$154,0,IF((SUM($AG157:AK157)+AL6*$G$152)&gt;$G$154,$G$154-SUM($AG157:AK157),AL6*$G$152)),2)</f>
        <v>0</v>
      </c>
      <c r="AM157" s="42">
        <f>ROUND(IF(SUM($AG157:AL157)&gt;$G$154,0,IF((SUM($AG157:AL157)+AM6*$G$152)&gt;$G$154,$G$154-SUM($AG157:AL157),AM6*$G$152)),2)</f>
        <v>0</v>
      </c>
      <c r="AN157" s="42">
        <f>ROUND(IF(SUM($AG157:AM157)&gt;$G$154,0,IF((SUM($AG157:AM157)+AN6*$G$152)&gt;$G$154,$G$154-SUM($AG157:AM157),AN6*$G$152)),2)</f>
        <v>0</v>
      </c>
      <c r="AO157" s="42">
        <f>ROUND(IF(SUM($AG157:AN157)&gt;$G$154,0,IF((SUM($AG157:AN157)+AO6*$G$152)&gt;$G$154,$G$154-SUM($AG157:AN157),AO6*$G$152)),2)</f>
        <v>0</v>
      </c>
      <c r="AP157" s="42">
        <f>ROUND(IF(SUM($AG157:AO157)&gt;$G$154,0,IF((SUM($AG157:AO157)+AP6*$G$152)&gt;$G$154,$G$154-SUM($AG157:AO157),AP6*$G$152)),2)</f>
        <v>0</v>
      </c>
      <c r="AQ157" s="42">
        <f>ROUND(IF(SUM($AG157:AP157)&gt;$G$154,0,IF((SUM($AG157:AP157)+AQ6*$G$152)&gt;$G$154,$G$154-SUM($AG157:AP157),AQ6*$G$152)),2)</f>
        <v>0</v>
      </c>
      <c r="AR157" s="42">
        <f>ROUND(IF(SUM($AG157:AQ157)&gt;$G$154,0,IF((SUM($AG157:AQ157)+AR6*$G$152)&gt;$G$154,$G$154-SUM($AG157:AQ157),AR6*$G$152)),2)</f>
        <v>0</v>
      </c>
    </row>
    <row r="158" spans="1:44" x14ac:dyDescent="0.3">
      <c r="A158" s="38" t="str">
        <f t="shared" ref="A158" si="140">A7</f>
        <v>Sanders, Larry</v>
      </c>
      <c r="I158" s="42">
        <f>ROUND(IF(SUM($H158:H158)&gt;$G$154,0,IF((SUM($H158:H158)+I7*$G$152)&gt;$G$154,$G$154-SUM($H158:H158),I7*$G$152)),2)</f>
        <v>180</v>
      </c>
      <c r="J158" s="42">
        <f>ROUND(IF(SUM($I158:I158)&gt;$G$154,0,IF((SUM($I158:I158)+J7*$G$152)&gt;$G$154,$G$154-SUM($I158:I158),J7*$G$152)),2)</f>
        <v>49.5</v>
      </c>
      <c r="K158" s="42">
        <f>ROUND(IF(SUM($I158:J158)&gt;$G$154,0,IF((SUM($I158:J158)+K7*$G$152)&gt;$G$154,$G$154-SUM($I158:J158),K7*$G$152)),2)</f>
        <v>0</v>
      </c>
      <c r="L158" s="42">
        <f>ROUND(IF(SUM($I158:K158)&gt;$G$154,0,IF((SUM($I158:K158)+L7*$G$152)&gt;$G$154,$G$154-SUM($I158:K158),L7*$G$152)),2)</f>
        <v>0</v>
      </c>
      <c r="M158" s="42">
        <f>ROUND(IF(SUM($I158:L158)&gt;$G$154,0,IF((SUM($I158:L158)+M7*$G$152)&gt;$G$154,$G$154-SUM($I158:L158),M7*$G$152)),2)</f>
        <v>0</v>
      </c>
      <c r="N158" s="42">
        <f>ROUND(IF(SUM($I158:M158)&gt;$G$154,0,IF((SUM($I158:M158)+N7*$G$152)&gt;$G$154,$G$154-SUM($I158:M158),N7*$G$152)),2)</f>
        <v>0</v>
      </c>
      <c r="O158" s="42">
        <f>ROUND(IF(SUM($I158:N158)&gt;$G$154,0,IF((SUM($I158:N158)+O7*$G$152)&gt;$G$154,$G$154-SUM($I158:N158),O7*$G$152)),2)</f>
        <v>0</v>
      </c>
      <c r="P158" s="42">
        <f>ROUND(IF(SUM($I158:O158)&gt;$G$154,0,IF((SUM($I158:O158)+P7*$G$152)&gt;$G$154,$G$154-SUM($I158:O158),P7*$G$152)),2)</f>
        <v>0</v>
      </c>
      <c r="Q158" s="42">
        <f>ROUND(IF(SUM($I158:P158)&gt;$G$154,0,IF((SUM($I158:P158)+Q7*$G$152)&gt;$G$154,$G$154-SUM($I158:P158),Q7*$G$152)),2)</f>
        <v>0</v>
      </c>
      <c r="R158" s="42">
        <f>ROUND(IF(SUM($I158:Q158)&gt;$G$154,0,IF((SUM($I158:Q158)+R7*$G$152)&gt;$G$154,$G$154-SUM($I158:Q158),R7*$G$152)),2)</f>
        <v>0</v>
      </c>
      <c r="S158" s="42">
        <f>ROUND(IF(SUM($I158:R158)&gt;$G$154,0,IF((SUM($I158:R158)+S7*$G$152)&gt;$G$154,$G$154-SUM($I158:R158),S7*$G$152)),2)</f>
        <v>0</v>
      </c>
      <c r="T158" s="42">
        <f>ROUND(IF(SUM($I158:S158)&gt;$G$154,0,IF((SUM($I158:S158)+T7*$G$152)&gt;$G$154,$G$154-SUM($I158:S158),T7*$G$152)),2)</f>
        <v>0</v>
      </c>
      <c r="U158" s="42">
        <f>ROUND(IF(SUM($H158:H158)&gt;$G$154,0,IF((SUM($H158:H158)+U7*$G$152)&gt;$G$154,$G$154-SUM($H158:H158),U7*$G$152)),2)</f>
        <v>180</v>
      </c>
      <c r="V158" s="42">
        <f>ROUND(IF(SUM($U158:U158)&gt;$G$154,0,IF((SUM($U158:U158)+V7*$G$152)&gt;$G$154,$G$154-SUM($U158:U158),V7*$G$152)),2)</f>
        <v>49.5</v>
      </c>
      <c r="W158" s="42">
        <f>ROUND(IF(SUM($U158:V158)&gt;$G$154,0,IF((SUM($U158:V158)+W7*$G$152)&gt;$G$154,$G$154-SUM($U158:V158),W7*$G$152)),2)</f>
        <v>0</v>
      </c>
      <c r="X158" s="42">
        <f>ROUND(IF(SUM($U158:W158)&gt;$G$154,0,IF((SUM($U158:W158)+X7*$G$152)&gt;$G$154,$G$154-SUM($U158:W158),X7*$G$152)),2)</f>
        <v>0</v>
      </c>
      <c r="Y158" s="42">
        <f>ROUND(IF(SUM($U158:X158)&gt;$G$154,0,IF((SUM($U158:X158)+Y7*$G$152)&gt;$G$154,$G$154-SUM($U158:X158),Y7*$G$152)),2)</f>
        <v>0</v>
      </c>
      <c r="Z158" s="42">
        <f>ROUND(IF(SUM($U158:Y158)&gt;$G$154,0,IF((SUM($U158:Y158)+Z7*$G$152)&gt;$G$154,$G$154-SUM($U158:Y158),Z7*$G$152)),2)</f>
        <v>0</v>
      </c>
      <c r="AA158" s="42">
        <f>ROUND(IF(SUM($U158:Z158)&gt;$G$154,0,IF((SUM($U158:Z158)+AA7*$G$152)&gt;$G$154,$G$154-SUM($U158:Z158),AA7*$G$152)),2)</f>
        <v>0</v>
      </c>
      <c r="AB158" s="42">
        <f>ROUND(IF(SUM($U158:AA158)&gt;$G$154,0,IF((SUM($U158:AA158)+AB7*$G$152)&gt;$G$154,$G$154-SUM($U158:AA158),AB7*$G$152)),2)</f>
        <v>0</v>
      </c>
      <c r="AC158" s="42">
        <f>ROUND(IF(SUM($U158:AB158)&gt;$G$154,0,IF((SUM($U158:AB158)+AC7*$G$152)&gt;$G$154,$G$154-SUM($U158:AB158),AC7*$G$152)),2)</f>
        <v>0</v>
      </c>
      <c r="AD158" s="42">
        <f>ROUND(IF(SUM($U158:AC158)&gt;$G$154,0,IF((SUM($U158:AC158)+AD7*$G$152)&gt;$G$154,$G$154-SUM($U158:AC158),AD7*$G$152)),2)</f>
        <v>0</v>
      </c>
      <c r="AE158" s="42">
        <f>ROUND(IF(SUM($U158:AD158)&gt;$G$154,0,IF((SUM($U158:AD158)+AE7*$G$152)&gt;$G$154,$G$154-SUM($U158:AD158),AE7*$G$152)),2)</f>
        <v>0</v>
      </c>
      <c r="AF158" s="42">
        <f>ROUND(IF(SUM($U158:AE158)&gt;$G$154,0,IF((SUM($U158:AE158)+AF7*$G$152)&gt;$G$154,$G$154-SUM($U158:AE158),AF7*$G$152)),2)</f>
        <v>0</v>
      </c>
      <c r="AG158" s="42">
        <f>ROUND(IF(SUM($H158:H158)&gt;$G$154,0,IF((SUM($H158:H158)+AG7*$G$152)&gt;$G$154,$G$154-SUM($H158:H158),AG7*$G$152)),2)</f>
        <v>180</v>
      </c>
      <c r="AH158" s="42">
        <f>ROUND(IF(SUM($AG158:AG158)&gt;$G$154,0,IF((SUM($AG158:AG158)+AH7*$G$152)&gt;$G$154,$G$154-SUM($AG158:AG158),AH7*$G$152)),2)</f>
        <v>49.5</v>
      </c>
      <c r="AI158" s="42">
        <f>ROUND(IF(SUM($AG158:AH158)&gt;$G$154,0,IF((SUM($AG158:AH158)+AI7*$G$152)&gt;$G$154,$G$154-SUM($AG158:AH158),AI7*$G$152)),2)</f>
        <v>0</v>
      </c>
      <c r="AJ158" s="42">
        <f>ROUND(IF(SUM($AG158:AI158)&gt;$G$154,0,IF((SUM($AG158:AI158)+AJ7*$G$152)&gt;$G$154,$G$154-SUM($AG158:AI158),AJ7*$G$152)),2)</f>
        <v>0</v>
      </c>
      <c r="AK158" s="42">
        <f>ROUND(IF(SUM($AG158:AJ158)&gt;$G$154,0,IF((SUM($AG158:AJ158)+AK7*$G$152)&gt;$G$154,$G$154-SUM($AG158:AJ158),AK7*$G$152)),2)</f>
        <v>0</v>
      </c>
      <c r="AL158" s="42">
        <f>ROUND(IF(SUM($AG158:AK158)&gt;$G$154,0,IF((SUM($AG158:AK158)+AL7*$G$152)&gt;$G$154,$G$154-SUM($AG158:AK158),AL7*$G$152)),2)</f>
        <v>0</v>
      </c>
      <c r="AM158" s="42">
        <f>ROUND(IF(SUM($AG158:AL158)&gt;$G$154,0,IF((SUM($AG158:AL158)+AM7*$G$152)&gt;$G$154,$G$154-SUM($AG158:AL158),AM7*$G$152)),2)</f>
        <v>0</v>
      </c>
      <c r="AN158" s="42">
        <f>ROUND(IF(SUM($AG158:AM158)&gt;$G$154,0,IF((SUM($AG158:AM158)+AN7*$G$152)&gt;$G$154,$G$154-SUM($AG158:AM158),AN7*$G$152)),2)</f>
        <v>0</v>
      </c>
      <c r="AO158" s="42">
        <f>ROUND(IF(SUM($AG158:AN158)&gt;$G$154,0,IF((SUM($AG158:AN158)+AO7*$G$152)&gt;$G$154,$G$154-SUM($AG158:AN158),AO7*$G$152)),2)</f>
        <v>0</v>
      </c>
      <c r="AP158" s="42">
        <f>ROUND(IF(SUM($AG158:AO158)&gt;$G$154,0,IF((SUM($AG158:AO158)+AP7*$G$152)&gt;$G$154,$G$154-SUM($AG158:AO158),AP7*$G$152)),2)</f>
        <v>0</v>
      </c>
      <c r="AQ158" s="42">
        <f>ROUND(IF(SUM($AG158:AP158)&gt;$G$154,0,IF((SUM($AG158:AP158)+AQ7*$G$152)&gt;$G$154,$G$154-SUM($AG158:AP158),AQ7*$G$152)),2)</f>
        <v>0</v>
      </c>
      <c r="AR158" s="42">
        <f>ROUND(IF(SUM($AG158:AQ158)&gt;$G$154,0,IF((SUM($AG158:AQ158)+AR7*$G$152)&gt;$G$154,$G$154-SUM($AG158:AQ158),AR7*$G$152)),2)</f>
        <v>0</v>
      </c>
    </row>
    <row r="159" spans="1:44" x14ac:dyDescent="0.3">
      <c r="A159" s="38" t="str">
        <f>A8</f>
        <v>David Kassens</v>
      </c>
      <c r="I159" s="42">
        <f>ROUND(IF(SUM($H159:H159)&gt;$G$154,0,IF((SUM($H159:H159)+I8*$G$152)&gt;$G$154,$G$154-SUM($H159:H159),I8*$G$152)),2)</f>
        <v>180</v>
      </c>
      <c r="J159" s="42">
        <f>ROUND(IF(SUM($I159:I159)&gt;$G$154,0,IF((SUM($I159:I159)+J8*$G$152)&gt;$G$154,$G$154-SUM($I159:I159),J8*$G$152)),2)</f>
        <v>49.5</v>
      </c>
      <c r="K159" s="42">
        <f>ROUND(IF(SUM($I159:J159)&gt;$G$154,0,IF((SUM($I159:J159)+K8*$G$152)&gt;$G$154,$G$154-SUM($I159:J159),K8*$G$152)),2)</f>
        <v>0</v>
      </c>
      <c r="L159" s="42">
        <f>ROUND(IF(SUM($I159:K159)&gt;$G$154,0,IF((SUM($I159:K159)+L8*$G$152)&gt;$G$154,$G$154-SUM($I159:K159),L8*$G$152)),2)</f>
        <v>0</v>
      </c>
      <c r="M159" s="42">
        <f>ROUND(IF(SUM($I159:L159)&gt;$G$154,0,IF((SUM($I159:L159)+M8*$G$152)&gt;$G$154,$G$154-SUM($I159:L159),M8*$G$152)),2)</f>
        <v>0</v>
      </c>
      <c r="N159" s="42">
        <f>ROUND(IF(SUM($I159:M159)&gt;$G$154,0,IF((SUM($I159:M159)+N8*$G$152)&gt;$G$154,$G$154-SUM($I159:M159),N8*$G$152)),2)</f>
        <v>0</v>
      </c>
      <c r="O159" s="42">
        <f>ROUND(IF(SUM($I159:N159)&gt;$G$154,0,IF((SUM($I159:N159)+O8*$G$152)&gt;$G$154,$G$154-SUM($I159:N159),O8*$G$152)),2)</f>
        <v>0</v>
      </c>
      <c r="P159" s="42">
        <f>ROUND(IF(SUM($I159:O159)&gt;$G$154,0,IF((SUM($I159:O159)+P8*$G$152)&gt;$G$154,$G$154-SUM($I159:O159),P8*$G$152)),2)</f>
        <v>0</v>
      </c>
      <c r="Q159" s="42">
        <f>ROUND(IF(SUM($I159:P159)&gt;$G$154,0,IF((SUM($I159:P159)+Q8*$G$152)&gt;$G$154,$G$154-SUM($I159:P159),Q8*$G$152)),2)</f>
        <v>0</v>
      </c>
      <c r="R159" s="42">
        <f>ROUND(IF(SUM($I159:Q159)&gt;$G$154,0,IF((SUM($I159:Q159)+R8*$G$152)&gt;$G$154,$G$154-SUM($I159:Q159),R8*$G$152)),2)</f>
        <v>0</v>
      </c>
      <c r="S159" s="42">
        <f>ROUND(IF(SUM($I159:R159)&gt;$G$154,0,IF((SUM($I159:R159)+S8*$G$152)&gt;$G$154,$G$154-SUM($I159:R159),S8*$G$152)),2)</f>
        <v>0</v>
      </c>
      <c r="T159" s="42">
        <f>ROUND(IF(SUM($I159:S159)&gt;$G$154,0,IF((SUM($I159:S159)+T8*$G$152)&gt;$G$154,$G$154-SUM($I159:S159),T8*$G$152)),2)</f>
        <v>0</v>
      </c>
      <c r="U159" s="42">
        <f>ROUND(IF(SUM($H159:H159)&gt;$G$154,0,IF((SUM($H159:H159)+U8*$G$152)&gt;$G$154,$G$154-SUM($H159:H159),U8*$G$152)),2)</f>
        <v>180</v>
      </c>
      <c r="V159" s="42">
        <f>ROUND(IF(SUM($U159:U159)&gt;$G$154,0,IF((SUM($U159:U159)+V8*$G$152)&gt;$G$154,$G$154-SUM($U159:U159),V8*$G$152)),2)</f>
        <v>49.5</v>
      </c>
      <c r="W159" s="42">
        <f>ROUND(IF(SUM($U159:V159)&gt;$G$154,0,IF((SUM($U159:V159)+W8*$G$152)&gt;$G$154,$G$154-SUM($U159:V159),W8*$G$152)),2)</f>
        <v>0</v>
      </c>
      <c r="X159" s="42">
        <f>ROUND(IF(SUM($U159:W159)&gt;$G$154,0,IF((SUM($U159:W159)+X8*$G$152)&gt;$G$154,$G$154-SUM($U159:W159),X8*$G$152)),2)</f>
        <v>0</v>
      </c>
      <c r="Y159" s="42">
        <f>ROUND(IF(SUM($U159:X159)&gt;$G$154,0,IF((SUM($U159:X159)+Y8*$G$152)&gt;$G$154,$G$154-SUM($U159:X159),Y8*$G$152)),2)</f>
        <v>0</v>
      </c>
      <c r="Z159" s="42">
        <f>ROUND(IF(SUM($U159:Y159)&gt;$G$154,0,IF((SUM($U159:Y159)+Z8*$G$152)&gt;$G$154,$G$154-SUM($U159:Y159),Z8*$G$152)),2)</f>
        <v>0</v>
      </c>
      <c r="AA159" s="42">
        <f>ROUND(IF(SUM($U159:Z159)&gt;$G$154,0,IF((SUM($U159:Z159)+AA8*$G$152)&gt;$G$154,$G$154-SUM($U159:Z159),AA8*$G$152)),2)</f>
        <v>0</v>
      </c>
      <c r="AB159" s="42">
        <f>ROUND(IF(SUM($U159:AA159)&gt;$G$154,0,IF((SUM($U159:AA159)+AB8*$G$152)&gt;$G$154,$G$154-SUM($U159:AA159),AB8*$G$152)),2)</f>
        <v>0</v>
      </c>
      <c r="AC159" s="42">
        <f>ROUND(IF(SUM($U159:AB159)&gt;$G$154,0,IF((SUM($U159:AB159)+AC8*$G$152)&gt;$G$154,$G$154-SUM($U159:AB159),AC8*$G$152)),2)</f>
        <v>0</v>
      </c>
      <c r="AD159" s="42">
        <f>ROUND(IF(SUM($U159:AC159)&gt;$G$154,0,IF((SUM($U159:AC159)+AD8*$G$152)&gt;$G$154,$G$154-SUM($U159:AC159),AD8*$G$152)),2)</f>
        <v>0</v>
      </c>
      <c r="AE159" s="42">
        <f>ROUND(IF(SUM($U159:AD159)&gt;$G$154,0,IF((SUM($U159:AD159)+AE8*$G$152)&gt;$G$154,$G$154-SUM($U159:AD159),AE8*$G$152)),2)</f>
        <v>0</v>
      </c>
      <c r="AF159" s="42">
        <f>ROUND(IF(SUM($U159:AE159)&gt;$G$154,0,IF((SUM($U159:AE159)+AF8*$G$152)&gt;$G$154,$G$154-SUM($U159:AE159),AF8*$G$152)),2)</f>
        <v>0</v>
      </c>
      <c r="AG159" s="42">
        <f>ROUND(IF(SUM($H159:H159)&gt;$G$154,0,IF((SUM($H159:H159)+AG8*$G$152)&gt;$G$154,$G$154-SUM($H159:H159),AG8*$G$152)),2)</f>
        <v>180</v>
      </c>
      <c r="AH159" s="42">
        <f>ROUND(IF(SUM($AG159:AG159)&gt;$G$154,0,IF((SUM($AG159:AG159)+AH8*$G$152)&gt;$G$154,$G$154-SUM($AG159:AG159),AH8*$G$152)),2)</f>
        <v>49.5</v>
      </c>
      <c r="AI159" s="42">
        <f>ROUND(IF(SUM($AG159:AH159)&gt;$G$154,0,IF((SUM($AG159:AH159)+AI8*$G$152)&gt;$G$154,$G$154-SUM($AG159:AH159),AI8*$G$152)),2)</f>
        <v>0</v>
      </c>
      <c r="AJ159" s="42">
        <f>ROUND(IF(SUM($AG159:AI159)&gt;$G$154,0,IF((SUM($AG159:AI159)+AJ8*$G$152)&gt;$G$154,$G$154-SUM($AG159:AI159),AJ8*$G$152)),2)</f>
        <v>0</v>
      </c>
      <c r="AK159" s="42">
        <f>ROUND(IF(SUM($AG159:AJ159)&gt;$G$154,0,IF((SUM($AG159:AJ159)+AK8*$G$152)&gt;$G$154,$G$154-SUM($AG159:AJ159),AK8*$G$152)),2)</f>
        <v>0</v>
      </c>
      <c r="AL159" s="42">
        <f>ROUND(IF(SUM($AG159:AK159)&gt;$G$154,0,IF((SUM($AG159:AK159)+AL8*$G$152)&gt;$G$154,$G$154-SUM($AG159:AK159),AL8*$G$152)),2)</f>
        <v>0</v>
      </c>
      <c r="AM159" s="42">
        <f>ROUND(IF(SUM($AG159:AL159)&gt;$G$154,0,IF((SUM($AG159:AL159)+AM8*$G$152)&gt;$G$154,$G$154-SUM($AG159:AL159),AM8*$G$152)),2)</f>
        <v>0</v>
      </c>
      <c r="AN159" s="42">
        <f>ROUND(IF(SUM($AG159:AM159)&gt;$G$154,0,IF((SUM($AG159:AM159)+AN8*$G$152)&gt;$G$154,$G$154-SUM($AG159:AM159),AN8*$G$152)),2)</f>
        <v>0</v>
      </c>
      <c r="AO159" s="42">
        <f>ROUND(IF(SUM($AG159:AN159)&gt;$G$154,0,IF((SUM($AG159:AN159)+AO8*$G$152)&gt;$G$154,$G$154-SUM($AG159:AN159),AO8*$G$152)),2)</f>
        <v>0</v>
      </c>
      <c r="AP159" s="42">
        <f>ROUND(IF(SUM($AG159:AO159)&gt;$G$154,0,IF((SUM($AG159:AO159)+AP8*$G$152)&gt;$G$154,$G$154-SUM($AG159:AO159),AP8*$G$152)),2)</f>
        <v>0</v>
      </c>
      <c r="AQ159" s="42">
        <f>ROUND(IF(SUM($AG159:AP159)&gt;$G$154,0,IF((SUM($AG159:AP159)+AQ8*$G$152)&gt;$G$154,$G$154-SUM($AG159:AP159),AQ8*$G$152)),2)</f>
        <v>0</v>
      </c>
      <c r="AR159" s="42">
        <f>ROUND(IF(SUM($AG159:AQ159)&gt;$G$154,0,IF((SUM($AG159:AQ159)+AR8*$G$152)&gt;$G$154,$G$154-SUM($AG159:AQ159),AR8*$G$152)),2)</f>
        <v>0</v>
      </c>
    </row>
    <row r="160" spans="1:44" x14ac:dyDescent="0.3">
      <c r="A160" s="38" t="str">
        <f>A9</f>
        <v>Ray Johnson</v>
      </c>
      <c r="I160" s="42">
        <f>ROUND(IF(SUM($H160:H160)&gt;$G$154,0,IF((SUM($H160:H160)+I9*$G$152)&gt;$G$154,$G$154-SUM($H160:H160),I9*$G$152)),2)</f>
        <v>180</v>
      </c>
      <c r="J160" s="42">
        <f>ROUND(IF(SUM($I160:I160)&gt;$G$154,0,IF((SUM($I160:I160)+J9*$G$152)&gt;$G$154,$G$154-SUM($I160:I160),J9*$G$152)),2)</f>
        <v>49.5</v>
      </c>
      <c r="K160" s="42">
        <f>ROUND(IF(SUM($I160:J160)&gt;$G$154,0,IF((SUM($I160:J160)+K9*$G$152)&gt;$G$154,$G$154-SUM($I160:J160),K9*$G$152)),2)</f>
        <v>0</v>
      </c>
      <c r="L160" s="42">
        <f>ROUND(IF(SUM($I160:K160)&gt;$G$154,0,IF((SUM($I160:K160)+L9*$G$152)&gt;$G$154,$G$154-SUM($I160:K160),L9*$G$152)),2)</f>
        <v>0</v>
      </c>
      <c r="M160" s="42">
        <f>ROUND(IF(SUM($I160:L160)&gt;$G$154,0,IF((SUM($I160:L160)+M9*$G$152)&gt;$G$154,$G$154-SUM($I160:L160),M9*$G$152)),2)</f>
        <v>0</v>
      </c>
      <c r="N160" s="42">
        <f>ROUND(IF(SUM($I160:M160)&gt;$G$154,0,IF((SUM($I160:M160)+N9*$G$152)&gt;$G$154,$G$154-SUM($I160:M160),N9*$G$152)),2)</f>
        <v>0</v>
      </c>
      <c r="O160" s="42">
        <f>ROUND(IF(SUM($I160:N160)&gt;$G$154,0,IF((SUM($I160:N160)+O9*$G$152)&gt;$G$154,$G$154-SUM($I160:N160),O9*$G$152)),2)</f>
        <v>0</v>
      </c>
      <c r="P160" s="42">
        <f>ROUND(IF(SUM($I160:O160)&gt;$G$154,0,IF((SUM($I160:O160)+P9*$G$152)&gt;$G$154,$G$154-SUM($I160:O160),P9*$G$152)),2)</f>
        <v>0</v>
      </c>
      <c r="Q160" s="42">
        <f>ROUND(IF(SUM($I160:P160)&gt;$G$154,0,IF((SUM($I160:P160)+Q9*$G$152)&gt;$G$154,$G$154-SUM($I160:P160),Q9*$G$152)),2)</f>
        <v>0</v>
      </c>
      <c r="R160" s="42">
        <f>ROUND(IF(SUM($I160:Q160)&gt;$G$154,0,IF((SUM($I160:Q160)+R9*$G$152)&gt;$G$154,$G$154-SUM($I160:Q160),R9*$G$152)),2)</f>
        <v>0</v>
      </c>
      <c r="S160" s="42">
        <f>ROUND(IF(SUM($I160:R160)&gt;$G$154,0,IF((SUM($I160:R160)+S9*$G$152)&gt;$G$154,$G$154-SUM($I160:R160),S9*$G$152)),2)</f>
        <v>0</v>
      </c>
      <c r="T160" s="42">
        <f>ROUND(IF(SUM($I160:S160)&gt;$G$154,0,IF((SUM($I160:S160)+T9*$G$152)&gt;$G$154,$G$154-SUM($I160:S160),T9*$G$152)),2)</f>
        <v>0</v>
      </c>
      <c r="U160" s="42">
        <f>ROUND(IF(SUM($H160:H160)&gt;$G$154,0,IF((SUM($H160:H160)+U9*$G$152)&gt;$G$154,$G$154-SUM($H160:H160),U9*$G$152)),2)</f>
        <v>180</v>
      </c>
      <c r="V160" s="42">
        <f>ROUND(IF(SUM($U160:U160)&gt;$G$154,0,IF((SUM($U160:U160)+V9*$G$152)&gt;$G$154,$G$154-SUM($U160:U160),V9*$G$152)),2)</f>
        <v>49.5</v>
      </c>
      <c r="W160" s="42">
        <f>ROUND(IF(SUM($U160:V160)&gt;$G$154,0,IF((SUM($U160:V160)+W9*$G$152)&gt;$G$154,$G$154-SUM($U160:V160),W9*$G$152)),2)</f>
        <v>0</v>
      </c>
      <c r="X160" s="42">
        <f>ROUND(IF(SUM($U160:W160)&gt;$G$154,0,IF((SUM($U160:W160)+X9*$G$152)&gt;$G$154,$G$154-SUM($U160:W160),X9*$G$152)),2)</f>
        <v>0</v>
      </c>
      <c r="Y160" s="42">
        <f>ROUND(IF(SUM($U160:X160)&gt;$G$154,0,IF((SUM($U160:X160)+Y9*$G$152)&gt;$G$154,$G$154-SUM($U160:X160),Y9*$G$152)),2)</f>
        <v>0</v>
      </c>
      <c r="Z160" s="42">
        <f>ROUND(IF(SUM($U160:Y160)&gt;$G$154,0,IF((SUM($U160:Y160)+Z9*$G$152)&gt;$G$154,$G$154-SUM($U160:Y160),Z9*$G$152)),2)</f>
        <v>0</v>
      </c>
      <c r="AA160" s="42">
        <f>ROUND(IF(SUM($U160:Z160)&gt;$G$154,0,IF((SUM($U160:Z160)+AA9*$G$152)&gt;$G$154,$G$154-SUM($U160:Z160),AA9*$G$152)),2)</f>
        <v>0</v>
      </c>
      <c r="AB160" s="42">
        <f>ROUND(IF(SUM($U160:AA160)&gt;$G$154,0,IF((SUM($U160:AA160)+AB9*$G$152)&gt;$G$154,$G$154-SUM($U160:AA160),AB9*$G$152)),2)</f>
        <v>0</v>
      </c>
      <c r="AC160" s="42">
        <f>ROUND(IF(SUM($U160:AB160)&gt;$G$154,0,IF((SUM($U160:AB160)+AC9*$G$152)&gt;$G$154,$G$154-SUM($U160:AB160),AC9*$G$152)),2)</f>
        <v>0</v>
      </c>
      <c r="AD160" s="42">
        <f>ROUND(IF(SUM($U160:AC160)&gt;$G$154,0,IF((SUM($U160:AC160)+AD9*$G$152)&gt;$G$154,$G$154-SUM($U160:AC160),AD9*$G$152)),2)</f>
        <v>0</v>
      </c>
      <c r="AE160" s="42">
        <f>ROUND(IF(SUM($U160:AD160)&gt;$G$154,0,IF((SUM($U160:AD160)+AE9*$G$152)&gt;$G$154,$G$154-SUM($U160:AD160),AE9*$G$152)),2)</f>
        <v>0</v>
      </c>
      <c r="AF160" s="42">
        <f>ROUND(IF(SUM($U160:AE160)&gt;$G$154,0,IF((SUM($U160:AE160)+AF9*$G$152)&gt;$G$154,$G$154-SUM($U160:AE160),AF9*$G$152)),2)</f>
        <v>0</v>
      </c>
      <c r="AG160" s="42">
        <f>ROUND(IF(SUM($H160:H160)&gt;$G$154,0,IF((SUM($H160:H160)+AG9*$G$152)&gt;$G$154,$G$154-SUM($H160:H160),AG9*$G$152)),2)</f>
        <v>180</v>
      </c>
      <c r="AH160" s="42">
        <f>ROUND(IF(SUM($AG160:AG160)&gt;$G$154,0,IF((SUM($AG160:AG160)+AH9*$G$152)&gt;$G$154,$G$154-SUM($AG160:AG160),AH9*$G$152)),2)</f>
        <v>49.5</v>
      </c>
      <c r="AI160" s="42">
        <f>ROUND(IF(SUM($AG160:AH160)&gt;$G$154,0,IF((SUM($AG160:AH160)+AI9*$G$152)&gt;$G$154,$G$154-SUM($AG160:AH160),AI9*$G$152)),2)</f>
        <v>0</v>
      </c>
      <c r="AJ160" s="42">
        <f>ROUND(IF(SUM($AG160:AI160)&gt;$G$154,0,IF((SUM($AG160:AI160)+AJ9*$G$152)&gt;$G$154,$G$154-SUM($AG160:AI160),AJ9*$G$152)),2)</f>
        <v>0</v>
      </c>
      <c r="AK160" s="42">
        <f>ROUND(IF(SUM($AG160:AJ160)&gt;$G$154,0,IF((SUM($AG160:AJ160)+AK9*$G$152)&gt;$G$154,$G$154-SUM($AG160:AJ160),AK9*$G$152)),2)</f>
        <v>0</v>
      </c>
      <c r="AL160" s="42">
        <f>ROUND(IF(SUM($AG160:AK160)&gt;$G$154,0,IF((SUM($AG160:AK160)+AL9*$G$152)&gt;$G$154,$G$154-SUM($AG160:AK160),AL9*$G$152)),2)</f>
        <v>0</v>
      </c>
      <c r="AM160" s="42">
        <f>ROUND(IF(SUM($AG160:AL160)&gt;$G$154,0,IF((SUM($AG160:AL160)+AM9*$G$152)&gt;$G$154,$G$154-SUM($AG160:AL160),AM9*$G$152)),2)</f>
        <v>0</v>
      </c>
      <c r="AN160" s="42">
        <f>ROUND(IF(SUM($AG160:AM160)&gt;$G$154,0,IF((SUM($AG160:AM160)+AN9*$G$152)&gt;$G$154,$G$154-SUM($AG160:AM160),AN9*$G$152)),2)</f>
        <v>0</v>
      </c>
      <c r="AO160" s="42">
        <f>ROUND(IF(SUM($AG160:AN160)&gt;$G$154,0,IF((SUM($AG160:AN160)+AO9*$G$152)&gt;$G$154,$G$154-SUM($AG160:AN160),AO9*$G$152)),2)</f>
        <v>0</v>
      </c>
      <c r="AP160" s="42">
        <f>ROUND(IF(SUM($AG160:AO160)&gt;$G$154,0,IF((SUM($AG160:AO160)+AP9*$G$152)&gt;$G$154,$G$154-SUM($AG160:AO160),AP9*$G$152)),2)</f>
        <v>0</v>
      </c>
      <c r="AQ160" s="42">
        <f>ROUND(IF(SUM($AG160:AP160)&gt;$G$154,0,IF((SUM($AG160:AP160)+AQ9*$G$152)&gt;$G$154,$G$154-SUM($AG160:AP160),AQ9*$G$152)),2)</f>
        <v>0</v>
      </c>
      <c r="AR160" s="42">
        <f>ROUND(IF(SUM($AG160:AQ160)&gt;$G$154,0,IF((SUM($AG160:AQ160)+AR9*$G$152)&gt;$G$154,$G$154-SUM($AG160:AQ160),AR9*$G$152)),2)</f>
        <v>0</v>
      </c>
    </row>
    <row r="161" spans="1:44" x14ac:dyDescent="0.3">
      <c r="A161" s="38" t="str">
        <f>A10</f>
        <v>Pete McLain</v>
      </c>
      <c r="I161" s="42">
        <f>ROUND(IF(SUM($H161:H161)&gt;$G$154,0,IF((SUM($H161:H161)+I10*$G$152)&gt;$G$154,$G$154-SUM($H161:H161),I10*$G$152)),2)</f>
        <v>168.75</v>
      </c>
      <c r="J161" s="42">
        <f>ROUND(IF(SUM($I161:I161)&gt;$G$154,0,IF((SUM($I161:I161)+J10*$G$152)&gt;$G$154,$G$154-SUM($I161:I161),J10*$G$152)),2)</f>
        <v>60.75</v>
      </c>
      <c r="K161" s="42">
        <f>ROUND(IF(SUM($I161:J161)&gt;$G$154,0,IF((SUM($I161:J161)+K10*$G$152)&gt;$G$154,$G$154-SUM($I161:J161),K10*$G$152)),2)</f>
        <v>0</v>
      </c>
      <c r="L161" s="42">
        <f>ROUND(IF(SUM($I161:K161)&gt;$G$154,0,IF((SUM($I161:K161)+L10*$G$152)&gt;$G$154,$G$154-SUM($I161:K161),L10*$G$152)),2)</f>
        <v>0</v>
      </c>
      <c r="M161" s="42">
        <f>ROUND(IF(SUM($I161:L161)&gt;$G$154,0,IF((SUM($I161:L161)+M10*$G$152)&gt;$G$154,$G$154-SUM($I161:L161),M10*$G$152)),2)</f>
        <v>0</v>
      </c>
      <c r="N161" s="42">
        <f>ROUND(IF(SUM($I161:M161)&gt;$G$154,0,IF((SUM($I161:M161)+N10*$G$152)&gt;$G$154,$G$154-SUM($I161:M161),N10*$G$152)),2)</f>
        <v>0</v>
      </c>
      <c r="O161" s="42">
        <f>ROUND(IF(SUM($I161:N161)&gt;$G$154,0,IF((SUM($I161:N161)+O10*$G$152)&gt;$G$154,$G$154-SUM($I161:N161),O10*$G$152)),2)</f>
        <v>0</v>
      </c>
      <c r="P161" s="42">
        <f>ROUND(IF(SUM($I161:O161)&gt;$G$154,0,IF((SUM($I161:O161)+P10*$G$152)&gt;$G$154,$G$154-SUM($I161:O161),P10*$G$152)),2)</f>
        <v>0</v>
      </c>
      <c r="Q161" s="42">
        <f>ROUND(IF(SUM($I161:P161)&gt;$G$154,0,IF((SUM($I161:P161)+Q10*$G$152)&gt;$G$154,$G$154-SUM($I161:P161),Q10*$G$152)),2)</f>
        <v>0</v>
      </c>
      <c r="R161" s="42">
        <f>ROUND(IF(SUM($I161:Q161)&gt;$G$154,0,IF((SUM($I161:Q161)+R10*$G$152)&gt;$G$154,$G$154-SUM($I161:Q161),R10*$G$152)),2)</f>
        <v>0</v>
      </c>
      <c r="S161" s="42">
        <f>ROUND(IF(SUM($I161:R161)&gt;$G$154,0,IF((SUM($I161:R161)+S10*$G$152)&gt;$G$154,$G$154-SUM($I161:R161),S10*$G$152)),2)</f>
        <v>0</v>
      </c>
      <c r="T161" s="42">
        <f>ROUND(IF(SUM($I161:S161)&gt;$G$154,0,IF((SUM($I161:S161)+T10*$G$152)&gt;$G$154,$G$154-SUM($I161:S161),T10*$G$152)),2)</f>
        <v>0</v>
      </c>
      <c r="U161" s="42">
        <f>ROUND(IF(SUM($H161:H161)&gt;$G$154,0,IF((SUM($H161:H161)+U10*$G$152)&gt;$G$154,$G$154-SUM($H161:H161),U10*$G$152)),2)</f>
        <v>168.75</v>
      </c>
      <c r="V161" s="42">
        <f>ROUND(IF(SUM($U161:U161)&gt;$G$154,0,IF((SUM($U161:U161)+V10*$G$152)&gt;$G$154,$G$154-SUM($U161:U161),V10*$G$152)),2)</f>
        <v>60.75</v>
      </c>
      <c r="W161" s="42">
        <f>ROUND(IF(SUM($U161:V161)&gt;$G$154,0,IF((SUM($U161:V161)+W10*$G$152)&gt;$G$154,$G$154-SUM($U161:V161),W10*$G$152)),2)</f>
        <v>0</v>
      </c>
      <c r="X161" s="42">
        <f>ROUND(IF(SUM($U161:W161)&gt;$G$154,0,IF((SUM($U161:W161)+X10*$G$152)&gt;$G$154,$G$154-SUM($U161:W161),X10*$G$152)),2)</f>
        <v>0</v>
      </c>
      <c r="Y161" s="42">
        <f>ROUND(IF(SUM($U161:X161)&gt;$G$154,0,IF((SUM($U161:X161)+Y10*$G$152)&gt;$G$154,$G$154-SUM($U161:X161),Y10*$G$152)),2)</f>
        <v>0</v>
      </c>
      <c r="Z161" s="42">
        <f>ROUND(IF(SUM($U161:Y161)&gt;$G$154,0,IF((SUM($U161:Y161)+Z10*$G$152)&gt;$G$154,$G$154-SUM($U161:Y161),Z10*$G$152)),2)</f>
        <v>0</v>
      </c>
      <c r="AA161" s="42">
        <f>ROUND(IF(SUM($U161:Z161)&gt;$G$154,0,IF((SUM($U161:Z161)+AA10*$G$152)&gt;$G$154,$G$154-SUM($U161:Z161),AA10*$G$152)),2)</f>
        <v>0</v>
      </c>
      <c r="AB161" s="42">
        <f>ROUND(IF(SUM($U161:AA161)&gt;$G$154,0,IF((SUM($U161:AA161)+AB10*$G$152)&gt;$G$154,$G$154-SUM($U161:AA161),AB10*$G$152)),2)</f>
        <v>0</v>
      </c>
      <c r="AC161" s="42">
        <f>ROUND(IF(SUM($U161:AB161)&gt;$G$154,0,IF((SUM($U161:AB161)+AC10*$G$152)&gt;$G$154,$G$154-SUM($U161:AB161),AC10*$G$152)),2)</f>
        <v>0</v>
      </c>
      <c r="AD161" s="42">
        <f>ROUND(IF(SUM($U161:AC161)&gt;$G$154,0,IF((SUM($U161:AC161)+AD10*$G$152)&gt;$G$154,$G$154-SUM($U161:AC161),AD10*$G$152)),2)</f>
        <v>0</v>
      </c>
      <c r="AE161" s="42">
        <f>ROUND(IF(SUM($U161:AD161)&gt;$G$154,0,IF((SUM($U161:AD161)+AE10*$G$152)&gt;$G$154,$G$154-SUM($U161:AD161),AE10*$G$152)),2)</f>
        <v>0</v>
      </c>
      <c r="AF161" s="42">
        <f>ROUND(IF(SUM($U161:AE161)&gt;$G$154,0,IF((SUM($U161:AE161)+AF10*$G$152)&gt;$G$154,$G$154-SUM($U161:AE161),AF10*$G$152)),2)</f>
        <v>0</v>
      </c>
      <c r="AG161" s="42">
        <f>ROUND(IF(SUM($H161:H161)&gt;$G$154,0,IF((SUM($H161:H161)+AG10*$G$152)&gt;$G$154,$G$154-SUM($H161:H161),AG10*$G$152)),2)</f>
        <v>168.75</v>
      </c>
      <c r="AH161" s="42">
        <f>ROUND(IF(SUM($AG161:AG161)&gt;$G$154,0,IF((SUM($AG161:AG161)+AH10*$G$152)&gt;$G$154,$G$154-SUM($AG161:AG161),AH10*$G$152)),2)</f>
        <v>60.75</v>
      </c>
      <c r="AI161" s="42">
        <f>ROUND(IF(SUM($AG161:AH161)&gt;$G$154,0,IF((SUM($AG161:AH161)+AI10*$G$152)&gt;$G$154,$G$154-SUM($AG161:AH161),AI10*$G$152)),2)</f>
        <v>0</v>
      </c>
      <c r="AJ161" s="42">
        <f>ROUND(IF(SUM($AG161:AI161)&gt;$G$154,0,IF((SUM($AG161:AI161)+AJ10*$G$152)&gt;$G$154,$G$154-SUM($AG161:AI161),AJ10*$G$152)),2)</f>
        <v>0</v>
      </c>
      <c r="AK161" s="42">
        <f>ROUND(IF(SUM($AG161:AJ161)&gt;$G$154,0,IF((SUM($AG161:AJ161)+AK10*$G$152)&gt;$G$154,$G$154-SUM($AG161:AJ161),AK10*$G$152)),2)</f>
        <v>0</v>
      </c>
      <c r="AL161" s="42">
        <f>ROUND(IF(SUM($AG161:AK161)&gt;$G$154,0,IF((SUM($AG161:AK161)+AL10*$G$152)&gt;$G$154,$G$154-SUM($AG161:AK161),AL10*$G$152)),2)</f>
        <v>0</v>
      </c>
      <c r="AM161" s="42">
        <f>ROUND(IF(SUM($AG161:AL161)&gt;$G$154,0,IF((SUM($AG161:AL161)+AM10*$G$152)&gt;$G$154,$G$154-SUM($AG161:AL161),AM10*$G$152)),2)</f>
        <v>0</v>
      </c>
      <c r="AN161" s="42">
        <f>ROUND(IF(SUM($AG161:AM161)&gt;$G$154,0,IF((SUM($AG161:AM161)+AN10*$G$152)&gt;$G$154,$G$154-SUM($AG161:AM161),AN10*$G$152)),2)</f>
        <v>0</v>
      </c>
      <c r="AO161" s="42">
        <f>ROUND(IF(SUM($AG161:AN161)&gt;$G$154,0,IF((SUM($AG161:AN161)+AO10*$G$152)&gt;$G$154,$G$154-SUM($AG161:AN161),AO10*$G$152)),2)</f>
        <v>0</v>
      </c>
      <c r="AP161" s="42">
        <f>ROUND(IF(SUM($AG161:AO161)&gt;$G$154,0,IF((SUM($AG161:AO161)+AP10*$G$152)&gt;$G$154,$G$154-SUM($AG161:AO161),AP10*$G$152)),2)</f>
        <v>0</v>
      </c>
      <c r="AQ161" s="42">
        <f>ROUND(IF(SUM($AG161:AP161)&gt;$G$154,0,IF((SUM($AG161:AP161)+AQ10*$G$152)&gt;$G$154,$G$154-SUM($AG161:AP161),AQ10*$G$152)),2)</f>
        <v>0</v>
      </c>
      <c r="AR161" s="42">
        <f>ROUND(IF(SUM($AG161:AQ161)&gt;$G$154,0,IF((SUM($AG161:AQ161)+AR10*$G$152)&gt;$G$154,$G$154-SUM($AG161:AQ161),AR10*$G$152)),2)</f>
        <v>0</v>
      </c>
    </row>
    <row r="162" spans="1:44" x14ac:dyDescent="0.3">
      <c r="A162" s="38" t="str">
        <f t="shared" ref="A162:A199" si="141">A11</f>
        <v>Accounting Clerk</v>
      </c>
      <c r="I162" s="42">
        <f>ROUND(IF(SUM($H162:H162)&gt;$G$154,0,IF((SUM($H162:H162)+I11*$G$152)&gt;$G$154,$G$154-SUM($H162:H162),I11*$G$152)),2)</f>
        <v>101.25</v>
      </c>
      <c r="J162" s="42">
        <f>ROUND(IF(SUM($I162:I162)&gt;$G$154,0,IF((SUM($I162:I162)+J11*$G$152)&gt;$G$154,$G$154-SUM($I162:I162),J11*$G$152)),2)</f>
        <v>101.25</v>
      </c>
      <c r="K162" s="42">
        <f>ROUND(IF(SUM($I162:J162)&gt;$G$154,0,IF((SUM($I162:J162)+K11*$G$152)&gt;$G$154,$G$154-SUM($I162:J162),K11*$G$152)),2)</f>
        <v>27</v>
      </c>
      <c r="L162" s="42">
        <f>ROUND(IF(SUM($I162:K162)&gt;$G$154,0,IF((SUM($I162:K162)+L11*$G$152)&gt;$G$154,$G$154-SUM($I162:K162),L11*$G$152)),2)</f>
        <v>0</v>
      </c>
      <c r="M162" s="42">
        <f>ROUND(IF(SUM($I162:L162)&gt;$G$154,0,IF((SUM($I162:L162)+M11*$G$152)&gt;$G$154,$G$154-SUM($I162:L162),M11*$G$152)),2)</f>
        <v>0</v>
      </c>
      <c r="N162" s="42">
        <f>ROUND(IF(SUM($I162:M162)&gt;$G$154,0,IF((SUM($I162:M162)+N11*$G$152)&gt;$G$154,$G$154-SUM($I162:M162),N11*$G$152)),2)</f>
        <v>0</v>
      </c>
      <c r="O162" s="42">
        <f>ROUND(IF(SUM($I162:N162)&gt;$G$154,0,IF((SUM($I162:N162)+O11*$G$152)&gt;$G$154,$G$154-SUM($I162:N162),O11*$G$152)),2)</f>
        <v>0</v>
      </c>
      <c r="P162" s="42">
        <f>ROUND(IF(SUM($I162:O162)&gt;$G$154,0,IF((SUM($I162:O162)+P11*$G$152)&gt;$G$154,$G$154-SUM($I162:O162),P11*$G$152)),2)</f>
        <v>0</v>
      </c>
      <c r="Q162" s="42">
        <f>ROUND(IF(SUM($I162:P162)&gt;$G$154,0,IF((SUM($I162:P162)+Q11*$G$152)&gt;$G$154,$G$154-SUM($I162:P162),Q11*$G$152)),2)</f>
        <v>0</v>
      </c>
      <c r="R162" s="42">
        <f>ROUND(IF(SUM($I162:Q162)&gt;$G$154,0,IF((SUM($I162:Q162)+R11*$G$152)&gt;$G$154,$G$154-SUM($I162:Q162),R11*$G$152)),2)</f>
        <v>0</v>
      </c>
      <c r="S162" s="42">
        <f>ROUND(IF(SUM($I162:R162)&gt;$G$154,0,IF((SUM($I162:R162)+S11*$G$152)&gt;$G$154,$G$154-SUM($I162:R162),S11*$G$152)),2)</f>
        <v>0</v>
      </c>
      <c r="T162" s="42">
        <f>ROUND(IF(SUM($I162:S162)&gt;$G$154,0,IF((SUM($I162:S162)+T11*$G$152)&gt;$G$154,$G$154-SUM($I162:S162),T11*$G$152)),2)</f>
        <v>0</v>
      </c>
      <c r="U162" s="42">
        <f>ROUND(IF(SUM($H162:H162)&gt;$G$154,0,IF((SUM($H162:H162)+U11*$G$152)&gt;$G$154,$G$154-SUM($H162:H162),U11*$G$152)),2)</f>
        <v>101.25</v>
      </c>
      <c r="V162" s="42">
        <f>ROUND(IF(SUM($U162:U162)&gt;$G$154,0,IF((SUM($U162:U162)+V11*$G$152)&gt;$G$154,$G$154-SUM($U162:U162),V11*$G$152)),2)</f>
        <v>101.25</v>
      </c>
      <c r="W162" s="42">
        <f>ROUND(IF(SUM($U162:V162)&gt;$G$154,0,IF((SUM($U162:V162)+W11*$G$152)&gt;$G$154,$G$154-SUM($U162:V162),W11*$G$152)),2)</f>
        <v>27</v>
      </c>
      <c r="X162" s="42">
        <f>ROUND(IF(SUM($U162:W162)&gt;$G$154,0,IF((SUM($U162:W162)+X11*$G$152)&gt;$G$154,$G$154-SUM($U162:W162),X11*$G$152)),2)</f>
        <v>0</v>
      </c>
      <c r="Y162" s="42">
        <f>ROUND(IF(SUM($U162:X162)&gt;$G$154,0,IF((SUM($U162:X162)+Y11*$G$152)&gt;$G$154,$G$154-SUM($U162:X162),Y11*$G$152)),2)</f>
        <v>0</v>
      </c>
      <c r="Z162" s="42">
        <f>ROUND(IF(SUM($U162:Y162)&gt;$G$154,0,IF((SUM($U162:Y162)+Z11*$G$152)&gt;$G$154,$G$154-SUM($U162:Y162),Z11*$G$152)),2)</f>
        <v>0</v>
      </c>
      <c r="AA162" s="42">
        <f>ROUND(IF(SUM($U162:Z162)&gt;$G$154,0,IF((SUM($U162:Z162)+AA11*$G$152)&gt;$G$154,$G$154-SUM($U162:Z162),AA11*$G$152)),2)</f>
        <v>0</v>
      </c>
      <c r="AB162" s="42">
        <f>ROUND(IF(SUM($U162:AA162)&gt;$G$154,0,IF((SUM($U162:AA162)+AB11*$G$152)&gt;$G$154,$G$154-SUM($U162:AA162),AB11*$G$152)),2)</f>
        <v>0</v>
      </c>
      <c r="AC162" s="42">
        <f>ROUND(IF(SUM($U162:AB162)&gt;$G$154,0,IF((SUM($U162:AB162)+AC11*$G$152)&gt;$G$154,$G$154-SUM($U162:AB162),AC11*$G$152)),2)</f>
        <v>0</v>
      </c>
      <c r="AD162" s="42">
        <f>ROUND(IF(SUM($U162:AC162)&gt;$G$154,0,IF((SUM($U162:AC162)+AD11*$G$152)&gt;$G$154,$G$154-SUM($U162:AC162),AD11*$G$152)),2)</f>
        <v>0</v>
      </c>
      <c r="AE162" s="42">
        <f>ROUND(IF(SUM($U162:AD162)&gt;$G$154,0,IF((SUM($U162:AD162)+AE11*$G$152)&gt;$G$154,$G$154-SUM($U162:AD162),AE11*$G$152)),2)</f>
        <v>0</v>
      </c>
      <c r="AF162" s="42">
        <f>ROUND(IF(SUM($U162:AE162)&gt;$G$154,0,IF((SUM($U162:AE162)+AF11*$G$152)&gt;$G$154,$G$154-SUM($U162:AE162),AF11*$G$152)),2)</f>
        <v>0</v>
      </c>
      <c r="AG162" s="42">
        <f>ROUND(IF(SUM($H162:H162)&gt;$G$154,0,IF((SUM($H162:H162)+AG11*$G$152)&gt;$G$154,$G$154-SUM($H162:H162),AG11*$G$152)),2)</f>
        <v>101.25</v>
      </c>
      <c r="AH162" s="42">
        <f>ROUND(IF(SUM($AG162:AG162)&gt;$G$154,0,IF((SUM($AG162:AG162)+AH11*$G$152)&gt;$G$154,$G$154-SUM($AG162:AG162),AH11*$G$152)),2)</f>
        <v>101.25</v>
      </c>
      <c r="AI162" s="42">
        <f>ROUND(IF(SUM($AG162:AH162)&gt;$G$154,0,IF((SUM($AG162:AH162)+AI11*$G$152)&gt;$G$154,$G$154-SUM($AG162:AH162),AI11*$G$152)),2)</f>
        <v>27</v>
      </c>
      <c r="AJ162" s="42">
        <f>ROUND(IF(SUM($AG162:AI162)&gt;$G$154,0,IF((SUM($AG162:AI162)+AJ11*$G$152)&gt;$G$154,$G$154-SUM($AG162:AI162),AJ11*$G$152)),2)</f>
        <v>0</v>
      </c>
      <c r="AK162" s="42">
        <f>ROUND(IF(SUM($AG162:AJ162)&gt;$G$154,0,IF((SUM($AG162:AJ162)+AK11*$G$152)&gt;$G$154,$G$154-SUM($AG162:AJ162),AK11*$G$152)),2)</f>
        <v>0</v>
      </c>
      <c r="AL162" s="42">
        <f>ROUND(IF(SUM($AG162:AK162)&gt;$G$154,0,IF((SUM($AG162:AK162)+AL11*$G$152)&gt;$G$154,$G$154-SUM($AG162:AK162),AL11*$G$152)),2)</f>
        <v>0</v>
      </c>
      <c r="AM162" s="42">
        <f>ROUND(IF(SUM($AG162:AL162)&gt;$G$154,0,IF((SUM($AG162:AL162)+AM11*$G$152)&gt;$G$154,$G$154-SUM($AG162:AL162),AM11*$G$152)),2)</f>
        <v>0</v>
      </c>
      <c r="AN162" s="42">
        <f>ROUND(IF(SUM($AG162:AM162)&gt;$G$154,0,IF((SUM($AG162:AM162)+AN11*$G$152)&gt;$G$154,$G$154-SUM($AG162:AM162),AN11*$G$152)),2)</f>
        <v>0</v>
      </c>
      <c r="AO162" s="42">
        <f>ROUND(IF(SUM($AG162:AN162)&gt;$G$154,0,IF((SUM($AG162:AN162)+AO11*$G$152)&gt;$G$154,$G$154-SUM($AG162:AN162),AO11*$G$152)),2)</f>
        <v>0</v>
      </c>
      <c r="AP162" s="42">
        <f>ROUND(IF(SUM($AG162:AO162)&gt;$G$154,0,IF((SUM($AG162:AO162)+AP11*$G$152)&gt;$G$154,$G$154-SUM($AG162:AO162),AP11*$G$152)),2)</f>
        <v>0</v>
      </c>
      <c r="AQ162" s="42">
        <f>ROUND(IF(SUM($AG162:AP162)&gt;$G$154,0,IF((SUM($AG162:AP162)+AQ11*$G$152)&gt;$G$154,$G$154-SUM($AG162:AP162),AQ11*$G$152)),2)</f>
        <v>0</v>
      </c>
      <c r="AR162" s="42">
        <f>ROUND(IF(SUM($AG162:AQ162)&gt;$G$154,0,IF((SUM($AG162:AQ162)+AR11*$G$152)&gt;$G$154,$G$154-SUM($AG162:AQ162),AR11*$G$152)),2)</f>
        <v>0</v>
      </c>
    </row>
    <row r="163" spans="1:44" x14ac:dyDescent="0.3">
      <c r="A163" s="38" t="str">
        <f t="shared" si="141"/>
        <v>Purchasing Assistant</v>
      </c>
      <c r="I163" s="42">
        <f>ROUND(IF(SUM($H163:H163)&gt;$G$154,0,IF((SUM($H163:H163)+I12*$G$152)&gt;$G$154,$G$154-SUM($H163:H163),I12*$G$152)),2)</f>
        <v>112.5</v>
      </c>
      <c r="J163" s="42">
        <f>ROUND(IF(SUM($I163:I163)&gt;$G$154,0,IF((SUM($I163:I163)+J12*$G$152)&gt;$G$154,$G$154-SUM($I163:I163),J12*$G$152)),2)</f>
        <v>112.5</v>
      </c>
      <c r="K163" s="42">
        <f>ROUND(IF(SUM($I163:J163)&gt;$G$154,0,IF((SUM($I163:J163)+K12*$G$152)&gt;$G$154,$G$154-SUM($I163:J163),K12*$G$152)),2)</f>
        <v>4.5</v>
      </c>
      <c r="L163" s="42">
        <f>ROUND(IF(SUM($I163:K163)&gt;$G$154,0,IF((SUM($I163:K163)+L12*$G$152)&gt;$G$154,$G$154-SUM($I163:K163),L12*$G$152)),2)</f>
        <v>0</v>
      </c>
      <c r="M163" s="42">
        <f>ROUND(IF(SUM($I163:L163)&gt;$G$154,0,IF((SUM($I163:L163)+M12*$G$152)&gt;$G$154,$G$154-SUM($I163:L163),M12*$G$152)),2)</f>
        <v>0</v>
      </c>
      <c r="N163" s="42">
        <f>ROUND(IF(SUM($I163:M163)&gt;$G$154,0,IF((SUM($I163:M163)+N12*$G$152)&gt;$G$154,$G$154-SUM($I163:M163),N12*$G$152)),2)</f>
        <v>0</v>
      </c>
      <c r="O163" s="42">
        <f>ROUND(IF(SUM($I163:N163)&gt;$G$154,0,IF((SUM($I163:N163)+O12*$G$152)&gt;$G$154,$G$154-SUM($I163:N163),O12*$G$152)),2)</f>
        <v>0</v>
      </c>
      <c r="P163" s="42">
        <f>ROUND(IF(SUM($I163:O163)&gt;$G$154,0,IF((SUM($I163:O163)+P12*$G$152)&gt;$G$154,$G$154-SUM($I163:O163),P12*$G$152)),2)</f>
        <v>0</v>
      </c>
      <c r="Q163" s="42">
        <f>ROUND(IF(SUM($I163:P163)&gt;$G$154,0,IF((SUM($I163:P163)+Q12*$G$152)&gt;$G$154,$G$154-SUM($I163:P163),Q12*$G$152)),2)</f>
        <v>0</v>
      </c>
      <c r="R163" s="42">
        <f>ROUND(IF(SUM($I163:Q163)&gt;$G$154,0,IF((SUM($I163:Q163)+R12*$G$152)&gt;$G$154,$G$154-SUM($I163:Q163),R12*$G$152)),2)</f>
        <v>0</v>
      </c>
      <c r="S163" s="42">
        <f>ROUND(IF(SUM($I163:R163)&gt;$G$154,0,IF((SUM($I163:R163)+S12*$G$152)&gt;$G$154,$G$154-SUM($I163:R163),S12*$G$152)),2)</f>
        <v>0</v>
      </c>
      <c r="T163" s="42">
        <f>ROUND(IF(SUM($I163:S163)&gt;$G$154,0,IF((SUM($I163:S163)+T12*$G$152)&gt;$G$154,$G$154-SUM($I163:S163),T12*$G$152)),2)</f>
        <v>0</v>
      </c>
      <c r="U163" s="42">
        <f>ROUND(IF(SUM($H163:H163)&gt;$G$154,0,IF((SUM($H163:H163)+U12*$G$152)&gt;$G$154,$G$154-SUM($H163:H163),U12*$G$152)),2)</f>
        <v>112.5</v>
      </c>
      <c r="V163" s="42">
        <f>ROUND(IF(SUM($U163:U163)&gt;$G$154,0,IF((SUM($U163:U163)+V12*$G$152)&gt;$G$154,$G$154-SUM($U163:U163),V12*$G$152)),2)</f>
        <v>112.5</v>
      </c>
      <c r="W163" s="42">
        <f>ROUND(IF(SUM($U163:V163)&gt;$G$154,0,IF((SUM($U163:V163)+W12*$G$152)&gt;$G$154,$G$154-SUM($U163:V163),W12*$G$152)),2)</f>
        <v>4.5</v>
      </c>
      <c r="X163" s="42">
        <f>ROUND(IF(SUM($U163:W163)&gt;$G$154,0,IF((SUM($U163:W163)+X12*$G$152)&gt;$G$154,$G$154-SUM($U163:W163),X12*$G$152)),2)</f>
        <v>0</v>
      </c>
      <c r="Y163" s="42">
        <f>ROUND(IF(SUM($U163:X163)&gt;$G$154,0,IF((SUM($U163:X163)+Y12*$G$152)&gt;$G$154,$G$154-SUM($U163:X163),Y12*$G$152)),2)</f>
        <v>0</v>
      </c>
      <c r="Z163" s="42">
        <f>ROUND(IF(SUM($U163:Y163)&gt;$G$154,0,IF((SUM($U163:Y163)+Z12*$G$152)&gt;$G$154,$G$154-SUM($U163:Y163),Z12*$G$152)),2)</f>
        <v>0</v>
      </c>
      <c r="AA163" s="42">
        <f>ROUND(IF(SUM($U163:Z163)&gt;$G$154,0,IF((SUM($U163:Z163)+AA12*$G$152)&gt;$G$154,$G$154-SUM($U163:Z163),AA12*$G$152)),2)</f>
        <v>0</v>
      </c>
      <c r="AB163" s="42">
        <f>ROUND(IF(SUM($U163:AA163)&gt;$G$154,0,IF((SUM($U163:AA163)+AB12*$G$152)&gt;$G$154,$G$154-SUM($U163:AA163),AB12*$G$152)),2)</f>
        <v>0</v>
      </c>
      <c r="AC163" s="42">
        <f>ROUND(IF(SUM($U163:AB163)&gt;$G$154,0,IF((SUM($U163:AB163)+AC12*$G$152)&gt;$G$154,$G$154-SUM($U163:AB163),AC12*$G$152)),2)</f>
        <v>0</v>
      </c>
      <c r="AD163" s="42">
        <f>ROUND(IF(SUM($U163:AC163)&gt;$G$154,0,IF((SUM($U163:AC163)+AD12*$G$152)&gt;$G$154,$G$154-SUM($U163:AC163),AD12*$G$152)),2)</f>
        <v>0</v>
      </c>
      <c r="AE163" s="42">
        <f>ROUND(IF(SUM($U163:AD163)&gt;$G$154,0,IF((SUM($U163:AD163)+AE12*$G$152)&gt;$G$154,$G$154-SUM($U163:AD163),AE12*$G$152)),2)</f>
        <v>0</v>
      </c>
      <c r="AF163" s="42">
        <f>ROUND(IF(SUM($U163:AE163)&gt;$G$154,0,IF((SUM($U163:AE163)+AF12*$G$152)&gt;$G$154,$G$154-SUM($U163:AE163),AF12*$G$152)),2)</f>
        <v>0</v>
      </c>
      <c r="AG163" s="42">
        <f>ROUND(IF(SUM($H163:H163)&gt;$G$154,0,IF((SUM($H163:H163)+AG12*$G$152)&gt;$G$154,$G$154-SUM($H163:H163),AG12*$G$152)),2)</f>
        <v>112.5</v>
      </c>
      <c r="AH163" s="42">
        <f>ROUND(IF(SUM($AG163:AG163)&gt;$G$154,0,IF((SUM($AG163:AG163)+AH12*$G$152)&gt;$G$154,$G$154-SUM($AG163:AG163),AH12*$G$152)),2)</f>
        <v>112.5</v>
      </c>
      <c r="AI163" s="42">
        <f>ROUND(IF(SUM($AG163:AH163)&gt;$G$154,0,IF((SUM($AG163:AH163)+AI12*$G$152)&gt;$G$154,$G$154-SUM($AG163:AH163),AI12*$G$152)),2)</f>
        <v>4.5</v>
      </c>
      <c r="AJ163" s="42">
        <f>ROUND(IF(SUM($AG163:AI163)&gt;$G$154,0,IF((SUM($AG163:AI163)+AJ12*$G$152)&gt;$G$154,$G$154-SUM($AG163:AI163),AJ12*$G$152)),2)</f>
        <v>0</v>
      </c>
      <c r="AK163" s="42">
        <f>ROUND(IF(SUM($AG163:AJ163)&gt;$G$154,0,IF((SUM($AG163:AJ163)+AK12*$G$152)&gt;$G$154,$G$154-SUM($AG163:AJ163),AK12*$G$152)),2)</f>
        <v>0</v>
      </c>
      <c r="AL163" s="42">
        <f>ROUND(IF(SUM($AG163:AK163)&gt;$G$154,0,IF((SUM($AG163:AK163)+AL12*$G$152)&gt;$G$154,$G$154-SUM($AG163:AK163),AL12*$G$152)),2)</f>
        <v>0</v>
      </c>
      <c r="AM163" s="42">
        <f>ROUND(IF(SUM($AG163:AL163)&gt;$G$154,0,IF((SUM($AG163:AL163)+AM12*$G$152)&gt;$G$154,$G$154-SUM($AG163:AL163),AM12*$G$152)),2)</f>
        <v>0</v>
      </c>
      <c r="AN163" s="42">
        <f>ROUND(IF(SUM($AG163:AM163)&gt;$G$154,0,IF((SUM($AG163:AM163)+AN12*$G$152)&gt;$G$154,$G$154-SUM($AG163:AM163),AN12*$G$152)),2)</f>
        <v>0</v>
      </c>
      <c r="AO163" s="42">
        <f>ROUND(IF(SUM($AG163:AN163)&gt;$G$154,0,IF((SUM($AG163:AN163)+AO12*$G$152)&gt;$G$154,$G$154-SUM($AG163:AN163),AO12*$G$152)),2)</f>
        <v>0</v>
      </c>
      <c r="AP163" s="42">
        <f>ROUND(IF(SUM($AG163:AO163)&gt;$G$154,0,IF((SUM($AG163:AO163)+AP12*$G$152)&gt;$G$154,$G$154-SUM($AG163:AO163),AP12*$G$152)),2)</f>
        <v>0</v>
      </c>
      <c r="AQ163" s="42">
        <f>ROUND(IF(SUM($AG163:AP163)&gt;$G$154,0,IF((SUM($AG163:AP163)+AQ12*$G$152)&gt;$G$154,$G$154-SUM($AG163:AP163),AQ12*$G$152)),2)</f>
        <v>0</v>
      </c>
      <c r="AR163" s="42">
        <f>ROUND(IF(SUM($AG163:AQ163)&gt;$G$154,0,IF((SUM($AG163:AQ163)+AR12*$G$152)&gt;$G$154,$G$154-SUM($AG163:AQ163),AR12*$G$152)),2)</f>
        <v>0</v>
      </c>
    </row>
    <row r="164" spans="1:44" x14ac:dyDescent="0.3">
      <c r="A164" s="38" t="str">
        <f t="shared" si="141"/>
        <v>Jim Custer</v>
      </c>
      <c r="I164" s="42">
        <f>ROUND(IF(SUM($H164:H164)&gt;$G$154,0,IF((SUM($H164:H164)+I13*$G$152)&gt;$G$154,$G$154-SUM($H164:H164),I13*$G$152)),2)</f>
        <v>135</v>
      </c>
      <c r="J164" s="42">
        <f>ROUND(IF(SUM($I164:I164)&gt;$G$154,0,IF((SUM($I164:I164)+J13*$G$152)&gt;$G$154,$G$154-SUM($I164:I164),J13*$G$152)),2)</f>
        <v>94.5</v>
      </c>
      <c r="K164" s="42">
        <f>ROUND(IF(SUM($I164:J164)&gt;$G$154,0,IF((SUM($I164:J164)+K13*$G$152)&gt;$G$154,$G$154-SUM($I164:J164),K13*$G$152)),2)</f>
        <v>0</v>
      </c>
      <c r="L164" s="42">
        <f>ROUND(IF(SUM($I164:K164)&gt;$G$154,0,IF((SUM($I164:K164)+L13*$G$152)&gt;$G$154,$G$154-SUM($I164:K164),L13*$G$152)),2)</f>
        <v>0</v>
      </c>
      <c r="M164" s="42">
        <f>ROUND(IF(SUM($I164:L164)&gt;$G$154,0,IF((SUM($I164:L164)+M13*$G$152)&gt;$G$154,$G$154-SUM($I164:L164),M13*$G$152)),2)</f>
        <v>0</v>
      </c>
      <c r="N164" s="42">
        <f>ROUND(IF(SUM($I164:M164)&gt;$G$154,0,IF((SUM($I164:M164)+N13*$G$152)&gt;$G$154,$G$154-SUM($I164:M164),N13*$G$152)),2)</f>
        <v>0</v>
      </c>
      <c r="O164" s="42">
        <f>ROUND(IF(SUM($I164:N164)&gt;$G$154,0,IF((SUM($I164:N164)+O13*$G$152)&gt;$G$154,$G$154-SUM($I164:N164),O13*$G$152)),2)</f>
        <v>0</v>
      </c>
      <c r="P164" s="42">
        <f>ROUND(IF(SUM($I164:O164)&gt;$G$154,0,IF((SUM($I164:O164)+P13*$G$152)&gt;$G$154,$G$154-SUM($I164:O164),P13*$G$152)),2)</f>
        <v>0</v>
      </c>
      <c r="Q164" s="42">
        <f>ROUND(IF(SUM($I164:P164)&gt;$G$154,0,IF((SUM($I164:P164)+Q13*$G$152)&gt;$G$154,$G$154-SUM($I164:P164),Q13*$G$152)),2)</f>
        <v>0</v>
      </c>
      <c r="R164" s="42">
        <f>ROUND(IF(SUM($I164:Q164)&gt;$G$154,0,IF((SUM($I164:Q164)+R13*$G$152)&gt;$G$154,$G$154-SUM($I164:Q164),R13*$G$152)),2)</f>
        <v>0</v>
      </c>
      <c r="S164" s="42">
        <f>ROUND(IF(SUM($I164:R164)&gt;$G$154,0,IF((SUM($I164:R164)+S13*$G$152)&gt;$G$154,$G$154-SUM($I164:R164),S13*$G$152)),2)</f>
        <v>0</v>
      </c>
      <c r="T164" s="42">
        <f>ROUND(IF(SUM($I164:S164)&gt;$G$154,0,IF((SUM($I164:S164)+T13*$G$152)&gt;$G$154,$G$154-SUM($I164:S164),T13*$G$152)),2)</f>
        <v>0</v>
      </c>
      <c r="U164" s="42">
        <f>ROUND(IF(SUM($H164:H164)&gt;$G$154,0,IF((SUM($H164:H164)+U13*$G$152)&gt;$G$154,$G$154-SUM($H164:H164),U13*$G$152)),2)</f>
        <v>135</v>
      </c>
      <c r="V164" s="42">
        <f>ROUND(IF(SUM($U164:U164)&gt;$G$154,0,IF((SUM($U164:U164)+V13*$G$152)&gt;$G$154,$G$154-SUM($U164:U164),V13*$G$152)),2)</f>
        <v>94.5</v>
      </c>
      <c r="W164" s="42">
        <f>ROUND(IF(SUM($U164:V164)&gt;$G$154,0,IF((SUM($U164:V164)+W13*$G$152)&gt;$G$154,$G$154-SUM($U164:V164),W13*$G$152)),2)</f>
        <v>0</v>
      </c>
      <c r="X164" s="42">
        <f>ROUND(IF(SUM($U164:W164)&gt;$G$154,0,IF((SUM($U164:W164)+X13*$G$152)&gt;$G$154,$G$154-SUM($U164:W164),X13*$G$152)),2)</f>
        <v>0</v>
      </c>
      <c r="Y164" s="42">
        <f>ROUND(IF(SUM($U164:X164)&gt;$G$154,0,IF((SUM($U164:X164)+Y13*$G$152)&gt;$G$154,$G$154-SUM($U164:X164),Y13*$G$152)),2)</f>
        <v>0</v>
      </c>
      <c r="Z164" s="42">
        <f>ROUND(IF(SUM($U164:Y164)&gt;$G$154,0,IF((SUM($U164:Y164)+Z13*$G$152)&gt;$G$154,$G$154-SUM($U164:Y164),Z13*$G$152)),2)</f>
        <v>0</v>
      </c>
      <c r="AA164" s="42">
        <f>ROUND(IF(SUM($U164:Z164)&gt;$G$154,0,IF((SUM($U164:Z164)+AA13*$G$152)&gt;$G$154,$G$154-SUM($U164:Z164),AA13*$G$152)),2)</f>
        <v>0</v>
      </c>
      <c r="AB164" s="42">
        <f>ROUND(IF(SUM($U164:AA164)&gt;$G$154,0,IF((SUM($U164:AA164)+AB13*$G$152)&gt;$G$154,$G$154-SUM($U164:AA164),AB13*$G$152)),2)</f>
        <v>0</v>
      </c>
      <c r="AC164" s="42">
        <f>ROUND(IF(SUM($U164:AB164)&gt;$G$154,0,IF((SUM($U164:AB164)+AC13*$G$152)&gt;$G$154,$G$154-SUM($U164:AB164),AC13*$G$152)),2)</f>
        <v>0</v>
      </c>
      <c r="AD164" s="42">
        <f>ROUND(IF(SUM($U164:AC164)&gt;$G$154,0,IF((SUM($U164:AC164)+AD13*$G$152)&gt;$G$154,$G$154-SUM($U164:AC164),AD13*$G$152)),2)</f>
        <v>0</v>
      </c>
      <c r="AE164" s="42">
        <f>ROUND(IF(SUM($U164:AD164)&gt;$G$154,0,IF((SUM($U164:AD164)+AE13*$G$152)&gt;$G$154,$G$154-SUM($U164:AD164),AE13*$G$152)),2)</f>
        <v>0</v>
      </c>
      <c r="AF164" s="42">
        <f>ROUND(IF(SUM($U164:AE164)&gt;$G$154,0,IF((SUM($U164:AE164)+AF13*$G$152)&gt;$G$154,$G$154-SUM($U164:AE164),AF13*$G$152)),2)</f>
        <v>0</v>
      </c>
      <c r="AG164" s="42">
        <f>ROUND(IF(SUM($H164:H164)&gt;$G$154,0,IF((SUM($H164:H164)+AG13*$G$152)&gt;$G$154,$G$154-SUM($H164:H164),AG13*$G$152)),2)</f>
        <v>135</v>
      </c>
      <c r="AH164" s="42">
        <f>ROUND(IF(SUM($AG164:AG164)&gt;$G$154,0,IF((SUM($AG164:AG164)+AH13*$G$152)&gt;$G$154,$G$154-SUM($AG164:AG164),AH13*$G$152)),2)</f>
        <v>94.5</v>
      </c>
      <c r="AI164" s="42">
        <f>ROUND(IF(SUM($AG164:AH164)&gt;$G$154,0,IF((SUM($AG164:AH164)+AI13*$G$152)&gt;$G$154,$G$154-SUM($AG164:AH164),AI13*$G$152)),2)</f>
        <v>0</v>
      </c>
      <c r="AJ164" s="42">
        <f>ROUND(IF(SUM($AG164:AI164)&gt;$G$154,0,IF((SUM($AG164:AI164)+AJ13*$G$152)&gt;$G$154,$G$154-SUM($AG164:AI164),AJ13*$G$152)),2)</f>
        <v>0</v>
      </c>
      <c r="AK164" s="42">
        <f>ROUND(IF(SUM($AG164:AJ164)&gt;$G$154,0,IF((SUM($AG164:AJ164)+AK13*$G$152)&gt;$G$154,$G$154-SUM($AG164:AJ164),AK13*$G$152)),2)</f>
        <v>0</v>
      </c>
      <c r="AL164" s="42">
        <f>ROUND(IF(SUM($AG164:AK164)&gt;$G$154,0,IF((SUM($AG164:AK164)+AL13*$G$152)&gt;$G$154,$G$154-SUM($AG164:AK164),AL13*$G$152)),2)</f>
        <v>0</v>
      </c>
      <c r="AM164" s="42">
        <f>ROUND(IF(SUM($AG164:AL164)&gt;$G$154,0,IF((SUM($AG164:AL164)+AM13*$G$152)&gt;$G$154,$G$154-SUM($AG164:AL164),AM13*$G$152)),2)</f>
        <v>0</v>
      </c>
      <c r="AN164" s="42">
        <f>ROUND(IF(SUM($AG164:AM164)&gt;$G$154,0,IF((SUM($AG164:AM164)+AN13*$G$152)&gt;$G$154,$G$154-SUM($AG164:AM164),AN13*$G$152)),2)</f>
        <v>0</v>
      </c>
      <c r="AO164" s="42">
        <f>ROUND(IF(SUM($AG164:AN164)&gt;$G$154,0,IF((SUM($AG164:AN164)+AO13*$G$152)&gt;$G$154,$G$154-SUM($AG164:AN164),AO13*$G$152)),2)</f>
        <v>0</v>
      </c>
      <c r="AP164" s="42">
        <f>ROUND(IF(SUM($AG164:AO164)&gt;$G$154,0,IF((SUM($AG164:AO164)+AP13*$G$152)&gt;$G$154,$G$154-SUM($AG164:AO164),AP13*$G$152)),2)</f>
        <v>0</v>
      </c>
      <c r="AQ164" s="42">
        <f>ROUND(IF(SUM($AG164:AP164)&gt;$G$154,0,IF((SUM($AG164:AP164)+AQ13*$G$152)&gt;$G$154,$G$154-SUM($AG164:AP164),AQ13*$G$152)),2)</f>
        <v>0</v>
      </c>
      <c r="AR164" s="42">
        <f>ROUND(IF(SUM($AG164:AQ164)&gt;$G$154,0,IF((SUM($AG164:AQ164)+AR13*$G$152)&gt;$G$154,$G$154-SUM($AG164:AQ164),AR13*$G$152)),2)</f>
        <v>0</v>
      </c>
    </row>
    <row r="165" spans="1:44" x14ac:dyDescent="0.3">
      <c r="A165" s="38" t="str">
        <f t="shared" si="141"/>
        <v>John Hough</v>
      </c>
      <c r="I165" s="42">
        <f>ROUND(IF(SUM($H165:H165)&gt;$G$154,0,IF((SUM($H165:H165)+I14*$G$152)&gt;$G$154,$G$154-SUM($H165:H165),I14*$G$152)),2)</f>
        <v>0</v>
      </c>
      <c r="J165" s="42">
        <f>ROUND(IF(SUM($I165:I165)&gt;$G$154,0,IF((SUM($I165:I165)+J14*$G$152)&gt;$G$154,$G$154-SUM($I165:I165),J14*$G$152)),2)</f>
        <v>0</v>
      </c>
      <c r="K165" s="42">
        <f>ROUND(IF(SUM($I165:J165)&gt;$G$154,0,IF((SUM($I165:J165)+K14*$G$152)&gt;$G$154,$G$154-SUM($I165:J165),K14*$G$152)),2)</f>
        <v>135</v>
      </c>
      <c r="L165" s="42">
        <f>ROUND(IF(SUM($I165:K165)&gt;$G$154,0,IF((SUM($I165:K165)+L14*$G$152)&gt;$G$154,$G$154-SUM($I165:K165),L14*$G$152)),2)</f>
        <v>94.5</v>
      </c>
      <c r="M165" s="42">
        <f>ROUND(IF(SUM($I165:L165)&gt;$G$154,0,IF((SUM($I165:L165)+M14*$G$152)&gt;$G$154,$G$154-SUM($I165:L165),M14*$G$152)),2)</f>
        <v>0</v>
      </c>
      <c r="N165" s="42">
        <f>ROUND(IF(SUM($I165:M165)&gt;$G$154,0,IF((SUM($I165:M165)+N14*$G$152)&gt;$G$154,$G$154-SUM($I165:M165),N14*$G$152)),2)</f>
        <v>0</v>
      </c>
      <c r="O165" s="42">
        <f>ROUND(IF(SUM($I165:N165)&gt;$G$154,0,IF((SUM($I165:N165)+O14*$G$152)&gt;$G$154,$G$154-SUM($I165:N165),O14*$G$152)),2)</f>
        <v>0</v>
      </c>
      <c r="P165" s="42">
        <f>ROUND(IF(SUM($I165:O165)&gt;$G$154,0,IF((SUM($I165:O165)+P14*$G$152)&gt;$G$154,$G$154-SUM($I165:O165),P14*$G$152)),2)</f>
        <v>0</v>
      </c>
      <c r="Q165" s="42">
        <f>ROUND(IF(SUM($I165:P165)&gt;$G$154,0,IF((SUM($I165:P165)+Q14*$G$152)&gt;$G$154,$G$154-SUM($I165:P165),Q14*$G$152)),2)</f>
        <v>0</v>
      </c>
      <c r="R165" s="42">
        <f>ROUND(IF(SUM($I165:Q165)&gt;$G$154,0,IF((SUM($I165:Q165)+R14*$G$152)&gt;$G$154,$G$154-SUM($I165:Q165),R14*$G$152)),2)</f>
        <v>0</v>
      </c>
      <c r="S165" s="42">
        <f>ROUND(IF(SUM($I165:R165)&gt;$G$154,0,IF((SUM($I165:R165)+S14*$G$152)&gt;$G$154,$G$154-SUM($I165:R165),S14*$G$152)),2)</f>
        <v>0</v>
      </c>
      <c r="T165" s="42">
        <f>ROUND(IF(SUM($I165:S165)&gt;$G$154,0,IF((SUM($I165:S165)+T14*$G$152)&gt;$G$154,$G$154-SUM($I165:S165),T14*$G$152)),2)</f>
        <v>0</v>
      </c>
      <c r="U165" s="42">
        <f>ROUND(IF(SUM($H165:H165)&gt;$G$154,0,IF((SUM($H165:H165)+U14*$G$152)&gt;$G$154,$G$154-SUM($H165:H165),U14*$G$152)),2)</f>
        <v>135</v>
      </c>
      <c r="V165" s="42">
        <f>ROUND(IF(SUM($U165:U165)&gt;$G$154,0,IF((SUM($U165:U165)+V14*$G$152)&gt;$G$154,$G$154-SUM($U165:U165),V14*$G$152)),2)</f>
        <v>94.5</v>
      </c>
      <c r="W165" s="42">
        <f>ROUND(IF(SUM($U165:V165)&gt;$G$154,0,IF((SUM($U165:V165)+W14*$G$152)&gt;$G$154,$G$154-SUM($U165:V165),W14*$G$152)),2)</f>
        <v>0</v>
      </c>
      <c r="X165" s="42">
        <f>ROUND(IF(SUM($U165:W165)&gt;$G$154,0,IF((SUM($U165:W165)+X14*$G$152)&gt;$G$154,$G$154-SUM($U165:W165),X14*$G$152)),2)</f>
        <v>0</v>
      </c>
      <c r="Y165" s="42">
        <f>ROUND(IF(SUM($U165:X165)&gt;$G$154,0,IF((SUM($U165:X165)+Y14*$G$152)&gt;$G$154,$G$154-SUM($U165:X165),Y14*$G$152)),2)</f>
        <v>0</v>
      </c>
      <c r="Z165" s="42">
        <f>ROUND(IF(SUM($U165:Y165)&gt;$G$154,0,IF((SUM($U165:Y165)+Z14*$G$152)&gt;$G$154,$G$154-SUM($U165:Y165),Z14*$G$152)),2)</f>
        <v>0</v>
      </c>
      <c r="AA165" s="42">
        <f>ROUND(IF(SUM($U165:Z165)&gt;$G$154,0,IF((SUM($U165:Z165)+AA14*$G$152)&gt;$G$154,$G$154-SUM($U165:Z165),AA14*$G$152)),2)</f>
        <v>0</v>
      </c>
      <c r="AB165" s="42">
        <f>ROUND(IF(SUM($U165:AA165)&gt;$G$154,0,IF((SUM($U165:AA165)+AB14*$G$152)&gt;$G$154,$G$154-SUM($U165:AA165),AB14*$G$152)),2)</f>
        <v>0</v>
      </c>
      <c r="AC165" s="42">
        <f>ROUND(IF(SUM($U165:AB165)&gt;$G$154,0,IF((SUM($U165:AB165)+AC14*$G$152)&gt;$G$154,$G$154-SUM($U165:AB165),AC14*$G$152)),2)</f>
        <v>0</v>
      </c>
      <c r="AD165" s="42">
        <f>ROUND(IF(SUM($U165:AC165)&gt;$G$154,0,IF((SUM($U165:AC165)+AD14*$G$152)&gt;$G$154,$G$154-SUM($U165:AC165),AD14*$G$152)),2)</f>
        <v>0</v>
      </c>
      <c r="AE165" s="42">
        <f>ROUND(IF(SUM($U165:AD165)&gt;$G$154,0,IF((SUM($U165:AD165)+AE14*$G$152)&gt;$G$154,$G$154-SUM($U165:AD165),AE14*$G$152)),2)</f>
        <v>0</v>
      </c>
      <c r="AF165" s="42">
        <f>ROUND(IF(SUM($U165:AE165)&gt;$G$154,0,IF((SUM($U165:AE165)+AF14*$G$152)&gt;$G$154,$G$154-SUM($U165:AE165),AF14*$G$152)),2)</f>
        <v>0</v>
      </c>
      <c r="AG165" s="42">
        <f>ROUND(IF(SUM($H165:H165)&gt;$G$154,0,IF((SUM($H165:H165)+AG14*$G$152)&gt;$G$154,$G$154-SUM($H165:H165),AG14*$G$152)),2)</f>
        <v>135</v>
      </c>
      <c r="AH165" s="42">
        <f>ROUND(IF(SUM($AG165:AG165)&gt;$G$154,0,IF((SUM($AG165:AG165)+AH14*$G$152)&gt;$G$154,$G$154-SUM($AG165:AG165),AH14*$G$152)),2)</f>
        <v>94.5</v>
      </c>
      <c r="AI165" s="42">
        <f>ROUND(IF(SUM($AG165:AH165)&gt;$G$154,0,IF((SUM($AG165:AH165)+AI14*$G$152)&gt;$G$154,$G$154-SUM($AG165:AH165),AI14*$G$152)),2)</f>
        <v>0</v>
      </c>
      <c r="AJ165" s="42">
        <f>ROUND(IF(SUM($AG165:AI165)&gt;$G$154,0,IF((SUM($AG165:AI165)+AJ14*$G$152)&gt;$G$154,$G$154-SUM($AG165:AI165),AJ14*$G$152)),2)</f>
        <v>0</v>
      </c>
      <c r="AK165" s="42">
        <f>ROUND(IF(SUM($AG165:AJ165)&gt;$G$154,0,IF((SUM($AG165:AJ165)+AK14*$G$152)&gt;$G$154,$G$154-SUM($AG165:AJ165),AK14*$G$152)),2)</f>
        <v>0</v>
      </c>
      <c r="AL165" s="42">
        <f>ROUND(IF(SUM($AG165:AK165)&gt;$G$154,0,IF((SUM($AG165:AK165)+AL14*$G$152)&gt;$G$154,$G$154-SUM($AG165:AK165),AL14*$G$152)),2)</f>
        <v>0</v>
      </c>
      <c r="AM165" s="42">
        <f>ROUND(IF(SUM($AG165:AL165)&gt;$G$154,0,IF((SUM($AG165:AL165)+AM14*$G$152)&gt;$G$154,$G$154-SUM($AG165:AL165),AM14*$G$152)),2)</f>
        <v>0</v>
      </c>
      <c r="AN165" s="42">
        <f>ROUND(IF(SUM($AG165:AM165)&gt;$G$154,0,IF((SUM($AG165:AM165)+AN14*$G$152)&gt;$G$154,$G$154-SUM($AG165:AM165),AN14*$G$152)),2)</f>
        <v>0</v>
      </c>
      <c r="AO165" s="42">
        <f>ROUND(IF(SUM($AG165:AN165)&gt;$G$154,0,IF((SUM($AG165:AN165)+AO14*$G$152)&gt;$G$154,$G$154-SUM($AG165:AN165),AO14*$G$152)),2)</f>
        <v>0</v>
      </c>
      <c r="AP165" s="42">
        <f>ROUND(IF(SUM($AG165:AO165)&gt;$G$154,0,IF((SUM($AG165:AO165)+AP14*$G$152)&gt;$G$154,$G$154-SUM($AG165:AO165),AP14*$G$152)),2)</f>
        <v>0</v>
      </c>
      <c r="AQ165" s="42">
        <f>ROUND(IF(SUM($AG165:AP165)&gt;$G$154,0,IF((SUM($AG165:AP165)+AQ14*$G$152)&gt;$G$154,$G$154-SUM($AG165:AP165),AQ14*$G$152)),2)</f>
        <v>0</v>
      </c>
      <c r="AR165" s="42">
        <f>ROUND(IF(SUM($AG165:AQ165)&gt;$G$154,0,IF((SUM($AG165:AQ165)+AR14*$G$152)&gt;$G$154,$G$154-SUM($AG165:AQ165),AR14*$G$152)),2)</f>
        <v>0</v>
      </c>
    </row>
    <row r="166" spans="1:44" x14ac:dyDescent="0.3">
      <c r="A166" s="38" t="str">
        <f t="shared" si="141"/>
        <v>Receptionist - Executive Assistant</v>
      </c>
      <c r="I166" s="42">
        <f>ROUND(IF(SUM($H166:H166)&gt;$G$154,0,IF((SUM($H166:H166)+I15*$G$152)&gt;$G$154,$G$154-SUM($H166:H166),I15*$G$152)),2)</f>
        <v>0</v>
      </c>
      <c r="J166" s="42">
        <f>ROUND(IF(SUM($I166:I166)&gt;$G$154,0,IF((SUM($I166:I166)+J15*$G$152)&gt;$G$154,$G$154-SUM($I166:I166),J15*$G$152)),2)</f>
        <v>78.75</v>
      </c>
      <c r="K166" s="42">
        <f>ROUND(IF(SUM($I166:J166)&gt;$G$154,0,IF((SUM($I166:J166)+K15*$G$152)&gt;$G$154,$G$154-SUM($I166:J166),K15*$G$152)),2)</f>
        <v>78.75</v>
      </c>
      <c r="L166" s="42">
        <f>ROUND(IF(SUM($I166:K166)&gt;$G$154,0,IF((SUM($I166:K166)+L15*$G$152)&gt;$G$154,$G$154-SUM($I166:K166),L15*$G$152)),2)</f>
        <v>72</v>
      </c>
      <c r="M166" s="42">
        <f>ROUND(IF(SUM($I166:L166)&gt;$G$154,0,IF((SUM($I166:L166)+M15*$G$152)&gt;$G$154,$G$154-SUM($I166:L166),M15*$G$152)),2)</f>
        <v>0</v>
      </c>
      <c r="N166" s="42">
        <f>ROUND(IF(SUM($I166:M166)&gt;$G$154,0,IF((SUM($I166:M166)+N15*$G$152)&gt;$G$154,$G$154-SUM($I166:M166),N15*$G$152)),2)</f>
        <v>0</v>
      </c>
      <c r="O166" s="42">
        <f>ROUND(IF(SUM($I166:N166)&gt;$G$154,0,IF((SUM($I166:N166)+O15*$G$152)&gt;$G$154,$G$154-SUM($I166:N166),O15*$G$152)),2)</f>
        <v>0</v>
      </c>
      <c r="P166" s="42">
        <f>ROUND(IF(SUM($I166:O166)&gt;$G$154,0,IF((SUM($I166:O166)+P15*$G$152)&gt;$G$154,$G$154-SUM($I166:O166),P15*$G$152)),2)</f>
        <v>0</v>
      </c>
      <c r="Q166" s="42">
        <f>ROUND(IF(SUM($I166:P166)&gt;$G$154,0,IF((SUM($I166:P166)+Q15*$G$152)&gt;$G$154,$G$154-SUM($I166:P166),Q15*$G$152)),2)</f>
        <v>0</v>
      </c>
      <c r="R166" s="42">
        <f>ROUND(IF(SUM($I166:Q166)&gt;$G$154,0,IF((SUM($I166:Q166)+R15*$G$152)&gt;$G$154,$G$154-SUM($I166:Q166),R15*$G$152)),2)</f>
        <v>0</v>
      </c>
      <c r="S166" s="42">
        <f>ROUND(IF(SUM($I166:R166)&gt;$G$154,0,IF((SUM($I166:R166)+S15*$G$152)&gt;$G$154,$G$154-SUM($I166:R166),S15*$G$152)),2)</f>
        <v>0</v>
      </c>
      <c r="T166" s="42">
        <f>ROUND(IF(SUM($I166:S166)&gt;$G$154,0,IF((SUM($I166:S166)+T15*$G$152)&gt;$G$154,$G$154-SUM($I166:S166),T15*$G$152)),2)</f>
        <v>0</v>
      </c>
      <c r="U166" s="42">
        <f>ROUND(IF(SUM($H166:H166)&gt;$G$154,0,IF((SUM($H166:H166)+U15*$G$152)&gt;$G$154,$G$154-SUM($H166:H166),U15*$G$152)),2)</f>
        <v>78.75</v>
      </c>
      <c r="V166" s="42">
        <f>ROUND(IF(SUM($U166:U166)&gt;$G$154,0,IF((SUM($U166:U166)+V15*$G$152)&gt;$G$154,$G$154-SUM($U166:U166),V15*$G$152)),2)</f>
        <v>78.75</v>
      </c>
      <c r="W166" s="42">
        <f>ROUND(IF(SUM($U166:V166)&gt;$G$154,0,IF((SUM($U166:V166)+W15*$G$152)&gt;$G$154,$G$154-SUM($U166:V166),W15*$G$152)),2)</f>
        <v>72</v>
      </c>
      <c r="X166" s="42">
        <f>ROUND(IF(SUM($U166:W166)&gt;$G$154,0,IF((SUM($U166:W166)+X15*$G$152)&gt;$G$154,$G$154-SUM($U166:W166),X15*$G$152)),2)</f>
        <v>0</v>
      </c>
      <c r="Y166" s="42">
        <f>ROUND(IF(SUM($U166:X166)&gt;$G$154,0,IF((SUM($U166:X166)+Y15*$G$152)&gt;$G$154,$G$154-SUM($U166:X166),Y15*$G$152)),2)</f>
        <v>0</v>
      </c>
      <c r="Z166" s="42">
        <f>ROUND(IF(SUM($U166:Y166)&gt;$G$154,0,IF((SUM($U166:Y166)+Z15*$G$152)&gt;$G$154,$G$154-SUM($U166:Y166),Z15*$G$152)),2)</f>
        <v>0</v>
      </c>
      <c r="AA166" s="42">
        <f>ROUND(IF(SUM($U166:Z166)&gt;$G$154,0,IF((SUM($U166:Z166)+AA15*$G$152)&gt;$G$154,$G$154-SUM($U166:Z166),AA15*$G$152)),2)</f>
        <v>0</v>
      </c>
      <c r="AB166" s="42">
        <f>ROUND(IF(SUM($U166:AA166)&gt;$G$154,0,IF((SUM($U166:AA166)+AB15*$G$152)&gt;$G$154,$G$154-SUM($U166:AA166),AB15*$G$152)),2)</f>
        <v>0</v>
      </c>
      <c r="AC166" s="42">
        <f>ROUND(IF(SUM($U166:AB166)&gt;$G$154,0,IF((SUM($U166:AB166)+AC15*$G$152)&gt;$G$154,$G$154-SUM($U166:AB166),AC15*$G$152)),2)</f>
        <v>0</v>
      </c>
      <c r="AD166" s="42">
        <f>ROUND(IF(SUM($U166:AC166)&gt;$G$154,0,IF((SUM($U166:AC166)+AD15*$G$152)&gt;$G$154,$G$154-SUM($U166:AC166),AD15*$G$152)),2)</f>
        <v>0</v>
      </c>
      <c r="AE166" s="42">
        <f>ROUND(IF(SUM($U166:AD166)&gt;$G$154,0,IF((SUM($U166:AD166)+AE15*$G$152)&gt;$G$154,$G$154-SUM($U166:AD166),AE15*$G$152)),2)</f>
        <v>0</v>
      </c>
      <c r="AF166" s="42">
        <f>ROUND(IF(SUM($U166:AE166)&gt;$G$154,0,IF((SUM($U166:AE166)+AF15*$G$152)&gt;$G$154,$G$154-SUM($U166:AE166),AF15*$G$152)),2)</f>
        <v>0</v>
      </c>
      <c r="AG166" s="42">
        <f>ROUND(IF(SUM($H166:H166)&gt;$G$154,0,IF((SUM($H166:H166)+AG15*$G$152)&gt;$G$154,$G$154-SUM($H166:H166),AG15*$G$152)),2)</f>
        <v>78.75</v>
      </c>
      <c r="AH166" s="42">
        <f>ROUND(IF(SUM($AG166:AG166)&gt;$G$154,0,IF((SUM($AG166:AG166)+AH15*$G$152)&gt;$G$154,$G$154-SUM($AG166:AG166),AH15*$G$152)),2)</f>
        <v>78.75</v>
      </c>
      <c r="AI166" s="42">
        <f>ROUND(IF(SUM($AG166:AH166)&gt;$G$154,0,IF((SUM($AG166:AH166)+AI15*$G$152)&gt;$G$154,$G$154-SUM($AG166:AH166),AI15*$G$152)),2)</f>
        <v>72</v>
      </c>
      <c r="AJ166" s="42">
        <f>ROUND(IF(SUM($AG166:AI166)&gt;$G$154,0,IF((SUM($AG166:AI166)+AJ15*$G$152)&gt;$G$154,$G$154-SUM($AG166:AI166),AJ15*$G$152)),2)</f>
        <v>0</v>
      </c>
      <c r="AK166" s="42">
        <f>ROUND(IF(SUM($AG166:AJ166)&gt;$G$154,0,IF((SUM($AG166:AJ166)+AK15*$G$152)&gt;$G$154,$G$154-SUM($AG166:AJ166),AK15*$G$152)),2)</f>
        <v>0</v>
      </c>
      <c r="AL166" s="42">
        <f>ROUND(IF(SUM($AG166:AK166)&gt;$G$154,0,IF((SUM($AG166:AK166)+AL15*$G$152)&gt;$G$154,$G$154-SUM($AG166:AK166),AL15*$G$152)),2)</f>
        <v>0</v>
      </c>
      <c r="AM166" s="42">
        <f>ROUND(IF(SUM($AG166:AL166)&gt;$G$154,0,IF((SUM($AG166:AL166)+AM15*$G$152)&gt;$G$154,$G$154-SUM($AG166:AL166),AM15*$G$152)),2)</f>
        <v>0</v>
      </c>
      <c r="AN166" s="42">
        <f>ROUND(IF(SUM($AG166:AM166)&gt;$G$154,0,IF((SUM($AG166:AM166)+AN15*$G$152)&gt;$G$154,$G$154-SUM($AG166:AM166),AN15*$G$152)),2)</f>
        <v>0</v>
      </c>
      <c r="AO166" s="42">
        <f>ROUND(IF(SUM($AG166:AN166)&gt;$G$154,0,IF((SUM($AG166:AN166)+AO15*$G$152)&gt;$G$154,$G$154-SUM($AG166:AN166),AO15*$G$152)),2)</f>
        <v>0</v>
      </c>
      <c r="AP166" s="42">
        <f>ROUND(IF(SUM($AG166:AO166)&gt;$G$154,0,IF((SUM($AG166:AO166)+AP15*$G$152)&gt;$G$154,$G$154-SUM($AG166:AO166),AP15*$G$152)),2)</f>
        <v>0</v>
      </c>
      <c r="AQ166" s="42">
        <f>ROUND(IF(SUM($AG166:AP166)&gt;$G$154,0,IF((SUM($AG166:AP166)+AQ15*$G$152)&gt;$G$154,$G$154-SUM($AG166:AP166),AQ15*$G$152)),2)</f>
        <v>0</v>
      </c>
      <c r="AR166" s="42">
        <f>ROUND(IF(SUM($AG166:AQ166)&gt;$G$154,0,IF((SUM($AG166:AQ166)+AR15*$G$152)&gt;$G$154,$G$154-SUM($AG166:AQ166),AR15*$G$152)),2)</f>
        <v>0</v>
      </c>
    </row>
    <row r="167" spans="1:44" x14ac:dyDescent="0.3">
      <c r="A167" s="38" t="str">
        <f t="shared" si="141"/>
        <v>Regional Director/NE</v>
      </c>
      <c r="I167" s="42">
        <f>ROUND(IF(SUM($H167:H167)&gt;$G$154,0,IF((SUM($H167:H167)+I16*$G$152)&gt;$G$154,$G$154-SUM($H167:H167),I16*$G$152)),2)</f>
        <v>168.75</v>
      </c>
      <c r="J167" s="42">
        <f>ROUND(IF(SUM($I167:I167)&gt;$G$154,0,IF((SUM($I167:I167)+J16*$G$152)&gt;$G$154,$G$154-SUM($I167:I167),J16*$G$152)),2)</f>
        <v>60.75</v>
      </c>
      <c r="K167" s="42">
        <f>ROUND(IF(SUM($I167:J167)&gt;$G$154,0,IF((SUM($I167:J167)+K16*$G$152)&gt;$G$154,$G$154-SUM($I167:J167),K16*$G$152)),2)</f>
        <v>0</v>
      </c>
      <c r="L167" s="42">
        <f>ROUND(IF(SUM($I167:K167)&gt;$G$154,0,IF((SUM($I167:K167)+L16*$G$152)&gt;$G$154,$G$154-SUM($I167:K167),L16*$G$152)),2)</f>
        <v>0</v>
      </c>
      <c r="M167" s="42">
        <f>ROUND(IF(SUM($I167:L167)&gt;$G$154,0,IF((SUM($I167:L167)+M16*$G$152)&gt;$G$154,$G$154-SUM($I167:L167),M16*$G$152)),2)</f>
        <v>0</v>
      </c>
      <c r="N167" s="42">
        <f>ROUND(IF(SUM($I167:M167)&gt;$G$154,0,IF((SUM($I167:M167)+N16*$G$152)&gt;$G$154,$G$154-SUM($I167:M167),N16*$G$152)),2)</f>
        <v>0</v>
      </c>
      <c r="O167" s="42">
        <f>ROUND(IF(SUM($I167:N167)&gt;$G$154,0,IF((SUM($I167:N167)+O16*$G$152)&gt;$G$154,$G$154-SUM($I167:N167),O16*$G$152)),2)</f>
        <v>0</v>
      </c>
      <c r="P167" s="42">
        <f>ROUND(IF(SUM($I167:O167)&gt;$G$154,0,IF((SUM($I167:O167)+P16*$G$152)&gt;$G$154,$G$154-SUM($I167:O167),P16*$G$152)),2)</f>
        <v>0</v>
      </c>
      <c r="Q167" s="42">
        <f>ROUND(IF(SUM($I167:P167)&gt;$G$154,0,IF((SUM($I167:P167)+Q16*$G$152)&gt;$G$154,$G$154-SUM($I167:P167),Q16*$G$152)),2)</f>
        <v>0</v>
      </c>
      <c r="R167" s="42">
        <f>ROUND(IF(SUM($I167:Q167)&gt;$G$154,0,IF((SUM($I167:Q167)+R16*$G$152)&gt;$G$154,$G$154-SUM($I167:Q167),R16*$G$152)),2)</f>
        <v>0</v>
      </c>
      <c r="S167" s="42">
        <f>ROUND(IF(SUM($I167:R167)&gt;$G$154,0,IF((SUM($I167:R167)+S16*$G$152)&gt;$G$154,$G$154-SUM($I167:R167),S16*$G$152)),2)</f>
        <v>0</v>
      </c>
      <c r="T167" s="42">
        <f>ROUND(IF(SUM($I167:S167)&gt;$G$154,0,IF((SUM($I167:S167)+T16*$G$152)&gt;$G$154,$G$154-SUM($I167:S167),T16*$G$152)),2)</f>
        <v>0</v>
      </c>
      <c r="U167" s="42">
        <f>ROUND(IF(SUM($H167:H167)&gt;$G$154,0,IF((SUM($H167:H167)+U16*$G$152)&gt;$G$154,$G$154-SUM($H167:H167),U16*$G$152)),2)</f>
        <v>168.75</v>
      </c>
      <c r="V167" s="42">
        <f>ROUND(IF(SUM($U167:U167)&gt;$G$154,0,IF((SUM($U167:U167)+V16*$G$152)&gt;$G$154,$G$154-SUM($U167:U167),V16*$G$152)),2)</f>
        <v>60.75</v>
      </c>
      <c r="W167" s="42">
        <f>ROUND(IF(SUM($U167:V167)&gt;$G$154,0,IF((SUM($U167:V167)+W16*$G$152)&gt;$G$154,$G$154-SUM($U167:V167),W16*$G$152)),2)</f>
        <v>0</v>
      </c>
      <c r="X167" s="42">
        <f>ROUND(IF(SUM($U167:W167)&gt;$G$154,0,IF((SUM($U167:W167)+X16*$G$152)&gt;$G$154,$G$154-SUM($U167:W167),X16*$G$152)),2)</f>
        <v>0</v>
      </c>
      <c r="Y167" s="42">
        <f>ROUND(IF(SUM($U167:X167)&gt;$G$154,0,IF((SUM($U167:X167)+Y16*$G$152)&gt;$G$154,$G$154-SUM($U167:X167),Y16*$G$152)),2)</f>
        <v>0</v>
      </c>
      <c r="Z167" s="42">
        <f>ROUND(IF(SUM($U167:Y167)&gt;$G$154,0,IF((SUM($U167:Y167)+Z16*$G$152)&gt;$G$154,$G$154-SUM($U167:Y167),Z16*$G$152)),2)</f>
        <v>0</v>
      </c>
      <c r="AA167" s="42">
        <f>ROUND(IF(SUM($U167:Z167)&gt;$G$154,0,IF((SUM($U167:Z167)+AA16*$G$152)&gt;$G$154,$G$154-SUM($U167:Z167),AA16*$G$152)),2)</f>
        <v>0</v>
      </c>
      <c r="AB167" s="42">
        <f>ROUND(IF(SUM($U167:AA167)&gt;$G$154,0,IF((SUM($U167:AA167)+AB16*$G$152)&gt;$G$154,$G$154-SUM($U167:AA167),AB16*$G$152)),2)</f>
        <v>0</v>
      </c>
      <c r="AC167" s="42">
        <f>ROUND(IF(SUM($U167:AB167)&gt;$G$154,0,IF((SUM($U167:AB167)+AC16*$G$152)&gt;$G$154,$G$154-SUM($U167:AB167),AC16*$G$152)),2)</f>
        <v>0</v>
      </c>
      <c r="AD167" s="42">
        <f>ROUND(IF(SUM($U167:AC167)&gt;$G$154,0,IF((SUM($U167:AC167)+AD16*$G$152)&gt;$G$154,$G$154-SUM($U167:AC167),AD16*$G$152)),2)</f>
        <v>0</v>
      </c>
      <c r="AE167" s="42">
        <f>ROUND(IF(SUM($U167:AD167)&gt;$G$154,0,IF((SUM($U167:AD167)+AE16*$G$152)&gt;$G$154,$G$154-SUM($U167:AD167),AE16*$G$152)),2)</f>
        <v>0</v>
      </c>
      <c r="AF167" s="42">
        <f>ROUND(IF(SUM($U167:AE167)&gt;$G$154,0,IF((SUM($U167:AE167)+AF16*$G$152)&gt;$G$154,$G$154-SUM($U167:AE167),AF16*$G$152)),2)</f>
        <v>0</v>
      </c>
      <c r="AG167" s="42">
        <f>ROUND(IF(SUM($H167:H167)&gt;$G$154,0,IF((SUM($H167:H167)+AG16*$G$152)&gt;$G$154,$G$154-SUM($H167:H167),AG16*$G$152)),2)</f>
        <v>168.75</v>
      </c>
      <c r="AH167" s="42">
        <f>ROUND(IF(SUM($AG167:AG167)&gt;$G$154,0,IF((SUM($AG167:AG167)+AH16*$G$152)&gt;$G$154,$G$154-SUM($AG167:AG167),AH16*$G$152)),2)</f>
        <v>60.75</v>
      </c>
      <c r="AI167" s="42">
        <f>ROUND(IF(SUM($AG167:AH167)&gt;$G$154,0,IF((SUM($AG167:AH167)+AI16*$G$152)&gt;$G$154,$G$154-SUM($AG167:AH167),AI16*$G$152)),2)</f>
        <v>0</v>
      </c>
      <c r="AJ167" s="42">
        <f>ROUND(IF(SUM($AG167:AI167)&gt;$G$154,0,IF((SUM($AG167:AI167)+AJ16*$G$152)&gt;$G$154,$G$154-SUM($AG167:AI167),AJ16*$G$152)),2)</f>
        <v>0</v>
      </c>
      <c r="AK167" s="42">
        <f>ROUND(IF(SUM($AG167:AJ167)&gt;$G$154,0,IF((SUM($AG167:AJ167)+AK16*$G$152)&gt;$G$154,$G$154-SUM($AG167:AJ167),AK16*$G$152)),2)</f>
        <v>0</v>
      </c>
      <c r="AL167" s="42">
        <f>ROUND(IF(SUM($AG167:AK167)&gt;$G$154,0,IF((SUM($AG167:AK167)+AL16*$G$152)&gt;$G$154,$G$154-SUM($AG167:AK167),AL16*$G$152)),2)</f>
        <v>0</v>
      </c>
      <c r="AM167" s="42">
        <f>ROUND(IF(SUM($AG167:AL167)&gt;$G$154,0,IF((SUM($AG167:AL167)+AM16*$G$152)&gt;$G$154,$G$154-SUM($AG167:AL167),AM16*$G$152)),2)</f>
        <v>0</v>
      </c>
      <c r="AN167" s="42">
        <f>ROUND(IF(SUM($AG167:AM167)&gt;$G$154,0,IF((SUM($AG167:AM167)+AN16*$G$152)&gt;$G$154,$G$154-SUM($AG167:AM167),AN16*$G$152)),2)</f>
        <v>0</v>
      </c>
      <c r="AO167" s="42">
        <f>ROUND(IF(SUM($AG167:AN167)&gt;$G$154,0,IF((SUM($AG167:AN167)+AO16*$G$152)&gt;$G$154,$G$154-SUM($AG167:AN167),AO16*$G$152)),2)</f>
        <v>0</v>
      </c>
      <c r="AP167" s="42">
        <f>ROUND(IF(SUM($AG167:AO167)&gt;$G$154,0,IF((SUM($AG167:AO167)+AP16*$G$152)&gt;$G$154,$G$154-SUM($AG167:AO167),AP16*$G$152)),2)</f>
        <v>0</v>
      </c>
      <c r="AQ167" s="42">
        <f>ROUND(IF(SUM($AG167:AP167)&gt;$G$154,0,IF((SUM($AG167:AP167)+AQ16*$G$152)&gt;$G$154,$G$154-SUM($AG167:AP167),AQ16*$G$152)),2)</f>
        <v>0</v>
      </c>
      <c r="AR167" s="42">
        <f>ROUND(IF(SUM($AG167:AQ167)&gt;$G$154,0,IF((SUM($AG167:AQ167)+AR16*$G$152)&gt;$G$154,$G$154-SUM($AG167:AQ167),AR16*$G$152)),2)</f>
        <v>0</v>
      </c>
    </row>
    <row r="168" spans="1:44" x14ac:dyDescent="0.3">
      <c r="A168" s="38" t="str">
        <f t="shared" si="141"/>
        <v>Regional Director/MW</v>
      </c>
      <c r="I168" s="42">
        <f>ROUND(IF(SUM($H168:H168)&gt;$G$154,0,IF((SUM($H168:H168)+I17*$G$152)&gt;$G$154,$G$154-SUM($H168:H168),I17*$G$152)),2)</f>
        <v>168.75</v>
      </c>
      <c r="J168" s="42">
        <f>ROUND(IF(SUM($I168:I168)&gt;$G$154,0,IF((SUM($I168:I168)+J17*$G$152)&gt;$G$154,$G$154-SUM($I168:I168),J17*$G$152)),2)</f>
        <v>60.75</v>
      </c>
      <c r="K168" s="42">
        <f>ROUND(IF(SUM($I168:J168)&gt;$G$154,0,IF((SUM($I168:J168)+K17*$G$152)&gt;$G$154,$G$154-SUM($I168:J168),K17*$G$152)),2)</f>
        <v>0</v>
      </c>
      <c r="L168" s="42">
        <f>ROUND(IF(SUM($I168:K168)&gt;$G$154,0,IF((SUM($I168:K168)+L17*$G$152)&gt;$G$154,$G$154-SUM($I168:K168),L17*$G$152)),2)</f>
        <v>0</v>
      </c>
      <c r="M168" s="42">
        <f>ROUND(IF(SUM($I168:L168)&gt;$G$154,0,IF((SUM($I168:L168)+M17*$G$152)&gt;$G$154,$G$154-SUM($I168:L168),M17*$G$152)),2)</f>
        <v>0</v>
      </c>
      <c r="N168" s="42">
        <f>ROUND(IF(SUM($I168:M168)&gt;$G$154,0,IF((SUM($I168:M168)+N17*$G$152)&gt;$G$154,$G$154-SUM($I168:M168),N17*$G$152)),2)</f>
        <v>0</v>
      </c>
      <c r="O168" s="42">
        <f>ROUND(IF(SUM($I168:N168)&gt;$G$154,0,IF((SUM($I168:N168)+O17*$G$152)&gt;$G$154,$G$154-SUM($I168:N168),O17*$G$152)),2)</f>
        <v>0</v>
      </c>
      <c r="P168" s="42">
        <f>ROUND(IF(SUM($I168:O168)&gt;$G$154,0,IF((SUM($I168:O168)+P17*$G$152)&gt;$G$154,$G$154-SUM($I168:O168),P17*$G$152)),2)</f>
        <v>0</v>
      </c>
      <c r="Q168" s="42">
        <f>ROUND(IF(SUM($I168:P168)&gt;$G$154,0,IF((SUM($I168:P168)+Q17*$G$152)&gt;$G$154,$G$154-SUM($I168:P168),Q17*$G$152)),2)</f>
        <v>0</v>
      </c>
      <c r="R168" s="42">
        <f>ROUND(IF(SUM($I168:Q168)&gt;$G$154,0,IF((SUM($I168:Q168)+R17*$G$152)&gt;$G$154,$G$154-SUM($I168:Q168),R17*$G$152)),2)</f>
        <v>0</v>
      </c>
      <c r="S168" s="42">
        <f>ROUND(IF(SUM($I168:R168)&gt;$G$154,0,IF((SUM($I168:R168)+S17*$G$152)&gt;$G$154,$G$154-SUM($I168:R168),S17*$G$152)),2)</f>
        <v>0</v>
      </c>
      <c r="T168" s="42">
        <f>ROUND(IF(SUM($I168:S168)&gt;$G$154,0,IF((SUM($I168:S168)+T17*$G$152)&gt;$G$154,$G$154-SUM($I168:S168),T17*$G$152)),2)</f>
        <v>0</v>
      </c>
      <c r="U168" s="42">
        <f>ROUND(IF(SUM($H168:H168)&gt;$G$154,0,IF((SUM($H168:H168)+U17*$G$152)&gt;$G$154,$G$154-SUM($H168:H168),U17*$G$152)),2)</f>
        <v>168.75</v>
      </c>
      <c r="V168" s="42">
        <f>ROUND(IF(SUM($U168:U168)&gt;$G$154,0,IF((SUM($U168:U168)+V17*$G$152)&gt;$G$154,$G$154-SUM($U168:U168),V17*$G$152)),2)</f>
        <v>60.75</v>
      </c>
      <c r="W168" s="42">
        <f>ROUND(IF(SUM($U168:V168)&gt;$G$154,0,IF((SUM($U168:V168)+W17*$G$152)&gt;$G$154,$G$154-SUM($U168:V168),W17*$G$152)),2)</f>
        <v>0</v>
      </c>
      <c r="X168" s="42">
        <f>ROUND(IF(SUM($U168:W168)&gt;$G$154,0,IF((SUM($U168:W168)+X17*$G$152)&gt;$G$154,$G$154-SUM($U168:W168),X17*$G$152)),2)</f>
        <v>0</v>
      </c>
      <c r="Y168" s="42">
        <f>ROUND(IF(SUM($U168:X168)&gt;$G$154,0,IF((SUM($U168:X168)+Y17*$G$152)&gt;$G$154,$G$154-SUM($U168:X168),Y17*$G$152)),2)</f>
        <v>0</v>
      </c>
      <c r="Z168" s="42">
        <f>ROUND(IF(SUM($U168:Y168)&gt;$G$154,0,IF((SUM($U168:Y168)+Z17*$G$152)&gt;$G$154,$G$154-SUM($U168:Y168),Z17*$G$152)),2)</f>
        <v>0</v>
      </c>
      <c r="AA168" s="42">
        <f>ROUND(IF(SUM($U168:Z168)&gt;$G$154,0,IF((SUM($U168:Z168)+AA17*$G$152)&gt;$G$154,$G$154-SUM($U168:Z168),AA17*$G$152)),2)</f>
        <v>0</v>
      </c>
      <c r="AB168" s="42">
        <f>ROUND(IF(SUM($U168:AA168)&gt;$G$154,0,IF((SUM($U168:AA168)+AB17*$G$152)&gt;$G$154,$G$154-SUM($U168:AA168),AB17*$G$152)),2)</f>
        <v>0</v>
      </c>
      <c r="AC168" s="42">
        <f>ROUND(IF(SUM($U168:AB168)&gt;$G$154,0,IF((SUM($U168:AB168)+AC17*$G$152)&gt;$G$154,$G$154-SUM($U168:AB168),AC17*$G$152)),2)</f>
        <v>0</v>
      </c>
      <c r="AD168" s="42">
        <f>ROUND(IF(SUM($U168:AC168)&gt;$G$154,0,IF((SUM($U168:AC168)+AD17*$G$152)&gt;$G$154,$G$154-SUM($U168:AC168),AD17*$G$152)),2)</f>
        <v>0</v>
      </c>
      <c r="AE168" s="42">
        <f>ROUND(IF(SUM($U168:AD168)&gt;$G$154,0,IF((SUM($U168:AD168)+AE17*$G$152)&gt;$G$154,$G$154-SUM($U168:AD168),AE17*$G$152)),2)</f>
        <v>0</v>
      </c>
      <c r="AF168" s="42">
        <f>ROUND(IF(SUM($U168:AE168)&gt;$G$154,0,IF((SUM($U168:AE168)+AF17*$G$152)&gt;$G$154,$G$154-SUM($U168:AE168),AF17*$G$152)),2)</f>
        <v>0</v>
      </c>
      <c r="AG168" s="42">
        <f>ROUND(IF(SUM($H168:H168)&gt;$G$154,0,IF((SUM($H168:H168)+AG17*$G$152)&gt;$G$154,$G$154-SUM($H168:H168),AG17*$G$152)),2)</f>
        <v>168.75</v>
      </c>
      <c r="AH168" s="42">
        <f>ROUND(IF(SUM($AG168:AG168)&gt;$G$154,0,IF((SUM($AG168:AG168)+AH17*$G$152)&gt;$G$154,$G$154-SUM($AG168:AG168),AH17*$G$152)),2)</f>
        <v>60.75</v>
      </c>
      <c r="AI168" s="42">
        <f>ROUND(IF(SUM($AG168:AH168)&gt;$G$154,0,IF((SUM($AG168:AH168)+AI17*$G$152)&gt;$G$154,$G$154-SUM($AG168:AH168),AI17*$G$152)),2)</f>
        <v>0</v>
      </c>
      <c r="AJ168" s="42">
        <f>ROUND(IF(SUM($AG168:AI168)&gt;$G$154,0,IF((SUM($AG168:AI168)+AJ17*$G$152)&gt;$G$154,$G$154-SUM($AG168:AI168),AJ17*$G$152)),2)</f>
        <v>0</v>
      </c>
      <c r="AK168" s="42">
        <f>ROUND(IF(SUM($AG168:AJ168)&gt;$G$154,0,IF((SUM($AG168:AJ168)+AK17*$G$152)&gt;$G$154,$G$154-SUM($AG168:AJ168),AK17*$G$152)),2)</f>
        <v>0</v>
      </c>
      <c r="AL168" s="42">
        <f>ROUND(IF(SUM($AG168:AK168)&gt;$G$154,0,IF((SUM($AG168:AK168)+AL17*$G$152)&gt;$G$154,$G$154-SUM($AG168:AK168),AL17*$G$152)),2)</f>
        <v>0</v>
      </c>
      <c r="AM168" s="42">
        <f>ROUND(IF(SUM($AG168:AL168)&gt;$G$154,0,IF((SUM($AG168:AL168)+AM17*$G$152)&gt;$G$154,$G$154-SUM($AG168:AL168),AM17*$G$152)),2)</f>
        <v>0</v>
      </c>
      <c r="AN168" s="42">
        <f>ROUND(IF(SUM($AG168:AM168)&gt;$G$154,0,IF((SUM($AG168:AM168)+AN17*$G$152)&gt;$G$154,$G$154-SUM($AG168:AM168),AN17*$G$152)),2)</f>
        <v>0</v>
      </c>
      <c r="AO168" s="42">
        <f>ROUND(IF(SUM($AG168:AN168)&gt;$G$154,0,IF((SUM($AG168:AN168)+AO17*$G$152)&gt;$G$154,$G$154-SUM($AG168:AN168),AO17*$G$152)),2)</f>
        <v>0</v>
      </c>
      <c r="AP168" s="42">
        <f>ROUND(IF(SUM($AG168:AO168)&gt;$G$154,0,IF((SUM($AG168:AO168)+AP17*$G$152)&gt;$G$154,$G$154-SUM($AG168:AO168),AP17*$G$152)),2)</f>
        <v>0</v>
      </c>
      <c r="AQ168" s="42">
        <f>ROUND(IF(SUM($AG168:AP168)&gt;$G$154,0,IF((SUM($AG168:AP168)+AQ17*$G$152)&gt;$G$154,$G$154-SUM($AG168:AP168),AQ17*$G$152)),2)</f>
        <v>0</v>
      </c>
      <c r="AR168" s="42">
        <f>ROUND(IF(SUM($AG168:AQ168)&gt;$G$154,0,IF((SUM($AG168:AQ168)+AR17*$G$152)&gt;$G$154,$G$154-SUM($AG168:AQ168),AR17*$G$152)),2)</f>
        <v>0</v>
      </c>
    </row>
    <row r="169" spans="1:44" x14ac:dyDescent="0.3">
      <c r="A169" s="38" t="str">
        <f t="shared" si="141"/>
        <v>Regional Director/West</v>
      </c>
      <c r="I169" s="42">
        <f>ROUND(IF(SUM($H169:H169)&gt;$G$154,0,IF((SUM($H169:H169)+I18*$G$152)&gt;$G$154,$G$154-SUM($H169:H169),I18*$G$152)),2)</f>
        <v>168.75</v>
      </c>
      <c r="J169" s="42">
        <f>ROUND(IF(SUM($I169:I169)&gt;$G$154,0,IF((SUM($I169:I169)+J18*$G$152)&gt;$G$154,$G$154-SUM($I169:I169),J18*$G$152)),2)</f>
        <v>60.75</v>
      </c>
      <c r="K169" s="42">
        <f>ROUND(IF(SUM($I169:J169)&gt;$G$154,0,IF((SUM($I169:J169)+K18*$G$152)&gt;$G$154,$G$154-SUM($I169:J169),K18*$G$152)),2)</f>
        <v>0</v>
      </c>
      <c r="L169" s="42">
        <f>ROUND(IF(SUM($I169:K169)&gt;$G$154,0,IF((SUM($I169:K169)+L18*$G$152)&gt;$G$154,$G$154-SUM($I169:K169),L18*$G$152)),2)</f>
        <v>0</v>
      </c>
      <c r="M169" s="42">
        <f>ROUND(IF(SUM($I169:L169)&gt;$G$154,0,IF((SUM($I169:L169)+M18*$G$152)&gt;$G$154,$G$154-SUM($I169:L169),M18*$G$152)),2)</f>
        <v>0</v>
      </c>
      <c r="N169" s="42">
        <f>ROUND(IF(SUM($I169:M169)&gt;$G$154,0,IF((SUM($I169:M169)+N18*$G$152)&gt;$G$154,$G$154-SUM($I169:M169),N18*$G$152)),2)</f>
        <v>0</v>
      </c>
      <c r="O169" s="42">
        <f>ROUND(IF(SUM($I169:N169)&gt;$G$154,0,IF((SUM($I169:N169)+O18*$G$152)&gt;$G$154,$G$154-SUM($I169:N169),O18*$G$152)),2)</f>
        <v>0</v>
      </c>
      <c r="P169" s="42">
        <f>ROUND(IF(SUM($I169:O169)&gt;$G$154,0,IF((SUM($I169:O169)+P18*$G$152)&gt;$G$154,$G$154-SUM($I169:O169),P18*$G$152)),2)</f>
        <v>0</v>
      </c>
      <c r="Q169" s="42">
        <f>ROUND(IF(SUM($I169:P169)&gt;$G$154,0,IF((SUM($I169:P169)+Q18*$G$152)&gt;$G$154,$G$154-SUM($I169:P169),Q18*$G$152)),2)</f>
        <v>0</v>
      </c>
      <c r="R169" s="42">
        <f>ROUND(IF(SUM($I169:Q169)&gt;$G$154,0,IF((SUM($I169:Q169)+R18*$G$152)&gt;$G$154,$G$154-SUM($I169:Q169),R18*$G$152)),2)</f>
        <v>0</v>
      </c>
      <c r="S169" s="42">
        <f>ROUND(IF(SUM($I169:R169)&gt;$G$154,0,IF((SUM($I169:R169)+S18*$G$152)&gt;$G$154,$G$154-SUM($I169:R169),S18*$G$152)),2)</f>
        <v>0</v>
      </c>
      <c r="T169" s="42">
        <f>ROUND(IF(SUM($I169:S169)&gt;$G$154,0,IF((SUM($I169:S169)+T18*$G$152)&gt;$G$154,$G$154-SUM($I169:S169),T18*$G$152)),2)</f>
        <v>0</v>
      </c>
      <c r="U169" s="42">
        <f>ROUND(IF(SUM($H169:H169)&gt;$G$154,0,IF((SUM($H169:H169)+U18*$G$152)&gt;$G$154,$G$154-SUM($H169:H169),U18*$G$152)),2)</f>
        <v>168.75</v>
      </c>
      <c r="V169" s="42">
        <f>ROUND(IF(SUM($U169:U169)&gt;$G$154,0,IF((SUM($U169:U169)+V18*$G$152)&gt;$G$154,$G$154-SUM($U169:U169),V18*$G$152)),2)</f>
        <v>60.75</v>
      </c>
      <c r="W169" s="42">
        <f>ROUND(IF(SUM($U169:V169)&gt;$G$154,0,IF((SUM($U169:V169)+W18*$G$152)&gt;$G$154,$G$154-SUM($U169:V169),W18*$G$152)),2)</f>
        <v>0</v>
      </c>
      <c r="X169" s="42">
        <f>ROUND(IF(SUM($U169:W169)&gt;$G$154,0,IF((SUM($U169:W169)+X18*$G$152)&gt;$G$154,$G$154-SUM($U169:W169),X18*$G$152)),2)</f>
        <v>0</v>
      </c>
      <c r="Y169" s="42">
        <f>ROUND(IF(SUM($U169:X169)&gt;$G$154,0,IF((SUM($U169:X169)+Y18*$G$152)&gt;$G$154,$G$154-SUM($U169:X169),Y18*$G$152)),2)</f>
        <v>0</v>
      </c>
      <c r="Z169" s="42">
        <f>ROUND(IF(SUM($U169:Y169)&gt;$G$154,0,IF((SUM($U169:Y169)+Z18*$G$152)&gt;$G$154,$G$154-SUM($U169:Y169),Z18*$G$152)),2)</f>
        <v>0</v>
      </c>
      <c r="AA169" s="42">
        <f>ROUND(IF(SUM($U169:Z169)&gt;$G$154,0,IF((SUM($U169:Z169)+AA18*$G$152)&gt;$G$154,$G$154-SUM($U169:Z169),AA18*$G$152)),2)</f>
        <v>0</v>
      </c>
      <c r="AB169" s="42">
        <f>ROUND(IF(SUM($U169:AA169)&gt;$G$154,0,IF((SUM($U169:AA169)+AB18*$G$152)&gt;$G$154,$G$154-SUM($U169:AA169),AB18*$G$152)),2)</f>
        <v>0</v>
      </c>
      <c r="AC169" s="42">
        <f>ROUND(IF(SUM($U169:AB169)&gt;$G$154,0,IF((SUM($U169:AB169)+AC18*$G$152)&gt;$G$154,$G$154-SUM($U169:AB169),AC18*$G$152)),2)</f>
        <v>0</v>
      </c>
      <c r="AD169" s="42">
        <f>ROUND(IF(SUM($U169:AC169)&gt;$G$154,0,IF((SUM($U169:AC169)+AD18*$G$152)&gt;$G$154,$G$154-SUM($U169:AC169),AD18*$G$152)),2)</f>
        <v>0</v>
      </c>
      <c r="AE169" s="42">
        <f>ROUND(IF(SUM($U169:AD169)&gt;$G$154,0,IF((SUM($U169:AD169)+AE18*$G$152)&gt;$G$154,$G$154-SUM($U169:AD169),AE18*$G$152)),2)</f>
        <v>0</v>
      </c>
      <c r="AF169" s="42">
        <f>ROUND(IF(SUM($U169:AE169)&gt;$G$154,0,IF((SUM($U169:AE169)+AF18*$G$152)&gt;$G$154,$G$154-SUM($U169:AE169),AF18*$G$152)),2)</f>
        <v>0</v>
      </c>
      <c r="AG169" s="42">
        <f>ROUND(IF(SUM($H169:H169)&gt;$G$154,0,IF((SUM($H169:H169)+AG18*$G$152)&gt;$G$154,$G$154-SUM($H169:H169),AG18*$G$152)),2)</f>
        <v>168.75</v>
      </c>
      <c r="AH169" s="42">
        <f>ROUND(IF(SUM($AG169:AG169)&gt;$G$154,0,IF((SUM($AG169:AG169)+AH18*$G$152)&gt;$G$154,$G$154-SUM($AG169:AG169),AH18*$G$152)),2)</f>
        <v>60.75</v>
      </c>
      <c r="AI169" s="42">
        <f>ROUND(IF(SUM($AG169:AH169)&gt;$G$154,0,IF((SUM($AG169:AH169)+AI18*$G$152)&gt;$G$154,$G$154-SUM($AG169:AH169),AI18*$G$152)),2)</f>
        <v>0</v>
      </c>
      <c r="AJ169" s="42">
        <f>ROUND(IF(SUM($AG169:AI169)&gt;$G$154,0,IF((SUM($AG169:AI169)+AJ18*$G$152)&gt;$G$154,$G$154-SUM($AG169:AI169),AJ18*$G$152)),2)</f>
        <v>0</v>
      </c>
      <c r="AK169" s="42">
        <f>ROUND(IF(SUM($AG169:AJ169)&gt;$G$154,0,IF((SUM($AG169:AJ169)+AK18*$G$152)&gt;$G$154,$G$154-SUM($AG169:AJ169),AK18*$G$152)),2)</f>
        <v>0</v>
      </c>
      <c r="AL169" s="42">
        <f>ROUND(IF(SUM($AG169:AK169)&gt;$G$154,0,IF((SUM($AG169:AK169)+AL18*$G$152)&gt;$G$154,$G$154-SUM($AG169:AK169),AL18*$G$152)),2)</f>
        <v>0</v>
      </c>
      <c r="AM169" s="42">
        <f>ROUND(IF(SUM($AG169:AL169)&gt;$G$154,0,IF((SUM($AG169:AL169)+AM18*$G$152)&gt;$G$154,$G$154-SUM($AG169:AL169),AM18*$G$152)),2)</f>
        <v>0</v>
      </c>
      <c r="AN169" s="42">
        <f>ROUND(IF(SUM($AG169:AM169)&gt;$G$154,0,IF((SUM($AG169:AM169)+AN18*$G$152)&gt;$G$154,$G$154-SUM($AG169:AM169),AN18*$G$152)),2)</f>
        <v>0</v>
      </c>
      <c r="AO169" s="42">
        <f>ROUND(IF(SUM($AG169:AN169)&gt;$G$154,0,IF((SUM($AG169:AN169)+AO18*$G$152)&gt;$G$154,$G$154-SUM($AG169:AN169),AO18*$G$152)),2)</f>
        <v>0</v>
      </c>
      <c r="AP169" s="42">
        <f>ROUND(IF(SUM($AG169:AO169)&gt;$G$154,0,IF((SUM($AG169:AO169)+AP18*$G$152)&gt;$G$154,$G$154-SUM($AG169:AO169),AP18*$G$152)),2)</f>
        <v>0</v>
      </c>
      <c r="AQ169" s="42">
        <f>ROUND(IF(SUM($AG169:AP169)&gt;$G$154,0,IF((SUM($AG169:AP169)+AQ18*$G$152)&gt;$G$154,$G$154-SUM($AG169:AP169),AQ18*$G$152)),2)</f>
        <v>0</v>
      </c>
      <c r="AR169" s="42">
        <f>ROUND(IF(SUM($AG169:AQ169)&gt;$G$154,0,IF((SUM($AG169:AQ169)+AR18*$G$152)&gt;$G$154,$G$154-SUM($AG169:AQ169),AR18*$G$152)),2)</f>
        <v>0</v>
      </c>
    </row>
    <row r="170" spans="1:44" x14ac:dyDescent="0.3">
      <c r="A170" s="38" t="str">
        <f t="shared" si="141"/>
        <v>Inside AE</v>
      </c>
      <c r="I170" s="42">
        <f>ROUND(IF(SUM($H170:H170)&gt;$G$154,0,IF((SUM($H170:H170)+I19*$G$152)&gt;$G$154,$G$154-SUM($H170:H170),I19*$G$152)),2)</f>
        <v>78.75</v>
      </c>
      <c r="J170" s="42">
        <f>ROUND(IF(SUM($I170:I170)&gt;$G$154,0,IF((SUM($I170:I170)+J19*$G$152)&gt;$G$154,$G$154-SUM($I170:I170),J19*$G$152)),2)</f>
        <v>78.75</v>
      </c>
      <c r="K170" s="42">
        <f>ROUND(IF(SUM($I170:J170)&gt;$G$154,0,IF((SUM($I170:J170)+K19*$G$152)&gt;$G$154,$G$154-SUM($I170:J170),K19*$G$152)),2)</f>
        <v>72</v>
      </c>
      <c r="L170" s="42">
        <f>ROUND(IF(SUM($I170:K170)&gt;$G$154,0,IF((SUM($I170:K170)+L19*$G$152)&gt;$G$154,$G$154-SUM($I170:K170),L19*$G$152)),2)</f>
        <v>0</v>
      </c>
      <c r="M170" s="42">
        <f>ROUND(IF(SUM($I170:L170)&gt;$G$154,0,IF((SUM($I170:L170)+M19*$G$152)&gt;$G$154,$G$154-SUM($I170:L170),M19*$G$152)),2)</f>
        <v>0</v>
      </c>
      <c r="N170" s="42">
        <f>ROUND(IF(SUM($I170:M170)&gt;$G$154,0,IF((SUM($I170:M170)+N19*$G$152)&gt;$G$154,$G$154-SUM($I170:M170),N19*$G$152)),2)</f>
        <v>0</v>
      </c>
      <c r="O170" s="42">
        <f>ROUND(IF(SUM($I170:N170)&gt;$G$154,0,IF((SUM($I170:N170)+O19*$G$152)&gt;$G$154,$G$154-SUM($I170:N170),O19*$G$152)),2)</f>
        <v>0</v>
      </c>
      <c r="P170" s="42">
        <f>ROUND(IF(SUM($I170:O170)&gt;$G$154,0,IF((SUM($I170:O170)+P19*$G$152)&gt;$G$154,$G$154-SUM($I170:O170),P19*$G$152)),2)</f>
        <v>0</v>
      </c>
      <c r="Q170" s="42">
        <f>ROUND(IF(SUM($I170:P170)&gt;$G$154,0,IF((SUM($I170:P170)+Q19*$G$152)&gt;$G$154,$G$154-SUM($I170:P170),Q19*$G$152)),2)</f>
        <v>0</v>
      </c>
      <c r="R170" s="42">
        <f>ROUND(IF(SUM($I170:Q170)&gt;$G$154,0,IF((SUM($I170:Q170)+R19*$G$152)&gt;$G$154,$G$154-SUM($I170:Q170),R19*$G$152)),2)</f>
        <v>0</v>
      </c>
      <c r="S170" s="42">
        <f>ROUND(IF(SUM($I170:R170)&gt;$G$154,0,IF((SUM($I170:R170)+S19*$G$152)&gt;$G$154,$G$154-SUM($I170:R170),S19*$G$152)),2)</f>
        <v>0</v>
      </c>
      <c r="T170" s="42">
        <f>ROUND(IF(SUM($I170:S170)&gt;$G$154,0,IF((SUM($I170:S170)+T19*$G$152)&gt;$G$154,$G$154-SUM($I170:S170),T19*$G$152)),2)</f>
        <v>0</v>
      </c>
      <c r="U170" s="42">
        <f>ROUND(IF(SUM($H170:H170)&gt;$G$154,0,IF((SUM($H170:H170)+U19*$G$152)&gt;$G$154,$G$154-SUM($H170:H170),U19*$G$152)),2)</f>
        <v>78.75</v>
      </c>
      <c r="V170" s="42">
        <f>ROUND(IF(SUM($U170:U170)&gt;$G$154,0,IF((SUM($U170:U170)+V19*$G$152)&gt;$G$154,$G$154-SUM($U170:U170),V19*$G$152)),2)</f>
        <v>78.75</v>
      </c>
      <c r="W170" s="42">
        <f>ROUND(IF(SUM($U170:V170)&gt;$G$154,0,IF((SUM($U170:V170)+W19*$G$152)&gt;$G$154,$G$154-SUM($U170:V170),W19*$G$152)),2)</f>
        <v>72</v>
      </c>
      <c r="X170" s="42">
        <f>ROUND(IF(SUM($U170:W170)&gt;$G$154,0,IF((SUM($U170:W170)+X19*$G$152)&gt;$G$154,$G$154-SUM($U170:W170),X19*$G$152)),2)</f>
        <v>0</v>
      </c>
      <c r="Y170" s="42">
        <f>ROUND(IF(SUM($U170:X170)&gt;$G$154,0,IF((SUM($U170:X170)+Y19*$G$152)&gt;$G$154,$G$154-SUM($U170:X170),Y19*$G$152)),2)</f>
        <v>0</v>
      </c>
      <c r="Z170" s="42">
        <f>ROUND(IF(SUM($U170:Y170)&gt;$G$154,0,IF((SUM($U170:Y170)+Z19*$G$152)&gt;$G$154,$G$154-SUM($U170:Y170),Z19*$G$152)),2)</f>
        <v>0</v>
      </c>
      <c r="AA170" s="42">
        <f>ROUND(IF(SUM($U170:Z170)&gt;$G$154,0,IF((SUM($U170:Z170)+AA19*$G$152)&gt;$G$154,$G$154-SUM($U170:Z170),AA19*$G$152)),2)</f>
        <v>0</v>
      </c>
      <c r="AB170" s="42">
        <f>ROUND(IF(SUM($U170:AA170)&gt;$G$154,0,IF((SUM($U170:AA170)+AB19*$G$152)&gt;$G$154,$G$154-SUM($U170:AA170),AB19*$G$152)),2)</f>
        <v>0</v>
      </c>
      <c r="AC170" s="42">
        <f>ROUND(IF(SUM($U170:AB170)&gt;$G$154,0,IF((SUM($U170:AB170)+AC19*$G$152)&gt;$G$154,$G$154-SUM($U170:AB170),AC19*$G$152)),2)</f>
        <v>0</v>
      </c>
      <c r="AD170" s="42">
        <f>ROUND(IF(SUM($U170:AC170)&gt;$G$154,0,IF((SUM($U170:AC170)+AD19*$G$152)&gt;$G$154,$G$154-SUM($U170:AC170),AD19*$G$152)),2)</f>
        <v>0</v>
      </c>
      <c r="AE170" s="42">
        <f>ROUND(IF(SUM($U170:AD170)&gt;$G$154,0,IF((SUM($U170:AD170)+AE19*$G$152)&gt;$G$154,$G$154-SUM($U170:AD170),AE19*$G$152)),2)</f>
        <v>0</v>
      </c>
      <c r="AF170" s="42">
        <f>ROUND(IF(SUM($U170:AE170)&gt;$G$154,0,IF((SUM($U170:AE170)+AF19*$G$152)&gt;$G$154,$G$154-SUM($U170:AE170),AF19*$G$152)),2)</f>
        <v>0</v>
      </c>
      <c r="AG170" s="42">
        <f>ROUND(IF(SUM($H170:H170)&gt;$G$154,0,IF((SUM($H170:H170)+AG19*$G$152)&gt;$G$154,$G$154-SUM($H170:H170),AG19*$G$152)),2)</f>
        <v>78.75</v>
      </c>
      <c r="AH170" s="42">
        <f>ROUND(IF(SUM($AG170:AG170)&gt;$G$154,0,IF((SUM($AG170:AG170)+AH19*$G$152)&gt;$G$154,$G$154-SUM($AG170:AG170),AH19*$G$152)),2)</f>
        <v>78.75</v>
      </c>
      <c r="AI170" s="42">
        <f>ROUND(IF(SUM($AG170:AH170)&gt;$G$154,0,IF((SUM($AG170:AH170)+AI19*$G$152)&gt;$G$154,$G$154-SUM($AG170:AH170),AI19*$G$152)),2)</f>
        <v>72</v>
      </c>
      <c r="AJ170" s="42">
        <f>ROUND(IF(SUM($AG170:AI170)&gt;$G$154,0,IF((SUM($AG170:AI170)+AJ19*$G$152)&gt;$G$154,$G$154-SUM($AG170:AI170),AJ19*$G$152)),2)</f>
        <v>0</v>
      </c>
      <c r="AK170" s="42">
        <f>ROUND(IF(SUM($AG170:AJ170)&gt;$G$154,0,IF((SUM($AG170:AJ170)+AK19*$G$152)&gt;$G$154,$G$154-SUM($AG170:AJ170),AK19*$G$152)),2)</f>
        <v>0</v>
      </c>
      <c r="AL170" s="42">
        <f>ROUND(IF(SUM($AG170:AK170)&gt;$G$154,0,IF((SUM($AG170:AK170)+AL19*$G$152)&gt;$G$154,$G$154-SUM($AG170:AK170),AL19*$G$152)),2)</f>
        <v>0</v>
      </c>
      <c r="AM170" s="42">
        <f>ROUND(IF(SUM($AG170:AL170)&gt;$G$154,0,IF((SUM($AG170:AL170)+AM19*$G$152)&gt;$G$154,$G$154-SUM($AG170:AL170),AM19*$G$152)),2)</f>
        <v>0</v>
      </c>
      <c r="AN170" s="42">
        <f>ROUND(IF(SUM($AG170:AM170)&gt;$G$154,0,IF((SUM($AG170:AM170)+AN19*$G$152)&gt;$G$154,$G$154-SUM($AG170:AM170),AN19*$G$152)),2)</f>
        <v>0</v>
      </c>
      <c r="AO170" s="42">
        <f>ROUND(IF(SUM($AG170:AN170)&gt;$G$154,0,IF((SUM($AG170:AN170)+AO19*$G$152)&gt;$G$154,$G$154-SUM($AG170:AN170),AO19*$G$152)),2)</f>
        <v>0</v>
      </c>
      <c r="AP170" s="42">
        <f>ROUND(IF(SUM($AG170:AO170)&gt;$G$154,0,IF((SUM($AG170:AO170)+AP19*$G$152)&gt;$G$154,$G$154-SUM($AG170:AO170),AP19*$G$152)),2)</f>
        <v>0</v>
      </c>
      <c r="AQ170" s="42">
        <f>ROUND(IF(SUM($AG170:AP170)&gt;$G$154,0,IF((SUM($AG170:AP170)+AQ19*$G$152)&gt;$G$154,$G$154-SUM($AG170:AP170),AQ19*$G$152)),2)</f>
        <v>0</v>
      </c>
      <c r="AR170" s="42">
        <f>ROUND(IF(SUM($AG170:AQ170)&gt;$G$154,0,IF((SUM($AG170:AQ170)+AR19*$G$152)&gt;$G$154,$G$154-SUM($AG170:AQ170),AR19*$G$152)),2)</f>
        <v>0</v>
      </c>
    </row>
    <row r="171" spans="1:44" x14ac:dyDescent="0.3">
      <c r="A171" s="38" t="str">
        <f t="shared" si="141"/>
        <v>Inside AE</v>
      </c>
      <c r="I171" s="42">
        <f>ROUND(IF(SUM($H171:H171)&gt;$G$154,0,IF((SUM($H171:H171)+I20*$G$152)&gt;$G$154,$G$154-SUM($H171:H171),I20*$G$152)),2)</f>
        <v>78.75</v>
      </c>
      <c r="J171" s="42">
        <f>ROUND(IF(SUM($I171:I171)&gt;$G$154,0,IF((SUM($I171:I171)+J20*$G$152)&gt;$G$154,$G$154-SUM($I171:I171),J20*$G$152)),2)</f>
        <v>78.75</v>
      </c>
      <c r="K171" s="42">
        <f>ROUND(IF(SUM($I171:J171)&gt;$G$154,0,IF((SUM($I171:J171)+K20*$G$152)&gt;$G$154,$G$154-SUM($I171:J171),K20*$G$152)),2)</f>
        <v>72</v>
      </c>
      <c r="L171" s="42">
        <f>ROUND(IF(SUM($I171:K171)&gt;$G$154,0,IF((SUM($I171:K171)+L20*$G$152)&gt;$G$154,$G$154-SUM($I171:K171),L20*$G$152)),2)</f>
        <v>0</v>
      </c>
      <c r="M171" s="42">
        <f>ROUND(IF(SUM($I171:L171)&gt;$G$154,0,IF((SUM($I171:L171)+M20*$G$152)&gt;$G$154,$G$154-SUM($I171:L171),M20*$G$152)),2)</f>
        <v>0</v>
      </c>
      <c r="N171" s="42">
        <f>ROUND(IF(SUM($I171:M171)&gt;$G$154,0,IF((SUM($I171:M171)+N20*$G$152)&gt;$G$154,$G$154-SUM($I171:M171),N20*$G$152)),2)</f>
        <v>0</v>
      </c>
      <c r="O171" s="42">
        <f>ROUND(IF(SUM($I171:N171)&gt;$G$154,0,IF((SUM($I171:N171)+O20*$G$152)&gt;$G$154,$G$154-SUM($I171:N171),O20*$G$152)),2)</f>
        <v>0</v>
      </c>
      <c r="P171" s="42">
        <f>ROUND(IF(SUM($I171:O171)&gt;$G$154,0,IF((SUM($I171:O171)+P20*$G$152)&gt;$G$154,$G$154-SUM($I171:O171),P20*$G$152)),2)</f>
        <v>0</v>
      </c>
      <c r="Q171" s="42">
        <f>ROUND(IF(SUM($I171:P171)&gt;$G$154,0,IF((SUM($I171:P171)+Q20*$G$152)&gt;$G$154,$G$154-SUM($I171:P171),Q20*$G$152)),2)</f>
        <v>0</v>
      </c>
      <c r="R171" s="42">
        <f>ROUND(IF(SUM($I171:Q171)&gt;$G$154,0,IF((SUM($I171:Q171)+R20*$G$152)&gt;$G$154,$G$154-SUM($I171:Q171),R20*$G$152)),2)</f>
        <v>0</v>
      </c>
      <c r="S171" s="42">
        <f>ROUND(IF(SUM($I171:R171)&gt;$G$154,0,IF((SUM($I171:R171)+S20*$G$152)&gt;$G$154,$G$154-SUM($I171:R171),S20*$G$152)),2)</f>
        <v>0</v>
      </c>
      <c r="T171" s="42">
        <f>ROUND(IF(SUM($I171:S171)&gt;$G$154,0,IF((SUM($I171:S171)+T20*$G$152)&gt;$G$154,$G$154-SUM($I171:S171),T20*$G$152)),2)</f>
        <v>0</v>
      </c>
      <c r="U171" s="42">
        <f>ROUND(IF(SUM($H171:H171)&gt;$G$154,0,IF((SUM($H171:H171)+U20*$G$152)&gt;$G$154,$G$154-SUM($H171:H171),U20*$G$152)),2)</f>
        <v>78.75</v>
      </c>
      <c r="V171" s="42">
        <f>ROUND(IF(SUM($U171:U171)&gt;$G$154,0,IF((SUM($U171:U171)+V20*$G$152)&gt;$G$154,$G$154-SUM($U171:U171),V20*$G$152)),2)</f>
        <v>78.75</v>
      </c>
      <c r="W171" s="42">
        <f>ROUND(IF(SUM($U171:V171)&gt;$G$154,0,IF((SUM($U171:V171)+W20*$G$152)&gt;$G$154,$G$154-SUM($U171:V171),W20*$G$152)),2)</f>
        <v>72</v>
      </c>
      <c r="X171" s="42">
        <f>ROUND(IF(SUM($U171:W171)&gt;$G$154,0,IF((SUM($U171:W171)+X20*$G$152)&gt;$G$154,$G$154-SUM($U171:W171),X20*$G$152)),2)</f>
        <v>0</v>
      </c>
      <c r="Y171" s="42">
        <f>ROUND(IF(SUM($U171:X171)&gt;$G$154,0,IF((SUM($U171:X171)+Y20*$G$152)&gt;$G$154,$G$154-SUM($U171:X171),Y20*$G$152)),2)</f>
        <v>0</v>
      </c>
      <c r="Z171" s="42">
        <f>ROUND(IF(SUM($U171:Y171)&gt;$G$154,0,IF((SUM($U171:Y171)+Z20*$G$152)&gt;$G$154,$G$154-SUM($U171:Y171),Z20*$G$152)),2)</f>
        <v>0</v>
      </c>
      <c r="AA171" s="42">
        <f>ROUND(IF(SUM($U171:Z171)&gt;$G$154,0,IF((SUM($U171:Z171)+AA20*$G$152)&gt;$G$154,$G$154-SUM($U171:Z171),AA20*$G$152)),2)</f>
        <v>0</v>
      </c>
      <c r="AB171" s="42">
        <f>ROUND(IF(SUM($U171:AA171)&gt;$G$154,0,IF((SUM($U171:AA171)+AB20*$G$152)&gt;$G$154,$G$154-SUM($U171:AA171),AB20*$G$152)),2)</f>
        <v>0</v>
      </c>
      <c r="AC171" s="42">
        <f>ROUND(IF(SUM($U171:AB171)&gt;$G$154,0,IF((SUM($U171:AB171)+AC20*$G$152)&gt;$G$154,$G$154-SUM($U171:AB171),AC20*$G$152)),2)</f>
        <v>0</v>
      </c>
      <c r="AD171" s="42">
        <f>ROUND(IF(SUM($U171:AC171)&gt;$G$154,0,IF((SUM($U171:AC171)+AD20*$G$152)&gt;$G$154,$G$154-SUM($U171:AC171),AD20*$G$152)),2)</f>
        <v>0</v>
      </c>
      <c r="AE171" s="42">
        <f>ROUND(IF(SUM($U171:AD171)&gt;$G$154,0,IF((SUM($U171:AD171)+AE20*$G$152)&gt;$G$154,$G$154-SUM($U171:AD171),AE20*$G$152)),2)</f>
        <v>0</v>
      </c>
      <c r="AF171" s="42">
        <f>ROUND(IF(SUM($U171:AE171)&gt;$G$154,0,IF((SUM($U171:AE171)+AF20*$G$152)&gt;$G$154,$G$154-SUM($U171:AE171),AF20*$G$152)),2)</f>
        <v>0</v>
      </c>
      <c r="AG171" s="42">
        <f>ROUND(IF(SUM($H171:H171)&gt;$G$154,0,IF((SUM($H171:H171)+AG20*$G$152)&gt;$G$154,$G$154-SUM($H171:H171),AG20*$G$152)),2)</f>
        <v>78.75</v>
      </c>
      <c r="AH171" s="42">
        <f>ROUND(IF(SUM($AG171:AG171)&gt;$G$154,0,IF((SUM($AG171:AG171)+AH20*$G$152)&gt;$G$154,$G$154-SUM($AG171:AG171),AH20*$G$152)),2)</f>
        <v>78.75</v>
      </c>
      <c r="AI171" s="42">
        <f>ROUND(IF(SUM($AG171:AH171)&gt;$G$154,0,IF((SUM($AG171:AH171)+AI20*$G$152)&gt;$G$154,$G$154-SUM($AG171:AH171),AI20*$G$152)),2)</f>
        <v>72</v>
      </c>
      <c r="AJ171" s="42">
        <f>ROUND(IF(SUM($AG171:AI171)&gt;$G$154,0,IF((SUM($AG171:AI171)+AJ20*$G$152)&gt;$G$154,$G$154-SUM($AG171:AI171),AJ20*$G$152)),2)</f>
        <v>0</v>
      </c>
      <c r="AK171" s="42">
        <f>ROUND(IF(SUM($AG171:AJ171)&gt;$G$154,0,IF((SUM($AG171:AJ171)+AK20*$G$152)&gt;$G$154,$G$154-SUM($AG171:AJ171),AK20*$G$152)),2)</f>
        <v>0</v>
      </c>
      <c r="AL171" s="42">
        <f>ROUND(IF(SUM($AG171:AK171)&gt;$G$154,0,IF((SUM($AG171:AK171)+AL20*$G$152)&gt;$G$154,$G$154-SUM($AG171:AK171),AL20*$G$152)),2)</f>
        <v>0</v>
      </c>
      <c r="AM171" s="42">
        <f>ROUND(IF(SUM($AG171:AL171)&gt;$G$154,0,IF((SUM($AG171:AL171)+AM20*$G$152)&gt;$G$154,$G$154-SUM($AG171:AL171),AM20*$G$152)),2)</f>
        <v>0</v>
      </c>
      <c r="AN171" s="42">
        <f>ROUND(IF(SUM($AG171:AM171)&gt;$G$154,0,IF((SUM($AG171:AM171)+AN20*$G$152)&gt;$G$154,$G$154-SUM($AG171:AM171),AN20*$G$152)),2)</f>
        <v>0</v>
      </c>
      <c r="AO171" s="42">
        <f>ROUND(IF(SUM($AG171:AN171)&gt;$G$154,0,IF((SUM($AG171:AN171)+AO20*$G$152)&gt;$G$154,$G$154-SUM($AG171:AN171),AO20*$G$152)),2)</f>
        <v>0</v>
      </c>
      <c r="AP171" s="42">
        <f>ROUND(IF(SUM($AG171:AO171)&gt;$G$154,0,IF((SUM($AG171:AO171)+AP20*$G$152)&gt;$G$154,$G$154-SUM($AG171:AO171),AP20*$G$152)),2)</f>
        <v>0</v>
      </c>
      <c r="AQ171" s="42">
        <f>ROUND(IF(SUM($AG171:AP171)&gt;$G$154,0,IF((SUM($AG171:AP171)+AQ20*$G$152)&gt;$G$154,$G$154-SUM($AG171:AP171),AQ20*$G$152)),2)</f>
        <v>0</v>
      </c>
      <c r="AR171" s="42">
        <f>ROUND(IF(SUM($AG171:AQ171)&gt;$G$154,0,IF((SUM($AG171:AQ171)+AR20*$G$152)&gt;$G$154,$G$154-SUM($AG171:AQ171),AR20*$G$152)),2)</f>
        <v>0</v>
      </c>
    </row>
    <row r="172" spans="1:44" x14ac:dyDescent="0.3">
      <c r="A172" s="38" t="str">
        <f t="shared" si="141"/>
        <v>Sales Engineer</v>
      </c>
      <c r="I172" s="42">
        <f>ROUND(IF(SUM($H172:H172)&gt;$G$154,0,IF((SUM($H172:H172)+I21*$G$152)&gt;$G$154,$G$154-SUM($H172:H172),I21*$G$152)),2)</f>
        <v>0</v>
      </c>
      <c r="J172" s="42">
        <f>ROUND(IF(SUM($I172:I172)&gt;$G$154,0,IF((SUM($I172:I172)+J21*$G$152)&gt;$G$154,$G$154-SUM($I172:I172),J21*$G$152)),2)</f>
        <v>0</v>
      </c>
      <c r="K172" s="42">
        <f>ROUND(IF(SUM($I172:J172)&gt;$G$154,0,IF((SUM($I172:J172)+K21*$G$152)&gt;$G$154,$G$154-SUM($I172:J172),K21*$G$152)),2)</f>
        <v>168.75</v>
      </c>
      <c r="L172" s="42">
        <f>ROUND(IF(SUM($I172:K172)&gt;$G$154,0,IF((SUM($I172:K172)+L21*$G$152)&gt;$G$154,$G$154-SUM($I172:K172),L21*$G$152)),2)</f>
        <v>60.75</v>
      </c>
      <c r="M172" s="42">
        <f>ROUND(IF(SUM($I172:L172)&gt;$G$154,0,IF((SUM($I172:L172)+M21*$G$152)&gt;$G$154,$G$154-SUM($I172:L172),M21*$G$152)),2)</f>
        <v>0</v>
      </c>
      <c r="N172" s="42">
        <f>ROUND(IF(SUM($I172:M172)&gt;$G$154,0,IF((SUM($I172:M172)+N21*$G$152)&gt;$G$154,$G$154-SUM($I172:M172),N21*$G$152)),2)</f>
        <v>0</v>
      </c>
      <c r="O172" s="42">
        <f>ROUND(IF(SUM($I172:N172)&gt;$G$154,0,IF((SUM($I172:N172)+O21*$G$152)&gt;$G$154,$G$154-SUM($I172:N172),O21*$G$152)),2)</f>
        <v>0</v>
      </c>
      <c r="P172" s="42">
        <f>ROUND(IF(SUM($I172:O172)&gt;$G$154,0,IF((SUM($I172:O172)+P21*$G$152)&gt;$G$154,$G$154-SUM($I172:O172),P21*$G$152)),2)</f>
        <v>0</v>
      </c>
      <c r="Q172" s="42">
        <f>ROUND(IF(SUM($I172:P172)&gt;$G$154,0,IF((SUM($I172:P172)+Q21*$G$152)&gt;$G$154,$G$154-SUM($I172:P172),Q21*$G$152)),2)</f>
        <v>0</v>
      </c>
      <c r="R172" s="42">
        <f>ROUND(IF(SUM($I172:Q172)&gt;$G$154,0,IF((SUM($I172:Q172)+R21*$G$152)&gt;$G$154,$G$154-SUM($I172:Q172),R21*$G$152)),2)</f>
        <v>0</v>
      </c>
      <c r="S172" s="42">
        <f>ROUND(IF(SUM($I172:R172)&gt;$G$154,0,IF((SUM($I172:R172)+S21*$G$152)&gt;$G$154,$G$154-SUM($I172:R172),S21*$G$152)),2)</f>
        <v>0</v>
      </c>
      <c r="T172" s="42">
        <f>ROUND(IF(SUM($I172:S172)&gt;$G$154,0,IF((SUM($I172:S172)+T21*$G$152)&gt;$G$154,$G$154-SUM($I172:S172),T21*$G$152)),2)</f>
        <v>0</v>
      </c>
      <c r="U172" s="42">
        <f>ROUND(IF(SUM($H172:H172)&gt;$G$154,0,IF((SUM($H172:H172)+U21*$G$152)&gt;$G$154,$G$154-SUM($H172:H172),U21*$G$152)),2)</f>
        <v>168.75</v>
      </c>
      <c r="V172" s="42">
        <f>ROUND(IF(SUM($U172:U172)&gt;$G$154,0,IF((SUM($U172:U172)+V21*$G$152)&gt;$G$154,$G$154-SUM($U172:U172),V21*$G$152)),2)</f>
        <v>60.75</v>
      </c>
      <c r="W172" s="42">
        <f>ROUND(IF(SUM($U172:V172)&gt;$G$154,0,IF((SUM($U172:V172)+W21*$G$152)&gt;$G$154,$G$154-SUM($U172:V172),W21*$G$152)),2)</f>
        <v>0</v>
      </c>
      <c r="X172" s="42">
        <f>ROUND(IF(SUM($U172:W172)&gt;$G$154,0,IF((SUM($U172:W172)+X21*$G$152)&gt;$G$154,$G$154-SUM($U172:W172),X21*$G$152)),2)</f>
        <v>0</v>
      </c>
      <c r="Y172" s="42">
        <f>ROUND(IF(SUM($U172:X172)&gt;$G$154,0,IF((SUM($U172:X172)+Y21*$G$152)&gt;$G$154,$G$154-SUM($U172:X172),Y21*$G$152)),2)</f>
        <v>0</v>
      </c>
      <c r="Z172" s="42">
        <f>ROUND(IF(SUM($U172:Y172)&gt;$G$154,0,IF((SUM($U172:Y172)+Z21*$G$152)&gt;$G$154,$G$154-SUM($U172:Y172),Z21*$G$152)),2)</f>
        <v>0</v>
      </c>
      <c r="AA172" s="42">
        <f>ROUND(IF(SUM($U172:Z172)&gt;$G$154,0,IF((SUM($U172:Z172)+AA21*$G$152)&gt;$G$154,$G$154-SUM($U172:Z172),AA21*$G$152)),2)</f>
        <v>0</v>
      </c>
      <c r="AB172" s="42">
        <f>ROUND(IF(SUM($U172:AA172)&gt;$G$154,0,IF((SUM($U172:AA172)+AB21*$G$152)&gt;$G$154,$G$154-SUM($U172:AA172),AB21*$G$152)),2)</f>
        <v>0</v>
      </c>
      <c r="AC172" s="42">
        <f>ROUND(IF(SUM($U172:AB172)&gt;$G$154,0,IF((SUM($U172:AB172)+AC21*$G$152)&gt;$G$154,$G$154-SUM($U172:AB172),AC21*$G$152)),2)</f>
        <v>0</v>
      </c>
      <c r="AD172" s="42">
        <f>ROUND(IF(SUM($U172:AC172)&gt;$G$154,0,IF((SUM($U172:AC172)+AD21*$G$152)&gt;$G$154,$G$154-SUM($U172:AC172),AD21*$G$152)),2)</f>
        <v>0</v>
      </c>
      <c r="AE172" s="42">
        <f>ROUND(IF(SUM($U172:AD172)&gt;$G$154,0,IF((SUM($U172:AD172)+AE21*$G$152)&gt;$G$154,$G$154-SUM($U172:AD172),AE21*$G$152)),2)</f>
        <v>0</v>
      </c>
      <c r="AF172" s="42">
        <f>ROUND(IF(SUM($U172:AE172)&gt;$G$154,0,IF((SUM($U172:AE172)+AF21*$G$152)&gt;$G$154,$G$154-SUM($U172:AE172),AF21*$G$152)),2)</f>
        <v>0</v>
      </c>
      <c r="AG172" s="42">
        <f>ROUND(IF(SUM($H172:H172)&gt;$G$154,0,IF((SUM($H172:H172)+AG21*$G$152)&gt;$G$154,$G$154-SUM($H172:H172),AG21*$G$152)),2)</f>
        <v>168.75</v>
      </c>
      <c r="AH172" s="42">
        <f>ROUND(IF(SUM($AG172:AG172)&gt;$G$154,0,IF((SUM($AG172:AG172)+AH21*$G$152)&gt;$G$154,$G$154-SUM($AG172:AG172),AH21*$G$152)),2)</f>
        <v>60.75</v>
      </c>
      <c r="AI172" s="42">
        <f>ROUND(IF(SUM($AG172:AH172)&gt;$G$154,0,IF((SUM($AG172:AH172)+AI21*$G$152)&gt;$G$154,$G$154-SUM($AG172:AH172),AI21*$G$152)),2)</f>
        <v>0</v>
      </c>
      <c r="AJ172" s="42">
        <f>ROUND(IF(SUM($AG172:AI172)&gt;$G$154,0,IF((SUM($AG172:AI172)+AJ21*$G$152)&gt;$G$154,$G$154-SUM($AG172:AI172),AJ21*$G$152)),2)</f>
        <v>0</v>
      </c>
      <c r="AK172" s="42">
        <f>ROUND(IF(SUM($AG172:AJ172)&gt;$G$154,0,IF((SUM($AG172:AJ172)+AK21*$G$152)&gt;$G$154,$G$154-SUM($AG172:AJ172),AK21*$G$152)),2)</f>
        <v>0</v>
      </c>
      <c r="AL172" s="42">
        <f>ROUND(IF(SUM($AG172:AK172)&gt;$G$154,0,IF((SUM($AG172:AK172)+AL21*$G$152)&gt;$G$154,$G$154-SUM($AG172:AK172),AL21*$G$152)),2)</f>
        <v>0</v>
      </c>
      <c r="AM172" s="42">
        <f>ROUND(IF(SUM($AG172:AL172)&gt;$G$154,0,IF((SUM($AG172:AL172)+AM21*$G$152)&gt;$G$154,$G$154-SUM($AG172:AL172),AM21*$G$152)),2)</f>
        <v>0</v>
      </c>
      <c r="AN172" s="42">
        <f>ROUND(IF(SUM($AG172:AM172)&gt;$G$154,0,IF((SUM($AG172:AM172)+AN21*$G$152)&gt;$G$154,$G$154-SUM($AG172:AM172),AN21*$G$152)),2)</f>
        <v>0</v>
      </c>
      <c r="AO172" s="42">
        <f>ROUND(IF(SUM($AG172:AN172)&gt;$G$154,0,IF((SUM($AG172:AN172)+AO21*$G$152)&gt;$G$154,$G$154-SUM($AG172:AN172),AO21*$G$152)),2)</f>
        <v>0</v>
      </c>
      <c r="AP172" s="42">
        <f>ROUND(IF(SUM($AG172:AO172)&gt;$G$154,0,IF((SUM($AG172:AO172)+AP21*$G$152)&gt;$G$154,$G$154-SUM($AG172:AO172),AP21*$G$152)),2)</f>
        <v>0</v>
      </c>
      <c r="AQ172" s="42">
        <f>ROUND(IF(SUM($AG172:AP172)&gt;$G$154,0,IF((SUM($AG172:AP172)+AQ21*$G$152)&gt;$G$154,$G$154-SUM($AG172:AP172),AQ21*$G$152)),2)</f>
        <v>0</v>
      </c>
      <c r="AR172" s="42">
        <f>ROUND(IF(SUM($AG172:AQ172)&gt;$G$154,0,IF((SUM($AG172:AQ172)+AR21*$G$152)&gt;$G$154,$G$154-SUM($AG172:AQ172),AR21*$G$152)),2)</f>
        <v>0</v>
      </c>
    </row>
    <row r="173" spans="1:44" x14ac:dyDescent="0.3">
      <c r="A173" s="38" t="str">
        <f t="shared" si="141"/>
        <v>Professional Serv.-Trainer</v>
      </c>
      <c r="I173" s="42">
        <f>ROUND(IF(SUM($H173:H173)&gt;$G$154,0,IF((SUM($H173:H173)+I22*$G$152)&gt;$G$154,$G$154-SUM($H173:H173),I22*$G$152)),2)</f>
        <v>0</v>
      </c>
      <c r="J173" s="42">
        <f>ROUND(IF(SUM($I173:I173)&gt;$G$154,0,IF((SUM($I173:I173)+J22*$G$152)&gt;$G$154,$G$154-SUM($I173:I173),J22*$G$152)),2)</f>
        <v>0</v>
      </c>
      <c r="K173" s="42">
        <f>ROUND(IF(SUM($I173:J173)&gt;$G$154,0,IF((SUM($I173:J173)+K22*$G$152)&gt;$G$154,$G$154-SUM($I173:J173),K22*$G$152)),2)</f>
        <v>168.75</v>
      </c>
      <c r="L173" s="42">
        <f>ROUND(IF(SUM($I173:K173)&gt;$G$154,0,IF((SUM($I173:K173)+L22*$G$152)&gt;$G$154,$G$154-SUM($I173:K173),L22*$G$152)),2)</f>
        <v>60.75</v>
      </c>
      <c r="M173" s="42">
        <f>ROUND(IF(SUM($I173:L173)&gt;$G$154,0,IF((SUM($I173:L173)+M22*$G$152)&gt;$G$154,$G$154-SUM($I173:L173),M22*$G$152)),2)</f>
        <v>0</v>
      </c>
      <c r="N173" s="42">
        <f>ROUND(IF(SUM($I173:M173)&gt;$G$154,0,IF((SUM($I173:M173)+N22*$G$152)&gt;$G$154,$G$154-SUM($I173:M173),N22*$G$152)),2)</f>
        <v>0</v>
      </c>
      <c r="O173" s="42">
        <f>ROUND(IF(SUM($I173:N173)&gt;$G$154,0,IF((SUM($I173:N173)+O22*$G$152)&gt;$G$154,$G$154-SUM($I173:N173),O22*$G$152)),2)</f>
        <v>0</v>
      </c>
      <c r="P173" s="42">
        <f>ROUND(IF(SUM($I173:O173)&gt;$G$154,0,IF((SUM($I173:O173)+P22*$G$152)&gt;$G$154,$G$154-SUM($I173:O173),P22*$G$152)),2)</f>
        <v>0</v>
      </c>
      <c r="Q173" s="42">
        <f>ROUND(IF(SUM($I173:P173)&gt;$G$154,0,IF((SUM($I173:P173)+Q22*$G$152)&gt;$G$154,$G$154-SUM($I173:P173),Q22*$G$152)),2)</f>
        <v>0</v>
      </c>
      <c r="R173" s="42">
        <f>ROUND(IF(SUM($I173:Q173)&gt;$G$154,0,IF((SUM($I173:Q173)+R22*$G$152)&gt;$G$154,$G$154-SUM($I173:Q173),R22*$G$152)),2)</f>
        <v>0</v>
      </c>
      <c r="S173" s="42">
        <f>ROUND(IF(SUM($I173:R173)&gt;$G$154,0,IF((SUM($I173:R173)+S22*$G$152)&gt;$G$154,$G$154-SUM($I173:R173),S22*$G$152)),2)</f>
        <v>0</v>
      </c>
      <c r="T173" s="42">
        <f>ROUND(IF(SUM($I173:S173)&gt;$G$154,0,IF((SUM($I173:S173)+T22*$G$152)&gt;$G$154,$G$154-SUM($I173:S173),T22*$G$152)),2)</f>
        <v>0</v>
      </c>
      <c r="U173" s="42">
        <f>ROUND(IF(SUM($H173:H173)&gt;$G$154,0,IF((SUM($H173:H173)+U22*$G$152)&gt;$G$154,$G$154-SUM($H173:H173),U22*$G$152)),2)</f>
        <v>168.75</v>
      </c>
      <c r="V173" s="42">
        <f>ROUND(IF(SUM($U173:U173)&gt;$G$154,0,IF((SUM($U173:U173)+V22*$G$152)&gt;$G$154,$G$154-SUM($U173:U173),V22*$G$152)),2)</f>
        <v>60.75</v>
      </c>
      <c r="W173" s="42">
        <f>ROUND(IF(SUM($U173:V173)&gt;$G$154,0,IF((SUM($U173:V173)+W22*$G$152)&gt;$G$154,$G$154-SUM($U173:V173),W22*$G$152)),2)</f>
        <v>0</v>
      </c>
      <c r="X173" s="42">
        <f>ROUND(IF(SUM($U173:W173)&gt;$G$154,0,IF((SUM($U173:W173)+X22*$G$152)&gt;$G$154,$G$154-SUM($U173:W173),X22*$G$152)),2)</f>
        <v>0</v>
      </c>
      <c r="Y173" s="42">
        <f>ROUND(IF(SUM($U173:X173)&gt;$G$154,0,IF((SUM($U173:X173)+Y22*$G$152)&gt;$G$154,$G$154-SUM($U173:X173),Y22*$G$152)),2)</f>
        <v>0</v>
      </c>
      <c r="Z173" s="42">
        <f>ROUND(IF(SUM($U173:Y173)&gt;$G$154,0,IF((SUM($U173:Y173)+Z22*$G$152)&gt;$G$154,$G$154-SUM($U173:Y173),Z22*$G$152)),2)</f>
        <v>0</v>
      </c>
      <c r="AA173" s="42">
        <f>ROUND(IF(SUM($U173:Z173)&gt;$G$154,0,IF((SUM($U173:Z173)+AA22*$G$152)&gt;$G$154,$G$154-SUM($U173:Z173),AA22*$G$152)),2)</f>
        <v>0</v>
      </c>
      <c r="AB173" s="42">
        <f>ROUND(IF(SUM($U173:AA173)&gt;$G$154,0,IF((SUM($U173:AA173)+AB22*$G$152)&gt;$G$154,$G$154-SUM($U173:AA173),AB22*$G$152)),2)</f>
        <v>0</v>
      </c>
      <c r="AC173" s="42">
        <f>ROUND(IF(SUM($U173:AB173)&gt;$G$154,0,IF((SUM($U173:AB173)+AC22*$G$152)&gt;$G$154,$G$154-SUM($U173:AB173),AC22*$G$152)),2)</f>
        <v>0</v>
      </c>
      <c r="AD173" s="42">
        <f>ROUND(IF(SUM($U173:AC173)&gt;$G$154,0,IF((SUM($U173:AC173)+AD22*$G$152)&gt;$G$154,$G$154-SUM($U173:AC173),AD22*$G$152)),2)</f>
        <v>0</v>
      </c>
      <c r="AE173" s="42">
        <f>ROUND(IF(SUM($U173:AD173)&gt;$G$154,0,IF((SUM($U173:AD173)+AE22*$G$152)&gt;$G$154,$G$154-SUM($U173:AD173),AE22*$G$152)),2)</f>
        <v>0</v>
      </c>
      <c r="AF173" s="42">
        <f>ROUND(IF(SUM($U173:AE173)&gt;$G$154,0,IF((SUM($U173:AE173)+AF22*$G$152)&gt;$G$154,$G$154-SUM($U173:AE173),AF22*$G$152)),2)</f>
        <v>0</v>
      </c>
      <c r="AG173" s="42">
        <f>ROUND(IF(SUM($H173:H173)&gt;$G$154,0,IF((SUM($H173:H173)+AG22*$G$152)&gt;$G$154,$G$154-SUM($H173:H173),AG22*$G$152)),2)</f>
        <v>168.75</v>
      </c>
      <c r="AH173" s="42">
        <f>ROUND(IF(SUM($AG173:AG173)&gt;$G$154,0,IF((SUM($AG173:AG173)+AH22*$G$152)&gt;$G$154,$G$154-SUM($AG173:AG173),AH22*$G$152)),2)</f>
        <v>60.75</v>
      </c>
      <c r="AI173" s="42">
        <f>ROUND(IF(SUM($AG173:AH173)&gt;$G$154,0,IF((SUM($AG173:AH173)+AI22*$G$152)&gt;$G$154,$G$154-SUM($AG173:AH173),AI22*$G$152)),2)</f>
        <v>0</v>
      </c>
      <c r="AJ173" s="42">
        <f>ROUND(IF(SUM($AG173:AI173)&gt;$G$154,0,IF((SUM($AG173:AI173)+AJ22*$G$152)&gt;$G$154,$G$154-SUM($AG173:AI173),AJ22*$G$152)),2)</f>
        <v>0</v>
      </c>
      <c r="AK173" s="42">
        <f>ROUND(IF(SUM($AG173:AJ173)&gt;$G$154,0,IF((SUM($AG173:AJ173)+AK22*$G$152)&gt;$G$154,$G$154-SUM($AG173:AJ173),AK22*$G$152)),2)</f>
        <v>0</v>
      </c>
      <c r="AL173" s="42">
        <f>ROUND(IF(SUM($AG173:AK173)&gt;$G$154,0,IF((SUM($AG173:AK173)+AL22*$G$152)&gt;$G$154,$G$154-SUM($AG173:AK173),AL22*$G$152)),2)</f>
        <v>0</v>
      </c>
      <c r="AM173" s="42">
        <f>ROUND(IF(SUM($AG173:AL173)&gt;$G$154,0,IF((SUM($AG173:AL173)+AM22*$G$152)&gt;$G$154,$G$154-SUM($AG173:AL173),AM22*$G$152)),2)</f>
        <v>0</v>
      </c>
      <c r="AN173" s="42">
        <f>ROUND(IF(SUM($AG173:AM173)&gt;$G$154,0,IF((SUM($AG173:AM173)+AN22*$G$152)&gt;$G$154,$G$154-SUM($AG173:AM173),AN22*$G$152)),2)</f>
        <v>0</v>
      </c>
      <c r="AO173" s="42">
        <f>ROUND(IF(SUM($AG173:AN173)&gt;$G$154,0,IF((SUM($AG173:AN173)+AO22*$G$152)&gt;$G$154,$G$154-SUM($AG173:AN173),AO22*$G$152)),2)</f>
        <v>0</v>
      </c>
      <c r="AP173" s="42">
        <f>ROUND(IF(SUM($AG173:AO173)&gt;$G$154,0,IF((SUM($AG173:AO173)+AP22*$G$152)&gt;$G$154,$G$154-SUM($AG173:AO173),AP22*$G$152)),2)</f>
        <v>0</v>
      </c>
      <c r="AQ173" s="42">
        <f>ROUND(IF(SUM($AG173:AP173)&gt;$G$154,0,IF((SUM($AG173:AP173)+AQ22*$G$152)&gt;$G$154,$G$154-SUM($AG173:AP173),AQ22*$G$152)),2)</f>
        <v>0</v>
      </c>
      <c r="AR173" s="42">
        <f>ROUND(IF(SUM($AG173:AQ173)&gt;$G$154,0,IF((SUM($AG173:AQ173)+AR22*$G$152)&gt;$G$154,$G$154-SUM($AG173:AQ173),AR22*$G$152)),2)</f>
        <v>0</v>
      </c>
    </row>
    <row r="174" spans="1:44" x14ac:dyDescent="0.3">
      <c r="A174" s="38" t="str">
        <f t="shared" si="141"/>
        <v>Channel Director</v>
      </c>
      <c r="I174" s="42">
        <f>ROUND(IF(SUM($H174:H174)&gt;$G$154,0,IF((SUM($H174:H174)+I23*$G$152)&gt;$G$154,$G$154-SUM($H174:H174),I23*$G$152)),2)</f>
        <v>0</v>
      </c>
      <c r="J174" s="42">
        <f>ROUND(IF(SUM($I174:I174)&gt;$G$154,0,IF((SUM($I174:I174)+J23*$G$152)&gt;$G$154,$G$154-SUM($I174:I174),J23*$G$152)),2)</f>
        <v>0</v>
      </c>
      <c r="K174" s="42">
        <f>ROUND(IF(SUM($I174:J174)&gt;$G$154,0,IF((SUM($I174:J174)+K23*$G$152)&gt;$G$154,$G$154-SUM($I174:J174),K23*$G$152)),2)</f>
        <v>0</v>
      </c>
      <c r="L174" s="42">
        <f>ROUND(IF(SUM($I174:K174)&gt;$G$154,0,IF((SUM($I174:K174)+L23*$G$152)&gt;$G$154,$G$154-SUM($I174:K174),L23*$G$152)),2)</f>
        <v>180</v>
      </c>
      <c r="M174" s="42">
        <f>ROUND(IF(SUM($I174:L174)&gt;$G$154,0,IF((SUM($I174:L174)+M23*$G$152)&gt;$G$154,$G$154-SUM($I174:L174),M23*$G$152)),2)</f>
        <v>49.5</v>
      </c>
      <c r="N174" s="42">
        <f>ROUND(IF(SUM($I174:M174)&gt;$G$154,0,IF((SUM($I174:M174)+N23*$G$152)&gt;$G$154,$G$154-SUM($I174:M174),N23*$G$152)),2)</f>
        <v>0</v>
      </c>
      <c r="O174" s="42">
        <f>ROUND(IF(SUM($I174:N174)&gt;$G$154,0,IF((SUM($I174:N174)+O23*$G$152)&gt;$G$154,$G$154-SUM($I174:N174),O23*$G$152)),2)</f>
        <v>0</v>
      </c>
      <c r="P174" s="42">
        <f>ROUND(IF(SUM($I174:O174)&gt;$G$154,0,IF((SUM($I174:O174)+P23*$G$152)&gt;$G$154,$G$154-SUM($I174:O174),P23*$G$152)),2)</f>
        <v>0</v>
      </c>
      <c r="Q174" s="42">
        <f>ROUND(IF(SUM($I174:P174)&gt;$G$154,0,IF((SUM($I174:P174)+Q23*$G$152)&gt;$G$154,$G$154-SUM($I174:P174),Q23*$G$152)),2)</f>
        <v>0</v>
      </c>
      <c r="R174" s="42">
        <f>ROUND(IF(SUM($I174:Q174)&gt;$G$154,0,IF((SUM($I174:Q174)+R23*$G$152)&gt;$G$154,$G$154-SUM($I174:Q174),R23*$G$152)),2)</f>
        <v>0</v>
      </c>
      <c r="S174" s="42">
        <f>ROUND(IF(SUM($I174:R174)&gt;$G$154,0,IF((SUM($I174:R174)+S23*$G$152)&gt;$G$154,$G$154-SUM($I174:R174),S23*$G$152)),2)</f>
        <v>0</v>
      </c>
      <c r="T174" s="42">
        <f>ROUND(IF(SUM($I174:S174)&gt;$G$154,0,IF((SUM($I174:S174)+T23*$G$152)&gt;$G$154,$G$154-SUM($I174:S174),T23*$G$152)),2)</f>
        <v>0</v>
      </c>
      <c r="U174" s="42">
        <f>ROUND(IF(SUM($H174:H174)&gt;$G$154,0,IF((SUM($H174:H174)+U23*$G$152)&gt;$G$154,$G$154-SUM($H174:H174),U23*$G$152)),2)</f>
        <v>180</v>
      </c>
      <c r="V174" s="42">
        <f>ROUND(IF(SUM($U174:U174)&gt;$G$154,0,IF((SUM($U174:U174)+V23*$G$152)&gt;$G$154,$G$154-SUM($U174:U174),V23*$G$152)),2)</f>
        <v>49.5</v>
      </c>
      <c r="W174" s="42">
        <f>ROUND(IF(SUM($U174:V174)&gt;$G$154,0,IF((SUM($U174:V174)+W23*$G$152)&gt;$G$154,$G$154-SUM($U174:V174),W23*$G$152)),2)</f>
        <v>0</v>
      </c>
      <c r="X174" s="42">
        <f>ROUND(IF(SUM($U174:W174)&gt;$G$154,0,IF((SUM($U174:W174)+X23*$G$152)&gt;$G$154,$G$154-SUM($U174:W174),X23*$G$152)),2)</f>
        <v>0</v>
      </c>
      <c r="Y174" s="42">
        <f>ROUND(IF(SUM($U174:X174)&gt;$G$154,0,IF((SUM($U174:X174)+Y23*$G$152)&gt;$G$154,$G$154-SUM($U174:X174),Y23*$G$152)),2)</f>
        <v>0</v>
      </c>
      <c r="Z174" s="42">
        <f>ROUND(IF(SUM($U174:Y174)&gt;$G$154,0,IF((SUM($U174:Y174)+Z23*$G$152)&gt;$G$154,$G$154-SUM($U174:Y174),Z23*$G$152)),2)</f>
        <v>0</v>
      </c>
      <c r="AA174" s="42">
        <f>ROUND(IF(SUM($U174:Z174)&gt;$G$154,0,IF((SUM($U174:Z174)+AA23*$G$152)&gt;$G$154,$G$154-SUM($U174:Z174),AA23*$G$152)),2)</f>
        <v>0</v>
      </c>
      <c r="AB174" s="42">
        <f>ROUND(IF(SUM($U174:AA174)&gt;$G$154,0,IF((SUM($U174:AA174)+AB23*$G$152)&gt;$G$154,$G$154-SUM($U174:AA174),AB23*$G$152)),2)</f>
        <v>0</v>
      </c>
      <c r="AC174" s="42">
        <f>ROUND(IF(SUM($U174:AB174)&gt;$G$154,0,IF((SUM($U174:AB174)+AC23*$G$152)&gt;$G$154,$G$154-SUM($U174:AB174),AC23*$G$152)),2)</f>
        <v>0</v>
      </c>
      <c r="AD174" s="42">
        <f>ROUND(IF(SUM($U174:AC174)&gt;$G$154,0,IF((SUM($U174:AC174)+AD23*$G$152)&gt;$G$154,$G$154-SUM($U174:AC174),AD23*$G$152)),2)</f>
        <v>0</v>
      </c>
      <c r="AE174" s="42">
        <f>ROUND(IF(SUM($U174:AD174)&gt;$G$154,0,IF((SUM($U174:AD174)+AE23*$G$152)&gt;$G$154,$G$154-SUM($U174:AD174),AE23*$G$152)),2)</f>
        <v>0</v>
      </c>
      <c r="AF174" s="42">
        <f>ROUND(IF(SUM($U174:AE174)&gt;$G$154,0,IF((SUM($U174:AE174)+AF23*$G$152)&gt;$G$154,$G$154-SUM($U174:AE174),AF23*$G$152)),2)</f>
        <v>0</v>
      </c>
      <c r="AG174" s="42">
        <f>ROUND(IF(SUM($H174:H174)&gt;$G$154,0,IF((SUM($H174:H174)+AG23*$G$152)&gt;$G$154,$G$154-SUM($H174:H174),AG23*$G$152)),2)</f>
        <v>180</v>
      </c>
      <c r="AH174" s="42">
        <f>ROUND(IF(SUM($AG174:AG174)&gt;$G$154,0,IF((SUM($AG174:AG174)+AH23*$G$152)&gt;$G$154,$G$154-SUM($AG174:AG174),AH23*$G$152)),2)</f>
        <v>49.5</v>
      </c>
      <c r="AI174" s="42">
        <f>ROUND(IF(SUM($AG174:AH174)&gt;$G$154,0,IF((SUM($AG174:AH174)+AI23*$G$152)&gt;$G$154,$G$154-SUM($AG174:AH174),AI23*$G$152)),2)</f>
        <v>0</v>
      </c>
      <c r="AJ174" s="42">
        <f>ROUND(IF(SUM($AG174:AI174)&gt;$G$154,0,IF((SUM($AG174:AI174)+AJ23*$G$152)&gt;$G$154,$G$154-SUM($AG174:AI174),AJ23*$G$152)),2)</f>
        <v>0</v>
      </c>
      <c r="AK174" s="42">
        <f>ROUND(IF(SUM($AG174:AJ174)&gt;$G$154,0,IF((SUM($AG174:AJ174)+AK23*$G$152)&gt;$G$154,$G$154-SUM($AG174:AJ174),AK23*$G$152)),2)</f>
        <v>0</v>
      </c>
      <c r="AL174" s="42">
        <f>ROUND(IF(SUM($AG174:AK174)&gt;$G$154,0,IF((SUM($AG174:AK174)+AL23*$G$152)&gt;$G$154,$G$154-SUM($AG174:AK174),AL23*$G$152)),2)</f>
        <v>0</v>
      </c>
      <c r="AM174" s="42">
        <f>ROUND(IF(SUM($AG174:AL174)&gt;$G$154,0,IF((SUM($AG174:AL174)+AM23*$G$152)&gt;$G$154,$G$154-SUM($AG174:AL174),AM23*$G$152)),2)</f>
        <v>0</v>
      </c>
      <c r="AN174" s="42">
        <f>ROUND(IF(SUM($AG174:AM174)&gt;$G$154,0,IF((SUM($AG174:AM174)+AN23*$G$152)&gt;$G$154,$G$154-SUM($AG174:AM174),AN23*$G$152)),2)</f>
        <v>0</v>
      </c>
      <c r="AO174" s="42">
        <f>ROUND(IF(SUM($AG174:AN174)&gt;$G$154,0,IF((SUM($AG174:AN174)+AO23*$G$152)&gt;$G$154,$G$154-SUM($AG174:AN174),AO23*$G$152)),2)</f>
        <v>0</v>
      </c>
      <c r="AP174" s="42">
        <f>ROUND(IF(SUM($AG174:AO174)&gt;$G$154,0,IF((SUM($AG174:AO174)+AP23*$G$152)&gt;$G$154,$G$154-SUM($AG174:AO174),AP23*$G$152)),2)</f>
        <v>0</v>
      </c>
      <c r="AQ174" s="42">
        <f>ROUND(IF(SUM($AG174:AP174)&gt;$G$154,0,IF((SUM($AG174:AP174)+AQ23*$G$152)&gt;$G$154,$G$154-SUM($AG174:AP174),AQ23*$G$152)),2)</f>
        <v>0</v>
      </c>
      <c r="AR174" s="42">
        <f>ROUND(IF(SUM($AG174:AQ174)&gt;$G$154,0,IF((SUM($AG174:AQ174)+AR23*$G$152)&gt;$G$154,$G$154-SUM($AG174:AQ174),AR23*$G$152)),2)</f>
        <v>0</v>
      </c>
    </row>
    <row r="175" spans="1:44" x14ac:dyDescent="0.3">
      <c r="A175" s="38" t="str">
        <f t="shared" si="141"/>
        <v>Accounting Clerk</v>
      </c>
      <c r="I175" s="42">
        <f>ROUND(IF(SUM($H175:H175)&gt;$G$154,0,IF((SUM($H175:H175)+I24*$G$152)&gt;$G$154,$G$154-SUM($H175:H175),I24*$G$152)),2)</f>
        <v>0</v>
      </c>
      <c r="J175" s="42">
        <f>ROUND(IF(SUM($I175:I175)&gt;$G$154,0,IF((SUM($I175:I175)+J24*$G$152)&gt;$G$154,$G$154-SUM($I175:I175),J24*$G$152)),2)</f>
        <v>0</v>
      </c>
      <c r="K175" s="42">
        <f>ROUND(IF(SUM($I175:J175)&gt;$G$154,0,IF((SUM($I175:J175)+K24*$G$152)&gt;$G$154,$G$154-SUM($I175:J175),K24*$G$152)),2)</f>
        <v>0</v>
      </c>
      <c r="L175" s="42">
        <f>ROUND(IF(SUM($I175:K175)&gt;$G$154,0,IF((SUM($I175:K175)+L24*$G$152)&gt;$G$154,$G$154-SUM($I175:K175),L24*$G$152)),2)</f>
        <v>101.25</v>
      </c>
      <c r="M175" s="42">
        <f>ROUND(IF(SUM($I175:L175)&gt;$G$154,0,IF((SUM($I175:L175)+M24*$G$152)&gt;$G$154,$G$154-SUM($I175:L175),M24*$G$152)),2)</f>
        <v>101.25</v>
      </c>
      <c r="N175" s="42">
        <f>ROUND(IF(SUM($I175:M175)&gt;$G$154,0,IF((SUM($I175:M175)+N24*$G$152)&gt;$G$154,$G$154-SUM($I175:M175),N24*$G$152)),2)</f>
        <v>27</v>
      </c>
      <c r="O175" s="42">
        <f>ROUND(IF(SUM($I175:N175)&gt;$G$154,0,IF((SUM($I175:N175)+O24*$G$152)&gt;$G$154,$G$154-SUM($I175:N175),O24*$G$152)),2)</f>
        <v>0</v>
      </c>
      <c r="P175" s="42">
        <f>ROUND(IF(SUM($I175:O175)&gt;$G$154,0,IF((SUM($I175:O175)+P24*$G$152)&gt;$G$154,$G$154-SUM($I175:O175),P24*$G$152)),2)</f>
        <v>0</v>
      </c>
      <c r="Q175" s="42">
        <f>ROUND(IF(SUM($I175:P175)&gt;$G$154,0,IF((SUM($I175:P175)+Q24*$G$152)&gt;$G$154,$G$154-SUM($I175:P175),Q24*$G$152)),2)</f>
        <v>0</v>
      </c>
      <c r="R175" s="42">
        <f>ROUND(IF(SUM($I175:Q175)&gt;$G$154,0,IF((SUM($I175:Q175)+R24*$G$152)&gt;$G$154,$G$154-SUM($I175:Q175),R24*$G$152)),2)</f>
        <v>0</v>
      </c>
      <c r="S175" s="42">
        <f>ROUND(IF(SUM($I175:R175)&gt;$G$154,0,IF((SUM($I175:R175)+S24*$G$152)&gt;$G$154,$G$154-SUM($I175:R175),S24*$G$152)),2)</f>
        <v>0</v>
      </c>
      <c r="T175" s="42">
        <f>ROUND(IF(SUM($I175:S175)&gt;$G$154,0,IF((SUM($I175:S175)+T24*$G$152)&gt;$G$154,$G$154-SUM($I175:S175),T24*$G$152)),2)</f>
        <v>0</v>
      </c>
      <c r="U175" s="42">
        <f>ROUND(IF(SUM($H175:H175)&gt;$G$154,0,IF((SUM($H175:H175)+U24*$G$152)&gt;$G$154,$G$154-SUM($H175:H175),U24*$G$152)),2)</f>
        <v>101.25</v>
      </c>
      <c r="V175" s="42">
        <f>ROUND(IF(SUM($U175:U175)&gt;$G$154,0,IF((SUM($U175:U175)+V24*$G$152)&gt;$G$154,$G$154-SUM($U175:U175),V24*$G$152)),2)</f>
        <v>101.25</v>
      </c>
      <c r="W175" s="42">
        <f>ROUND(IF(SUM($U175:V175)&gt;$G$154,0,IF((SUM($U175:V175)+W24*$G$152)&gt;$G$154,$G$154-SUM($U175:V175),W24*$G$152)),2)</f>
        <v>27</v>
      </c>
      <c r="X175" s="42">
        <f>ROUND(IF(SUM($U175:W175)&gt;$G$154,0,IF((SUM($U175:W175)+X24*$G$152)&gt;$G$154,$G$154-SUM($U175:W175),X24*$G$152)),2)</f>
        <v>0</v>
      </c>
      <c r="Y175" s="42">
        <f>ROUND(IF(SUM($U175:X175)&gt;$G$154,0,IF((SUM($U175:X175)+Y24*$G$152)&gt;$G$154,$G$154-SUM($U175:X175),Y24*$G$152)),2)</f>
        <v>0</v>
      </c>
      <c r="Z175" s="42">
        <f>ROUND(IF(SUM($U175:Y175)&gt;$G$154,0,IF((SUM($U175:Y175)+Z24*$G$152)&gt;$G$154,$G$154-SUM($U175:Y175),Z24*$G$152)),2)</f>
        <v>0</v>
      </c>
      <c r="AA175" s="42">
        <f>ROUND(IF(SUM($U175:Z175)&gt;$G$154,0,IF((SUM($U175:Z175)+AA24*$G$152)&gt;$G$154,$G$154-SUM($U175:Z175),AA24*$G$152)),2)</f>
        <v>0</v>
      </c>
      <c r="AB175" s="42">
        <f>ROUND(IF(SUM($U175:AA175)&gt;$G$154,0,IF((SUM($U175:AA175)+AB24*$G$152)&gt;$G$154,$G$154-SUM($U175:AA175),AB24*$G$152)),2)</f>
        <v>0</v>
      </c>
      <c r="AC175" s="42">
        <f>ROUND(IF(SUM($U175:AB175)&gt;$G$154,0,IF((SUM($U175:AB175)+AC24*$G$152)&gt;$G$154,$G$154-SUM($U175:AB175),AC24*$G$152)),2)</f>
        <v>0</v>
      </c>
      <c r="AD175" s="42">
        <f>ROUND(IF(SUM($U175:AC175)&gt;$G$154,0,IF((SUM($U175:AC175)+AD24*$G$152)&gt;$G$154,$G$154-SUM($U175:AC175),AD24*$G$152)),2)</f>
        <v>0</v>
      </c>
      <c r="AE175" s="42">
        <f>ROUND(IF(SUM($U175:AD175)&gt;$G$154,0,IF((SUM($U175:AD175)+AE24*$G$152)&gt;$G$154,$G$154-SUM($U175:AD175),AE24*$G$152)),2)</f>
        <v>0</v>
      </c>
      <c r="AF175" s="42">
        <f>ROUND(IF(SUM($U175:AE175)&gt;$G$154,0,IF((SUM($U175:AE175)+AF24*$G$152)&gt;$G$154,$G$154-SUM($U175:AE175),AF24*$G$152)),2)</f>
        <v>0</v>
      </c>
      <c r="AG175" s="42">
        <f>ROUND(IF(SUM($H175:H175)&gt;$G$154,0,IF((SUM($H175:H175)+AG24*$G$152)&gt;$G$154,$G$154-SUM($H175:H175),AG24*$G$152)),2)</f>
        <v>101.25</v>
      </c>
      <c r="AH175" s="42">
        <f>ROUND(IF(SUM($AG175:AG175)&gt;$G$154,0,IF((SUM($AG175:AG175)+AH24*$G$152)&gt;$G$154,$G$154-SUM($AG175:AG175),AH24*$G$152)),2)</f>
        <v>101.25</v>
      </c>
      <c r="AI175" s="42">
        <f>ROUND(IF(SUM($AG175:AH175)&gt;$G$154,0,IF((SUM($AG175:AH175)+AI24*$G$152)&gt;$G$154,$G$154-SUM($AG175:AH175),AI24*$G$152)),2)</f>
        <v>27</v>
      </c>
      <c r="AJ175" s="42">
        <f>ROUND(IF(SUM($AG175:AI175)&gt;$G$154,0,IF((SUM($AG175:AI175)+AJ24*$G$152)&gt;$G$154,$G$154-SUM($AG175:AI175),AJ24*$G$152)),2)</f>
        <v>0</v>
      </c>
      <c r="AK175" s="42">
        <f>ROUND(IF(SUM($AG175:AJ175)&gt;$G$154,0,IF((SUM($AG175:AJ175)+AK24*$G$152)&gt;$G$154,$G$154-SUM($AG175:AJ175),AK24*$G$152)),2)</f>
        <v>0</v>
      </c>
      <c r="AL175" s="42">
        <f>ROUND(IF(SUM($AG175:AK175)&gt;$G$154,0,IF((SUM($AG175:AK175)+AL24*$G$152)&gt;$G$154,$G$154-SUM($AG175:AK175),AL24*$G$152)),2)</f>
        <v>0</v>
      </c>
      <c r="AM175" s="42">
        <f>ROUND(IF(SUM($AG175:AL175)&gt;$G$154,0,IF((SUM($AG175:AL175)+AM24*$G$152)&gt;$G$154,$G$154-SUM($AG175:AL175),AM24*$G$152)),2)</f>
        <v>0</v>
      </c>
      <c r="AN175" s="42">
        <f>ROUND(IF(SUM($AG175:AM175)&gt;$G$154,0,IF((SUM($AG175:AM175)+AN24*$G$152)&gt;$G$154,$G$154-SUM($AG175:AM175),AN24*$G$152)),2)</f>
        <v>0</v>
      </c>
      <c r="AO175" s="42">
        <f>ROUND(IF(SUM($AG175:AN175)&gt;$G$154,0,IF((SUM($AG175:AN175)+AO24*$G$152)&gt;$G$154,$G$154-SUM($AG175:AN175),AO24*$G$152)),2)</f>
        <v>0</v>
      </c>
      <c r="AP175" s="42">
        <f>ROUND(IF(SUM($AG175:AO175)&gt;$G$154,0,IF((SUM($AG175:AO175)+AP24*$G$152)&gt;$G$154,$G$154-SUM($AG175:AO175),AP24*$G$152)),2)</f>
        <v>0</v>
      </c>
      <c r="AQ175" s="42">
        <f>ROUND(IF(SUM($AG175:AP175)&gt;$G$154,0,IF((SUM($AG175:AP175)+AQ24*$G$152)&gt;$G$154,$G$154-SUM($AG175:AP175),AQ24*$G$152)),2)</f>
        <v>0</v>
      </c>
      <c r="AR175" s="42">
        <f>ROUND(IF(SUM($AG175:AQ175)&gt;$G$154,0,IF((SUM($AG175:AQ175)+AR24*$G$152)&gt;$G$154,$G$154-SUM($AG175:AQ175),AR24*$G$152)),2)</f>
        <v>0</v>
      </c>
    </row>
    <row r="176" spans="1:44" x14ac:dyDescent="0.3">
      <c r="A176" s="38" t="str">
        <f t="shared" si="141"/>
        <v>Professional Serv.-Trainer</v>
      </c>
      <c r="I176" s="42">
        <f>ROUND(IF(SUM($H176:H176)&gt;$G$154,0,IF((SUM($H176:H176)+I25*$G$152)&gt;$G$154,$G$154-SUM($H176:H176),I25*$G$152)),2)</f>
        <v>0</v>
      </c>
      <c r="J176" s="42">
        <f>ROUND(IF(SUM($I176:I176)&gt;$G$154,0,IF((SUM($I176:I176)+J25*$G$152)&gt;$G$154,$G$154-SUM($I176:I176),J25*$G$152)),2)</f>
        <v>0</v>
      </c>
      <c r="K176" s="42">
        <f>ROUND(IF(SUM($I176:J176)&gt;$G$154,0,IF((SUM($I176:J176)+K25*$G$152)&gt;$G$154,$G$154-SUM($I176:J176),K25*$G$152)),2)</f>
        <v>0</v>
      </c>
      <c r="L176" s="42">
        <f>ROUND(IF(SUM($I176:K176)&gt;$G$154,0,IF((SUM($I176:K176)+L25*$G$152)&gt;$G$154,$G$154-SUM($I176:K176),L25*$G$152)),2)</f>
        <v>0</v>
      </c>
      <c r="M176" s="42">
        <f>ROUND(IF(SUM($I176:L176)&gt;$G$154,0,IF((SUM($I176:L176)+M25*$G$152)&gt;$G$154,$G$154-SUM($I176:L176),M25*$G$152)),2)</f>
        <v>0</v>
      </c>
      <c r="N176" s="42">
        <f>ROUND(IF(SUM($I176:M176)&gt;$G$154,0,IF((SUM($I176:M176)+N25*$G$152)&gt;$G$154,$G$154-SUM($I176:M176),N25*$G$152)),2)</f>
        <v>0</v>
      </c>
      <c r="O176" s="42">
        <f>ROUND(IF(SUM($I176:N176)&gt;$G$154,0,IF((SUM($I176:N176)+O25*$G$152)&gt;$G$154,$G$154-SUM($I176:N176),O25*$G$152)),2)</f>
        <v>0</v>
      </c>
      <c r="P176" s="42">
        <f>ROUND(IF(SUM($I176:O176)&gt;$G$154,0,IF((SUM($I176:O176)+P25*$G$152)&gt;$G$154,$G$154-SUM($I176:O176),P25*$G$152)),2)</f>
        <v>0</v>
      </c>
      <c r="Q176" s="42">
        <f>ROUND(IF(SUM($I176:P176)&gt;$G$154,0,IF((SUM($I176:P176)+Q25*$G$152)&gt;$G$154,$G$154-SUM($I176:P176),Q25*$G$152)),2)</f>
        <v>0</v>
      </c>
      <c r="R176" s="42">
        <f>ROUND(IF(SUM($I176:Q176)&gt;$G$154,0,IF((SUM($I176:Q176)+R25*$G$152)&gt;$G$154,$G$154-SUM($I176:Q176),R25*$G$152)),2)</f>
        <v>0</v>
      </c>
      <c r="S176" s="42">
        <f>ROUND(IF(SUM($I176:R176)&gt;$G$154,0,IF((SUM($I176:R176)+S25*$G$152)&gt;$G$154,$G$154-SUM($I176:R176),S25*$G$152)),2)</f>
        <v>0</v>
      </c>
      <c r="T176" s="42">
        <f>ROUND(IF(SUM($I176:S176)&gt;$G$154,0,IF((SUM($I176:S176)+T25*$G$152)&gt;$G$154,$G$154-SUM($I176:S176),T25*$G$152)),2)</f>
        <v>0</v>
      </c>
      <c r="U176" s="42">
        <f>ROUND(IF(SUM($H176:H176)&gt;$G$154,0,IF((SUM($H176:H176)+U25*$G$152)&gt;$G$154,$G$154-SUM($H176:H176),U25*$G$152)),2)</f>
        <v>168.75</v>
      </c>
      <c r="V176" s="42">
        <f>ROUND(IF(SUM($U176:U176)&gt;$G$154,0,IF((SUM($U176:U176)+V25*$G$152)&gt;$G$154,$G$154-SUM($U176:U176),V25*$G$152)),2)</f>
        <v>60.75</v>
      </c>
      <c r="W176" s="42">
        <f>ROUND(IF(SUM($U176:V176)&gt;$G$154,0,IF((SUM($U176:V176)+W25*$G$152)&gt;$G$154,$G$154-SUM($U176:V176),W25*$G$152)),2)</f>
        <v>0</v>
      </c>
      <c r="X176" s="42">
        <f>ROUND(IF(SUM($U176:W176)&gt;$G$154,0,IF((SUM($U176:W176)+X25*$G$152)&gt;$G$154,$G$154-SUM($U176:W176),X25*$G$152)),2)</f>
        <v>0</v>
      </c>
      <c r="Y176" s="42">
        <f>ROUND(IF(SUM($U176:X176)&gt;$G$154,0,IF((SUM($U176:X176)+Y25*$G$152)&gt;$G$154,$G$154-SUM($U176:X176),Y25*$G$152)),2)</f>
        <v>0</v>
      </c>
      <c r="Z176" s="42">
        <f>ROUND(IF(SUM($U176:Y176)&gt;$G$154,0,IF((SUM($U176:Y176)+Z25*$G$152)&gt;$G$154,$G$154-SUM($U176:Y176),Z25*$G$152)),2)</f>
        <v>0</v>
      </c>
      <c r="AA176" s="42">
        <f>ROUND(IF(SUM($U176:Z176)&gt;$G$154,0,IF((SUM($U176:Z176)+AA25*$G$152)&gt;$G$154,$G$154-SUM($U176:Z176),AA25*$G$152)),2)</f>
        <v>0</v>
      </c>
      <c r="AB176" s="42">
        <f>ROUND(IF(SUM($U176:AA176)&gt;$G$154,0,IF((SUM($U176:AA176)+AB25*$G$152)&gt;$G$154,$G$154-SUM($U176:AA176),AB25*$G$152)),2)</f>
        <v>0</v>
      </c>
      <c r="AC176" s="42">
        <f>ROUND(IF(SUM($U176:AB176)&gt;$G$154,0,IF((SUM($U176:AB176)+AC25*$G$152)&gt;$G$154,$G$154-SUM($U176:AB176),AC25*$G$152)),2)</f>
        <v>0</v>
      </c>
      <c r="AD176" s="42">
        <f>ROUND(IF(SUM($U176:AC176)&gt;$G$154,0,IF((SUM($U176:AC176)+AD25*$G$152)&gt;$G$154,$G$154-SUM($U176:AC176),AD25*$G$152)),2)</f>
        <v>0</v>
      </c>
      <c r="AE176" s="42">
        <f>ROUND(IF(SUM($U176:AD176)&gt;$G$154,0,IF((SUM($U176:AD176)+AE25*$G$152)&gt;$G$154,$G$154-SUM($U176:AD176),AE25*$G$152)),2)</f>
        <v>0</v>
      </c>
      <c r="AF176" s="42">
        <f>ROUND(IF(SUM($U176:AE176)&gt;$G$154,0,IF((SUM($U176:AE176)+AF25*$G$152)&gt;$G$154,$G$154-SUM($U176:AE176),AF25*$G$152)),2)</f>
        <v>0</v>
      </c>
      <c r="AG176" s="42">
        <f>ROUND(IF(SUM($H176:H176)&gt;$G$154,0,IF((SUM($H176:H176)+AG25*$G$152)&gt;$G$154,$G$154-SUM($H176:H176),AG25*$G$152)),2)</f>
        <v>168.75</v>
      </c>
      <c r="AH176" s="42">
        <f>ROUND(IF(SUM($AG176:AG176)&gt;$G$154,0,IF((SUM($AG176:AG176)+AH25*$G$152)&gt;$G$154,$G$154-SUM($AG176:AG176),AH25*$G$152)),2)</f>
        <v>60.75</v>
      </c>
      <c r="AI176" s="42">
        <f>ROUND(IF(SUM($AG176:AH176)&gt;$G$154,0,IF((SUM($AG176:AH176)+AI25*$G$152)&gt;$G$154,$G$154-SUM($AG176:AH176),AI25*$G$152)),2)</f>
        <v>0</v>
      </c>
      <c r="AJ176" s="42">
        <f>ROUND(IF(SUM($AG176:AI176)&gt;$G$154,0,IF((SUM($AG176:AI176)+AJ25*$G$152)&gt;$G$154,$G$154-SUM($AG176:AI176),AJ25*$G$152)),2)</f>
        <v>0</v>
      </c>
      <c r="AK176" s="42">
        <f>ROUND(IF(SUM($AG176:AJ176)&gt;$G$154,0,IF((SUM($AG176:AJ176)+AK25*$G$152)&gt;$G$154,$G$154-SUM($AG176:AJ176),AK25*$G$152)),2)</f>
        <v>0</v>
      </c>
      <c r="AL176" s="42">
        <f>ROUND(IF(SUM($AG176:AK176)&gt;$G$154,0,IF((SUM($AG176:AK176)+AL25*$G$152)&gt;$G$154,$G$154-SUM($AG176:AK176),AL25*$G$152)),2)</f>
        <v>0</v>
      </c>
      <c r="AM176" s="42">
        <f>ROUND(IF(SUM($AG176:AL176)&gt;$G$154,0,IF((SUM($AG176:AL176)+AM25*$G$152)&gt;$G$154,$G$154-SUM($AG176:AL176),AM25*$G$152)),2)</f>
        <v>0</v>
      </c>
      <c r="AN176" s="42">
        <f>ROUND(IF(SUM($AG176:AM176)&gt;$G$154,0,IF((SUM($AG176:AM176)+AN25*$G$152)&gt;$G$154,$G$154-SUM($AG176:AM176),AN25*$G$152)),2)</f>
        <v>0</v>
      </c>
      <c r="AO176" s="42">
        <f>ROUND(IF(SUM($AG176:AN176)&gt;$G$154,0,IF((SUM($AG176:AN176)+AO25*$G$152)&gt;$G$154,$G$154-SUM($AG176:AN176),AO25*$G$152)),2)</f>
        <v>0</v>
      </c>
      <c r="AP176" s="42">
        <f>ROUND(IF(SUM($AG176:AO176)&gt;$G$154,0,IF((SUM($AG176:AO176)+AP25*$G$152)&gt;$G$154,$G$154-SUM($AG176:AO176),AP25*$G$152)),2)</f>
        <v>0</v>
      </c>
      <c r="AQ176" s="42">
        <f>ROUND(IF(SUM($AG176:AP176)&gt;$G$154,0,IF((SUM($AG176:AP176)+AQ25*$G$152)&gt;$G$154,$G$154-SUM($AG176:AP176),AQ25*$G$152)),2)</f>
        <v>0</v>
      </c>
      <c r="AR176" s="42">
        <f>ROUND(IF(SUM($AG176:AQ176)&gt;$G$154,0,IF((SUM($AG176:AQ176)+AR25*$G$152)&gt;$G$154,$G$154-SUM($AG176:AQ176),AR25*$G$152)),2)</f>
        <v>0</v>
      </c>
    </row>
    <row r="177" spans="1:44" x14ac:dyDescent="0.3">
      <c r="A177" s="38" t="str">
        <f t="shared" si="141"/>
        <v>Purchasing Assistant</v>
      </c>
      <c r="I177" s="42">
        <f>ROUND(IF(SUM($H177:H177)&gt;$G$154,0,IF((SUM($H177:H177)+I26*$G$152)&gt;$G$154,$G$154-SUM($H177:H177),I26*$G$152)),2)</f>
        <v>0</v>
      </c>
      <c r="J177" s="42">
        <f>ROUND(IF(SUM($I177:I177)&gt;$G$154,0,IF((SUM($I177:I177)+J26*$G$152)&gt;$G$154,$G$154-SUM($I177:I177),J26*$G$152)),2)</f>
        <v>0</v>
      </c>
      <c r="K177" s="42">
        <f>ROUND(IF(SUM($I177:J177)&gt;$G$154,0,IF((SUM($I177:J177)+K26*$G$152)&gt;$G$154,$G$154-SUM($I177:J177),K26*$G$152)),2)</f>
        <v>0</v>
      </c>
      <c r="L177" s="42">
        <f>ROUND(IF(SUM($I177:K177)&gt;$G$154,0,IF((SUM($I177:K177)+L26*$G$152)&gt;$G$154,$G$154-SUM($I177:K177),L26*$G$152)),2)</f>
        <v>0</v>
      </c>
      <c r="M177" s="42">
        <f>ROUND(IF(SUM($I177:L177)&gt;$G$154,0,IF((SUM($I177:L177)+M26*$G$152)&gt;$G$154,$G$154-SUM($I177:L177),M26*$G$152)),2)</f>
        <v>0</v>
      </c>
      <c r="N177" s="42">
        <f>ROUND(IF(SUM($I177:M177)&gt;$G$154,0,IF((SUM($I177:M177)+N26*$G$152)&gt;$G$154,$G$154-SUM($I177:M177),N26*$G$152)),2)</f>
        <v>0</v>
      </c>
      <c r="O177" s="42">
        <f>ROUND(IF(SUM($I177:N177)&gt;$G$154,0,IF((SUM($I177:N177)+O26*$G$152)&gt;$G$154,$G$154-SUM($I177:N177),O26*$G$152)),2)</f>
        <v>0</v>
      </c>
      <c r="P177" s="42">
        <f>ROUND(IF(SUM($I177:O177)&gt;$G$154,0,IF((SUM($I177:O177)+P26*$G$152)&gt;$G$154,$G$154-SUM($I177:O177),P26*$G$152)),2)</f>
        <v>0</v>
      </c>
      <c r="Q177" s="42">
        <f>ROUND(IF(SUM($I177:P177)&gt;$G$154,0,IF((SUM($I177:P177)+Q26*$G$152)&gt;$G$154,$G$154-SUM($I177:P177),Q26*$G$152)),2)</f>
        <v>0</v>
      </c>
      <c r="R177" s="42">
        <f>ROUND(IF(SUM($I177:Q177)&gt;$G$154,0,IF((SUM($I177:Q177)+R26*$G$152)&gt;$G$154,$G$154-SUM($I177:Q177),R26*$G$152)),2)</f>
        <v>0</v>
      </c>
      <c r="S177" s="42">
        <f>ROUND(IF(SUM($I177:R177)&gt;$G$154,0,IF((SUM($I177:R177)+S26*$G$152)&gt;$G$154,$G$154-SUM($I177:R177),S26*$G$152)),2)</f>
        <v>0</v>
      </c>
      <c r="T177" s="42">
        <f>ROUND(IF(SUM($I177:S177)&gt;$G$154,0,IF((SUM($I177:S177)+T26*$G$152)&gt;$G$154,$G$154-SUM($I177:S177),T26*$G$152)),2)</f>
        <v>0</v>
      </c>
      <c r="U177" s="42">
        <f>ROUND(IF(SUM($H177:H177)&gt;$G$154,0,IF((SUM($H177:H177)+U26*$G$152)&gt;$G$154,$G$154-SUM($H177:H177),U26*$G$152)),2)</f>
        <v>112.5</v>
      </c>
      <c r="V177" s="42">
        <f>ROUND(IF(SUM($U177:U177)&gt;$G$154,0,IF((SUM($U177:U177)+V26*$G$152)&gt;$G$154,$G$154-SUM($U177:U177),V26*$G$152)),2)</f>
        <v>112.5</v>
      </c>
      <c r="W177" s="42">
        <f>ROUND(IF(SUM($U177:V177)&gt;$G$154,0,IF((SUM($U177:V177)+W26*$G$152)&gt;$G$154,$G$154-SUM($U177:V177),W26*$G$152)),2)</f>
        <v>4.5</v>
      </c>
      <c r="X177" s="42">
        <f>ROUND(IF(SUM($U177:W177)&gt;$G$154,0,IF((SUM($U177:W177)+X26*$G$152)&gt;$G$154,$G$154-SUM($U177:W177),X26*$G$152)),2)</f>
        <v>0</v>
      </c>
      <c r="Y177" s="42">
        <f>ROUND(IF(SUM($U177:X177)&gt;$G$154,0,IF((SUM($U177:X177)+Y26*$G$152)&gt;$G$154,$G$154-SUM($U177:X177),Y26*$G$152)),2)</f>
        <v>0</v>
      </c>
      <c r="Z177" s="42">
        <f>ROUND(IF(SUM($U177:Y177)&gt;$G$154,0,IF((SUM($U177:Y177)+Z26*$G$152)&gt;$G$154,$G$154-SUM($U177:Y177),Z26*$G$152)),2)</f>
        <v>0</v>
      </c>
      <c r="AA177" s="42">
        <f>ROUND(IF(SUM($U177:Z177)&gt;$G$154,0,IF((SUM($U177:Z177)+AA26*$G$152)&gt;$G$154,$G$154-SUM($U177:Z177),AA26*$G$152)),2)</f>
        <v>0</v>
      </c>
      <c r="AB177" s="42">
        <f>ROUND(IF(SUM($U177:AA177)&gt;$G$154,0,IF((SUM($U177:AA177)+AB26*$G$152)&gt;$G$154,$G$154-SUM($U177:AA177),AB26*$G$152)),2)</f>
        <v>0</v>
      </c>
      <c r="AC177" s="42">
        <f>ROUND(IF(SUM($U177:AB177)&gt;$G$154,0,IF((SUM($U177:AB177)+AC26*$G$152)&gt;$G$154,$G$154-SUM($U177:AB177),AC26*$G$152)),2)</f>
        <v>0</v>
      </c>
      <c r="AD177" s="42">
        <f>ROUND(IF(SUM($U177:AC177)&gt;$G$154,0,IF((SUM($U177:AC177)+AD26*$G$152)&gt;$G$154,$G$154-SUM($U177:AC177),AD26*$G$152)),2)</f>
        <v>0</v>
      </c>
      <c r="AE177" s="42">
        <f>ROUND(IF(SUM($U177:AD177)&gt;$G$154,0,IF((SUM($U177:AD177)+AE26*$G$152)&gt;$G$154,$G$154-SUM($U177:AD177),AE26*$G$152)),2)</f>
        <v>0</v>
      </c>
      <c r="AF177" s="42">
        <f>ROUND(IF(SUM($U177:AE177)&gt;$G$154,0,IF((SUM($U177:AE177)+AF26*$G$152)&gt;$G$154,$G$154-SUM($U177:AE177),AF26*$G$152)),2)</f>
        <v>0</v>
      </c>
      <c r="AG177" s="42">
        <f>ROUND(IF(SUM($H177:H177)&gt;$G$154,0,IF((SUM($H177:H177)+AG26*$G$152)&gt;$G$154,$G$154-SUM($H177:H177),AG26*$G$152)),2)</f>
        <v>112.5</v>
      </c>
      <c r="AH177" s="42">
        <f>ROUND(IF(SUM($AG177:AG177)&gt;$G$154,0,IF((SUM($AG177:AG177)+AH26*$G$152)&gt;$G$154,$G$154-SUM($AG177:AG177),AH26*$G$152)),2)</f>
        <v>112.5</v>
      </c>
      <c r="AI177" s="42">
        <f>ROUND(IF(SUM($AG177:AH177)&gt;$G$154,0,IF((SUM($AG177:AH177)+AI26*$G$152)&gt;$G$154,$G$154-SUM($AG177:AH177),AI26*$G$152)),2)</f>
        <v>4.5</v>
      </c>
      <c r="AJ177" s="42">
        <f>ROUND(IF(SUM($AG177:AI177)&gt;$G$154,0,IF((SUM($AG177:AI177)+AJ26*$G$152)&gt;$G$154,$G$154-SUM($AG177:AI177),AJ26*$G$152)),2)</f>
        <v>0</v>
      </c>
      <c r="AK177" s="42">
        <f>ROUND(IF(SUM($AG177:AJ177)&gt;$G$154,0,IF((SUM($AG177:AJ177)+AK26*$G$152)&gt;$G$154,$G$154-SUM($AG177:AJ177),AK26*$G$152)),2)</f>
        <v>0</v>
      </c>
      <c r="AL177" s="42">
        <f>ROUND(IF(SUM($AG177:AK177)&gt;$G$154,0,IF((SUM($AG177:AK177)+AL26*$G$152)&gt;$G$154,$G$154-SUM($AG177:AK177),AL26*$G$152)),2)</f>
        <v>0</v>
      </c>
      <c r="AM177" s="42">
        <f>ROUND(IF(SUM($AG177:AL177)&gt;$G$154,0,IF((SUM($AG177:AL177)+AM26*$G$152)&gt;$G$154,$G$154-SUM($AG177:AL177),AM26*$G$152)),2)</f>
        <v>0</v>
      </c>
      <c r="AN177" s="42">
        <f>ROUND(IF(SUM($AG177:AM177)&gt;$G$154,0,IF((SUM($AG177:AM177)+AN26*$G$152)&gt;$G$154,$G$154-SUM($AG177:AM177),AN26*$G$152)),2)</f>
        <v>0</v>
      </c>
      <c r="AO177" s="42">
        <f>ROUND(IF(SUM($AG177:AN177)&gt;$G$154,0,IF((SUM($AG177:AN177)+AO26*$G$152)&gt;$G$154,$G$154-SUM($AG177:AN177),AO26*$G$152)),2)</f>
        <v>0</v>
      </c>
      <c r="AP177" s="42">
        <f>ROUND(IF(SUM($AG177:AO177)&gt;$G$154,0,IF((SUM($AG177:AO177)+AP26*$G$152)&gt;$G$154,$G$154-SUM($AG177:AO177),AP26*$G$152)),2)</f>
        <v>0</v>
      </c>
      <c r="AQ177" s="42">
        <f>ROUND(IF(SUM($AG177:AP177)&gt;$G$154,0,IF((SUM($AG177:AP177)+AQ26*$G$152)&gt;$G$154,$G$154-SUM($AG177:AP177),AQ26*$G$152)),2)</f>
        <v>0</v>
      </c>
      <c r="AR177" s="42">
        <f>ROUND(IF(SUM($AG177:AQ177)&gt;$G$154,0,IF((SUM($AG177:AQ177)+AR26*$G$152)&gt;$G$154,$G$154-SUM($AG177:AQ177),AR26*$G$152)),2)</f>
        <v>0</v>
      </c>
    </row>
    <row r="178" spans="1:44" x14ac:dyDescent="0.3">
      <c r="A178" s="38" t="str">
        <f t="shared" si="141"/>
        <v>Field Engineer</v>
      </c>
      <c r="I178" s="42">
        <f>ROUND(IF(SUM($H178:H178)&gt;$G$154,0,IF((SUM($H178:H178)+I27*$G$152)&gt;$G$154,$G$154-SUM($H178:H178),I27*$G$152)),2)</f>
        <v>0</v>
      </c>
      <c r="J178" s="42">
        <f>ROUND(IF(SUM($I178:I178)&gt;$G$154,0,IF((SUM($I178:I178)+J27*$G$152)&gt;$G$154,$G$154-SUM($I178:I178),J27*$G$152)),2)</f>
        <v>0</v>
      </c>
      <c r="K178" s="42">
        <f>ROUND(IF(SUM($I178:J178)&gt;$G$154,0,IF((SUM($I178:J178)+K27*$G$152)&gt;$G$154,$G$154-SUM($I178:J178),K27*$G$152)),2)</f>
        <v>0</v>
      </c>
      <c r="L178" s="42">
        <f>ROUND(IF(SUM($I178:K178)&gt;$G$154,0,IF((SUM($I178:K178)+L27*$G$152)&gt;$G$154,$G$154-SUM($I178:K178),L27*$G$152)),2)</f>
        <v>0</v>
      </c>
      <c r="M178" s="42">
        <f>ROUND(IF(SUM($I178:L178)&gt;$G$154,0,IF((SUM($I178:L178)+M27*$G$152)&gt;$G$154,$G$154-SUM($I178:L178),M27*$G$152)),2)</f>
        <v>0</v>
      </c>
      <c r="N178" s="42">
        <f>ROUND(IF(SUM($I178:M178)&gt;$G$154,0,IF((SUM($I178:M178)+N27*$G$152)&gt;$G$154,$G$154-SUM($I178:M178),N27*$G$152)),2)</f>
        <v>0</v>
      </c>
      <c r="O178" s="42">
        <f>ROUND(IF(SUM($I178:N178)&gt;$G$154,0,IF((SUM($I178:N178)+O27*$G$152)&gt;$G$154,$G$154-SUM($I178:N178),O27*$G$152)),2)</f>
        <v>0</v>
      </c>
      <c r="P178" s="42">
        <f>ROUND(IF(SUM($I178:O178)&gt;$G$154,0,IF((SUM($I178:O178)+P27*$G$152)&gt;$G$154,$G$154-SUM($I178:O178),P27*$G$152)),2)</f>
        <v>0</v>
      </c>
      <c r="Q178" s="42">
        <f>ROUND(IF(SUM($I178:P178)&gt;$G$154,0,IF((SUM($I178:P178)+Q27*$G$152)&gt;$G$154,$G$154-SUM($I178:P178),Q27*$G$152)),2)</f>
        <v>0</v>
      </c>
      <c r="R178" s="42">
        <f>ROUND(IF(SUM($I178:Q178)&gt;$G$154,0,IF((SUM($I178:Q178)+R27*$G$152)&gt;$G$154,$G$154-SUM($I178:Q178),R27*$G$152)),2)</f>
        <v>0</v>
      </c>
      <c r="S178" s="42">
        <f>ROUND(IF(SUM($I178:R178)&gt;$G$154,0,IF((SUM($I178:R178)+S27*$G$152)&gt;$G$154,$G$154-SUM($I178:R178),S27*$G$152)),2)</f>
        <v>0</v>
      </c>
      <c r="T178" s="42">
        <f>ROUND(IF(SUM($I178:S178)&gt;$G$154,0,IF((SUM($I178:S178)+T27*$G$152)&gt;$G$154,$G$154-SUM($I178:S178),T27*$G$152)),2)</f>
        <v>0</v>
      </c>
      <c r="U178" s="42">
        <f>ROUND(IF(SUM($H178:H178)&gt;$G$154,0,IF((SUM($H178:H178)+U27*$G$152)&gt;$G$154,$G$154-SUM($H178:H178),U27*$G$152)),2)</f>
        <v>135</v>
      </c>
      <c r="V178" s="42">
        <f>ROUND(IF(SUM($U178:U178)&gt;$G$154,0,IF((SUM($U178:U178)+V27*$G$152)&gt;$G$154,$G$154-SUM($U178:U178),V27*$G$152)),2)</f>
        <v>94.5</v>
      </c>
      <c r="W178" s="42">
        <f>ROUND(IF(SUM($U178:V178)&gt;$G$154,0,IF((SUM($U178:V178)+W27*$G$152)&gt;$G$154,$G$154-SUM($U178:V178),W27*$G$152)),2)</f>
        <v>0</v>
      </c>
      <c r="X178" s="42">
        <f>ROUND(IF(SUM($U178:W178)&gt;$G$154,0,IF((SUM($U178:W178)+X27*$G$152)&gt;$G$154,$G$154-SUM($U178:W178),X27*$G$152)),2)</f>
        <v>0</v>
      </c>
      <c r="Y178" s="42">
        <f>ROUND(IF(SUM($U178:X178)&gt;$G$154,0,IF((SUM($U178:X178)+Y27*$G$152)&gt;$G$154,$G$154-SUM($U178:X178),Y27*$G$152)),2)</f>
        <v>0</v>
      </c>
      <c r="Z178" s="42">
        <f>ROUND(IF(SUM($U178:Y178)&gt;$G$154,0,IF((SUM($U178:Y178)+Z27*$G$152)&gt;$G$154,$G$154-SUM($U178:Y178),Z27*$G$152)),2)</f>
        <v>0</v>
      </c>
      <c r="AA178" s="42">
        <f>ROUND(IF(SUM($U178:Z178)&gt;$G$154,0,IF((SUM($U178:Z178)+AA27*$G$152)&gt;$G$154,$G$154-SUM($U178:Z178),AA27*$G$152)),2)</f>
        <v>0</v>
      </c>
      <c r="AB178" s="42">
        <f>ROUND(IF(SUM($U178:AA178)&gt;$G$154,0,IF((SUM($U178:AA178)+AB27*$G$152)&gt;$G$154,$G$154-SUM($U178:AA178),AB27*$G$152)),2)</f>
        <v>0</v>
      </c>
      <c r="AC178" s="42">
        <f>ROUND(IF(SUM($U178:AB178)&gt;$G$154,0,IF((SUM($U178:AB178)+AC27*$G$152)&gt;$G$154,$G$154-SUM($U178:AB178),AC27*$G$152)),2)</f>
        <v>0</v>
      </c>
      <c r="AD178" s="42">
        <f>ROUND(IF(SUM($U178:AC178)&gt;$G$154,0,IF((SUM($U178:AC178)+AD27*$G$152)&gt;$G$154,$G$154-SUM($U178:AC178),AD27*$G$152)),2)</f>
        <v>0</v>
      </c>
      <c r="AE178" s="42">
        <f>ROUND(IF(SUM($U178:AD178)&gt;$G$154,0,IF((SUM($U178:AD178)+AE27*$G$152)&gt;$G$154,$G$154-SUM($U178:AD178),AE27*$G$152)),2)</f>
        <v>0</v>
      </c>
      <c r="AF178" s="42">
        <f>ROUND(IF(SUM($U178:AE178)&gt;$G$154,0,IF((SUM($U178:AE178)+AF27*$G$152)&gt;$G$154,$G$154-SUM($U178:AE178),AF27*$G$152)),2)</f>
        <v>0</v>
      </c>
      <c r="AG178" s="42">
        <f>ROUND(IF(SUM($H178:H178)&gt;$G$154,0,IF((SUM($H178:H178)+AG27*$G$152)&gt;$G$154,$G$154-SUM($H178:H178),AG27*$G$152)),2)</f>
        <v>135</v>
      </c>
      <c r="AH178" s="42">
        <f>ROUND(IF(SUM($AG178:AG178)&gt;$G$154,0,IF((SUM($AG178:AG178)+AH27*$G$152)&gt;$G$154,$G$154-SUM($AG178:AG178),AH27*$G$152)),2)</f>
        <v>94.5</v>
      </c>
      <c r="AI178" s="42">
        <f>ROUND(IF(SUM($AG178:AH178)&gt;$G$154,0,IF((SUM($AG178:AH178)+AI27*$G$152)&gt;$G$154,$G$154-SUM($AG178:AH178),AI27*$G$152)),2)</f>
        <v>0</v>
      </c>
      <c r="AJ178" s="42">
        <f>ROUND(IF(SUM($AG178:AI178)&gt;$G$154,0,IF((SUM($AG178:AI178)+AJ27*$G$152)&gt;$G$154,$G$154-SUM($AG178:AI178),AJ27*$G$152)),2)</f>
        <v>0</v>
      </c>
      <c r="AK178" s="42">
        <f>ROUND(IF(SUM($AG178:AJ178)&gt;$G$154,0,IF((SUM($AG178:AJ178)+AK27*$G$152)&gt;$G$154,$G$154-SUM($AG178:AJ178),AK27*$G$152)),2)</f>
        <v>0</v>
      </c>
      <c r="AL178" s="42">
        <f>ROUND(IF(SUM($AG178:AK178)&gt;$G$154,0,IF((SUM($AG178:AK178)+AL27*$G$152)&gt;$G$154,$G$154-SUM($AG178:AK178),AL27*$G$152)),2)</f>
        <v>0</v>
      </c>
      <c r="AM178" s="42">
        <f>ROUND(IF(SUM($AG178:AL178)&gt;$G$154,0,IF((SUM($AG178:AL178)+AM27*$G$152)&gt;$G$154,$G$154-SUM($AG178:AL178),AM27*$G$152)),2)</f>
        <v>0</v>
      </c>
      <c r="AN178" s="42">
        <f>ROUND(IF(SUM($AG178:AM178)&gt;$G$154,0,IF((SUM($AG178:AM178)+AN27*$G$152)&gt;$G$154,$G$154-SUM($AG178:AM178),AN27*$G$152)),2)</f>
        <v>0</v>
      </c>
      <c r="AO178" s="42">
        <f>ROUND(IF(SUM($AG178:AN178)&gt;$G$154,0,IF((SUM($AG178:AN178)+AO27*$G$152)&gt;$G$154,$G$154-SUM($AG178:AN178),AO27*$G$152)),2)</f>
        <v>0</v>
      </c>
      <c r="AP178" s="42">
        <f>ROUND(IF(SUM($AG178:AO178)&gt;$G$154,0,IF((SUM($AG178:AO178)+AP27*$G$152)&gt;$G$154,$G$154-SUM($AG178:AO178),AP27*$G$152)),2)</f>
        <v>0</v>
      </c>
      <c r="AQ178" s="42">
        <f>ROUND(IF(SUM($AG178:AP178)&gt;$G$154,0,IF((SUM($AG178:AP178)+AQ27*$G$152)&gt;$G$154,$G$154-SUM($AG178:AP178),AQ27*$G$152)),2)</f>
        <v>0</v>
      </c>
      <c r="AR178" s="42">
        <f>ROUND(IF(SUM($AG178:AQ178)&gt;$G$154,0,IF((SUM($AG178:AQ178)+AR27*$G$152)&gt;$G$154,$G$154-SUM($AG178:AQ178),AR27*$G$152)),2)</f>
        <v>0</v>
      </c>
    </row>
    <row r="179" spans="1:44" x14ac:dyDescent="0.3">
      <c r="A179" s="38" t="str">
        <f t="shared" si="141"/>
        <v>Regional Director/NE</v>
      </c>
      <c r="I179" s="42">
        <f>ROUND(IF(SUM($H179:H179)&gt;$G$154,0,IF((SUM($H179:H179)+I28*$G$152)&gt;$G$154,$G$154-SUM($H179:H179),I28*$G$152)),2)</f>
        <v>0</v>
      </c>
      <c r="J179" s="42">
        <f>ROUND(IF(SUM($I179:I179)&gt;$G$154,0,IF((SUM($I179:I179)+J28*$G$152)&gt;$G$154,$G$154-SUM($I179:I179),J28*$G$152)),2)</f>
        <v>0</v>
      </c>
      <c r="K179" s="42">
        <f>ROUND(IF(SUM($I179:J179)&gt;$G$154,0,IF((SUM($I179:J179)+K28*$G$152)&gt;$G$154,$G$154-SUM($I179:J179),K28*$G$152)),2)</f>
        <v>0</v>
      </c>
      <c r="L179" s="42">
        <f>ROUND(IF(SUM($I179:K179)&gt;$G$154,0,IF((SUM($I179:K179)+L28*$G$152)&gt;$G$154,$G$154-SUM($I179:K179),L28*$G$152)),2)</f>
        <v>0</v>
      </c>
      <c r="M179" s="42">
        <f>ROUND(IF(SUM($I179:L179)&gt;$G$154,0,IF((SUM($I179:L179)+M28*$G$152)&gt;$G$154,$G$154-SUM($I179:L179),M28*$G$152)),2)</f>
        <v>0</v>
      </c>
      <c r="N179" s="42">
        <f>ROUND(IF(SUM($I179:M179)&gt;$G$154,0,IF((SUM($I179:M179)+N28*$G$152)&gt;$G$154,$G$154-SUM($I179:M179),N28*$G$152)),2)</f>
        <v>0</v>
      </c>
      <c r="O179" s="42">
        <f>ROUND(IF(SUM($I179:N179)&gt;$G$154,0,IF((SUM($I179:N179)+O28*$G$152)&gt;$G$154,$G$154-SUM($I179:N179),O28*$G$152)),2)</f>
        <v>0</v>
      </c>
      <c r="P179" s="42">
        <f>ROUND(IF(SUM($I179:O179)&gt;$G$154,0,IF((SUM($I179:O179)+P28*$G$152)&gt;$G$154,$G$154-SUM($I179:O179),P28*$G$152)),2)</f>
        <v>0</v>
      </c>
      <c r="Q179" s="42">
        <f>ROUND(IF(SUM($I179:P179)&gt;$G$154,0,IF((SUM($I179:P179)+Q28*$G$152)&gt;$G$154,$G$154-SUM($I179:P179),Q28*$G$152)),2)</f>
        <v>0</v>
      </c>
      <c r="R179" s="42">
        <f>ROUND(IF(SUM($I179:Q179)&gt;$G$154,0,IF((SUM($I179:Q179)+R28*$G$152)&gt;$G$154,$G$154-SUM($I179:Q179),R28*$G$152)),2)</f>
        <v>0</v>
      </c>
      <c r="S179" s="42">
        <f>ROUND(IF(SUM($I179:R179)&gt;$G$154,0,IF((SUM($I179:R179)+S28*$G$152)&gt;$G$154,$G$154-SUM($I179:R179),S28*$G$152)),2)</f>
        <v>0</v>
      </c>
      <c r="T179" s="42">
        <f>ROUND(IF(SUM($I179:S179)&gt;$G$154,0,IF((SUM($I179:S179)+T28*$G$152)&gt;$G$154,$G$154-SUM($I179:S179),T28*$G$152)),2)</f>
        <v>0</v>
      </c>
      <c r="U179" s="42">
        <f>ROUND(IF(SUM($H179:H179)&gt;$G$154,0,IF((SUM($H179:H179)+U28*$G$152)&gt;$G$154,$G$154-SUM($H179:H179),U28*$G$152)),2)</f>
        <v>168.75</v>
      </c>
      <c r="V179" s="42">
        <f>ROUND(IF(SUM($U179:U179)&gt;$G$154,0,IF((SUM($U179:U179)+V28*$G$152)&gt;$G$154,$G$154-SUM($U179:U179),V28*$G$152)),2)</f>
        <v>60.75</v>
      </c>
      <c r="W179" s="42">
        <f>ROUND(IF(SUM($U179:V179)&gt;$G$154,0,IF((SUM($U179:V179)+W28*$G$152)&gt;$G$154,$G$154-SUM($U179:V179),W28*$G$152)),2)</f>
        <v>0</v>
      </c>
      <c r="X179" s="42">
        <f>ROUND(IF(SUM($U179:W179)&gt;$G$154,0,IF((SUM($U179:W179)+X28*$G$152)&gt;$G$154,$G$154-SUM($U179:W179),X28*$G$152)),2)</f>
        <v>0</v>
      </c>
      <c r="Y179" s="42">
        <f>ROUND(IF(SUM($U179:X179)&gt;$G$154,0,IF((SUM($U179:X179)+Y28*$G$152)&gt;$G$154,$G$154-SUM($U179:X179),Y28*$G$152)),2)</f>
        <v>0</v>
      </c>
      <c r="Z179" s="42">
        <f>ROUND(IF(SUM($U179:Y179)&gt;$G$154,0,IF((SUM($U179:Y179)+Z28*$G$152)&gt;$G$154,$G$154-SUM($U179:Y179),Z28*$G$152)),2)</f>
        <v>0</v>
      </c>
      <c r="AA179" s="42">
        <f>ROUND(IF(SUM($U179:Z179)&gt;$G$154,0,IF((SUM($U179:Z179)+AA28*$G$152)&gt;$G$154,$G$154-SUM($U179:Z179),AA28*$G$152)),2)</f>
        <v>0</v>
      </c>
      <c r="AB179" s="42">
        <f>ROUND(IF(SUM($U179:AA179)&gt;$G$154,0,IF((SUM($U179:AA179)+AB28*$G$152)&gt;$G$154,$G$154-SUM($U179:AA179),AB28*$G$152)),2)</f>
        <v>0</v>
      </c>
      <c r="AC179" s="42">
        <f>ROUND(IF(SUM($U179:AB179)&gt;$G$154,0,IF((SUM($U179:AB179)+AC28*$G$152)&gt;$G$154,$G$154-SUM($U179:AB179),AC28*$G$152)),2)</f>
        <v>0</v>
      </c>
      <c r="AD179" s="42">
        <f>ROUND(IF(SUM($U179:AC179)&gt;$G$154,0,IF((SUM($U179:AC179)+AD28*$G$152)&gt;$G$154,$G$154-SUM($U179:AC179),AD28*$G$152)),2)</f>
        <v>0</v>
      </c>
      <c r="AE179" s="42">
        <f>ROUND(IF(SUM($U179:AD179)&gt;$G$154,0,IF((SUM($U179:AD179)+AE28*$G$152)&gt;$G$154,$G$154-SUM($U179:AD179),AE28*$G$152)),2)</f>
        <v>0</v>
      </c>
      <c r="AF179" s="42">
        <f>ROUND(IF(SUM($U179:AE179)&gt;$G$154,0,IF((SUM($U179:AE179)+AF28*$G$152)&gt;$G$154,$G$154-SUM($U179:AE179),AF28*$G$152)),2)</f>
        <v>0</v>
      </c>
      <c r="AG179" s="42">
        <f>ROUND(IF(SUM($H179:H179)&gt;$G$154,0,IF((SUM($H179:H179)+AG28*$G$152)&gt;$G$154,$G$154-SUM($H179:H179),AG28*$G$152)),2)</f>
        <v>168.75</v>
      </c>
      <c r="AH179" s="42">
        <f>ROUND(IF(SUM($AG179:AG179)&gt;$G$154,0,IF((SUM($AG179:AG179)+AH28*$G$152)&gt;$G$154,$G$154-SUM($AG179:AG179),AH28*$G$152)),2)</f>
        <v>60.75</v>
      </c>
      <c r="AI179" s="42">
        <f>ROUND(IF(SUM($AG179:AH179)&gt;$G$154,0,IF((SUM($AG179:AH179)+AI28*$G$152)&gt;$G$154,$G$154-SUM($AG179:AH179),AI28*$G$152)),2)</f>
        <v>0</v>
      </c>
      <c r="AJ179" s="42">
        <f>ROUND(IF(SUM($AG179:AI179)&gt;$G$154,0,IF((SUM($AG179:AI179)+AJ28*$G$152)&gt;$G$154,$G$154-SUM($AG179:AI179),AJ28*$G$152)),2)</f>
        <v>0</v>
      </c>
      <c r="AK179" s="42">
        <f>ROUND(IF(SUM($AG179:AJ179)&gt;$G$154,0,IF((SUM($AG179:AJ179)+AK28*$G$152)&gt;$G$154,$G$154-SUM($AG179:AJ179),AK28*$G$152)),2)</f>
        <v>0</v>
      </c>
      <c r="AL179" s="42">
        <f>ROUND(IF(SUM($AG179:AK179)&gt;$G$154,0,IF((SUM($AG179:AK179)+AL28*$G$152)&gt;$G$154,$G$154-SUM($AG179:AK179),AL28*$G$152)),2)</f>
        <v>0</v>
      </c>
      <c r="AM179" s="42">
        <f>ROUND(IF(SUM($AG179:AL179)&gt;$G$154,0,IF((SUM($AG179:AL179)+AM28*$G$152)&gt;$G$154,$G$154-SUM($AG179:AL179),AM28*$G$152)),2)</f>
        <v>0</v>
      </c>
      <c r="AN179" s="42">
        <f>ROUND(IF(SUM($AG179:AM179)&gt;$G$154,0,IF((SUM($AG179:AM179)+AN28*$G$152)&gt;$G$154,$G$154-SUM($AG179:AM179),AN28*$G$152)),2)</f>
        <v>0</v>
      </c>
      <c r="AO179" s="42">
        <f>ROUND(IF(SUM($AG179:AN179)&gt;$G$154,0,IF((SUM($AG179:AN179)+AO28*$G$152)&gt;$G$154,$G$154-SUM($AG179:AN179),AO28*$G$152)),2)</f>
        <v>0</v>
      </c>
      <c r="AP179" s="42">
        <f>ROUND(IF(SUM($AG179:AO179)&gt;$G$154,0,IF((SUM($AG179:AO179)+AP28*$G$152)&gt;$G$154,$G$154-SUM($AG179:AO179),AP28*$G$152)),2)</f>
        <v>0</v>
      </c>
      <c r="AQ179" s="42">
        <f>ROUND(IF(SUM($AG179:AP179)&gt;$G$154,0,IF((SUM($AG179:AP179)+AQ28*$G$152)&gt;$G$154,$G$154-SUM($AG179:AP179),AQ28*$G$152)),2)</f>
        <v>0</v>
      </c>
      <c r="AR179" s="42">
        <f>ROUND(IF(SUM($AG179:AQ179)&gt;$G$154,0,IF((SUM($AG179:AQ179)+AR28*$G$152)&gt;$G$154,$G$154-SUM($AG179:AQ179),AR28*$G$152)),2)</f>
        <v>0</v>
      </c>
    </row>
    <row r="180" spans="1:44" x14ac:dyDescent="0.3">
      <c r="A180" s="38" t="str">
        <f t="shared" si="141"/>
        <v>Regional Director/SE</v>
      </c>
      <c r="I180" s="42">
        <f>ROUND(IF(SUM($H180:H180)&gt;$G$154,0,IF((SUM($H180:H180)+I29*$G$152)&gt;$G$154,$G$154-SUM($H180:H180),I29*$G$152)),2)</f>
        <v>0</v>
      </c>
      <c r="J180" s="42">
        <f>ROUND(IF(SUM($I180:I180)&gt;$G$154,0,IF((SUM($I180:I180)+J29*$G$152)&gt;$G$154,$G$154-SUM($I180:I180),J29*$G$152)),2)</f>
        <v>0</v>
      </c>
      <c r="K180" s="42">
        <f>ROUND(IF(SUM($I180:J180)&gt;$G$154,0,IF((SUM($I180:J180)+K29*$G$152)&gt;$G$154,$G$154-SUM($I180:J180),K29*$G$152)),2)</f>
        <v>0</v>
      </c>
      <c r="L180" s="42">
        <f>ROUND(IF(SUM($I180:K180)&gt;$G$154,0,IF((SUM($I180:K180)+L29*$G$152)&gt;$G$154,$G$154-SUM($I180:K180),L29*$G$152)),2)</f>
        <v>0</v>
      </c>
      <c r="M180" s="42">
        <f>ROUND(IF(SUM($I180:L180)&gt;$G$154,0,IF((SUM($I180:L180)+M29*$G$152)&gt;$G$154,$G$154-SUM($I180:L180),M29*$G$152)),2)</f>
        <v>0</v>
      </c>
      <c r="N180" s="42">
        <f>ROUND(IF(SUM($I180:M180)&gt;$G$154,0,IF((SUM($I180:M180)+N29*$G$152)&gt;$G$154,$G$154-SUM($I180:M180),N29*$G$152)),2)</f>
        <v>0</v>
      </c>
      <c r="O180" s="42">
        <f>ROUND(IF(SUM($I180:N180)&gt;$G$154,0,IF((SUM($I180:N180)+O29*$G$152)&gt;$G$154,$G$154-SUM($I180:N180),O29*$G$152)),2)</f>
        <v>0</v>
      </c>
      <c r="P180" s="42">
        <f>ROUND(IF(SUM($I180:O180)&gt;$G$154,0,IF((SUM($I180:O180)+P29*$G$152)&gt;$G$154,$G$154-SUM($I180:O180),P29*$G$152)),2)</f>
        <v>0</v>
      </c>
      <c r="Q180" s="42">
        <f>ROUND(IF(SUM($I180:P180)&gt;$G$154,0,IF((SUM($I180:P180)+Q29*$G$152)&gt;$G$154,$G$154-SUM($I180:P180),Q29*$G$152)),2)</f>
        <v>0</v>
      </c>
      <c r="R180" s="42">
        <f>ROUND(IF(SUM($I180:Q180)&gt;$G$154,0,IF((SUM($I180:Q180)+R29*$G$152)&gt;$G$154,$G$154-SUM($I180:Q180),R29*$G$152)),2)</f>
        <v>0</v>
      </c>
      <c r="S180" s="42">
        <f>ROUND(IF(SUM($I180:R180)&gt;$G$154,0,IF((SUM($I180:R180)+S29*$G$152)&gt;$G$154,$G$154-SUM($I180:R180),S29*$G$152)),2)</f>
        <v>0</v>
      </c>
      <c r="T180" s="42">
        <f>ROUND(IF(SUM($I180:S180)&gt;$G$154,0,IF((SUM($I180:S180)+T29*$G$152)&gt;$G$154,$G$154-SUM($I180:S180),T29*$G$152)),2)</f>
        <v>0</v>
      </c>
      <c r="U180" s="42">
        <f>ROUND(IF(SUM($H180:H180)&gt;$G$154,0,IF((SUM($H180:H180)+U29*$G$152)&gt;$G$154,$G$154-SUM($H180:H180),U29*$G$152)),2)</f>
        <v>168.75</v>
      </c>
      <c r="V180" s="42">
        <f>ROUND(IF(SUM($U180:U180)&gt;$G$154,0,IF((SUM($U180:U180)+V29*$G$152)&gt;$G$154,$G$154-SUM($U180:U180),V29*$G$152)),2)</f>
        <v>60.75</v>
      </c>
      <c r="W180" s="42">
        <f>ROUND(IF(SUM($U180:V180)&gt;$G$154,0,IF((SUM($U180:V180)+W29*$G$152)&gt;$G$154,$G$154-SUM($U180:V180),W29*$G$152)),2)</f>
        <v>0</v>
      </c>
      <c r="X180" s="42">
        <f>ROUND(IF(SUM($U180:W180)&gt;$G$154,0,IF((SUM($U180:W180)+X29*$G$152)&gt;$G$154,$G$154-SUM($U180:W180),X29*$G$152)),2)</f>
        <v>0</v>
      </c>
      <c r="Y180" s="42">
        <f>ROUND(IF(SUM($U180:X180)&gt;$G$154,0,IF((SUM($U180:X180)+Y29*$G$152)&gt;$G$154,$G$154-SUM($U180:X180),Y29*$G$152)),2)</f>
        <v>0</v>
      </c>
      <c r="Z180" s="42">
        <f>ROUND(IF(SUM($U180:Y180)&gt;$G$154,0,IF((SUM($U180:Y180)+Z29*$G$152)&gt;$G$154,$G$154-SUM($U180:Y180),Z29*$G$152)),2)</f>
        <v>0</v>
      </c>
      <c r="AA180" s="42">
        <f>ROUND(IF(SUM($U180:Z180)&gt;$G$154,0,IF((SUM($U180:Z180)+AA29*$G$152)&gt;$G$154,$G$154-SUM($U180:Z180),AA29*$G$152)),2)</f>
        <v>0</v>
      </c>
      <c r="AB180" s="42">
        <f>ROUND(IF(SUM($U180:AA180)&gt;$G$154,0,IF((SUM($U180:AA180)+AB29*$G$152)&gt;$G$154,$G$154-SUM($U180:AA180),AB29*$G$152)),2)</f>
        <v>0</v>
      </c>
      <c r="AC180" s="42">
        <f>ROUND(IF(SUM($U180:AB180)&gt;$G$154,0,IF((SUM($U180:AB180)+AC29*$G$152)&gt;$G$154,$G$154-SUM($U180:AB180),AC29*$G$152)),2)</f>
        <v>0</v>
      </c>
      <c r="AD180" s="42">
        <f>ROUND(IF(SUM($U180:AC180)&gt;$G$154,0,IF((SUM($U180:AC180)+AD29*$G$152)&gt;$G$154,$G$154-SUM($U180:AC180),AD29*$G$152)),2)</f>
        <v>0</v>
      </c>
      <c r="AE180" s="42">
        <f>ROUND(IF(SUM($U180:AD180)&gt;$G$154,0,IF((SUM($U180:AD180)+AE29*$G$152)&gt;$G$154,$G$154-SUM($U180:AD180),AE29*$G$152)),2)</f>
        <v>0</v>
      </c>
      <c r="AF180" s="42">
        <f>ROUND(IF(SUM($U180:AE180)&gt;$G$154,0,IF((SUM($U180:AE180)+AF29*$G$152)&gt;$G$154,$G$154-SUM($U180:AE180),AF29*$G$152)),2)</f>
        <v>0</v>
      </c>
      <c r="AG180" s="42">
        <f>ROUND(IF(SUM($H180:H180)&gt;$G$154,0,IF((SUM($H180:H180)+AG29*$G$152)&gt;$G$154,$G$154-SUM($H180:H180),AG29*$G$152)),2)</f>
        <v>168.75</v>
      </c>
      <c r="AH180" s="42">
        <f>ROUND(IF(SUM($AG180:AG180)&gt;$G$154,0,IF((SUM($AG180:AG180)+AH29*$G$152)&gt;$G$154,$G$154-SUM($AG180:AG180),AH29*$G$152)),2)</f>
        <v>60.75</v>
      </c>
      <c r="AI180" s="42">
        <f>ROUND(IF(SUM($AG180:AH180)&gt;$G$154,0,IF((SUM($AG180:AH180)+AI29*$G$152)&gt;$G$154,$G$154-SUM($AG180:AH180),AI29*$G$152)),2)</f>
        <v>0</v>
      </c>
      <c r="AJ180" s="42">
        <f>ROUND(IF(SUM($AG180:AI180)&gt;$G$154,0,IF((SUM($AG180:AI180)+AJ29*$G$152)&gt;$G$154,$G$154-SUM($AG180:AI180),AJ29*$G$152)),2)</f>
        <v>0</v>
      </c>
      <c r="AK180" s="42">
        <f>ROUND(IF(SUM($AG180:AJ180)&gt;$G$154,0,IF((SUM($AG180:AJ180)+AK29*$G$152)&gt;$G$154,$G$154-SUM($AG180:AJ180),AK29*$G$152)),2)</f>
        <v>0</v>
      </c>
      <c r="AL180" s="42">
        <f>ROUND(IF(SUM($AG180:AK180)&gt;$G$154,0,IF((SUM($AG180:AK180)+AL29*$G$152)&gt;$G$154,$G$154-SUM($AG180:AK180),AL29*$G$152)),2)</f>
        <v>0</v>
      </c>
      <c r="AM180" s="42">
        <f>ROUND(IF(SUM($AG180:AL180)&gt;$G$154,0,IF((SUM($AG180:AL180)+AM29*$G$152)&gt;$G$154,$G$154-SUM($AG180:AL180),AM29*$G$152)),2)</f>
        <v>0</v>
      </c>
      <c r="AN180" s="42">
        <f>ROUND(IF(SUM($AG180:AM180)&gt;$G$154,0,IF((SUM($AG180:AM180)+AN29*$G$152)&gt;$G$154,$G$154-SUM($AG180:AM180),AN29*$G$152)),2)</f>
        <v>0</v>
      </c>
      <c r="AO180" s="42">
        <f>ROUND(IF(SUM($AG180:AN180)&gt;$G$154,0,IF((SUM($AG180:AN180)+AO29*$G$152)&gt;$G$154,$G$154-SUM($AG180:AN180),AO29*$G$152)),2)</f>
        <v>0</v>
      </c>
      <c r="AP180" s="42">
        <f>ROUND(IF(SUM($AG180:AO180)&gt;$G$154,0,IF((SUM($AG180:AO180)+AP29*$G$152)&gt;$G$154,$G$154-SUM($AG180:AO180),AP29*$G$152)),2)</f>
        <v>0</v>
      </c>
      <c r="AQ180" s="42">
        <f>ROUND(IF(SUM($AG180:AP180)&gt;$G$154,0,IF((SUM($AG180:AP180)+AQ29*$G$152)&gt;$G$154,$G$154-SUM($AG180:AP180),AQ29*$G$152)),2)</f>
        <v>0</v>
      </c>
      <c r="AR180" s="42">
        <f>ROUND(IF(SUM($AG180:AQ180)&gt;$G$154,0,IF((SUM($AG180:AQ180)+AR29*$G$152)&gt;$G$154,$G$154-SUM($AG180:AQ180),AR29*$G$152)),2)</f>
        <v>0</v>
      </c>
    </row>
    <row r="181" spans="1:44" x14ac:dyDescent="0.3">
      <c r="A181" s="38" t="str">
        <f t="shared" si="141"/>
        <v>Regional Director/West</v>
      </c>
      <c r="I181" s="42">
        <f>ROUND(IF(SUM($H181:H181)&gt;$G$154,0,IF((SUM($H181:H181)+I30*$G$152)&gt;$G$154,$G$154-SUM($H181:H181),I30*$G$152)),2)</f>
        <v>0</v>
      </c>
      <c r="J181" s="42">
        <f>ROUND(IF(SUM($I181:I181)&gt;$G$154,0,IF((SUM($I181:I181)+J30*$G$152)&gt;$G$154,$G$154-SUM($I181:I181),J30*$G$152)),2)</f>
        <v>0</v>
      </c>
      <c r="K181" s="42">
        <f>ROUND(IF(SUM($I181:J181)&gt;$G$154,0,IF((SUM($I181:J181)+K30*$G$152)&gt;$G$154,$G$154-SUM($I181:J181),K30*$G$152)),2)</f>
        <v>0</v>
      </c>
      <c r="L181" s="42">
        <f>ROUND(IF(SUM($I181:K181)&gt;$G$154,0,IF((SUM($I181:K181)+L30*$G$152)&gt;$G$154,$G$154-SUM($I181:K181),L30*$G$152)),2)</f>
        <v>0</v>
      </c>
      <c r="M181" s="42">
        <f>ROUND(IF(SUM($I181:L181)&gt;$G$154,0,IF((SUM($I181:L181)+M30*$G$152)&gt;$G$154,$G$154-SUM($I181:L181),M30*$G$152)),2)</f>
        <v>0</v>
      </c>
      <c r="N181" s="42">
        <f>ROUND(IF(SUM($I181:M181)&gt;$G$154,0,IF((SUM($I181:M181)+N30*$G$152)&gt;$G$154,$G$154-SUM($I181:M181),N30*$G$152)),2)</f>
        <v>0</v>
      </c>
      <c r="O181" s="42">
        <f>ROUND(IF(SUM($I181:N181)&gt;$G$154,0,IF((SUM($I181:N181)+O30*$G$152)&gt;$G$154,$G$154-SUM($I181:N181),O30*$G$152)),2)</f>
        <v>0</v>
      </c>
      <c r="P181" s="42">
        <f>ROUND(IF(SUM($I181:O181)&gt;$G$154,0,IF((SUM($I181:O181)+P30*$G$152)&gt;$G$154,$G$154-SUM($I181:O181),P30*$G$152)),2)</f>
        <v>0</v>
      </c>
      <c r="Q181" s="42">
        <f>ROUND(IF(SUM($I181:P181)&gt;$G$154,0,IF((SUM($I181:P181)+Q30*$G$152)&gt;$G$154,$G$154-SUM($I181:P181),Q30*$G$152)),2)</f>
        <v>0</v>
      </c>
      <c r="R181" s="42">
        <f>ROUND(IF(SUM($I181:Q181)&gt;$G$154,0,IF((SUM($I181:Q181)+R30*$G$152)&gt;$G$154,$G$154-SUM($I181:Q181),R30*$G$152)),2)</f>
        <v>0</v>
      </c>
      <c r="S181" s="42">
        <f>ROUND(IF(SUM($I181:R181)&gt;$G$154,0,IF((SUM($I181:R181)+S30*$G$152)&gt;$G$154,$G$154-SUM($I181:R181),S30*$G$152)),2)</f>
        <v>0</v>
      </c>
      <c r="T181" s="42">
        <f>ROUND(IF(SUM($I181:S181)&gt;$G$154,0,IF((SUM($I181:S181)+T30*$G$152)&gt;$G$154,$G$154-SUM($I181:S181),T30*$G$152)),2)</f>
        <v>0</v>
      </c>
      <c r="U181" s="42">
        <f>ROUND(IF(SUM($H181:H181)&gt;$G$154,0,IF((SUM($H181:H181)+U30*$G$152)&gt;$G$154,$G$154-SUM($H181:H181),U30*$G$152)),2)</f>
        <v>168.75</v>
      </c>
      <c r="V181" s="42">
        <f>ROUND(IF(SUM($U181:U181)&gt;$G$154,0,IF((SUM($U181:U181)+V30*$G$152)&gt;$G$154,$G$154-SUM($U181:U181),V30*$G$152)),2)</f>
        <v>60.75</v>
      </c>
      <c r="W181" s="42">
        <f>ROUND(IF(SUM($U181:V181)&gt;$G$154,0,IF((SUM($U181:V181)+W30*$G$152)&gt;$G$154,$G$154-SUM($U181:V181),W30*$G$152)),2)</f>
        <v>0</v>
      </c>
      <c r="X181" s="42">
        <f>ROUND(IF(SUM($U181:W181)&gt;$G$154,0,IF((SUM($U181:W181)+X30*$G$152)&gt;$G$154,$G$154-SUM($U181:W181),X30*$G$152)),2)</f>
        <v>0</v>
      </c>
      <c r="Y181" s="42">
        <f>ROUND(IF(SUM($U181:X181)&gt;$G$154,0,IF((SUM($U181:X181)+Y30*$G$152)&gt;$G$154,$G$154-SUM($U181:X181),Y30*$G$152)),2)</f>
        <v>0</v>
      </c>
      <c r="Z181" s="42">
        <f>ROUND(IF(SUM($U181:Y181)&gt;$G$154,0,IF((SUM($U181:Y181)+Z30*$G$152)&gt;$G$154,$G$154-SUM($U181:Y181),Z30*$G$152)),2)</f>
        <v>0</v>
      </c>
      <c r="AA181" s="42">
        <f>ROUND(IF(SUM($U181:Z181)&gt;$G$154,0,IF((SUM($U181:Z181)+AA30*$G$152)&gt;$G$154,$G$154-SUM($U181:Z181),AA30*$G$152)),2)</f>
        <v>0</v>
      </c>
      <c r="AB181" s="42">
        <f>ROUND(IF(SUM($U181:AA181)&gt;$G$154,0,IF((SUM($U181:AA181)+AB30*$G$152)&gt;$G$154,$G$154-SUM($U181:AA181),AB30*$G$152)),2)</f>
        <v>0</v>
      </c>
      <c r="AC181" s="42">
        <f>ROUND(IF(SUM($U181:AB181)&gt;$G$154,0,IF((SUM($U181:AB181)+AC30*$G$152)&gt;$G$154,$G$154-SUM($U181:AB181),AC30*$G$152)),2)</f>
        <v>0</v>
      </c>
      <c r="AD181" s="42">
        <f>ROUND(IF(SUM($U181:AC181)&gt;$G$154,0,IF((SUM($U181:AC181)+AD30*$G$152)&gt;$G$154,$G$154-SUM($U181:AC181),AD30*$G$152)),2)</f>
        <v>0</v>
      </c>
      <c r="AE181" s="42">
        <f>ROUND(IF(SUM($U181:AD181)&gt;$G$154,0,IF((SUM($U181:AD181)+AE30*$G$152)&gt;$G$154,$G$154-SUM($U181:AD181),AE30*$G$152)),2)</f>
        <v>0</v>
      </c>
      <c r="AF181" s="42">
        <f>ROUND(IF(SUM($U181:AE181)&gt;$G$154,0,IF((SUM($U181:AE181)+AF30*$G$152)&gt;$G$154,$G$154-SUM($U181:AE181),AF30*$G$152)),2)</f>
        <v>0</v>
      </c>
      <c r="AG181" s="42">
        <f>ROUND(IF(SUM($H181:H181)&gt;$G$154,0,IF((SUM($H181:H181)+AG30*$G$152)&gt;$G$154,$G$154-SUM($H181:H181),AG30*$G$152)),2)</f>
        <v>168.75</v>
      </c>
      <c r="AH181" s="42">
        <f>ROUND(IF(SUM($AG181:AG181)&gt;$G$154,0,IF((SUM($AG181:AG181)+AH30*$G$152)&gt;$G$154,$G$154-SUM($AG181:AG181),AH30*$G$152)),2)</f>
        <v>60.75</v>
      </c>
      <c r="AI181" s="42">
        <f>ROUND(IF(SUM($AG181:AH181)&gt;$G$154,0,IF((SUM($AG181:AH181)+AI30*$G$152)&gt;$G$154,$G$154-SUM($AG181:AH181),AI30*$G$152)),2)</f>
        <v>0</v>
      </c>
      <c r="AJ181" s="42">
        <f>ROUND(IF(SUM($AG181:AI181)&gt;$G$154,0,IF((SUM($AG181:AI181)+AJ30*$G$152)&gt;$G$154,$G$154-SUM($AG181:AI181),AJ30*$G$152)),2)</f>
        <v>0</v>
      </c>
      <c r="AK181" s="42">
        <f>ROUND(IF(SUM($AG181:AJ181)&gt;$G$154,0,IF((SUM($AG181:AJ181)+AK30*$G$152)&gt;$G$154,$G$154-SUM($AG181:AJ181),AK30*$G$152)),2)</f>
        <v>0</v>
      </c>
      <c r="AL181" s="42">
        <f>ROUND(IF(SUM($AG181:AK181)&gt;$G$154,0,IF((SUM($AG181:AK181)+AL30*$G$152)&gt;$G$154,$G$154-SUM($AG181:AK181),AL30*$G$152)),2)</f>
        <v>0</v>
      </c>
      <c r="AM181" s="42">
        <f>ROUND(IF(SUM($AG181:AL181)&gt;$G$154,0,IF((SUM($AG181:AL181)+AM30*$G$152)&gt;$G$154,$G$154-SUM($AG181:AL181),AM30*$G$152)),2)</f>
        <v>0</v>
      </c>
      <c r="AN181" s="42">
        <f>ROUND(IF(SUM($AG181:AM181)&gt;$G$154,0,IF((SUM($AG181:AM181)+AN30*$G$152)&gt;$G$154,$G$154-SUM($AG181:AM181),AN30*$G$152)),2)</f>
        <v>0</v>
      </c>
      <c r="AO181" s="42">
        <f>ROUND(IF(SUM($AG181:AN181)&gt;$G$154,0,IF((SUM($AG181:AN181)+AO30*$G$152)&gt;$G$154,$G$154-SUM($AG181:AN181),AO30*$G$152)),2)</f>
        <v>0</v>
      </c>
      <c r="AP181" s="42">
        <f>ROUND(IF(SUM($AG181:AO181)&gt;$G$154,0,IF((SUM($AG181:AO181)+AP30*$G$152)&gt;$G$154,$G$154-SUM($AG181:AO181),AP30*$G$152)),2)</f>
        <v>0</v>
      </c>
      <c r="AQ181" s="42">
        <f>ROUND(IF(SUM($AG181:AP181)&gt;$G$154,0,IF((SUM($AG181:AP181)+AQ30*$G$152)&gt;$G$154,$G$154-SUM($AG181:AP181),AQ30*$G$152)),2)</f>
        <v>0</v>
      </c>
      <c r="AR181" s="42">
        <f>ROUND(IF(SUM($AG181:AQ181)&gt;$G$154,0,IF((SUM($AG181:AQ181)+AR30*$G$152)&gt;$G$154,$G$154-SUM($AG181:AQ181),AR30*$G$152)),2)</f>
        <v>0</v>
      </c>
    </row>
    <row r="182" spans="1:44" x14ac:dyDescent="0.3">
      <c r="A182" s="38" t="str">
        <f t="shared" si="141"/>
        <v>Sales Engineer</v>
      </c>
      <c r="I182" s="42">
        <f>ROUND(IF(SUM($H182:H182)&gt;$G$154,0,IF((SUM($H182:H182)+I31*$G$152)&gt;$G$154,$G$154-SUM($H182:H182),I31*$G$152)),2)</f>
        <v>0</v>
      </c>
      <c r="J182" s="42">
        <f>ROUND(IF(SUM($I182:I182)&gt;$G$154,0,IF((SUM($I182:I182)+J31*$G$152)&gt;$G$154,$G$154-SUM($I182:I182),J31*$G$152)),2)</f>
        <v>0</v>
      </c>
      <c r="K182" s="42">
        <f>ROUND(IF(SUM($I182:J182)&gt;$G$154,0,IF((SUM($I182:J182)+K31*$G$152)&gt;$G$154,$G$154-SUM($I182:J182),K31*$G$152)),2)</f>
        <v>0</v>
      </c>
      <c r="L182" s="42">
        <f>ROUND(IF(SUM($I182:K182)&gt;$G$154,0,IF((SUM($I182:K182)+L31*$G$152)&gt;$G$154,$G$154-SUM($I182:K182),L31*$G$152)),2)</f>
        <v>0</v>
      </c>
      <c r="M182" s="42">
        <f>ROUND(IF(SUM($I182:L182)&gt;$G$154,0,IF((SUM($I182:L182)+M31*$G$152)&gt;$G$154,$G$154-SUM($I182:L182),M31*$G$152)),2)</f>
        <v>0</v>
      </c>
      <c r="N182" s="42">
        <f>ROUND(IF(SUM($I182:M182)&gt;$G$154,0,IF((SUM($I182:M182)+N31*$G$152)&gt;$G$154,$G$154-SUM($I182:M182),N31*$G$152)),2)</f>
        <v>0</v>
      </c>
      <c r="O182" s="42">
        <f>ROUND(IF(SUM($I182:N182)&gt;$G$154,0,IF((SUM($I182:N182)+O31*$G$152)&gt;$G$154,$G$154-SUM($I182:N182),O31*$G$152)),2)</f>
        <v>0</v>
      </c>
      <c r="P182" s="42">
        <f>ROUND(IF(SUM($I182:O182)&gt;$G$154,0,IF((SUM($I182:O182)+P31*$G$152)&gt;$G$154,$G$154-SUM($I182:O182),P31*$G$152)),2)</f>
        <v>0</v>
      </c>
      <c r="Q182" s="42">
        <f>ROUND(IF(SUM($I182:P182)&gt;$G$154,0,IF((SUM($I182:P182)+Q31*$G$152)&gt;$G$154,$G$154-SUM($I182:P182),Q31*$G$152)),2)</f>
        <v>0</v>
      </c>
      <c r="R182" s="42">
        <f>ROUND(IF(SUM($I182:Q182)&gt;$G$154,0,IF((SUM($I182:Q182)+R31*$G$152)&gt;$G$154,$G$154-SUM($I182:Q182),R31*$G$152)),2)</f>
        <v>0</v>
      </c>
      <c r="S182" s="42">
        <f>ROUND(IF(SUM($I182:R182)&gt;$G$154,0,IF((SUM($I182:R182)+S31*$G$152)&gt;$G$154,$G$154-SUM($I182:R182),S31*$G$152)),2)</f>
        <v>0</v>
      </c>
      <c r="T182" s="42">
        <f>ROUND(IF(SUM($I182:S182)&gt;$G$154,0,IF((SUM($I182:S182)+T31*$G$152)&gt;$G$154,$G$154-SUM($I182:S182),T31*$G$152)),2)</f>
        <v>0</v>
      </c>
      <c r="U182" s="42">
        <f>ROUND(IF(SUM($H182:H182)&gt;$G$154,0,IF((SUM($H182:H182)+U31*$G$152)&gt;$G$154,$G$154-SUM($H182:H182),U31*$G$152)),2)</f>
        <v>168.75</v>
      </c>
      <c r="V182" s="42">
        <f>ROUND(IF(SUM($U182:U182)&gt;$G$154,0,IF((SUM($U182:U182)+V31*$G$152)&gt;$G$154,$G$154-SUM($U182:U182),V31*$G$152)),2)</f>
        <v>60.75</v>
      </c>
      <c r="W182" s="42">
        <f>ROUND(IF(SUM($U182:V182)&gt;$G$154,0,IF((SUM($U182:V182)+W31*$G$152)&gt;$G$154,$G$154-SUM($U182:V182),W31*$G$152)),2)</f>
        <v>0</v>
      </c>
      <c r="X182" s="42">
        <f>ROUND(IF(SUM($U182:W182)&gt;$G$154,0,IF((SUM($U182:W182)+X31*$G$152)&gt;$G$154,$G$154-SUM($U182:W182),X31*$G$152)),2)</f>
        <v>0</v>
      </c>
      <c r="Y182" s="42">
        <f>ROUND(IF(SUM($U182:X182)&gt;$G$154,0,IF((SUM($U182:X182)+Y31*$G$152)&gt;$G$154,$G$154-SUM($U182:X182),Y31*$G$152)),2)</f>
        <v>0</v>
      </c>
      <c r="Z182" s="42">
        <f>ROUND(IF(SUM($U182:Y182)&gt;$G$154,0,IF((SUM($U182:Y182)+Z31*$G$152)&gt;$G$154,$G$154-SUM($U182:Y182),Z31*$G$152)),2)</f>
        <v>0</v>
      </c>
      <c r="AA182" s="42">
        <f>ROUND(IF(SUM($U182:Z182)&gt;$G$154,0,IF((SUM($U182:Z182)+AA31*$G$152)&gt;$G$154,$G$154-SUM($U182:Z182),AA31*$G$152)),2)</f>
        <v>0</v>
      </c>
      <c r="AB182" s="42">
        <f>ROUND(IF(SUM($U182:AA182)&gt;$G$154,0,IF((SUM($U182:AA182)+AB31*$G$152)&gt;$G$154,$G$154-SUM($U182:AA182),AB31*$G$152)),2)</f>
        <v>0</v>
      </c>
      <c r="AC182" s="42">
        <f>ROUND(IF(SUM($U182:AB182)&gt;$G$154,0,IF((SUM($U182:AB182)+AC31*$G$152)&gt;$G$154,$G$154-SUM($U182:AB182),AC31*$G$152)),2)</f>
        <v>0</v>
      </c>
      <c r="AD182" s="42">
        <f>ROUND(IF(SUM($U182:AC182)&gt;$G$154,0,IF((SUM($U182:AC182)+AD31*$G$152)&gt;$G$154,$G$154-SUM($U182:AC182),AD31*$G$152)),2)</f>
        <v>0</v>
      </c>
      <c r="AE182" s="42">
        <f>ROUND(IF(SUM($U182:AD182)&gt;$G$154,0,IF((SUM($U182:AD182)+AE31*$G$152)&gt;$G$154,$G$154-SUM($U182:AD182),AE31*$G$152)),2)</f>
        <v>0</v>
      </c>
      <c r="AF182" s="42">
        <f>ROUND(IF(SUM($U182:AE182)&gt;$G$154,0,IF((SUM($U182:AE182)+AF31*$G$152)&gt;$G$154,$G$154-SUM($U182:AE182),AF31*$G$152)),2)</f>
        <v>0</v>
      </c>
      <c r="AG182" s="42">
        <f>ROUND(IF(SUM($H182:H182)&gt;$G$154,0,IF((SUM($H182:H182)+AG31*$G$152)&gt;$G$154,$G$154-SUM($H182:H182),AG31*$G$152)),2)</f>
        <v>168.75</v>
      </c>
      <c r="AH182" s="42">
        <f>ROUND(IF(SUM($AG182:AG182)&gt;$G$154,0,IF((SUM($AG182:AG182)+AH31*$G$152)&gt;$G$154,$G$154-SUM($AG182:AG182),AH31*$G$152)),2)</f>
        <v>60.75</v>
      </c>
      <c r="AI182" s="42">
        <f>ROUND(IF(SUM($AG182:AH182)&gt;$G$154,0,IF((SUM($AG182:AH182)+AI31*$G$152)&gt;$G$154,$G$154-SUM($AG182:AH182),AI31*$G$152)),2)</f>
        <v>0</v>
      </c>
      <c r="AJ182" s="42">
        <f>ROUND(IF(SUM($AG182:AI182)&gt;$G$154,0,IF((SUM($AG182:AI182)+AJ31*$G$152)&gt;$G$154,$G$154-SUM($AG182:AI182),AJ31*$G$152)),2)</f>
        <v>0</v>
      </c>
      <c r="AK182" s="42">
        <f>ROUND(IF(SUM($AG182:AJ182)&gt;$G$154,0,IF((SUM($AG182:AJ182)+AK31*$G$152)&gt;$G$154,$G$154-SUM($AG182:AJ182),AK31*$G$152)),2)</f>
        <v>0</v>
      </c>
      <c r="AL182" s="42">
        <f>ROUND(IF(SUM($AG182:AK182)&gt;$G$154,0,IF((SUM($AG182:AK182)+AL31*$G$152)&gt;$G$154,$G$154-SUM($AG182:AK182),AL31*$G$152)),2)</f>
        <v>0</v>
      </c>
      <c r="AM182" s="42">
        <f>ROUND(IF(SUM($AG182:AL182)&gt;$G$154,0,IF((SUM($AG182:AL182)+AM31*$G$152)&gt;$G$154,$G$154-SUM($AG182:AL182),AM31*$G$152)),2)</f>
        <v>0</v>
      </c>
      <c r="AN182" s="42">
        <f>ROUND(IF(SUM($AG182:AM182)&gt;$G$154,0,IF((SUM($AG182:AM182)+AN31*$G$152)&gt;$G$154,$G$154-SUM($AG182:AM182),AN31*$G$152)),2)</f>
        <v>0</v>
      </c>
      <c r="AO182" s="42">
        <f>ROUND(IF(SUM($AG182:AN182)&gt;$G$154,0,IF((SUM($AG182:AN182)+AO31*$G$152)&gt;$G$154,$G$154-SUM($AG182:AN182),AO31*$G$152)),2)</f>
        <v>0</v>
      </c>
      <c r="AP182" s="42">
        <f>ROUND(IF(SUM($AG182:AO182)&gt;$G$154,0,IF((SUM($AG182:AO182)+AP31*$G$152)&gt;$G$154,$G$154-SUM($AG182:AO182),AP31*$G$152)),2)</f>
        <v>0</v>
      </c>
      <c r="AQ182" s="42">
        <f>ROUND(IF(SUM($AG182:AP182)&gt;$G$154,0,IF((SUM($AG182:AP182)+AQ31*$G$152)&gt;$G$154,$G$154-SUM($AG182:AP182),AQ31*$G$152)),2)</f>
        <v>0</v>
      </c>
      <c r="AR182" s="42">
        <f>ROUND(IF(SUM($AG182:AQ182)&gt;$G$154,0,IF((SUM($AG182:AQ182)+AR31*$G$152)&gt;$G$154,$G$154-SUM($AG182:AQ182),AR31*$G$152)),2)</f>
        <v>0</v>
      </c>
    </row>
    <row r="183" spans="1:44" x14ac:dyDescent="0.3">
      <c r="A183" s="38" t="str">
        <f t="shared" si="141"/>
        <v>Field Engineer</v>
      </c>
      <c r="I183" s="42">
        <f>ROUND(IF(SUM($H183:H183)&gt;$G$154,0,IF((SUM($H183:H183)+I32*$G$152)&gt;$G$154,$G$154-SUM($H183:H183),I32*$G$152)),2)</f>
        <v>0</v>
      </c>
      <c r="J183" s="42">
        <f>ROUND(IF(SUM($I183:I183)&gt;$G$154,0,IF((SUM($I183:I183)+J32*$G$152)&gt;$G$154,$G$154-SUM($I183:I183),J32*$G$152)),2)</f>
        <v>0</v>
      </c>
      <c r="K183" s="42">
        <f>ROUND(IF(SUM($I183:J183)&gt;$G$154,0,IF((SUM($I183:J183)+K32*$G$152)&gt;$G$154,$G$154-SUM($I183:J183),K32*$G$152)),2)</f>
        <v>0</v>
      </c>
      <c r="L183" s="42">
        <f>ROUND(IF(SUM($I183:K183)&gt;$G$154,0,IF((SUM($I183:K183)+L32*$G$152)&gt;$G$154,$G$154-SUM($I183:K183),L32*$G$152)),2)</f>
        <v>0</v>
      </c>
      <c r="M183" s="42">
        <f>ROUND(IF(SUM($I183:L183)&gt;$G$154,0,IF((SUM($I183:L183)+M32*$G$152)&gt;$G$154,$G$154-SUM($I183:L183),M32*$G$152)),2)</f>
        <v>0</v>
      </c>
      <c r="N183" s="42">
        <f>ROUND(IF(SUM($I183:M183)&gt;$G$154,0,IF((SUM($I183:M183)+N32*$G$152)&gt;$G$154,$G$154-SUM($I183:M183),N32*$G$152)),2)</f>
        <v>0</v>
      </c>
      <c r="O183" s="42">
        <f>ROUND(IF(SUM($I183:N183)&gt;$G$154,0,IF((SUM($I183:N183)+O32*$G$152)&gt;$G$154,$G$154-SUM($I183:N183),O32*$G$152)),2)</f>
        <v>0</v>
      </c>
      <c r="P183" s="42">
        <f>ROUND(IF(SUM($I183:O183)&gt;$G$154,0,IF((SUM($I183:O183)+P32*$G$152)&gt;$G$154,$G$154-SUM($I183:O183),P32*$G$152)),2)</f>
        <v>0</v>
      </c>
      <c r="Q183" s="42">
        <f>ROUND(IF(SUM($I183:P183)&gt;$G$154,0,IF((SUM($I183:P183)+Q32*$G$152)&gt;$G$154,$G$154-SUM($I183:P183),Q32*$G$152)),2)</f>
        <v>0</v>
      </c>
      <c r="R183" s="42">
        <f>ROUND(IF(SUM($I183:Q183)&gt;$G$154,0,IF((SUM($I183:Q183)+R32*$G$152)&gt;$G$154,$G$154-SUM($I183:Q183),R32*$G$152)),2)</f>
        <v>0</v>
      </c>
      <c r="S183" s="42">
        <f>ROUND(IF(SUM($I183:R183)&gt;$G$154,0,IF((SUM($I183:R183)+S32*$G$152)&gt;$G$154,$G$154-SUM($I183:R183),S32*$G$152)),2)</f>
        <v>0</v>
      </c>
      <c r="T183" s="42">
        <f>ROUND(IF(SUM($I183:S183)&gt;$G$154,0,IF((SUM($I183:S183)+T32*$G$152)&gt;$G$154,$G$154-SUM($I183:S183),T32*$G$152)),2)</f>
        <v>0</v>
      </c>
      <c r="U183" s="42">
        <f>ROUND(IF(SUM($H183:H183)&gt;$G$154,0,IF((SUM($H183:H183)+U32*$G$152)&gt;$G$154,$G$154-SUM($H183:H183),U32*$G$152)),2)</f>
        <v>0</v>
      </c>
      <c r="V183" s="42">
        <f>ROUND(IF(SUM($U183:U183)&gt;$G$154,0,IF((SUM($U183:U183)+V32*$G$152)&gt;$G$154,$G$154-SUM($U183:U183),V32*$G$152)),2)</f>
        <v>0</v>
      </c>
      <c r="W183" s="42">
        <f>ROUND(IF(SUM($U183:V183)&gt;$G$154,0,IF((SUM($U183:V183)+W32*$G$152)&gt;$G$154,$G$154-SUM($U183:V183),W32*$G$152)),2)</f>
        <v>0</v>
      </c>
      <c r="X183" s="42">
        <f>ROUND(IF(SUM($U183:W183)&gt;$G$154,0,IF((SUM($U183:W183)+X32*$G$152)&gt;$G$154,$G$154-SUM($U183:W183),X32*$G$152)),2)</f>
        <v>0</v>
      </c>
      <c r="Y183" s="42">
        <f>ROUND(IF(SUM($U183:X183)&gt;$G$154,0,IF((SUM($U183:X183)+Y32*$G$152)&gt;$G$154,$G$154-SUM($U183:X183),Y32*$G$152)),2)</f>
        <v>0</v>
      </c>
      <c r="Z183" s="42">
        <f>ROUND(IF(SUM($U183:Y183)&gt;$G$154,0,IF((SUM($U183:Y183)+Z32*$G$152)&gt;$G$154,$G$154-SUM($U183:Y183),Z32*$G$152)),2)</f>
        <v>0</v>
      </c>
      <c r="AA183" s="42">
        <f>ROUND(IF(SUM($U183:Z183)&gt;$G$154,0,IF((SUM($U183:Z183)+AA32*$G$152)&gt;$G$154,$G$154-SUM($U183:Z183),AA32*$G$152)),2)</f>
        <v>135</v>
      </c>
      <c r="AB183" s="42">
        <f>ROUND(IF(SUM($U183:AA183)&gt;$G$154,0,IF((SUM($U183:AA183)+AB32*$G$152)&gt;$G$154,$G$154-SUM($U183:AA183),AB32*$G$152)),2)</f>
        <v>94.5</v>
      </c>
      <c r="AC183" s="42">
        <f>ROUND(IF(SUM($U183:AB183)&gt;$G$154,0,IF((SUM($U183:AB183)+AC32*$G$152)&gt;$G$154,$G$154-SUM($U183:AB183),AC32*$G$152)),2)</f>
        <v>0</v>
      </c>
      <c r="AD183" s="42">
        <f>ROUND(IF(SUM($U183:AC183)&gt;$G$154,0,IF((SUM($U183:AC183)+AD32*$G$152)&gt;$G$154,$G$154-SUM($U183:AC183),AD32*$G$152)),2)</f>
        <v>0</v>
      </c>
      <c r="AE183" s="42">
        <f>ROUND(IF(SUM($U183:AD183)&gt;$G$154,0,IF((SUM($U183:AD183)+AE32*$G$152)&gt;$G$154,$G$154-SUM($U183:AD183),AE32*$G$152)),2)</f>
        <v>0</v>
      </c>
      <c r="AF183" s="42">
        <f>ROUND(IF(SUM($U183:AE183)&gt;$G$154,0,IF((SUM($U183:AE183)+AF32*$G$152)&gt;$G$154,$G$154-SUM($U183:AE183),AF32*$G$152)),2)</f>
        <v>0</v>
      </c>
      <c r="AG183" s="42">
        <f>ROUND(IF(SUM($H183:H183)&gt;$G$154,0,IF((SUM($H183:H183)+AG32*$G$152)&gt;$G$154,$G$154-SUM($H183:H183),AG32*$G$152)),2)</f>
        <v>135</v>
      </c>
      <c r="AH183" s="42">
        <f>ROUND(IF(SUM($AG183:AG183)&gt;$G$154,0,IF((SUM($AG183:AG183)+AH32*$G$152)&gt;$G$154,$G$154-SUM($AG183:AG183),AH32*$G$152)),2)</f>
        <v>94.5</v>
      </c>
      <c r="AI183" s="42">
        <f>ROUND(IF(SUM($AG183:AH183)&gt;$G$154,0,IF((SUM($AG183:AH183)+AI32*$G$152)&gt;$G$154,$G$154-SUM($AG183:AH183),AI32*$G$152)),2)</f>
        <v>0</v>
      </c>
      <c r="AJ183" s="42">
        <f>ROUND(IF(SUM($AG183:AI183)&gt;$G$154,0,IF((SUM($AG183:AI183)+AJ32*$G$152)&gt;$G$154,$G$154-SUM($AG183:AI183),AJ32*$G$152)),2)</f>
        <v>0</v>
      </c>
      <c r="AK183" s="42">
        <f>ROUND(IF(SUM($AG183:AJ183)&gt;$G$154,0,IF((SUM($AG183:AJ183)+AK32*$G$152)&gt;$G$154,$G$154-SUM($AG183:AJ183),AK32*$G$152)),2)</f>
        <v>0</v>
      </c>
      <c r="AL183" s="42">
        <f>ROUND(IF(SUM($AG183:AK183)&gt;$G$154,0,IF((SUM($AG183:AK183)+AL32*$G$152)&gt;$G$154,$G$154-SUM($AG183:AK183),AL32*$G$152)),2)</f>
        <v>0</v>
      </c>
      <c r="AM183" s="42">
        <f>ROUND(IF(SUM($AG183:AL183)&gt;$G$154,0,IF((SUM($AG183:AL183)+AM32*$G$152)&gt;$G$154,$G$154-SUM($AG183:AL183),AM32*$G$152)),2)</f>
        <v>0</v>
      </c>
      <c r="AN183" s="42">
        <f>ROUND(IF(SUM($AG183:AM183)&gt;$G$154,0,IF((SUM($AG183:AM183)+AN32*$G$152)&gt;$G$154,$G$154-SUM($AG183:AM183),AN32*$G$152)),2)</f>
        <v>0</v>
      </c>
      <c r="AO183" s="42">
        <f>ROUND(IF(SUM($AG183:AN183)&gt;$G$154,0,IF((SUM($AG183:AN183)+AO32*$G$152)&gt;$G$154,$G$154-SUM($AG183:AN183),AO32*$G$152)),2)</f>
        <v>0</v>
      </c>
      <c r="AP183" s="42">
        <f>ROUND(IF(SUM($AG183:AO183)&gt;$G$154,0,IF((SUM($AG183:AO183)+AP32*$G$152)&gt;$G$154,$G$154-SUM($AG183:AO183),AP32*$G$152)),2)</f>
        <v>0</v>
      </c>
      <c r="AQ183" s="42">
        <f>ROUND(IF(SUM($AG183:AP183)&gt;$G$154,0,IF((SUM($AG183:AP183)+AQ32*$G$152)&gt;$G$154,$G$154-SUM($AG183:AP183),AQ32*$G$152)),2)</f>
        <v>0</v>
      </c>
      <c r="AR183" s="42">
        <f>ROUND(IF(SUM($AG183:AQ183)&gt;$G$154,0,IF((SUM($AG183:AQ183)+AR32*$G$152)&gt;$G$154,$G$154-SUM($AG183:AQ183),AR32*$G$152)),2)</f>
        <v>0</v>
      </c>
    </row>
    <row r="184" spans="1:44" x14ac:dyDescent="0.3">
      <c r="A184" s="38" t="str">
        <f t="shared" si="141"/>
        <v>Professional Serv.-Trainer</v>
      </c>
      <c r="I184" s="42">
        <f>ROUND(IF(SUM($H184:H184)&gt;$G$154,0,IF((SUM($H184:H184)+I33*$G$152)&gt;$G$154,$G$154-SUM($H184:H184),I33*$G$152)),2)</f>
        <v>0</v>
      </c>
      <c r="J184" s="42">
        <f>ROUND(IF(SUM($I184:I184)&gt;$G$154,0,IF((SUM($I184:I184)+J33*$G$152)&gt;$G$154,$G$154-SUM($I184:I184),J33*$G$152)),2)</f>
        <v>0</v>
      </c>
      <c r="K184" s="42">
        <f>ROUND(IF(SUM($I184:J184)&gt;$G$154,0,IF((SUM($I184:J184)+K33*$G$152)&gt;$G$154,$G$154-SUM($I184:J184),K33*$G$152)),2)</f>
        <v>0</v>
      </c>
      <c r="L184" s="42">
        <f>ROUND(IF(SUM($I184:K184)&gt;$G$154,0,IF((SUM($I184:K184)+L33*$G$152)&gt;$G$154,$G$154-SUM($I184:K184),L33*$G$152)),2)</f>
        <v>0</v>
      </c>
      <c r="M184" s="42">
        <f>ROUND(IF(SUM($I184:L184)&gt;$G$154,0,IF((SUM($I184:L184)+M33*$G$152)&gt;$G$154,$G$154-SUM($I184:L184),M33*$G$152)),2)</f>
        <v>0</v>
      </c>
      <c r="N184" s="42">
        <f>ROUND(IF(SUM($I184:M184)&gt;$G$154,0,IF((SUM($I184:M184)+N33*$G$152)&gt;$G$154,$G$154-SUM($I184:M184),N33*$G$152)),2)</f>
        <v>0</v>
      </c>
      <c r="O184" s="42">
        <f>ROUND(IF(SUM($I184:N184)&gt;$G$154,0,IF((SUM($I184:N184)+O33*$G$152)&gt;$G$154,$G$154-SUM($I184:N184),O33*$G$152)),2)</f>
        <v>0</v>
      </c>
      <c r="P184" s="42">
        <f>ROUND(IF(SUM($I184:O184)&gt;$G$154,0,IF((SUM($I184:O184)+P33*$G$152)&gt;$G$154,$G$154-SUM($I184:O184),P33*$G$152)),2)</f>
        <v>0</v>
      </c>
      <c r="Q184" s="42">
        <f>ROUND(IF(SUM($I184:P184)&gt;$G$154,0,IF((SUM($I184:P184)+Q33*$G$152)&gt;$G$154,$G$154-SUM($I184:P184),Q33*$G$152)),2)</f>
        <v>0</v>
      </c>
      <c r="R184" s="42">
        <f>ROUND(IF(SUM($I184:Q184)&gt;$G$154,0,IF((SUM($I184:Q184)+R33*$G$152)&gt;$G$154,$G$154-SUM($I184:Q184),R33*$G$152)),2)</f>
        <v>0</v>
      </c>
      <c r="S184" s="42">
        <f>ROUND(IF(SUM($I184:R184)&gt;$G$154,0,IF((SUM($I184:R184)+S33*$G$152)&gt;$G$154,$G$154-SUM($I184:R184),S33*$G$152)),2)</f>
        <v>0</v>
      </c>
      <c r="T184" s="42">
        <f>ROUND(IF(SUM($I184:S184)&gt;$G$154,0,IF((SUM($I184:S184)+T33*$G$152)&gt;$G$154,$G$154-SUM($I184:S184),T33*$G$152)),2)</f>
        <v>0</v>
      </c>
      <c r="U184" s="42">
        <f>ROUND(IF(SUM($H184:H184)&gt;$G$154,0,IF((SUM($H184:H184)+U33*$G$152)&gt;$G$154,$G$154-SUM($H184:H184),U33*$G$152)),2)</f>
        <v>0</v>
      </c>
      <c r="V184" s="42">
        <f>ROUND(IF(SUM($U184:U184)&gt;$G$154,0,IF((SUM($U184:U184)+V33*$G$152)&gt;$G$154,$G$154-SUM($U184:U184),V33*$G$152)),2)</f>
        <v>0</v>
      </c>
      <c r="W184" s="42">
        <f>ROUND(IF(SUM($U184:V184)&gt;$G$154,0,IF((SUM($U184:V184)+W33*$G$152)&gt;$G$154,$G$154-SUM($U184:V184),W33*$G$152)),2)</f>
        <v>0</v>
      </c>
      <c r="X184" s="42">
        <f>ROUND(IF(SUM($U184:W184)&gt;$G$154,0,IF((SUM($U184:W184)+X33*$G$152)&gt;$G$154,$G$154-SUM($U184:W184),X33*$G$152)),2)</f>
        <v>0</v>
      </c>
      <c r="Y184" s="42">
        <f>ROUND(IF(SUM($U184:X184)&gt;$G$154,0,IF((SUM($U184:X184)+Y33*$G$152)&gt;$G$154,$G$154-SUM($U184:X184),Y33*$G$152)),2)</f>
        <v>0</v>
      </c>
      <c r="Z184" s="42">
        <f>ROUND(IF(SUM($U184:Y184)&gt;$G$154,0,IF((SUM($U184:Y184)+Z33*$G$152)&gt;$G$154,$G$154-SUM($U184:Y184),Z33*$G$152)),2)</f>
        <v>0</v>
      </c>
      <c r="AA184" s="42">
        <f>ROUND(IF(SUM($U184:Z184)&gt;$G$154,0,IF((SUM($U184:Z184)+AA33*$G$152)&gt;$G$154,$G$154-SUM($U184:Z184),AA33*$G$152)),2)</f>
        <v>0</v>
      </c>
      <c r="AB184" s="42">
        <f>ROUND(IF(SUM($U184:AA184)&gt;$G$154,0,IF((SUM($U184:AA184)+AB33*$G$152)&gt;$G$154,$G$154-SUM($U184:AA184),AB33*$G$152)),2)</f>
        <v>0</v>
      </c>
      <c r="AC184" s="42">
        <f>ROUND(IF(SUM($U184:AB184)&gt;$G$154,0,IF((SUM($U184:AB184)+AC33*$G$152)&gt;$G$154,$G$154-SUM($U184:AB184),AC33*$G$152)),2)</f>
        <v>0</v>
      </c>
      <c r="AD184" s="42">
        <f>ROUND(IF(SUM($U184:AC184)&gt;$G$154,0,IF((SUM($U184:AC184)+AD33*$G$152)&gt;$G$154,$G$154-SUM($U184:AC184),AD33*$G$152)),2)</f>
        <v>0</v>
      </c>
      <c r="AE184" s="42">
        <f>ROUND(IF(SUM($U184:AD184)&gt;$G$154,0,IF((SUM($U184:AD184)+AE33*$G$152)&gt;$G$154,$G$154-SUM($U184:AD184),AE33*$G$152)),2)</f>
        <v>168.75</v>
      </c>
      <c r="AF184" s="42">
        <f>ROUND(IF(SUM($U184:AE184)&gt;$G$154,0,IF((SUM($U184:AE184)+AF33*$G$152)&gt;$G$154,$G$154-SUM($U184:AE184),AF33*$G$152)),2)</f>
        <v>60.75</v>
      </c>
      <c r="AG184" s="42">
        <f>ROUND(IF(SUM($H184:H184)&gt;$G$154,0,IF((SUM($H184:H184)+AG33*$G$152)&gt;$G$154,$G$154-SUM($H184:H184),AG33*$G$152)),2)</f>
        <v>168.75</v>
      </c>
      <c r="AH184" s="42">
        <f>ROUND(IF(SUM($AG184:AG184)&gt;$G$154,0,IF((SUM($AG184:AG184)+AH33*$G$152)&gt;$G$154,$G$154-SUM($AG184:AG184),AH33*$G$152)),2)</f>
        <v>60.75</v>
      </c>
      <c r="AI184" s="42">
        <f>ROUND(IF(SUM($AG184:AH184)&gt;$G$154,0,IF((SUM($AG184:AH184)+AI33*$G$152)&gt;$G$154,$G$154-SUM($AG184:AH184),AI33*$G$152)),2)</f>
        <v>0</v>
      </c>
      <c r="AJ184" s="42">
        <f>ROUND(IF(SUM($AG184:AI184)&gt;$G$154,0,IF((SUM($AG184:AI184)+AJ33*$G$152)&gt;$G$154,$G$154-SUM($AG184:AI184),AJ33*$G$152)),2)</f>
        <v>0</v>
      </c>
      <c r="AK184" s="42">
        <f>ROUND(IF(SUM($AG184:AJ184)&gt;$G$154,0,IF((SUM($AG184:AJ184)+AK33*$G$152)&gt;$G$154,$G$154-SUM($AG184:AJ184),AK33*$G$152)),2)</f>
        <v>0</v>
      </c>
      <c r="AL184" s="42">
        <f>ROUND(IF(SUM($AG184:AK184)&gt;$G$154,0,IF((SUM($AG184:AK184)+AL33*$G$152)&gt;$G$154,$G$154-SUM($AG184:AK184),AL33*$G$152)),2)</f>
        <v>0</v>
      </c>
      <c r="AM184" s="42">
        <f>ROUND(IF(SUM($AG184:AL184)&gt;$G$154,0,IF((SUM($AG184:AL184)+AM33*$G$152)&gt;$G$154,$G$154-SUM($AG184:AL184),AM33*$G$152)),2)</f>
        <v>0</v>
      </c>
      <c r="AN184" s="42">
        <f>ROUND(IF(SUM($AG184:AM184)&gt;$G$154,0,IF((SUM($AG184:AM184)+AN33*$G$152)&gt;$G$154,$G$154-SUM($AG184:AM184),AN33*$G$152)),2)</f>
        <v>0</v>
      </c>
      <c r="AO184" s="42">
        <f>ROUND(IF(SUM($AG184:AN184)&gt;$G$154,0,IF((SUM($AG184:AN184)+AO33*$G$152)&gt;$G$154,$G$154-SUM($AG184:AN184),AO33*$G$152)),2)</f>
        <v>0</v>
      </c>
      <c r="AP184" s="42">
        <f>ROUND(IF(SUM($AG184:AO184)&gt;$G$154,0,IF((SUM($AG184:AO184)+AP33*$G$152)&gt;$G$154,$G$154-SUM($AG184:AO184),AP33*$G$152)),2)</f>
        <v>0</v>
      </c>
      <c r="AQ184" s="42">
        <f>ROUND(IF(SUM($AG184:AP184)&gt;$G$154,0,IF((SUM($AG184:AP184)+AQ33*$G$152)&gt;$G$154,$G$154-SUM($AG184:AP184),AQ33*$G$152)),2)</f>
        <v>0</v>
      </c>
      <c r="AR184" s="42">
        <f>ROUND(IF(SUM($AG184:AQ184)&gt;$G$154,0,IF((SUM($AG184:AQ184)+AR33*$G$152)&gt;$G$154,$G$154-SUM($AG184:AQ184),AR33*$G$152)),2)</f>
        <v>0</v>
      </c>
    </row>
    <row r="185" spans="1:44" x14ac:dyDescent="0.3">
      <c r="A185" s="38" t="str">
        <f t="shared" si="141"/>
        <v>Field Engineer</v>
      </c>
      <c r="I185" s="42">
        <f>ROUND(IF(SUM($H185:H185)&gt;$G$154,0,IF((SUM($H185:H185)+I34*$G$152)&gt;$G$154,$G$154-SUM($H185:H185),I34*$G$152)),2)</f>
        <v>0</v>
      </c>
      <c r="J185" s="42">
        <f>ROUND(IF(SUM($I185:I185)&gt;$G$154,0,IF((SUM($I185:I185)+J34*$G$152)&gt;$G$154,$G$154-SUM($I185:I185),J34*$G$152)),2)</f>
        <v>0</v>
      </c>
      <c r="K185" s="42">
        <f>ROUND(IF(SUM($I185:J185)&gt;$G$154,0,IF((SUM($I185:J185)+K34*$G$152)&gt;$G$154,$G$154-SUM($I185:J185),K34*$G$152)),2)</f>
        <v>0</v>
      </c>
      <c r="L185" s="42">
        <f>ROUND(IF(SUM($I185:K185)&gt;$G$154,0,IF((SUM($I185:K185)+L34*$G$152)&gt;$G$154,$G$154-SUM($I185:K185),L34*$G$152)),2)</f>
        <v>0</v>
      </c>
      <c r="M185" s="42">
        <f>ROUND(IF(SUM($I185:L185)&gt;$G$154,0,IF((SUM($I185:L185)+M34*$G$152)&gt;$G$154,$G$154-SUM($I185:L185),M34*$G$152)),2)</f>
        <v>0</v>
      </c>
      <c r="N185" s="42">
        <f>ROUND(IF(SUM($I185:M185)&gt;$G$154,0,IF((SUM($I185:M185)+N34*$G$152)&gt;$G$154,$G$154-SUM($I185:M185),N34*$G$152)),2)</f>
        <v>0</v>
      </c>
      <c r="O185" s="42">
        <f>ROUND(IF(SUM($I185:N185)&gt;$G$154,0,IF((SUM($I185:N185)+O34*$G$152)&gt;$G$154,$G$154-SUM($I185:N185),O34*$G$152)),2)</f>
        <v>0</v>
      </c>
      <c r="P185" s="42">
        <f>ROUND(IF(SUM($I185:O185)&gt;$G$154,0,IF((SUM($I185:O185)+P34*$G$152)&gt;$G$154,$G$154-SUM($I185:O185),P34*$G$152)),2)</f>
        <v>0</v>
      </c>
      <c r="Q185" s="42">
        <f>ROUND(IF(SUM($I185:P185)&gt;$G$154,0,IF((SUM($I185:P185)+Q34*$G$152)&gt;$G$154,$G$154-SUM($I185:P185),Q34*$G$152)),2)</f>
        <v>0</v>
      </c>
      <c r="R185" s="42">
        <f>ROUND(IF(SUM($I185:Q185)&gt;$G$154,0,IF((SUM($I185:Q185)+R34*$G$152)&gt;$G$154,$G$154-SUM($I185:Q185),R34*$G$152)),2)</f>
        <v>0</v>
      </c>
      <c r="S185" s="42">
        <f>ROUND(IF(SUM($I185:R185)&gt;$G$154,0,IF((SUM($I185:R185)+S34*$G$152)&gt;$G$154,$G$154-SUM($I185:R185),S34*$G$152)),2)</f>
        <v>0</v>
      </c>
      <c r="T185" s="42">
        <f>ROUND(IF(SUM($I185:S185)&gt;$G$154,0,IF((SUM($I185:S185)+T34*$G$152)&gt;$G$154,$G$154-SUM($I185:S185),T34*$G$152)),2)</f>
        <v>0</v>
      </c>
      <c r="U185" s="42">
        <f>ROUND(IF(SUM($H185:H185)&gt;$G$154,0,IF((SUM($H185:H185)+U34*$G$152)&gt;$G$154,$G$154-SUM($H185:H185),U34*$G$152)),2)</f>
        <v>0</v>
      </c>
      <c r="V185" s="42">
        <f>ROUND(IF(SUM($U185:U185)&gt;$G$154,0,IF((SUM($U185:U185)+V34*$G$152)&gt;$G$154,$G$154-SUM($U185:U185),V34*$G$152)),2)</f>
        <v>0</v>
      </c>
      <c r="W185" s="42">
        <f>ROUND(IF(SUM($U185:V185)&gt;$G$154,0,IF((SUM($U185:V185)+W34*$G$152)&gt;$G$154,$G$154-SUM($U185:V185),W34*$G$152)),2)</f>
        <v>0</v>
      </c>
      <c r="X185" s="42">
        <f>ROUND(IF(SUM($U185:W185)&gt;$G$154,0,IF((SUM($U185:W185)+X34*$G$152)&gt;$G$154,$G$154-SUM($U185:W185),X34*$G$152)),2)</f>
        <v>0</v>
      </c>
      <c r="Y185" s="42">
        <f>ROUND(IF(SUM($U185:X185)&gt;$G$154,0,IF((SUM($U185:X185)+Y34*$G$152)&gt;$G$154,$G$154-SUM($U185:X185),Y34*$G$152)),2)</f>
        <v>0</v>
      </c>
      <c r="Z185" s="42">
        <f>ROUND(IF(SUM($U185:Y185)&gt;$G$154,0,IF((SUM($U185:Y185)+Z34*$G$152)&gt;$G$154,$G$154-SUM($U185:Y185),Z34*$G$152)),2)</f>
        <v>0</v>
      </c>
      <c r="AA185" s="42">
        <f>ROUND(IF(SUM($U185:Z185)&gt;$G$154,0,IF((SUM($U185:Z185)+AA34*$G$152)&gt;$G$154,$G$154-SUM($U185:Z185),AA34*$G$152)),2)</f>
        <v>0</v>
      </c>
      <c r="AB185" s="42">
        <f>ROUND(IF(SUM($U185:AA185)&gt;$G$154,0,IF((SUM($U185:AA185)+AB34*$G$152)&gt;$G$154,$G$154-SUM($U185:AA185),AB34*$G$152)),2)</f>
        <v>0</v>
      </c>
      <c r="AC185" s="42">
        <f>ROUND(IF(SUM($U185:AB185)&gt;$G$154,0,IF((SUM($U185:AB185)+AC34*$G$152)&gt;$G$154,$G$154-SUM($U185:AB185),AC34*$G$152)),2)</f>
        <v>0</v>
      </c>
      <c r="AD185" s="42">
        <f>ROUND(IF(SUM($U185:AC185)&gt;$G$154,0,IF((SUM($U185:AC185)+AD34*$G$152)&gt;$G$154,$G$154-SUM($U185:AC185),AD34*$G$152)),2)</f>
        <v>0</v>
      </c>
      <c r="AE185" s="42">
        <f>ROUND(IF(SUM($U185:AD185)&gt;$G$154,0,IF((SUM($U185:AD185)+AE34*$G$152)&gt;$G$154,$G$154-SUM($U185:AD185),AE34*$G$152)),2)</f>
        <v>0</v>
      </c>
      <c r="AF185" s="42">
        <f>ROUND(IF(SUM($U185:AE185)&gt;$G$154,0,IF((SUM($U185:AE185)+AF34*$G$152)&gt;$G$154,$G$154-SUM($U185:AE185),AF34*$G$152)),2)</f>
        <v>135</v>
      </c>
      <c r="AG185" s="42">
        <f>ROUND(IF(SUM($H185:H185)&gt;$G$154,0,IF((SUM($H185:H185)+AG34*$G$152)&gt;$G$154,$G$154-SUM($H185:H185),AG34*$G$152)),2)</f>
        <v>135</v>
      </c>
      <c r="AH185" s="42">
        <f>ROUND(IF(SUM($AG185:AG185)&gt;$G$154,0,IF((SUM($AG185:AG185)+AH34*$G$152)&gt;$G$154,$G$154-SUM($AG185:AG185),AH34*$G$152)),2)</f>
        <v>94.5</v>
      </c>
      <c r="AI185" s="42">
        <f>ROUND(IF(SUM($AG185:AH185)&gt;$G$154,0,IF((SUM($AG185:AH185)+AI34*$G$152)&gt;$G$154,$G$154-SUM($AG185:AH185),AI34*$G$152)),2)</f>
        <v>0</v>
      </c>
      <c r="AJ185" s="42">
        <f>ROUND(IF(SUM($AG185:AI185)&gt;$G$154,0,IF((SUM($AG185:AI185)+AJ34*$G$152)&gt;$G$154,$G$154-SUM($AG185:AI185),AJ34*$G$152)),2)</f>
        <v>0</v>
      </c>
      <c r="AK185" s="42">
        <f>ROUND(IF(SUM($AG185:AJ185)&gt;$G$154,0,IF((SUM($AG185:AJ185)+AK34*$G$152)&gt;$G$154,$G$154-SUM($AG185:AJ185),AK34*$G$152)),2)</f>
        <v>0</v>
      </c>
      <c r="AL185" s="42">
        <f>ROUND(IF(SUM($AG185:AK185)&gt;$G$154,0,IF((SUM($AG185:AK185)+AL34*$G$152)&gt;$G$154,$G$154-SUM($AG185:AK185),AL34*$G$152)),2)</f>
        <v>0</v>
      </c>
      <c r="AM185" s="42">
        <f>ROUND(IF(SUM($AG185:AL185)&gt;$G$154,0,IF((SUM($AG185:AL185)+AM34*$G$152)&gt;$G$154,$G$154-SUM($AG185:AL185),AM34*$G$152)),2)</f>
        <v>0</v>
      </c>
      <c r="AN185" s="42">
        <f>ROUND(IF(SUM($AG185:AM185)&gt;$G$154,0,IF((SUM($AG185:AM185)+AN34*$G$152)&gt;$G$154,$G$154-SUM($AG185:AM185),AN34*$G$152)),2)</f>
        <v>0</v>
      </c>
      <c r="AO185" s="42">
        <f>ROUND(IF(SUM($AG185:AN185)&gt;$G$154,0,IF((SUM($AG185:AN185)+AO34*$G$152)&gt;$G$154,$G$154-SUM($AG185:AN185),AO34*$G$152)),2)</f>
        <v>0</v>
      </c>
      <c r="AP185" s="42">
        <f>ROUND(IF(SUM($AG185:AO185)&gt;$G$154,0,IF((SUM($AG185:AO185)+AP34*$G$152)&gt;$G$154,$G$154-SUM($AG185:AO185),AP34*$G$152)),2)</f>
        <v>0</v>
      </c>
      <c r="AQ185" s="42">
        <f>ROUND(IF(SUM($AG185:AP185)&gt;$G$154,0,IF((SUM($AG185:AP185)+AQ34*$G$152)&gt;$G$154,$G$154-SUM($AG185:AP185),AQ34*$G$152)),2)</f>
        <v>0</v>
      </c>
      <c r="AR185" s="42">
        <f>ROUND(IF(SUM($AG185:AQ185)&gt;$G$154,0,IF((SUM($AG185:AQ185)+AR34*$G$152)&gt;$G$154,$G$154-SUM($AG185:AQ185),AR34*$G$152)),2)</f>
        <v>0</v>
      </c>
    </row>
    <row r="186" spans="1:44" x14ac:dyDescent="0.3">
      <c r="A186" s="38" t="str">
        <f t="shared" si="141"/>
        <v>Controller</v>
      </c>
      <c r="I186" s="42">
        <f>ROUND(IF(SUM($H186:H186)&gt;$G$154,0,IF((SUM($H186:H186)+I35*$G$152)&gt;$G$154,$G$154-SUM($H186:H186),I35*$G$152)),2)</f>
        <v>0</v>
      </c>
      <c r="J186" s="42">
        <f>ROUND(IF(SUM($I186:I186)&gt;$G$154,0,IF((SUM($I186:I186)+J35*$G$152)&gt;$G$154,$G$154-SUM($I186:I186),J35*$G$152)),2)</f>
        <v>0</v>
      </c>
      <c r="K186" s="42">
        <f>ROUND(IF(SUM($I186:J186)&gt;$G$154,0,IF((SUM($I186:J186)+K35*$G$152)&gt;$G$154,$G$154-SUM($I186:J186),K35*$G$152)),2)</f>
        <v>0</v>
      </c>
      <c r="L186" s="42">
        <f>ROUND(IF(SUM($I186:K186)&gt;$G$154,0,IF((SUM($I186:K186)+L35*$G$152)&gt;$G$154,$G$154-SUM($I186:K186),L35*$G$152)),2)</f>
        <v>0</v>
      </c>
      <c r="M186" s="42">
        <f>ROUND(IF(SUM($I186:L186)&gt;$G$154,0,IF((SUM($I186:L186)+M35*$G$152)&gt;$G$154,$G$154-SUM($I186:L186),M35*$G$152)),2)</f>
        <v>0</v>
      </c>
      <c r="N186" s="42">
        <f>ROUND(IF(SUM($I186:M186)&gt;$G$154,0,IF((SUM($I186:M186)+N35*$G$152)&gt;$G$154,$G$154-SUM($I186:M186),N35*$G$152)),2)</f>
        <v>0</v>
      </c>
      <c r="O186" s="42">
        <f>ROUND(IF(SUM($I186:N186)&gt;$G$154,0,IF((SUM($I186:N186)+O35*$G$152)&gt;$G$154,$G$154-SUM($I186:N186),O35*$G$152)),2)</f>
        <v>0</v>
      </c>
      <c r="P186" s="42">
        <f>ROUND(IF(SUM($I186:O186)&gt;$G$154,0,IF((SUM($I186:O186)+P35*$G$152)&gt;$G$154,$G$154-SUM($I186:O186),P35*$G$152)),2)</f>
        <v>0</v>
      </c>
      <c r="Q186" s="42">
        <f>ROUND(IF(SUM($I186:P186)&gt;$G$154,0,IF((SUM($I186:P186)+Q35*$G$152)&gt;$G$154,$G$154-SUM($I186:P186),Q35*$G$152)),2)</f>
        <v>0</v>
      </c>
      <c r="R186" s="42">
        <f>ROUND(IF(SUM($I186:Q186)&gt;$G$154,0,IF((SUM($I186:Q186)+R35*$G$152)&gt;$G$154,$G$154-SUM($I186:Q186),R35*$G$152)),2)</f>
        <v>0</v>
      </c>
      <c r="S186" s="42">
        <f>ROUND(IF(SUM($I186:R186)&gt;$G$154,0,IF((SUM($I186:R186)+S35*$G$152)&gt;$G$154,$G$154-SUM($I186:R186),S35*$G$152)),2)</f>
        <v>0</v>
      </c>
      <c r="T186" s="42">
        <f>ROUND(IF(SUM($I186:S186)&gt;$G$154,0,IF((SUM($I186:S186)+T35*$G$152)&gt;$G$154,$G$154-SUM($I186:S186),T35*$G$152)),2)</f>
        <v>0</v>
      </c>
      <c r="U186" s="42">
        <f>ROUND(IF(SUM($H186:H186)&gt;$G$154,0,IF((SUM($H186:H186)+U35*$G$152)&gt;$G$154,$G$154-SUM($H186:H186),U35*$G$152)),2)</f>
        <v>0</v>
      </c>
      <c r="V186" s="42">
        <f>ROUND(IF(SUM($U186:U186)&gt;$G$154,0,IF((SUM($U186:U186)+V35*$G$152)&gt;$G$154,$G$154-SUM($U186:U186),V35*$G$152)),2)</f>
        <v>0</v>
      </c>
      <c r="W186" s="42">
        <f>ROUND(IF(SUM($U186:V186)&gt;$G$154,0,IF((SUM($U186:V186)+W35*$G$152)&gt;$G$154,$G$154-SUM($U186:V186),W35*$G$152)),2)</f>
        <v>0</v>
      </c>
      <c r="X186" s="42">
        <f>ROUND(IF(SUM($U186:W186)&gt;$G$154,0,IF((SUM($U186:W186)+X35*$G$152)&gt;$G$154,$G$154-SUM($U186:W186),X35*$G$152)),2)</f>
        <v>0</v>
      </c>
      <c r="Y186" s="42">
        <f>ROUND(IF(SUM($U186:X186)&gt;$G$154,0,IF((SUM($U186:X186)+Y35*$G$152)&gt;$G$154,$G$154-SUM($U186:X186),Y35*$G$152)),2)</f>
        <v>0</v>
      </c>
      <c r="Z186" s="42">
        <f>ROUND(IF(SUM($U186:Y186)&gt;$G$154,0,IF((SUM($U186:Y186)+Z35*$G$152)&gt;$G$154,$G$154-SUM($U186:Y186),Z35*$G$152)),2)</f>
        <v>0</v>
      </c>
      <c r="AA186" s="42">
        <f>ROUND(IF(SUM($U186:Z186)&gt;$G$154,0,IF((SUM($U186:Z186)+AA35*$G$152)&gt;$G$154,$G$154-SUM($U186:Z186),AA35*$G$152)),2)</f>
        <v>0</v>
      </c>
      <c r="AB186" s="42">
        <f>ROUND(IF(SUM($U186:AA186)&gt;$G$154,0,IF((SUM($U186:AA186)+AB35*$G$152)&gt;$G$154,$G$154-SUM($U186:AA186),AB35*$G$152)),2)</f>
        <v>0</v>
      </c>
      <c r="AC186" s="42">
        <f>ROUND(IF(SUM($U186:AB186)&gt;$G$154,0,IF((SUM($U186:AB186)+AC35*$G$152)&gt;$G$154,$G$154-SUM($U186:AB186),AC35*$G$152)),2)</f>
        <v>0</v>
      </c>
      <c r="AD186" s="42">
        <f>ROUND(IF(SUM($U186:AC186)&gt;$G$154,0,IF((SUM($U186:AC186)+AD35*$G$152)&gt;$G$154,$G$154-SUM($U186:AC186),AD35*$G$152)),2)</f>
        <v>0</v>
      </c>
      <c r="AE186" s="42">
        <f>ROUND(IF(SUM($U186:AD186)&gt;$G$154,0,IF((SUM($U186:AD186)+AE35*$G$152)&gt;$G$154,$G$154-SUM($U186:AD186),AE35*$G$152)),2)</f>
        <v>0</v>
      </c>
      <c r="AF186" s="42">
        <f>ROUND(IF(SUM($U186:AE186)&gt;$G$154,0,IF((SUM($U186:AE186)+AF35*$G$152)&gt;$G$154,$G$154-SUM($U186:AE186),AF35*$G$152)),2)</f>
        <v>0</v>
      </c>
      <c r="AG186" s="42">
        <f>ROUND(IF(SUM($H186:H186)&gt;$G$154,0,IF((SUM($H186:H186)+AG35*$G$152)&gt;$G$154,$G$154-SUM($H186:H186),AG35*$G$152)),2)</f>
        <v>180</v>
      </c>
      <c r="AH186" s="42">
        <f>ROUND(IF(SUM($AG186:AG186)&gt;$G$154,0,IF((SUM($AG186:AG186)+AH35*$G$152)&gt;$G$154,$G$154-SUM($AG186:AG186),AH35*$G$152)),2)</f>
        <v>49.5</v>
      </c>
      <c r="AI186" s="42">
        <f>ROUND(IF(SUM($AG186:AH186)&gt;$G$154,0,IF((SUM($AG186:AH186)+AI35*$G$152)&gt;$G$154,$G$154-SUM($AG186:AH186),AI35*$G$152)),2)</f>
        <v>0</v>
      </c>
      <c r="AJ186" s="42">
        <f>ROUND(IF(SUM($AG186:AI186)&gt;$G$154,0,IF((SUM($AG186:AI186)+AJ35*$G$152)&gt;$G$154,$G$154-SUM($AG186:AI186),AJ35*$G$152)),2)</f>
        <v>0</v>
      </c>
      <c r="AK186" s="42">
        <f>ROUND(IF(SUM($AG186:AJ186)&gt;$G$154,0,IF((SUM($AG186:AJ186)+AK35*$G$152)&gt;$G$154,$G$154-SUM($AG186:AJ186),AK35*$G$152)),2)</f>
        <v>0</v>
      </c>
      <c r="AL186" s="42">
        <f>ROUND(IF(SUM($AG186:AK186)&gt;$G$154,0,IF((SUM($AG186:AK186)+AL35*$G$152)&gt;$G$154,$G$154-SUM($AG186:AK186),AL35*$G$152)),2)</f>
        <v>0</v>
      </c>
      <c r="AM186" s="42">
        <f>ROUND(IF(SUM($AG186:AL186)&gt;$G$154,0,IF((SUM($AG186:AL186)+AM35*$G$152)&gt;$G$154,$G$154-SUM($AG186:AL186),AM35*$G$152)),2)</f>
        <v>0</v>
      </c>
      <c r="AN186" s="42">
        <f>ROUND(IF(SUM($AG186:AM186)&gt;$G$154,0,IF((SUM($AG186:AM186)+AN35*$G$152)&gt;$G$154,$G$154-SUM($AG186:AM186),AN35*$G$152)),2)</f>
        <v>0</v>
      </c>
      <c r="AO186" s="42">
        <f>ROUND(IF(SUM($AG186:AN186)&gt;$G$154,0,IF((SUM($AG186:AN186)+AO35*$G$152)&gt;$G$154,$G$154-SUM($AG186:AN186),AO35*$G$152)),2)</f>
        <v>0</v>
      </c>
      <c r="AP186" s="42">
        <f>ROUND(IF(SUM($AG186:AO186)&gt;$G$154,0,IF((SUM($AG186:AO186)+AP35*$G$152)&gt;$G$154,$G$154-SUM($AG186:AO186),AP35*$G$152)),2)</f>
        <v>0</v>
      </c>
      <c r="AQ186" s="42">
        <f>ROUND(IF(SUM($AG186:AP186)&gt;$G$154,0,IF((SUM($AG186:AP186)+AQ35*$G$152)&gt;$G$154,$G$154-SUM($AG186:AP186),AQ35*$G$152)),2)</f>
        <v>0</v>
      </c>
      <c r="AR186" s="42">
        <f>ROUND(IF(SUM($AG186:AQ186)&gt;$G$154,0,IF((SUM($AG186:AQ186)+AR35*$G$152)&gt;$G$154,$G$154-SUM($AG186:AQ186),AR35*$G$152)),2)</f>
        <v>0</v>
      </c>
    </row>
    <row r="187" spans="1:44" x14ac:dyDescent="0.3">
      <c r="A187" s="38" t="str">
        <f t="shared" si="141"/>
        <v>Purchasing Assistant</v>
      </c>
      <c r="I187" s="42">
        <f>ROUND(IF(SUM($H187:H187)&gt;$G$154,0,IF((SUM($H187:H187)+I36*$G$152)&gt;$G$154,$G$154-SUM($H187:H187),I36*$G$152)),2)</f>
        <v>0</v>
      </c>
      <c r="J187" s="42">
        <f>ROUND(IF(SUM($I187:I187)&gt;$G$154,0,IF((SUM($I187:I187)+J36*$G$152)&gt;$G$154,$G$154-SUM($I187:I187),J36*$G$152)),2)</f>
        <v>0</v>
      </c>
      <c r="K187" s="42">
        <f>ROUND(IF(SUM($I187:J187)&gt;$G$154,0,IF((SUM($I187:J187)+K36*$G$152)&gt;$G$154,$G$154-SUM($I187:J187),K36*$G$152)),2)</f>
        <v>0</v>
      </c>
      <c r="L187" s="42">
        <f>ROUND(IF(SUM($I187:K187)&gt;$G$154,0,IF((SUM($I187:K187)+L36*$G$152)&gt;$G$154,$G$154-SUM($I187:K187),L36*$G$152)),2)</f>
        <v>0</v>
      </c>
      <c r="M187" s="42">
        <f>ROUND(IF(SUM($I187:L187)&gt;$G$154,0,IF((SUM($I187:L187)+M36*$G$152)&gt;$G$154,$G$154-SUM($I187:L187),M36*$G$152)),2)</f>
        <v>0</v>
      </c>
      <c r="N187" s="42">
        <f>ROUND(IF(SUM($I187:M187)&gt;$G$154,0,IF((SUM($I187:M187)+N36*$G$152)&gt;$G$154,$G$154-SUM($I187:M187),N36*$G$152)),2)</f>
        <v>0</v>
      </c>
      <c r="O187" s="42">
        <f>ROUND(IF(SUM($I187:N187)&gt;$G$154,0,IF((SUM($I187:N187)+O36*$G$152)&gt;$G$154,$G$154-SUM($I187:N187),O36*$G$152)),2)</f>
        <v>0</v>
      </c>
      <c r="P187" s="42">
        <f>ROUND(IF(SUM($I187:O187)&gt;$G$154,0,IF((SUM($I187:O187)+P36*$G$152)&gt;$G$154,$G$154-SUM($I187:O187),P36*$G$152)),2)</f>
        <v>0</v>
      </c>
      <c r="Q187" s="42">
        <f>ROUND(IF(SUM($I187:P187)&gt;$G$154,0,IF((SUM($I187:P187)+Q36*$G$152)&gt;$G$154,$G$154-SUM($I187:P187),Q36*$G$152)),2)</f>
        <v>0</v>
      </c>
      <c r="R187" s="42">
        <f>ROUND(IF(SUM($I187:Q187)&gt;$G$154,0,IF((SUM($I187:Q187)+R36*$G$152)&gt;$G$154,$G$154-SUM($I187:Q187),R36*$G$152)),2)</f>
        <v>0</v>
      </c>
      <c r="S187" s="42">
        <f>ROUND(IF(SUM($I187:R187)&gt;$G$154,0,IF((SUM($I187:R187)+S36*$G$152)&gt;$G$154,$G$154-SUM($I187:R187),S36*$G$152)),2)</f>
        <v>0</v>
      </c>
      <c r="T187" s="42">
        <f>ROUND(IF(SUM($I187:S187)&gt;$G$154,0,IF((SUM($I187:S187)+T36*$G$152)&gt;$G$154,$G$154-SUM($I187:S187),T36*$G$152)),2)</f>
        <v>0</v>
      </c>
      <c r="U187" s="42">
        <f>ROUND(IF(SUM($H187:H187)&gt;$G$154,0,IF((SUM($H187:H187)+U36*$G$152)&gt;$G$154,$G$154-SUM($H187:H187),U36*$G$152)),2)</f>
        <v>0</v>
      </c>
      <c r="V187" s="42">
        <f>ROUND(IF(SUM($U187:U187)&gt;$G$154,0,IF((SUM($U187:U187)+V36*$G$152)&gt;$G$154,$G$154-SUM($U187:U187),V36*$G$152)),2)</f>
        <v>0</v>
      </c>
      <c r="W187" s="42">
        <f>ROUND(IF(SUM($U187:V187)&gt;$G$154,0,IF((SUM($U187:V187)+W36*$G$152)&gt;$G$154,$G$154-SUM($U187:V187),W36*$G$152)),2)</f>
        <v>0</v>
      </c>
      <c r="X187" s="42">
        <f>ROUND(IF(SUM($U187:W187)&gt;$G$154,0,IF((SUM($U187:W187)+X36*$G$152)&gt;$G$154,$G$154-SUM($U187:W187),X36*$G$152)),2)</f>
        <v>0</v>
      </c>
      <c r="Y187" s="42">
        <f>ROUND(IF(SUM($U187:X187)&gt;$G$154,0,IF((SUM($U187:X187)+Y36*$G$152)&gt;$G$154,$G$154-SUM($U187:X187),Y36*$G$152)),2)</f>
        <v>0</v>
      </c>
      <c r="Z187" s="42">
        <f>ROUND(IF(SUM($U187:Y187)&gt;$G$154,0,IF((SUM($U187:Y187)+Z36*$G$152)&gt;$G$154,$G$154-SUM($U187:Y187),Z36*$G$152)),2)</f>
        <v>0</v>
      </c>
      <c r="AA187" s="42">
        <f>ROUND(IF(SUM($U187:Z187)&gt;$G$154,0,IF((SUM($U187:Z187)+AA36*$G$152)&gt;$G$154,$G$154-SUM($U187:Z187),AA36*$G$152)),2)</f>
        <v>0</v>
      </c>
      <c r="AB187" s="42">
        <f>ROUND(IF(SUM($U187:AA187)&gt;$G$154,0,IF((SUM($U187:AA187)+AB36*$G$152)&gt;$G$154,$G$154-SUM($U187:AA187),AB36*$G$152)),2)</f>
        <v>0</v>
      </c>
      <c r="AC187" s="42">
        <f>ROUND(IF(SUM($U187:AB187)&gt;$G$154,0,IF((SUM($U187:AB187)+AC36*$G$152)&gt;$G$154,$G$154-SUM($U187:AB187),AC36*$G$152)),2)</f>
        <v>0</v>
      </c>
      <c r="AD187" s="42">
        <f>ROUND(IF(SUM($U187:AC187)&gt;$G$154,0,IF((SUM($U187:AC187)+AD36*$G$152)&gt;$G$154,$G$154-SUM($U187:AC187),AD36*$G$152)),2)</f>
        <v>0</v>
      </c>
      <c r="AE187" s="42">
        <f>ROUND(IF(SUM($U187:AD187)&gt;$G$154,0,IF((SUM($U187:AD187)+AE36*$G$152)&gt;$G$154,$G$154-SUM($U187:AD187),AE36*$G$152)),2)</f>
        <v>0</v>
      </c>
      <c r="AF187" s="42">
        <f>ROUND(IF(SUM($U187:AE187)&gt;$G$154,0,IF((SUM($U187:AE187)+AF36*$G$152)&gt;$G$154,$G$154-SUM($U187:AE187),AF36*$G$152)),2)</f>
        <v>0</v>
      </c>
      <c r="AG187" s="42">
        <f>ROUND(IF(SUM($H187:H187)&gt;$G$154,0,IF((SUM($H187:H187)+AG36*$G$152)&gt;$G$154,$G$154-SUM($H187:H187),AG36*$G$152)),2)</f>
        <v>112.5</v>
      </c>
      <c r="AH187" s="42">
        <f>ROUND(IF(SUM($AG187:AG187)&gt;$G$154,0,IF((SUM($AG187:AG187)+AH36*$G$152)&gt;$G$154,$G$154-SUM($AG187:AG187),AH36*$G$152)),2)</f>
        <v>112.5</v>
      </c>
      <c r="AI187" s="42">
        <f>ROUND(IF(SUM($AG187:AH187)&gt;$G$154,0,IF((SUM($AG187:AH187)+AI36*$G$152)&gt;$G$154,$G$154-SUM($AG187:AH187),AI36*$G$152)),2)</f>
        <v>4.5</v>
      </c>
      <c r="AJ187" s="42">
        <f>ROUND(IF(SUM($AG187:AI187)&gt;$G$154,0,IF((SUM($AG187:AI187)+AJ36*$G$152)&gt;$G$154,$G$154-SUM($AG187:AI187),AJ36*$G$152)),2)</f>
        <v>0</v>
      </c>
      <c r="AK187" s="42">
        <f>ROUND(IF(SUM($AG187:AJ187)&gt;$G$154,0,IF((SUM($AG187:AJ187)+AK36*$G$152)&gt;$G$154,$G$154-SUM($AG187:AJ187),AK36*$G$152)),2)</f>
        <v>0</v>
      </c>
      <c r="AL187" s="42">
        <f>ROUND(IF(SUM($AG187:AK187)&gt;$G$154,0,IF((SUM($AG187:AK187)+AL36*$G$152)&gt;$G$154,$G$154-SUM($AG187:AK187),AL36*$G$152)),2)</f>
        <v>0</v>
      </c>
      <c r="AM187" s="42">
        <f>ROUND(IF(SUM($AG187:AL187)&gt;$G$154,0,IF((SUM($AG187:AL187)+AM36*$G$152)&gt;$G$154,$G$154-SUM($AG187:AL187),AM36*$G$152)),2)</f>
        <v>0</v>
      </c>
      <c r="AN187" s="42">
        <f>ROUND(IF(SUM($AG187:AM187)&gt;$G$154,0,IF((SUM($AG187:AM187)+AN36*$G$152)&gt;$G$154,$G$154-SUM($AG187:AM187),AN36*$G$152)),2)</f>
        <v>0</v>
      </c>
      <c r="AO187" s="42">
        <f>ROUND(IF(SUM($AG187:AN187)&gt;$G$154,0,IF((SUM($AG187:AN187)+AO36*$G$152)&gt;$G$154,$G$154-SUM($AG187:AN187),AO36*$G$152)),2)</f>
        <v>0</v>
      </c>
      <c r="AP187" s="42">
        <f>ROUND(IF(SUM($AG187:AO187)&gt;$G$154,0,IF((SUM($AG187:AO187)+AP36*$G$152)&gt;$G$154,$G$154-SUM($AG187:AO187),AP36*$G$152)),2)</f>
        <v>0</v>
      </c>
      <c r="AQ187" s="42">
        <f>ROUND(IF(SUM($AG187:AP187)&gt;$G$154,0,IF((SUM($AG187:AP187)+AQ36*$G$152)&gt;$G$154,$G$154-SUM($AG187:AP187),AQ36*$G$152)),2)</f>
        <v>0</v>
      </c>
      <c r="AR187" s="42">
        <f>ROUND(IF(SUM($AG187:AQ187)&gt;$G$154,0,IF((SUM($AG187:AQ187)+AR36*$G$152)&gt;$G$154,$G$154-SUM($AG187:AQ187),AR36*$G$152)),2)</f>
        <v>0</v>
      </c>
    </row>
    <row r="188" spans="1:44" x14ac:dyDescent="0.3">
      <c r="A188" s="38" t="str">
        <f t="shared" si="141"/>
        <v>Regional Director/MW</v>
      </c>
      <c r="I188" s="42">
        <f>ROUND(IF(SUM($H188:H188)&gt;$G$154,0,IF((SUM($H188:H188)+I37*$G$152)&gt;$G$154,$G$154-SUM($H188:H188),I37*$G$152)),2)</f>
        <v>0</v>
      </c>
      <c r="J188" s="42">
        <f>ROUND(IF(SUM($I188:I188)&gt;$G$154,0,IF((SUM($I188:I188)+J37*$G$152)&gt;$G$154,$G$154-SUM($I188:I188),J37*$G$152)),2)</f>
        <v>0</v>
      </c>
      <c r="K188" s="42">
        <f>ROUND(IF(SUM($I188:J188)&gt;$G$154,0,IF((SUM($I188:J188)+K37*$G$152)&gt;$G$154,$G$154-SUM($I188:J188),K37*$G$152)),2)</f>
        <v>0</v>
      </c>
      <c r="L188" s="42">
        <f>ROUND(IF(SUM($I188:K188)&gt;$G$154,0,IF((SUM($I188:K188)+L37*$G$152)&gt;$G$154,$G$154-SUM($I188:K188),L37*$G$152)),2)</f>
        <v>0</v>
      </c>
      <c r="M188" s="42">
        <f>ROUND(IF(SUM($I188:L188)&gt;$G$154,0,IF((SUM($I188:L188)+M37*$G$152)&gt;$G$154,$G$154-SUM($I188:L188),M37*$G$152)),2)</f>
        <v>0</v>
      </c>
      <c r="N188" s="42">
        <f>ROUND(IF(SUM($I188:M188)&gt;$G$154,0,IF((SUM($I188:M188)+N37*$G$152)&gt;$G$154,$G$154-SUM($I188:M188),N37*$G$152)),2)</f>
        <v>0</v>
      </c>
      <c r="O188" s="42">
        <f>ROUND(IF(SUM($I188:N188)&gt;$G$154,0,IF((SUM($I188:N188)+O37*$G$152)&gt;$G$154,$G$154-SUM($I188:N188),O37*$G$152)),2)</f>
        <v>0</v>
      </c>
      <c r="P188" s="42">
        <f>ROUND(IF(SUM($I188:O188)&gt;$G$154,0,IF((SUM($I188:O188)+P37*$G$152)&gt;$G$154,$G$154-SUM($I188:O188),P37*$G$152)),2)</f>
        <v>0</v>
      </c>
      <c r="Q188" s="42">
        <f>ROUND(IF(SUM($I188:P188)&gt;$G$154,0,IF((SUM($I188:P188)+Q37*$G$152)&gt;$G$154,$G$154-SUM($I188:P188),Q37*$G$152)),2)</f>
        <v>0</v>
      </c>
      <c r="R188" s="42">
        <f>ROUND(IF(SUM($I188:Q188)&gt;$G$154,0,IF((SUM($I188:Q188)+R37*$G$152)&gt;$G$154,$G$154-SUM($I188:Q188),R37*$G$152)),2)</f>
        <v>0</v>
      </c>
      <c r="S188" s="42">
        <f>ROUND(IF(SUM($I188:R188)&gt;$G$154,0,IF((SUM($I188:R188)+S37*$G$152)&gt;$G$154,$G$154-SUM($I188:R188),S37*$G$152)),2)</f>
        <v>0</v>
      </c>
      <c r="T188" s="42">
        <f>ROUND(IF(SUM($I188:S188)&gt;$G$154,0,IF((SUM($I188:S188)+T37*$G$152)&gt;$G$154,$G$154-SUM($I188:S188),T37*$G$152)),2)</f>
        <v>0</v>
      </c>
      <c r="U188" s="42">
        <f>ROUND(IF(SUM($H188:H188)&gt;$G$154,0,IF((SUM($H188:H188)+U37*$G$152)&gt;$G$154,$G$154-SUM($H188:H188),U37*$G$152)),2)</f>
        <v>0</v>
      </c>
      <c r="V188" s="42">
        <f>ROUND(IF(SUM($U188:U188)&gt;$G$154,0,IF((SUM($U188:U188)+V37*$G$152)&gt;$G$154,$G$154-SUM($U188:U188),V37*$G$152)),2)</f>
        <v>0</v>
      </c>
      <c r="W188" s="42">
        <f>ROUND(IF(SUM($U188:V188)&gt;$G$154,0,IF((SUM($U188:V188)+W37*$G$152)&gt;$G$154,$G$154-SUM($U188:V188),W37*$G$152)),2)</f>
        <v>0</v>
      </c>
      <c r="X188" s="42">
        <f>ROUND(IF(SUM($U188:W188)&gt;$G$154,0,IF((SUM($U188:W188)+X37*$G$152)&gt;$G$154,$G$154-SUM($U188:W188),X37*$G$152)),2)</f>
        <v>0</v>
      </c>
      <c r="Y188" s="42">
        <f>ROUND(IF(SUM($U188:X188)&gt;$G$154,0,IF((SUM($U188:X188)+Y37*$G$152)&gt;$G$154,$G$154-SUM($U188:X188),Y37*$G$152)),2)</f>
        <v>0</v>
      </c>
      <c r="Z188" s="42">
        <f>ROUND(IF(SUM($U188:Y188)&gt;$G$154,0,IF((SUM($U188:Y188)+Z37*$G$152)&gt;$G$154,$G$154-SUM($U188:Y188),Z37*$G$152)),2)</f>
        <v>0</v>
      </c>
      <c r="AA188" s="42">
        <f>ROUND(IF(SUM($U188:Z188)&gt;$G$154,0,IF((SUM($U188:Z188)+AA37*$G$152)&gt;$G$154,$G$154-SUM($U188:Z188),AA37*$G$152)),2)</f>
        <v>0</v>
      </c>
      <c r="AB188" s="42">
        <f>ROUND(IF(SUM($U188:AA188)&gt;$G$154,0,IF((SUM($U188:AA188)+AB37*$G$152)&gt;$G$154,$G$154-SUM($U188:AA188),AB37*$G$152)),2)</f>
        <v>0</v>
      </c>
      <c r="AC188" s="42">
        <f>ROUND(IF(SUM($U188:AB188)&gt;$G$154,0,IF((SUM($U188:AB188)+AC37*$G$152)&gt;$G$154,$G$154-SUM($U188:AB188),AC37*$G$152)),2)</f>
        <v>0</v>
      </c>
      <c r="AD188" s="42">
        <f>ROUND(IF(SUM($U188:AC188)&gt;$G$154,0,IF((SUM($U188:AC188)+AD37*$G$152)&gt;$G$154,$G$154-SUM($U188:AC188),AD37*$G$152)),2)</f>
        <v>0</v>
      </c>
      <c r="AE188" s="42">
        <f>ROUND(IF(SUM($U188:AD188)&gt;$G$154,0,IF((SUM($U188:AD188)+AE37*$G$152)&gt;$G$154,$G$154-SUM($U188:AD188),AE37*$G$152)),2)</f>
        <v>0</v>
      </c>
      <c r="AF188" s="42">
        <f>ROUND(IF(SUM($U188:AE188)&gt;$G$154,0,IF((SUM($U188:AE188)+AF37*$G$152)&gt;$G$154,$G$154-SUM($U188:AE188),AF37*$G$152)),2)</f>
        <v>0</v>
      </c>
      <c r="AG188" s="42">
        <f>ROUND(IF(SUM($H188:H188)&gt;$G$154,0,IF((SUM($H188:H188)+AG37*$G$152)&gt;$G$154,$G$154-SUM($H188:H188),AG37*$G$152)),2)</f>
        <v>168.75</v>
      </c>
      <c r="AH188" s="42">
        <f>ROUND(IF(SUM($AG188:AG188)&gt;$G$154,0,IF((SUM($AG188:AG188)+AH37*$G$152)&gt;$G$154,$G$154-SUM($AG188:AG188),AH37*$G$152)),2)</f>
        <v>60.75</v>
      </c>
      <c r="AI188" s="42">
        <f>ROUND(IF(SUM($AG188:AH188)&gt;$G$154,0,IF((SUM($AG188:AH188)+AI37*$G$152)&gt;$G$154,$G$154-SUM($AG188:AH188),AI37*$G$152)),2)</f>
        <v>0</v>
      </c>
      <c r="AJ188" s="42">
        <f>ROUND(IF(SUM($AG188:AI188)&gt;$G$154,0,IF((SUM($AG188:AI188)+AJ37*$G$152)&gt;$G$154,$G$154-SUM($AG188:AI188),AJ37*$G$152)),2)</f>
        <v>0</v>
      </c>
      <c r="AK188" s="42">
        <f>ROUND(IF(SUM($AG188:AJ188)&gt;$G$154,0,IF((SUM($AG188:AJ188)+AK37*$G$152)&gt;$G$154,$G$154-SUM($AG188:AJ188),AK37*$G$152)),2)</f>
        <v>0</v>
      </c>
      <c r="AL188" s="42">
        <f>ROUND(IF(SUM($AG188:AK188)&gt;$G$154,0,IF((SUM($AG188:AK188)+AL37*$G$152)&gt;$G$154,$G$154-SUM($AG188:AK188),AL37*$G$152)),2)</f>
        <v>0</v>
      </c>
      <c r="AM188" s="42">
        <f>ROUND(IF(SUM($AG188:AL188)&gt;$G$154,0,IF((SUM($AG188:AL188)+AM37*$G$152)&gt;$G$154,$G$154-SUM($AG188:AL188),AM37*$G$152)),2)</f>
        <v>0</v>
      </c>
      <c r="AN188" s="42">
        <f>ROUND(IF(SUM($AG188:AM188)&gt;$G$154,0,IF((SUM($AG188:AM188)+AN37*$G$152)&gt;$G$154,$G$154-SUM($AG188:AM188),AN37*$G$152)),2)</f>
        <v>0</v>
      </c>
      <c r="AO188" s="42">
        <f>ROUND(IF(SUM($AG188:AN188)&gt;$G$154,0,IF((SUM($AG188:AN188)+AO37*$G$152)&gt;$G$154,$G$154-SUM($AG188:AN188),AO37*$G$152)),2)</f>
        <v>0</v>
      </c>
      <c r="AP188" s="42">
        <f>ROUND(IF(SUM($AG188:AO188)&gt;$G$154,0,IF((SUM($AG188:AO188)+AP37*$G$152)&gt;$G$154,$G$154-SUM($AG188:AO188),AP37*$G$152)),2)</f>
        <v>0</v>
      </c>
      <c r="AQ188" s="42">
        <f>ROUND(IF(SUM($AG188:AP188)&gt;$G$154,0,IF((SUM($AG188:AP188)+AQ37*$G$152)&gt;$G$154,$G$154-SUM($AG188:AP188),AQ37*$G$152)),2)</f>
        <v>0</v>
      </c>
      <c r="AR188" s="42">
        <f>ROUND(IF(SUM($AG188:AQ188)&gt;$G$154,0,IF((SUM($AG188:AQ188)+AR37*$G$152)&gt;$G$154,$G$154-SUM($AG188:AQ188),AR37*$G$152)),2)</f>
        <v>0</v>
      </c>
    </row>
    <row r="189" spans="1:44" x14ac:dyDescent="0.3">
      <c r="A189" s="38" t="str">
        <f t="shared" si="141"/>
        <v>Regional Director/SW</v>
      </c>
      <c r="I189" s="42">
        <f>ROUND(IF(SUM($H189:H189)&gt;$G$154,0,IF((SUM($H189:H189)+I38*$G$152)&gt;$G$154,$G$154-SUM($H189:H189),I38*$G$152)),2)</f>
        <v>0</v>
      </c>
      <c r="J189" s="42">
        <f>ROUND(IF(SUM($I189:I189)&gt;$G$154,0,IF((SUM($I189:I189)+J38*$G$152)&gt;$G$154,$G$154-SUM($I189:I189),J38*$G$152)),2)</f>
        <v>0</v>
      </c>
      <c r="K189" s="42">
        <f>ROUND(IF(SUM($I189:J189)&gt;$G$154,0,IF((SUM($I189:J189)+K38*$G$152)&gt;$G$154,$G$154-SUM($I189:J189),K38*$G$152)),2)</f>
        <v>0</v>
      </c>
      <c r="L189" s="42">
        <f>ROUND(IF(SUM($I189:K189)&gt;$G$154,0,IF((SUM($I189:K189)+L38*$G$152)&gt;$G$154,$G$154-SUM($I189:K189),L38*$G$152)),2)</f>
        <v>0</v>
      </c>
      <c r="M189" s="42">
        <f>ROUND(IF(SUM($I189:L189)&gt;$G$154,0,IF((SUM($I189:L189)+M38*$G$152)&gt;$G$154,$G$154-SUM($I189:L189),M38*$G$152)),2)</f>
        <v>0</v>
      </c>
      <c r="N189" s="42">
        <f>ROUND(IF(SUM($I189:M189)&gt;$G$154,0,IF((SUM($I189:M189)+N38*$G$152)&gt;$G$154,$G$154-SUM($I189:M189),N38*$G$152)),2)</f>
        <v>0</v>
      </c>
      <c r="O189" s="42">
        <f>ROUND(IF(SUM($I189:N189)&gt;$G$154,0,IF((SUM($I189:N189)+O38*$G$152)&gt;$G$154,$G$154-SUM($I189:N189),O38*$G$152)),2)</f>
        <v>0</v>
      </c>
      <c r="P189" s="42">
        <f>ROUND(IF(SUM($I189:O189)&gt;$G$154,0,IF((SUM($I189:O189)+P38*$G$152)&gt;$G$154,$G$154-SUM($I189:O189),P38*$G$152)),2)</f>
        <v>0</v>
      </c>
      <c r="Q189" s="42">
        <f>ROUND(IF(SUM($I189:P189)&gt;$G$154,0,IF((SUM($I189:P189)+Q38*$G$152)&gt;$G$154,$G$154-SUM($I189:P189),Q38*$G$152)),2)</f>
        <v>0</v>
      </c>
      <c r="R189" s="42">
        <f>ROUND(IF(SUM($I189:Q189)&gt;$G$154,0,IF((SUM($I189:Q189)+R38*$G$152)&gt;$G$154,$G$154-SUM($I189:Q189),R38*$G$152)),2)</f>
        <v>0</v>
      </c>
      <c r="S189" s="42">
        <f>ROUND(IF(SUM($I189:R189)&gt;$G$154,0,IF((SUM($I189:R189)+S38*$G$152)&gt;$G$154,$G$154-SUM($I189:R189),S38*$G$152)),2)</f>
        <v>0</v>
      </c>
      <c r="T189" s="42">
        <f>ROUND(IF(SUM($I189:S189)&gt;$G$154,0,IF((SUM($I189:S189)+T38*$G$152)&gt;$G$154,$G$154-SUM($I189:S189),T38*$G$152)),2)</f>
        <v>0</v>
      </c>
      <c r="U189" s="42">
        <f>ROUND(IF(SUM($H189:H189)&gt;$G$154,0,IF((SUM($H189:H189)+U38*$G$152)&gt;$G$154,$G$154-SUM($H189:H189),U38*$G$152)),2)</f>
        <v>0</v>
      </c>
      <c r="V189" s="42">
        <f>ROUND(IF(SUM($U189:U189)&gt;$G$154,0,IF((SUM($U189:U189)+V38*$G$152)&gt;$G$154,$G$154-SUM($U189:U189),V38*$G$152)),2)</f>
        <v>0</v>
      </c>
      <c r="W189" s="42">
        <f>ROUND(IF(SUM($U189:V189)&gt;$G$154,0,IF((SUM($U189:V189)+W38*$G$152)&gt;$G$154,$G$154-SUM($U189:V189),W38*$G$152)),2)</f>
        <v>0</v>
      </c>
      <c r="X189" s="42">
        <f>ROUND(IF(SUM($U189:W189)&gt;$G$154,0,IF((SUM($U189:W189)+X38*$G$152)&gt;$G$154,$G$154-SUM($U189:W189),X38*$G$152)),2)</f>
        <v>0</v>
      </c>
      <c r="Y189" s="42">
        <f>ROUND(IF(SUM($U189:X189)&gt;$G$154,0,IF((SUM($U189:X189)+Y38*$G$152)&gt;$G$154,$G$154-SUM($U189:X189),Y38*$G$152)),2)</f>
        <v>0</v>
      </c>
      <c r="Z189" s="42">
        <f>ROUND(IF(SUM($U189:Y189)&gt;$G$154,0,IF((SUM($U189:Y189)+Z38*$G$152)&gt;$G$154,$G$154-SUM($U189:Y189),Z38*$G$152)),2)</f>
        <v>0</v>
      </c>
      <c r="AA189" s="42">
        <f>ROUND(IF(SUM($U189:Z189)&gt;$G$154,0,IF((SUM($U189:Z189)+AA38*$G$152)&gt;$G$154,$G$154-SUM($U189:Z189),AA38*$G$152)),2)</f>
        <v>0</v>
      </c>
      <c r="AB189" s="42">
        <f>ROUND(IF(SUM($U189:AA189)&gt;$G$154,0,IF((SUM($U189:AA189)+AB38*$G$152)&gt;$G$154,$G$154-SUM($U189:AA189),AB38*$G$152)),2)</f>
        <v>0</v>
      </c>
      <c r="AC189" s="42">
        <f>ROUND(IF(SUM($U189:AB189)&gt;$G$154,0,IF((SUM($U189:AB189)+AC38*$G$152)&gt;$G$154,$G$154-SUM($U189:AB189),AC38*$G$152)),2)</f>
        <v>0</v>
      </c>
      <c r="AD189" s="42">
        <f>ROUND(IF(SUM($U189:AC189)&gt;$G$154,0,IF((SUM($U189:AC189)+AD38*$G$152)&gt;$G$154,$G$154-SUM($U189:AC189),AD38*$G$152)),2)</f>
        <v>0</v>
      </c>
      <c r="AE189" s="42">
        <f>ROUND(IF(SUM($U189:AD189)&gt;$G$154,0,IF((SUM($U189:AD189)+AE38*$G$152)&gt;$G$154,$G$154-SUM($U189:AD189),AE38*$G$152)),2)</f>
        <v>0</v>
      </c>
      <c r="AF189" s="42">
        <f>ROUND(IF(SUM($U189:AE189)&gt;$G$154,0,IF((SUM($U189:AE189)+AF38*$G$152)&gt;$G$154,$G$154-SUM($U189:AE189),AF38*$G$152)),2)</f>
        <v>0</v>
      </c>
      <c r="AG189" s="42">
        <f>ROUND(IF(SUM($H189:H189)&gt;$G$154,0,IF((SUM($H189:H189)+AG38*$G$152)&gt;$G$154,$G$154-SUM($H189:H189),AG38*$G$152)),2)</f>
        <v>168.75</v>
      </c>
      <c r="AH189" s="42">
        <f>ROUND(IF(SUM($AG189:AG189)&gt;$G$154,0,IF((SUM($AG189:AG189)+AH38*$G$152)&gt;$G$154,$G$154-SUM($AG189:AG189),AH38*$G$152)),2)</f>
        <v>60.75</v>
      </c>
      <c r="AI189" s="42">
        <f>ROUND(IF(SUM($AG189:AH189)&gt;$G$154,0,IF((SUM($AG189:AH189)+AI38*$G$152)&gt;$G$154,$G$154-SUM($AG189:AH189),AI38*$G$152)),2)</f>
        <v>0</v>
      </c>
      <c r="AJ189" s="42">
        <f>ROUND(IF(SUM($AG189:AI189)&gt;$G$154,0,IF((SUM($AG189:AI189)+AJ38*$G$152)&gt;$G$154,$G$154-SUM($AG189:AI189),AJ38*$G$152)),2)</f>
        <v>0</v>
      </c>
      <c r="AK189" s="42">
        <f>ROUND(IF(SUM($AG189:AJ189)&gt;$G$154,0,IF((SUM($AG189:AJ189)+AK38*$G$152)&gt;$G$154,$G$154-SUM($AG189:AJ189),AK38*$G$152)),2)</f>
        <v>0</v>
      </c>
      <c r="AL189" s="42">
        <f>ROUND(IF(SUM($AG189:AK189)&gt;$G$154,0,IF((SUM($AG189:AK189)+AL38*$G$152)&gt;$G$154,$G$154-SUM($AG189:AK189),AL38*$G$152)),2)</f>
        <v>0</v>
      </c>
      <c r="AM189" s="42">
        <f>ROUND(IF(SUM($AG189:AL189)&gt;$G$154,0,IF((SUM($AG189:AL189)+AM38*$G$152)&gt;$G$154,$G$154-SUM($AG189:AL189),AM38*$G$152)),2)</f>
        <v>0</v>
      </c>
      <c r="AN189" s="42">
        <f>ROUND(IF(SUM($AG189:AM189)&gt;$G$154,0,IF((SUM($AG189:AM189)+AN38*$G$152)&gt;$G$154,$G$154-SUM($AG189:AM189),AN38*$G$152)),2)</f>
        <v>0</v>
      </c>
      <c r="AO189" s="42">
        <f>ROUND(IF(SUM($AG189:AN189)&gt;$G$154,0,IF((SUM($AG189:AN189)+AO38*$G$152)&gt;$G$154,$G$154-SUM($AG189:AN189),AO38*$G$152)),2)</f>
        <v>0</v>
      </c>
      <c r="AP189" s="42">
        <f>ROUND(IF(SUM($AG189:AO189)&gt;$G$154,0,IF((SUM($AG189:AO189)+AP38*$G$152)&gt;$G$154,$G$154-SUM($AG189:AO189),AP38*$G$152)),2)</f>
        <v>0</v>
      </c>
      <c r="AQ189" s="42">
        <f>ROUND(IF(SUM($AG189:AP189)&gt;$G$154,0,IF((SUM($AG189:AP189)+AQ38*$G$152)&gt;$G$154,$G$154-SUM($AG189:AP189),AQ38*$G$152)),2)</f>
        <v>0</v>
      </c>
      <c r="AR189" s="42">
        <f>ROUND(IF(SUM($AG189:AQ189)&gt;$G$154,0,IF((SUM($AG189:AQ189)+AR38*$G$152)&gt;$G$154,$G$154-SUM($AG189:AQ189),AR38*$G$152)),2)</f>
        <v>0</v>
      </c>
    </row>
    <row r="190" spans="1:44" x14ac:dyDescent="0.3">
      <c r="A190" s="38" t="str">
        <f t="shared" si="141"/>
        <v>Regional Director/West</v>
      </c>
      <c r="I190" s="42">
        <f>ROUND(IF(SUM($H190:H190)&gt;$G$154,0,IF((SUM($H190:H190)+I39*$G$152)&gt;$G$154,$G$154-SUM($H190:H190),I39*$G$152)),2)</f>
        <v>0</v>
      </c>
      <c r="J190" s="42">
        <f>ROUND(IF(SUM($I190:I190)&gt;$G$154,0,IF((SUM($I190:I190)+J39*$G$152)&gt;$G$154,$G$154-SUM($I190:I190),J39*$G$152)),2)</f>
        <v>0</v>
      </c>
      <c r="K190" s="42">
        <f>ROUND(IF(SUM($I190:J190)&gt;$G$154,0,IF((SUM($I190:J190)+K39*$G$152)&gt;$G$154,$G$154-SUM($I190:J190),K39*$G$152)),2)</f>
        <v>0</v>
      </c>
      <c r="L190" s="42">
        <f>ROUND(IF(SUM($I190:K190)&gt;$G$154,0,IF((SUM($I190:K190)+L39*$G$152)&gt;$G$154,$G$154-SUM($I190:K190),L39*$G$152)),2)</f>
        <v>0</v>
      </c>
      <c r="M190" s="42">
        <f>ROUND(IF(SUM($I190:L190)&gt;$G$154,0,IF((SUM($I190:L190)+M39*$G$152)&gt;$G$154,$G$154-SUM($I190:L190),M39*$G$152)),2)</f>
        <v>0</v>
      </c>
      <c r="N190" s="42">
        <f>ROUND(IF(SUM($I190:M190)&gt;$G$154,0,IF((SUM($I190:M190)+N39*$G$152)&gt;$G$154,$G$154-SUM($I190:M190),N39*$G$152)),2)</f>
        <v>0</v>
      </c>
      <c r="O190" s="42">
        <f>ROUND(IF(SUM($I190:N190)&gt;$G$154,0,IF((SUM($I190:N190)+O39*$G$152)&gt;$G$154,$G$154-SUM($I190:N190),O39*$G$152)),2)</f>
        <v>0</v>
      </c>
      <c r="P190" s="42">
        <f>ROUND(IF(SUM($I190:O190)&gt;$G$154,0,IF((SUM($I190:O190)+P39*$G$152)&gt;$G$154,$G$154-SUM($I190:O190),P39*$G$152)),2)</f>
        <v>0</v>
      </c>
      <c r="Q190" s="42">
        <f>ROUND(IF(SUM($I190:P190)&gt;$G$154,0,IF((SUM($I190:P190)+Q39*$G$152)&gt;$G$154,$G$154-SUM($I190:P190),Q39*$G$152)),2)</f>
        <v>0</v>
      </c>
      <c r="R190" s="42">
        <f>ROUND(IF(SUM($I190:Q190)&gt;$G$154,0,IF((SUM($I190:Q190)+R39*$G$152)&gt;$G$154,$G$154-SUM($I190:Q190),R39*$G$152)),2)</f>
        <v>0</v>
      </c>
      <c r="S190" s="42">
        <f>ROUND(IF(SUM($I190:R190)&gt;$G$154,0,IF((SUM($I190:R190)+S39*$G$152)&gt;$G$154,$G$154-SUM($I190:R190),S39*$G$152)),2)</f>
        <v>0</v>
      </c>
      <c r="T190" s="42">
        <f>ROUND(IF(SUM($I190:S190)&gt;$G$154,0,IF((SUM($I190:S190)+T39*$G$152)&gt;$G$154,$G$154-SUM($I190:S190),T39*$G$152)),2)</f>
        <v>0</v>
      </c>
      <c r="U190" s="42">
        <f>ROUND(IF(SUM($H190:H190)&gt;$G$154,0,IF((SUM($H190:H190)+U39*$G$152)&gt;$G$154,$G$154-SUM($H190:H190),U39*$G$152)),2)</f>
        <v>0</v>
      </c>
      <c r="V190" s="42">
        <f>ROUND(IF(SUM($U190:U190)&gt;$G$154,0,IF((SUM($U190:U190)+V39*$G$152)&gt;$G$154,$G$154-SUM($U190:U190),V39*$G$152)),2)</f>
        <v>0</v>
      </c>
      <c r="W190" s="42">
        <f>ROUND(IF(SUM($U190:V190)&gt;$G$154,0,IF((SUM($U190:V190)+W39*$G$152)&gt;$G$154,$G$154-SUM($U190:V190),W39*$G$152)),2)</f>
        <v>0</v>
      </c>
      <c r="X190" s="42">
        <f>ROUND(IF(SUM($U190:W190)&gt;$G$154,0,IF((SUM($U190:W190)+X39*$G$152)&gt;$G$154,$G$154-SUM($U190:W190),X39*$G$152)),2)</f>
        <v>0</v>
      </c>
      <c r="Y190" s="42">
        <f>ROUND(IF(SUM($U190:X190)&gt;$G$154,0,IF((SUM($U190:X190)+Y39*$G$152)&gt;$G$154,$G$154-SUM($U190:X190),Y39*$G$152)),2)</f>
        <v>0</v>
      </c>
      <c r="Z190" s="42">
        <f>ROUND(IF(SUM($U190:Y190)&gt;$G$154,0,IF((SUM($U190:Y190)+Z39*$G$152)&gt;$G$154,$G$154-SUM($U190:Y190),Z39*$G$152)),2)</f>
        <v>0</v>
      </c>
      <c r="AA190" s="42">
        <f>ROUND(IF(SUM($U190:Z190)&gt;$G$154,0,IF((SUM($U190:Z190)+AA39*$G$152)&gt;$G$154,$G$154-SUM($U190:Z190),AA39*$G$152)),2)</f>
        <v>0</v>
      </c>
      <c r="AB190" s="42">
        <f>ROUND(IF(SUM($U190:AA190)&gt;$G$154,0,IF((SUM($U190:AA190)+AB39*$G$152)&gt;$G$154,$G$154-SUM($U190:AA190),AB39*$G$152)),2)</f>
        <v>0</v>
      </c>
      <c r="AC190" s="42">
        <f>ROUND(IF(SUM($U190:AB190)&gt;$G$154,0,IF((SUM($U190:AB190)+AC39*$G$152)&gt;$G$154,$G$154-SUM($U190:AB190),AC39*$G$152)),2)</f>
        <v>0</v>
      </c>
      <c r="AD190" s="42">
        <f>ROUND(IF(SUM($U190:AC190)&gt;$G$154,0,IF((SUM($U190:AC190)+AD39*$G$152)&gt;$G$154,$G$154-SUM($U190:AC190),AD39*$G$152)),2)</f>
        <v>0</v>
      </c>
      <c r="AE190" s="42">
        <f>ROUND(IF(SUM($U190:AD190)&gt;$G$154,0,IF((SUM($U190:AD190)+AE39*$G$152)&gt;$G$154,$G$154-SUM($U190:AD190),AE39*$G$152)),2)</f>
        <v>0</v>
      </c>
      <c r="AF190" s="42">
        <f>ROUND(IF(SUM($U190:AE190)&gt;$G$154,0,IF((SUM($U190:AE190)+AF39*$G$152)&gt;$G$154,$G$154-SUM($U190:AE190),AF39*$G$152)),2)</f>
        <v>0</v>
      </c>
      <c r="AG190" s="42">
        <f>ROUND(IF(SUM($H190:H190)&gt;$G$154,0,IF((SUM($H190:H190)+AG39*$G$152)&gt;$G$154,$G$154-SUM($H190:H190),AG39*$G$152)),2)</f>
        <v>168.75</v>
      </c>
      <c r="AH190" s="42">
        <f>ROUND(IF(SUM($AG190:AG190)&gt;$G$154,0,IF((SUM($AG190:AG190)+AH39*$G$152)&gt;$G$154,$G$154-SUM($AG190:AG190),AH39*$G$152)),2)</f>
        <v>60.75</v>
      </c>
      <c r="AI190" s="42">
        <f>ROUND(IF(SUM($AG190:AH190)&gt;$G$154,0,IF((SUM($AG190:AH190)+AI39*$G$152)&gt;$G$154,$G$154-SUM($AG190:AH190),AI39*$G$152)),2)</f>
        <v>0</v>
      </c>
      <c r="AJ190" s="42">
        <f>ROUND(IF(SUM($AG190:AI190)&gt;$G$154,0,IF((SUM($AG190:AI190)+AJ39*$G$152)&gt;$G$154,$G$154-SUM($AG190:AI190),AJ39*$G$152)),2)</f>
        <v>0</v>
      </c>
      <c r="AK190" s="42">
        <f>ROUND(IF(SUM($AG190:AJ190)&gt;$G$154,0,IF((SUM($AG190:AJ190)+AK39*$G$152)&gt;$G$154,$G$154-SUM($AG190:AJ190),AK39*$G$152)),2)</f>
        <v>0</v>
      </c>
      <c r="AL190" s="42">
        <f>ROUND(IF(SUM($AG190:AK190)&gt;$G$154,0,IF((SUM($AG190:AK190)+AL39*$G$152)&gt;$G$154,$G$154-SUM($AG190:AK190),AL39*$G$152)),2)</f>
        <v>0</v>
      </c>
      <c r="AM190" s="42">
        <f>ROUND(IF(SUM($AG190:AL190)&gt;$G$154,0,IF((SUM($AG190:AL190)+AM39*$G$152)&gt;$G$154,$G$154-SUM($AG190:AL190),AM39*$G$152)),2)</f>
        <v>0</v>
      </c>
      <c r="AN190" s="42">
        <f>ROUND(IF(SUM($AG190:AM190)&gt;$G$154,0,IF((SUM($AG190:AM190)+AN39*$G$152)&gt;$G$154,$G$154-SUM($AG190:AM190),AN39*$G$152)),2)</f>
        <v>0</v>
      </c>
      <c r="AO190" s="42">
        <f>ROUND(IF(SUM($AG190:AN190)&gt;$G$154,0,IF((SUM($AG190:AN190)+AO39*$G$152)&gt;$G$154,$G$154-SUM($AG190:AN190),AO39*$G$152)),2)</f>
        <v>0</v>
      </c>
      <c r="AP190" s="42">
        <f>ROUND(IF(SUM($AG190:AO190)&gt;$G$154,0,IF((SUM($AG190:AO190)+AP39*$G$152)&gt;$G$154,$G$154-SUM($AG190:AO190),AP39*$G$152)),2)</f>
        <v>0</v>
      </c>
      <c r="AQ190" s="42">
        <f>ROUND(IF(SUM($AG190:AP190)&gt;$G$154,0,IF((SUM($AG190:AP190)+AQ39*$G$152)&gt;$G$154,$G$154-SUM($AG190:AP190),AQ39*$G$152)),2)</f>
        <v>0</v>
      </c>
      <c r="AR190" s="42">
        <f>ROUND(IF(SUM($AG190:AQ190)&gt;$G$154,0,IF((SUM($AG190:AQ190)+AR39*$G$152)&gt;$G$154,$G$154-SUM($AG190:AQ190),AR39*$G$152)),2)</f>
        <v>0</v>
      </c>
    </row>
    <row r="191" spans="1:44" x14ac:dyDescent="0.3">
      <c r="A191" s="38" t="str">
        <f t="shared" si="141"/>
        <v>Inside AE</v>
      </c>
      <c r="I191" s="42">
        <f>ROUND(IF(SUM($H191:H191)&gt;$G$154,0,IF((SUM($H191:H191)+I40*$G$152)&gt;$G$154,$G$154-SUM($H191:H191),I40*$G$152)),2)</f>
        <v>0</v>
      </c>
      <c r="J191" s="42">
        <f>ROUND(IF(SUM($I191:I191)&gt;$G$154,0,IF((SUM($I191:I191)+J40*$G$152)&gt;$G$154,$G$154-SUM($I191:I191),J40*$G$152)),2)</f>
        <v>0</v>
      </c>
      <c r="K191" s="42">
        <f>ROUND(IF(SUM($I191:J191)&gt;$G$154,0,IF((SUM($I191:J191)+K40*$G$152)&gt;$G$154,$G$154-SUM($I191:J191),K40*$G$152)),2)</f>
        <v>0</v>
      </c>
      <c r="L191" s="42">
        <f>ROUND(IF(SUM($I191:K191)&gt;$G$154,0,IF((SUM($I191:K191)+L40*$G$152)&gt;$G$154,$G$154-SUM($I191:K191),L40*$G$152)),2)</f>
        <v>0</v>
      </c>
      <c r="M191" s="42">
        <f>ROUND(IF(SUM($I191:L191)&gt;$G$154,0,IF((SUM($I191:L191)+M40*$G$152)&gt;$G$154,$G$154-SUM($I191:L191),M40*$G$152)),2)</f>
        <v>0</v>
      </c>
      <c r="N191" s="42">
        <f>ROUND(IF(SUM($I191:M191)&gt;$G$154,0,IF((SUM($I191:M191)+N40*$G$152)&gt;$G$154,$G$154-SUM($I191:M191),N40*$G$152)),2)</f>
        <v>0</v>
      </c>
      <c r="O191" s="42">
        <f>ROUND(IF(SUM($I191:N191)&gt;$G$154,0,IF((SUM($I191:N191)+O40*$G$152)&gt;$G$154,$G$154-SUM($I191:N191),O40*$G$152)),2)</f>
        <v>0</v>
      </c>
      <c r="P191" s="42">
        <f>ROUND(IF(SUM($I191:O191)&gt;$G$154,0,IF((SUM($I191:O191)+P40*$G$152)&gt;$G$154,$G$154-SUM($I191:O191),P40*$G$152)),2)</f>
        <v>0</v>
      </c>
      <c r="Q191" s="42">
        <f>ROUND(IF(SUM($I191:P191)&gt;$G$154,0,IF((SUM($I191:P191)+Q40*$G$152)&gt;$G$154,$G$154-SUM($I191:P191),Q40*$G$152)),2)</f>
        <v>0</v>
      </c>
      <c r="R191" s="42">
        <f>ROUND(IF(SUM($I191:Q191)&gt;$G$154,0,IF((SUM($I191:Q191)+R40*$G$152)&gt;$G$154,$G$154-SUM($I191:Q191),R40*$G$152)),2)</f>
        <v>0</v>
      </c>
      <c r="S191" s="42">
        <f>ROUND(IF(SUM($I191:R191)&gt;$G$154,0,IF((SUM($I191:R191)+S40*$G$152)&gt;$G$154,$G$154-SUM($I191:R191),S40*$G$152)),2)</f>
        <v>0</v>
      </c>
      <c r="T191" s="42">
        <f>ROUND(IF(SUM($I191:S191)&gt;$G$154,0,IF((SUM($I191:S191)+T40*$G$152)&gt;$G$154,$G$154-SUM($I191:S191),T40*$G$152)),2)</f>
        <v>0</v>
      </c>
      <c r="U191" s="42">
        <f>ROUND(IF(SUM($H191:H191)&gt;$G$154,0,IF((SUM($H191:H191)+U40*$G$152)&gt;$G$154,$G$154-SUM($H191:H191),U40*$G$152)),2)</f>
        <v>0</v>
      </c>
      <c r="V191" s="42">
        <f>ROUND(IF(SUM($U191:U191)&gt;$G$154,0,IF((SUM($U191:U191)+V40*$G$152)&gt;$G$154,$G$154-SUM($U191:U191),V40*$G$152)),2)</f>
        <v>0</v>
      </c>
      <c r="W191" s="42">
        <f>ROUND(IF(SUM($U191:V191)&gt;$G$154,0,IF((SUM($U191:V191)+W40*$G$152)&gt;$G$154,$G$154-SUM($U191:V191),W40*$G$152)),2)</f>
        <v>0</v>
      </c>
      <c r="X191" s="42">
        <f>ROUND(IF(SUM($U191:W191)&gt;$G$154,0,IF((SUM($U191:W191)+X40*$G$152)&gt;$G$154,$G$154-SUM($U191:W191),X40*$G$152)),2)</f>
        <v>0</v>
      </c>
      <c r="Y191" s="42">
        <f>ROUND(IF(SUM($U191:X191)&gt;$G$154,0,IF((SUM($U191:X191)+Y40*$G$152)&gt;$G$154,$G$154-SUM($U191:X191),Y40*$G$152)),2)</f>
        <v>0</v>
      </c>
      <c r="Z191" s="42">
        <f>ROUND(IF(SUM($U191:Y191)&gt;$G$154,0,IF((SUM($U191:Y191)+Z40*$G$152)&gt;$G$154,$G$154-SUM($U191:Y191),Z40*$G$152)),2)</f>
        <v>0</v>
      </c>
      <c r="AA191" s="42">
        <f>ROUND(IF(SUM($U191:Z191)&gt;$G$154,0,IF((SUM($U191:Z191)+AA40*$G$152)&gt;$G$154,$G$154-SUM($U191:Z191),AA40*$G$152)),2)</f>
        <v>0</v>
      </c>
      <c r="AB191" s="42">
        <f>ROUND(IF(SUM($U191:AA191)&gt;$G$154,0,IF((SUM($U191:AA191)+AB40*$G$152)&gt;$G$154,$G$154-SUM($U191:AA191),AB40*$G$152)),2)</f>
        <v>0</v>
      </c>
      <c r="AC191" s="42">
        <f>ROUND(IF(SUM($U191:AB191)&gt;$G$154,0,IF((SUM($U191:AB191)+AC40*$G$152)&gt;$G$154,$G$154-SUM($U191:AB191),AC40*$G$152)),2)</f>
        <v>0</v>
      </c>
      <c r="AD191" s="42">
        <f>ROUND(IF(SUM($U191:AC191)&gt;$G$154,0,IF((SUM($U191:AC191)+AD40*$G$152)&gt;$G$154,$G$154-SUM($U191:AC191),AD40*$G$152)),2)</f>
        <v>0</v>
      </c>
      <c r="AE191" s="42">
        <f>ROUND(IF(SUM($U191:AD191)&gt;$G$154,0,IF((SUM($U191:AD191)+AE40*$G$152)&gt;$G$154,$G$154-SUM($U191:AD191),AE40*$G$152)),2)</f>
        <v>0</v>
      </c>
      <c r="AF191" s="42">
        <f>ROUND(IF(SUM($U191:AE191)&gt;$G$154,0,IF((SUM($U191:AE191)+AF40*$G$152)&gt;$G$154,$G$154-SUM($U191:AE191),AF40*$G$152)),2)</f>
        <v>0</v>
      </c>
      <c r="AG191" s="42">
        <f>ROUND(IF(SUM($H191:H191)&gt;$G$154,0,IF((SUM($H191:H191)+AG40*$G$152)&gt;$G$154,$G$154-SUM($H191:H191),AG40*$G$152)),2)</f>
        <v>78.75</v>
      </c>
      <c r="AH191" s="42">
        <f>ROUND(IF(SUM($AG191:AG191)&gt;$G$154,0,IF((SUM($AG191:AG191)+AH40*$G$152)&gt;$G$154,$G$154-SUM($AG191:AG191),AH40*$G$152)),2)</f>
        <v>78.75</v>
      </c>
      <c r="AI191" s="42">
        <f>ROUND(IF(SUM($AG191:AH191)&gt;$G$154,0,IF((SUM($AG191:AH191)+AI40*$G$152)&gt;$G$154,$G$154-SUM($AG191:AH191),AI40*$G$152)),2)</f>
        <v>72</v>
      </c>
      <c r="AJ191" s="42">
        <f>ROUND(IF(SUM($AG191:AI191)&gt;$G$154,0,IF((SUM($AG191:AI191)+AJ40*$G$152)&gt;$G$154,$G$154-SUM($AG191:AI191),AJ40*$G$152)),2)</f>
        <v>0</v>
      </c>
      <c r="AK191" s="42">
        <f>ROUND(IF(SUM($AG191:AJ191)&gt;$G$154,0,IF((SUM($AG191:AJ191)+AK40*$G$152)&gt;$G$154,$G$154-SUM($AG191:AJ191),AK40*$G$152)),2)</f>
        <v>0</v>
      </c>
      <c r="AL191" s="42">
        <f>ROUND(IF(SUM($AG191:AK191)&gt;$G$154,0,IF((SUM($AG191:AK191)+AL40*$G$152)&gt;$G$154,$G$154-SUM($AG191:AK191),AL40*$G$152)),2)</f>
        <v>0</v>
      </c>
      <c r="AM191" s="42">
        <f>ROUND(IF(SUM($AG191:AL191)&gt;$G$154,0,IF((SUM($AG191:AL191)+AM40*$G$152)&gt;$G$154,$G$154-SUM($AG191:AL191),AM40*$G$152)),2)</f>
        <v>0</v>
      </c>
      <c r="AN191" s="42">
        <f>ROUND(IF(SUM($AG191:AM191)&gt;$G$154,0,IF((SUM($AG191:AM191)+AN40*$G$152)&gt;$G$154,$G$154-SUM($AG191:AM191),AN40*$G$152)),2)</f>
        <v>0</v>
      </c>
      <c r="AO191" s="42">
        <f>ROUND(IF(SUM($AG191:AN191)&gt;$G$154,0,IF((SUM($AG191:AN191)+AO40*$G$152)&gt;$G$154,$G$154-SUM($AG191:AN191),AO40*$G$152)),2)</f>
        <v>0</v>
      </c>
      <c r="AP191" s="42">
        <f>ROUND(IF(SUM($AG191:AO191)&gt;$G$154,0,IF((SUM($AG191:AO191)+AP40*$G$152)&gt;$G$154,$G$154-SUM($AG191:AO191),AP40*$G$152)),2)</f>
        <v>0</v>
      </c>
      <c r="AQ191" s="42">
        <f>ROUND(IF(SUM($AG191:AP191)&gt;$G$154,0,IF((SUM($AG191:AP191)+AQ40*$G$152)&gt;$G$154,$G$154-SUM($AG191:AP191),AQ40*$G$152)),2)</f>
        <v>0</v>
      </c>
      <c r="AR191" s="42">
        <f>ROUND(IF(SUM($AG191:AQ191)&gt;$G$154,0,IF((SUM($AG191:AQ191)+AR40*$G$152)&gt;$G$154,$G$154-SUM($AG191:AQ191),AR40*$G$152)),2)</f>
        <v>0</v>
      </c>
    </row>
    <row r="192" spans="1:44" x14ac:dyDescent="0.3">
      <c r="A192" s="38" t="str">
        <f t="shared" si="141"/>
        <v>Inside AE</v>
      </c>
      <c r="I192" s="42">
        <f>ROUND(IF(SUM($H192:H192)&gt;$G$154,0,IF((SUM($H192:H192)+I41*$G$152)&gt;$G$154,$G$154-SUM($H192:H192),I41*$G$152)),2)</f>
        <v>0</v>
      </c>
      <c r="J192" s="42">
        <f>ROUND(IF(SUM($I192:I192)&gt;$G$154,0,IF((SUM($I192:I192)+J41*$G$152)&gt;$G$154,$G$154-SUM($I192:I192),J41*$G$152)),2)</f>
        <v>0</v>
      </c>
      <c r="K192" s="42">
        <f>ROUND(IF(SUM($I192:J192)&gt;$G$154,0,IF((SUM($I192:J192)+K41*$G$152)&gt;$G$154,$G$154-SUM($I192:J192),K41*$G$152)),2)</f>
        <v>0</v>
      </c>
      <c r="L192" s="42">
        <f>ROUND(IF(SUM($I192:K192)&gt;$G$154,0,IF((SUM($I192:K192)+L41*$G$152)&gt;$G$154,$G$154-SUM($I192:K192),L41*$G$152)),2)</f>
        <v>0</v>
      </c>
      <c r="M192" s="42">
        <f>ROUND(IF(SUM($I192:L192)&gt;$G$154,0,IF((SUM($I192:L192)+M41*$G$152)&gt;$G$154,$G$154-SUM($I192:L192),M41*$G$152)),2)</f>
        <v>0</v>
      </c>
      <c r="N192" s="42">
        <f>ROUND(IF(SUM($I192:M192)&gt;$G$154,0,IF((SUM($I192:M192)+N41*$G$152)&gt;$G$154,$G$154-SUM($I192:M192),N41*$G$152)),2)</f>
        <v>0</v>
      </c>
      <c r="O192" s="42">
        <f>ROUND(IF(SUM($I192:N192)&gt;$G$154,0,IF((SUM($I192:N192)+O41*$G$152)&gt;$G$154,$G$154-SUM($I192:N192),O41*$G$152)),2)</f>
        <v>0</v>
      </c>
      <c r="P192" s="42">
        <f>ROUND(IF(SUM($I192:O192)&gt;$G$154,0,IF((SUM($I192:O192)+P41*$G$152)&gt;$G$154,$G$154-SUM($I192:O192),P41*$G$152)),2)</f>
        <v>0</v>
      </c>
      <c r="Q192" s="42">
        <f>ROUND(IF(SUM($I192:P192)&gt;$G$154,0,IF((SUM($I192:P192)+Q41*$G$152)&gt;$G$154,$G$154-SUM($I192:P192),Q41*$G$152)),2)</f>
        <v>0</v>
      </c>
      <c r="R192" s="42">
        <f>ROUND(IF(SUM($I192:Q192)&gt;$G$154,0,IF((SUM($I192:Q192)+R41*$G$152)&gt;$G$154,$G$154-SUM($I192:Q192),R41*$G$152)),2)</f>
        <v>0</v>
      </c>
      <c r="S192" s="42">
        <f>ROUND(IF(SUM($I192:R192)&gt;$G$154,0,IF((SUM($I192:R192)+S41*$G$152)&gt;$G$154,$G$154-SUM($I192:R192),S41*$G$152)),2)</f>
        <v>0</v>
      </c>
      <c r="T192" s="42">
        <f>ROUND(IF(SUM($I192:S192)&gt;$G$154,0,IF((SUM($I192:S192)+T41*$G$152)&gt;$G$154,$G$154-SUM($I192:S192),T41*$G$152)),2)</f>
        <v>0</v>
      </c>
      <c r="U192" s="42">
        <f>ROUND(IF(SUM($H192:H192)&gt;$G$154,0,IF((SUM($H192:H192)+U41*$G$152)&gt;$G$154,$G$154-SUM($H192:H192),U41*$G$152)),2)</f>
        <v>0</v>
      </c>
      <c r="V192" s="42">
        <f>ROUND(IF(SUM($U192:U192)&gt;$G$154,0,IF((SUM($U192:U192)+V41*$G$152)&gt;$G$154,$G$154-SUM($U192:U192),V41*$G$152)),2)</f>
        <v>0</v>
      </c>
      <c r="W192" s="42">
        <f>ROUND(IF(SUM($U192:V192)&gt;$G$154,0,IF((SUM($U192:V192)+W41*$G$152)&gt;$G$154,$G$154-SUM($U192:V192),W41*$G$152)),2)</f>
        <v>0</v>
      </c>
      <c r="X192" s="42">
        <f>ROUND(IF(SUM($U192:W192)&gt;$G$154,0,IF((SUM($U192:W192)+X41*$G$152)&gt;$G$154,$G$154-SUM($U192:W192),X41*$G$152)),2)</f>
        <v>0</v>
      </c>
      <c r="Y192" s="42">
        <f>ROUND(IF(SUM($U192:X192)&gt;$G$154,0,IF((SUM($U192:X192)+Y41*$G$152)&gt;$G$154,$G$154-SUM($U192:X192),Y41*$G$152)),2)</f>
        <v>0</v>
      </c>
      <c r="Z192" s="42">
        <f>ROUND(IF(SUM($U192:Y192)&gt;$G$154,0,IF((SUM($U192:Y192)+Z41*$G$152)&gt;$G$154,$G$154-SUM($U192:Y192),Z41*$G$152)),2)</f>
        <v>0</v>
      </c>
      <c r="AA192" s="42">
        <f>ROUND(IF(SUM($U192:Z192)&gt;$G$154,0,IF((SUM($U192:Z192)+AA41*$G$152)&gt;$G$154,$G$154-SUM($U192:Z192),AA41*$G$152)),2)</f>
        <v>0</v>
      </c>
      <c r="AB192" s="42">
        <f>ROUND(IF(SUM($U192:AA192)&gt;$G$154,0,IF((SUM($U192:AA192)+AB41*$G$152)&gt;$G$154,$G$154-SUM($U192:AA192),AB41*$G$152)),2)</f>
        <v>0</v>
      </c>
      <c r="AC192" s="42">
        <f>ROUND(IF(SUM($U192:AB192)&gt;$G$154,0,IF((SUM($U192:AB192)+AC41*$G$152)&gt;$G$154,$G$154-SUM($U192:AB192),AC41*$G$152)),2)</f>
        <v>0</v>
      </c>
      <c r="AD192" s="42">
        <f>ROUND(IF(SUM($U192:AC192)&gt;$G$154,0,IF((SUM($U192:AC192)+AD41*$G$152)&gt;$G$154,$G$154-SUM($U192:AC192),AD41*$G$152)),2)</f>
        <v>0</v>
      </c>
      <c r="AE192" s="42">
        <f>ROUND(IF(SUM($U192:AD192)&gt;$G$154,0,IF((SUM($U192:AD192)+AE41*$G$152)&gt;$G$154,$G$154-SUM($U192:AD192),AE41*$G$152)),2)</f>
        <v>0</v>
      </c>
      <c r="AF192" s="42">
        <f>ROUND(IF(SUM($U192:AE192)&gt;$G$154,0,IF((SUM($U192:AE192)+AF41*$G$152)&gt;$G$154,$G$154-SUM($U192:AE192),AF41*$G$152)),2)</f>
        <v>0</v>
      </c>
      <c r="AG192" s="42">
        <f>ROUND(IF(SUM($H192:H192)&gt;$G$154,0,IF((SUM($H192:H192)+AG41*$G$152)&gt;$G$154,$G$154-SUM($H192:H192),AG41*$G$152)),2)</f>
        <v>78.75</v>
      </c>
      <c r="AH192" s="42">
        <f>ROUND(IF(SUM($AG192:AG192)&gt;$G$154,0,IF((SUM($AG192:AG192)+AH41*$G$152)&gt;$G$154,$G$154-SUM($AG192:AG192),AH41*$G$152)),2)</f>
        <v>78.75</v>
      </c>
      <c r="AI192" s="42">
        <f>ROUND(IF(SUM($AG192:AH192)&gt;$G$154,0,IF((SUM($AG192:AH192)+AI41*$G$152)&gt;$G$154,$G$154-SUM($AG192:AH192),AI41*$G$152)),2)</f>
        <v>72</v>
      </c>
      <c r="AJ192" s="42">
        <f>ROUND(IF(SUM($AG192:AI192)&gt;$G$154,0,IF((SUM($AG192:AI192)+AJ41*$G$152)&gt;$G$154,$G$154-SUM($AG192:AI192),AJ41*$G$152)),2)</f>
        <v>0</v>
      </c>
      <c r="AK192" s="42">
        <f>ROUND(IF(SUM($AG192:AJ192)&gt;$G$154,0,IF((SUM($AG192:AJ192)+AK41*$G$152)&gt;$G$154,$G$154-SUM($AG192:AJ192),AK41*$G$152)),2)</f>
        <v>0</v>
      </c>
      <c r="AL192" s="42">
        <f>ROUND(IF(SUM($AG192:AK192)&gt;$G$154,0,IF((SUM($AG192:AK192)+AL41*$G$152)&gt;$G$154,$G$154-SUM($AG192:AK192),AL41*$G$152)),2)</f>
        <v>0</v>
      </c>
      <c r="AM192" s="42">
        <f>ROUND(IF(SUM($AG192:AL192)&gt;$G$154,0,IF((SUM($AG192:AL192)+AM41*$G$152)&gt;$G$154,$G$154-SUM($AG192:AL192),AM41*$G$152)),2)</f>
        <v>0</v>
      </c>
      <c r="AN192" s="42">
        <f>ROUND(IF(SUM($AG192:AM192)&gt;$G$154,0,IF((SUM($AG192:AM192)+AN41*$G$152)&gt;$G$154,$G$154-SUM($AG192:AM192),AN41*$G$152)),2)</f>
        <v>0</v>
      </c>
      <c r="AO192" s="42">
        <f>ROUND(IF(SUM($AG192:AN192)&gt;$G$154,0,IF((SUM($AG192:AN192)+AO41*$G$152)&gt;$G$154,$G$154-SUM($AG192:AN192),AO41*$G$152)),2)</f>
        <v>0</v>
      </c>
      <c r="AP192" s="42">
        <f>ROUND(IF(SUM($AG192:AO192)&gt;$G$154,0,IF((SUM($AG192:AO192)+AP41*$G$152)&gt;$G$154,$G$154-SUM($AG192:AO192),AP41*$G$152)),2)</f>
        <v>0</v>
      </c>
      <c r="AQ192" s="42">
        <f>ROUND(IF(SUM($AG192:AP192)&gt;$G$154,0,IF((SUM($AG192:AP192)+AQ41*$G$152)&gt;$G$154,$G$154-SUM($AG192:AP192),AQ41*$G$152)),2)</f>
        <v>0</v>
      </c>
      <c r="AR192" s="42">
        <f>ROUND(IF(SUM($AG192:AQ192)&gt;$G$154,0,IF((SUM($AG192:AQ192)+AR41*$G$152)&gt;$G$154,$G$154-SUM($AG192:AQ192),AR41*$G$152)),2)</f>
        <v>0</v>
      </c>
    </row>
    <row r="193" spans="1:47" x14ac:dyDescent="0.3">
      <c r="A193" s="38" t="str">
        <f t="shared" si="141"/>
        <v>Field Engineer</v>
      </c>
      <c r="I193" s="42">
        <f>ROUND(IF(SUM($H193:H193)&gt;$G$154,0,IF((SUM($H193:H193)+I42*$G$152)&gt;$G$154,$G$154-SUM($H193:H193),I42*$G$152)),2)</f>
        <v>0</v>
      </c>
      <c r="J193" s="42">
        <f>ROUND(IF(SUM($I193:I193)&gt;$G$154,0,IF((SUM($I193:I193)+J42*$G$152)&gt;$G$154,$G$154-SUM($I193:I193),J42*$G$152)),2)</f>
        <v>0</v>
      </c>
      <c r="K193" s="42">
        <f>ROUND(IF(SUM($I193:J193)&gt;$G$154,0,IF((SUM($I193:J193)+K42*$G$152)&gt;$G$154,$G$154-SUM($I193:J193),K42*$G$152)),2)</f>
        <v>0</v>
      </c>
      <c r="L193" s="42">
        <f>ROUND(IF(SUM($I193:K193)&gt;$G$154,0,IF((SUM($I193:K193)+L42*$G$152)&gt;$G$154,$G$154-SUM($I193:K193),L42*$G$152)),2)</f>
        <v>0</v>
      </c>
      <c r="M193" s="42">
        <f>ROUND(IF(SUM($I193:L193)&gt;$G$154,0,IF((SUM($I193:L193)+M42*$G$152)&gt;$G$154,$G$154-SUM($I193:L193),M42*$G$152)),2)</f>
        <v>0</v>
      </c>
      <c r="N193" s="42">
        <f>ROUND(IF(SUM($I193:M193)&gt;$G$154,0,IF((SUM($I193:M193)+N42*$G$152)&gt;$G$154,$G$154-SUM($I193:M193),N42*$G$152)),2)</f>
        <v>0</v>
      </c>
      <c r="O193" s="42">
        <f>ROUND(IF(SUM($I193:N193)&gt;$G$154,0,IF((SUM($I193:N193)+O42*$G$152)&gt;$G$154,$G$154-SUM($I193:N193),O42*$G$152)),2)</f>
        <v>0</v>
      </c>
      <c r="P193" s="42">
        <f>ROUND(IF(SUM($I193:O193)&gt;$G$154,0,IF((SUM($I193:O193)+P42*$G$152)&gt;$G$154,$G$154-SUM($I193:O193),P42*$G$152)),2)</f>
        <v>0</v>
      </c>
      <c r="Q193" s="42">
        <f>ROUND(IF(SUM($I193:P193)&gt;$G$154,0,IF((SUM($I193:P193)+Q42*$G$152)&gt;$G$154,$G$154-SUM($I193:P193),Q42*$G$152)),2)</f>
        <v>0</v>
      </c>
      <c r="R193" s="42">
        <f>ROUND(IF(SUM($I193:Q193)&gt;$G$154,0,IF((SUM($I193:Q193)+R42*$G$152)&gt;$G$154,$G$154-SUM($I193:Q193),R42*$G$152)),2)</f>
        <v>0</v>
      </c>
      <c r="S193" s="42">
        <f>ROUND(IF(SUM($I193:R193)&gt;$G$154,0,IF((SUM($I193:R193)+S42*$G$152)&gt;$G$154,$G$154-SUM($I193:R193),S42*$G$152)),2)</f>
        <v>0</v>
      </c>
      <c r="T193" s="42">
        <f>ROUND(IF(SUM($I193:S193)&gt;$G$154,0,IF((SUM($I193:S193)+T42*$G$152)&gt;$G$154,$G$154-SUM($I193:S193),T42*$G$152)),2)</f>
        <v>0</v>
      </c>
      <c r="U193" s="42">
        <f>ROUND(IF(SUM($H193:H193)&gt;$G$154,0,IF((SUM($H193:H193)+U42*$G$152)&gt;$G$154,$G$154-SUM($H193:H193),U42*$G$152)),2)</f>
        <v>0</v>
      </c>
      <c r="V193" s="42">
        <f>ROUND(IF(SUM($U193:U193)&gt;$G$154,0,IF((SUM($U193:U193)+V42*$G$152)&gt;$G$154,$G$154-SUM($U193:U193),V42*$G$152)),2)</f>
        <v>0</v>
      </c>
      <c r="W193" s="42">
        <f>ROUND(IF(SUM($U193:V193)&gt;$G$154,0,IF((SUM($U193:V193)+W42*$G$152)&gt;$G$154,$G$154-SUM($U193:V193),W42*$G$152)),2)</f>
        <v>0</v>
      </c>
      <c r="X193" s="42">
        <f>ROUND(IF(SUM($U193:W193)&gt;$G$154,0,IF((SUM($U193:W193)+X42*$G$152)&gt;$G$154,$G$154-SUM($U193:W193),X42*$G$152)),2)</f>
        <v>0</v>
      </c>
      <c r="Y193" s="42">
        <f>ROUND(IF(SUM($U193:X193)&gt;$G$154,0,IF((SUM($U193:X193)+Y42*$G$152)&gt;$G$154,$G$154-SUM($U193:X193),Y42*$G$152)),2)</f>
        <v>0</v>
      </c>
      <c r="Z193" s="42">
        <f>ROUND(IF(SUM($U193:Y193)&gt;$G$154,0,IF((SUM($U193:Y193)+Z42*$G$152)&gt;$G$154,$G$154-SUM($U193:Y193),Z42*$G$152)),2)</f>
        <v>0</v>
      </c>
      <c r="AA193" s="42">
        <f>ROUND(IF(SUM($U193:Z193)&gt;$G$154,0,IF((SUM($U193:Z193)+AA42*$G$152)&gt;$G$154,$G$154-SUM($U193:Z193),AA42*$G$152)),2)</f>
        <v>0</v>
      </c>
      <c r="AB193" s="42">
        <f>ROUND(IF(SUM($U193:AA193)&gt;$G$154,0,IF((SUM($U193:AA193)+AB42*$G$152)&gt;$G$154,$G$154-SUM($U193:AA193),AB42*$G$152)),2)</f>
        <v>0</v>
      </c>
      <c r="AC193" s="42">
        <f>ROUND(IF(SUM($U193:AB193)&gt;$G$154,0,IF((SUM($U193:AB193)+AC42*$G$152)&gt;$G$154,$G$154-SUM($U193:AB193),AC42*$G$152)),2)</f>
        <v>0</v>
      </c>
      <c r="AD193" s="42">
        <f>ROUND(IF(SUM($U193:AC193)&gt;$G$154,0,IF((SUM($U193:AC193)+AD42*$G$152)&gt;$G$154,$G$154-SUM($U193:AC193),AD42*$G$152)),2)</f>
        <v>0</v>
      </c>
      <c r="AE193" s="42">
        <f>ROUND(IF(SUM($U193:AD193)&gt;$G$154,0,IF((SUM($U193:AD193)+AE42*$G$152)&gt;$G$154,$G$154-SUM($U193:AD193),AE42*$G$152)),2)</f>
        <v>0</v>
      </c>
      <c r="AF193" s="42">
        <f>ROUND(IF(SUM($U193:AE193)&gt;$G$154,0,IF((SUM($U193:AE193)+AF42*$G$152)&gt;$G$154,$G$154-SUM($U193:AE193),AF42*$G$152)),2)</f>
        <v>0</v>
      </c>
      <c r="AG193" s="42">
        <f>ROUND(IF(SUM($H193:H193)&gt;$G$154,0,IF((SUM($H193:H193)+AG42*$G$152)&gt;$G$154,$G$154-SUM($H193:H193),AG42*$G$152)),2)</f>
        <v>0</v>
      </c>
      <c r="AH193" s="42">
        <f>ROUND(IF(SUM($AG193:AG193)&gt;$G$154,0,IF((SUM($AG193:AG193)+AH42*$G$152)&gt;$G$154,$G$154-SUM($AG193:AG193),AH42*$G$152)),2)</f>
        <v>0</v>
      </c>
      <c r="AI193" s="42">
        <f>ROUND(IF(SUM($AG193:AH193)&gt;$G$154,0,IF((SUM($AG193:AH193)+AI42*$G$152)&gt;$G$154,$G$154-SUM($AG193:AH193),AI42*$G$152)),2)</f>
        <v>0</v>
      </c>
      <c r="AJ193" s="42">
        <f>ROUND(IF(SUM($AG193:AI193)&gt;$G$154,0,IF((SUM($AG193:AI193)+AJ42*$G$152)&gt;$G$154,$G$154-SUM($AG193:AI193),AJ42*$G$152)),2)</f>
        <v>0</v>
      </c>
      <c r="AK193" s="42">
        <f>ROUND(IF(SUM($AG193:AJ193)&gt;$G$154,0,IF((SUM($AG193:AJ193)+AK42*$G$152)&gt;$G$154,$G$154-SUM($AG193:AJ193),AK42*$G$152)),2)</f>
        <v>135</v>
      </c>
      <c r="AL193" s="42">
        <f>ROUND(IF(SUM($AG193:AK193)&gt;$G$154,0,IF((SUM($AG193:AK193)+AL42*$G$152)&gt;$G$154,$G$154-SUM($AG193:AK193),AL42*$G$152)),2)</f>
        <v>94.5</v>
      </c>
      <c r="AM193" s="42">
        <f>ROUND(IF(SUM($AG193:AL193)&gt;$G$154,0,IF((SUM($AG193:AL193)+AM42*$G$152)&gt;$G$154,$G$154-SUM($AG193:AL193),AM42*$G$152)),2)</f>
        <v>0</v>
      </c>
      <c r="AN193" s="42">
        <f>ROUND(IF(SUM($AG193:AM193)&gt;$G$154,0,IF((SUM($AG193:AM193)+AN42*$G$152)&gt;$G$154,$G$154-SUM($AG193:AM193),AN42*$G$152)),2)</f>
        <v>0</v>
      </c>
      <c r="AO193" s="42">
        <f>ROUND(IF(SUM($AG193:AN193)&gt;$G$154,0,IF((SUM($AG193:AN193)+AO42*$G$152)&gt;$G$154,$G$154-SUM($AG193:AN193),AO42*$G$152)),2)</f>
        <v>0</v>
      </c>
      <c r="AP193" s="42">
        <f>ROUND(IF(SUM($AG193:AO193)&gt;$G$154,0,IF((SUM($AG193:AO193)+AP42*$G$152)&gt;$G$154,$G$154-SUM($AG193:AO193),AP42*$G$152)),2)</f>
        <v>0</v>
      </c>
      <c r="AQ193" s="42">
        <f>ROUND(IF(SUM($AG193:AP193)&gt;$G$154,0,IF((SUM($AG193:AP193)+AQ42*$G$152)&gt;$G$154,$G$154-SUM($AG193:AP193),AQ42*$G$152)),2)</f>
        <v>0</v>
      </c>
      <c r="AR193" s="42">
        <f>ROUND(IF(SUM($AG193:AQ193)&gt;$G$154,0,IF((SUM($AG193:AQ193)+AR42*$G$152)&gt;$G$154,$G$154-SUM($AG193:AQ193),AR42*$G$152)),2)</f>
        <v>0</v>
      </c>
    </row>
    <row r="194" spans="1:47" x14ac:dyDescent="0.3">
      <c r="A194" s="38" t="str">
        <f t="shared" si="141"/>
        <v>Professional Serv.-Trainer</v>
      </c>
      <c r="I194" s="42">
        <f>ROUND(IF(SUM($H194:H194)&gt;$G$154,0,IF((SUM($H194:H194)+I43*$G$152)&gt;$G$154,$G$154-SUM($H194:H194),I43*$G$152)),2)</f>
        <v>0</v>
      </c>
      <c r="J194" s="42">
        <f>ROUND(IF(SUM($I194:I194)&gt;$G$154,0,IF((SUM($I194:I194)+J43*$G$152)&gt;$G$154,$G$154-SUM($I194:I194),J43*$G$152)),2)</f>
        <v>0</v>
      </c>
      <c r="K194" s="42">
        <f>ROUND(IF(SUM($I194:J194)&gt;$G$154,0,IF((SUM($I194:J194)+K43*$G$152)&gt;$G$154,$G$154-SUM($I194:J194),K43*$G$152)),2)</f>
        <v>0</v>
      </c>
      <c r="L194" s="42">
        <f>ROUND(IF(SUM($I194:K194)&gt;$G$154,0,IF((SUM($I194:K194)+L43*$G$152)&gt;$G$154,$G$154-SUM($I194:K194),L43*$G$152)),2)</f>
        <v>0</v>
      </c>
      <c r="M194" s="42">
        <f>ROUND(IF(SUM($I194:L194)&gt;$G$154,0,IF((SUM($I194:L194)+M43*$G$152)&gt;$G$154,$G$154-SUM($I194:L194),M43*$G$152)),2)</f>
        <v>0</v>
      </c>
      <c r="N194" s="42">
        <f>ROUND(IF(SUM($I194:M194)&gt;$G$154,0,IF((SUM($I194:M194)+N43*$G$152)&gt;$G$154,$G$154-SUM($I194:M194),N43*$G$152)),2)</f>
        <v>0</v>
      </c>
      <c r="O194" s="42">
        <f>ROUND(IF(SUM($I194:N194)&gt;$G$154,0,IF((SUM($I194:N194)+O43*$G$152)&gt;$G$154,$G$154-SUM($I194:N194),O43*$G$152)),2)</f>
        <v>0</v>
      </c>
      <c r="P194" s="42">
        <f>ROUND(IF(SUM($I194:O194)&gt;$G$154,0,IF((SUM($I194:O194)+P43*$G$152)&gt;$G$154,$G$154-SUM($I194:O194),P43*$G$152)),2)</f>
        <v>0</v>
      </c>
      <c r="Q194" s="42">
        <f>ROUND(IF(SUM($I194:P194)&gt;$G$154,0,IF((SUM($I194:P194)+Q43*$G$152)&gt;$G$154,$G$154-SUM($I194:P194),Q43*$G$152)),2)</f>
        <v>0</v>
      </c>
      <c r="R194" s="42">
        <f>ROUND(IF(SUM($I194:Q194)&gt;$G$154,0,IF((SUM($I194:Q194)+R43*$G$152)&gt;$G$154,$G$154-SUM($I194:Q194),R43*$G$152)),2)</f>
        <v>0</v>
      </c>
      <c r="S194" s="42">
        <f>ROUND(IF(SUM($I194:R194)&gt;$G$154,0,IF((SUM($I194:R194)+S43*$G$152)&gt;$G$154,$G$154-SUM($I194:R194),S43*$G$152)),2)</f>
        <v>0</v>
      </c>
      <c r="T194" s="42">
        <f>ROUND(IF(SUM($I194:S194)&gt;$G$154,0,IF((SUM($I194:S194)+T43*$G$152)&gt;$G$154,$G$154-SUM($I194:S194),T43*$G$152)),2)</f>
        <v>0</v>
      </c>
      <c r="U194" s="42">
        <f>ROUND(IF(SUM($H194:H194)&gt;$G$154,0,IF((SUM($H194:H194)+U43*$G$152)&gt;$G$154,$G$154-SUM($H194:H194),U43*$G$152)),2)</f>
        <v>0</v>
      </c>
      <c r="V194" s="42">
        <f>ROUND(IF(SUM($U194:U194)&gt;$G$154,0,IF((SUM($U194:U194)+V43*$G$152)&gt;$G$154,$G$154-SUM($U194:U194),V43*$G$152)),2)</f>
        <v>0</v>
      </c>
      <c r="W194" s="42">
        <f>ROUND(IF(SUM($U194:V194)&gt;$G$154,0,IF((SUM($U194:V194)+W43*$G$152)&gt;$G$154,$G$154-SUM($U194:V194),W43*$G$152)),2)</f>
        <v>0</v>
      </c>
      <c r="X194" s="42">
        <f>ROUND(IF(SUM($U194:W194)&gt;$G$154,0,IF((SUM($U194:W194)+X43*$G$152)&gt;$G$154,$G$154-SUM($U194:W194),X43*$G$152)),2)</f>
        <v>0</v>
      </c>
      <c r="Y194" s="42">
        <f>ROUND(IF(SUM($U194:X194)&gt;$G$154,0,IF((SUM($U194:X194)+Y43*$G$152)&gt;$G$154,$G$154-SUM($U194:X194),Y43*$G$152)),2)</f>
        <v>0</v>
      </c>
      <c r="Z194" s="42">
        <f>ROUND(IF(SUM($U194:Y194)&gt;$G$154,0,IF((SUM($U194:Y194)+Z43*$G$152)&gt;$G$154,$G$154-SUM($U194:Y194),Z43*$G$152)),2)</f>
        <v>0</v>
      </c>
      <c r="AA194" s="42">
        <f>ROUND(IF(SUM($U194:Z194)&gt;$G$154,0,IF((SUM($U194:Z194)+AA43*$G$152)&gt;$G$154,$G$154-SUM($U194:Z194),AA43*$G$152)),2)</f>
        <v>0</v>
      </c>
      <c r="AB194" s="42">
        <f>ROUND(IF(SUM($U194:AA194)&gt;$G$154,0,IF((SUM($U194:AA194)+AB43*$G$152)&gt;$G$154,$G$154-SUM($U194:AA194),AB43*$G$152)),2)</f>
        <v>0</v>
      </c>
      <c r="AC194" s="42">
        <f>ROUND(IF(SUM($U194:AB194)&gt;$G$154,0,IF((SUM($U194:AB194)+AC43*$G$152)&gt;$G$154,$G$154-SUM($U194:AB194),AC43*$G$152)),2)</f>
        <v>0</v>
      </c>
      <c r="AD194" s="42">
        <f>ROUND(IF(SUM($U194:AC194)&gt;$G$154,0,IF((SUM($U194:AC194)+AD43*$G$152)&gt;$G$154,$G$154-SUM($U194:AC194),AD43*$G$152)),2)</f>
        <v>0</v>
      </c>
      <c r="AE194" s="42">
        <f>ROUND(IF(SUM($U194:AD194)&gt;$G$154,0,IF((SUM($U194:AD194)+AE43*$G$152)&gt;$G$154,$G$154-SUM($U194:AD194),AE43*$G$152)),2)</f>
        <v>0</v>
      </c>
      <c r="AF194" s="42">
        <f>ROUND(IF(SUM($U194:AE194)&gt;$G$154,0,IF((SUM($U194:AE194)+AF43*$G$152)&gt;$G$154,$G$154-SUM($U194:AE194),AF43*$G$152)),2)</f>
        <v>0</v>
      </c>
      <c r="AG194" s="42">
        <f>ROUND(IF(SUM($H194:H194)&gt;$G$154,0,IF((SUM($H194:H194)+AG43*$G$152)&gt;$G$154,$G$154-SUM($H194:H194),AG43*$G$152)),2)</f>
        <v>0</v>
      </c>
      <c r="AH194" s="42">
        <f>ROUND(IF(SUM($AG194:AG194)&gt;$G$154,0,IF((SUM($AG194:AG194)+AH43*$G$152)&gt;$G$154,$G$154-SUM($AG194:AG194),AH43*$G$152)),2)</f>
        <v>0</v>
      </c>
      <c r="AI194" s="42">
        <f>ROUND(IF(SUM($AG194:AH194)&gt;$G$154,0,IF((SUM($AG194:AH194)+AI43*$G$152)&gt;$G$154,$G$154-SUM($AG194:AH194),AI43*$G$152)),2)</f>
        <v>0</v>
      </c>
      <c r="AJ194" s="42">
        <f>ROUND(IF(SUM($AG194:AI194)&gt;$G$154,0,IF((SUM($AG194:AI194)+AJ43*$G$152)&gt;$G$154,$G$154-SUM($AG194:AI194),AJ43*$G$152)),2)</f>
        <v>0</v>
      </c>
      <c r="AK194" s="42">
        <f>ROUND(IF(SUM($AG194:AJ194)&gt;$G$154,0,IF((SUM($AG194:AJ194)+AK43*$G$152)&gt;$G$154,$G$154-SUM($AG194:AJ194),AK43*$G$152)),2)</f>
        <v>0</v>
      </c>
      <c r="AL194" s="42">
        <f>ROUND(IF(SUM($AG194:AK194)&gt;$G$154,0,IF((SUM($AG194:AK194)+AL43*$G$152)&gt;$G$154,$G$154-SUM($AG194:AK194),AL43*$G$152)),2)</f>
        <v>0</v>
      </c>
      <c r="AM194" s="42">
        <f>ROUND(IF(SUM($AG194:AL194)&gt;$G$154,0,IF((SUM($AG194:AL194)+AM43*$G$152)&gt;$G$154,$G$154-SUM($AG194:AL194),AM43*$G$152)),2)</f>
        <v>0</v>
      </c>
      <c r="AN194" s="42">
        <f>ROUND(IF(SUM($AG194:AM194)&gt;$G$154,0,IF((SUM($AG194:AM194)+AN43*$G$152)&gt;$G$154,$G$154-SUM($AG194:AM194),AN43*$G$152)),2)</f>
        <v>168.75</v>
      </c>
      <c r="AO194" s="42">
        <f>ROUND(IF(SUM($AG194:AN194)&gt;$G$154,0,IF((SUM($AG194:AN194)+AO43*$G$152)&gt;$G$154,$G$154-SUM($AG194:AN194),AO43*$G$152)),2)</f>
        <v>60.75</v>
      </c>
      <c r="AP194" s="42">
        <f>ROUND(IF(SUM($AG194:AO194)&gt;$G$154,0,IF((SUM($AG194:AO194)+AP43*$G$152)&gt;$G$154,$G$154-SUM($AG194:AO194),AP43*$G$152)),2)</f>
        <v>0</v>
      </c>
      <c r="AQ194" s="42">
        <f>ROUND(IF(SUM($AG194:AP194)&gt;$G$154,0,IF((SUM($AG194:AP194)+AQ43*$G$152)&gt;$G$154,$G$154-SUM($AG194:AP194),AQ43*$G$152)),2)</f>
        <v>0</v>
      </c>
      <c r="AR194" s="42">
        <f>ROUND(IF(SUM($AG194:AQ194)&gt;$G$154,0,IF((SUM($AG194:AQ194)+AR43*$G$152)&gt;$G$154,$G$154-SUM($AG194:AQ194),AR43*$G$152)),2)</f>
        <v>0</v>
      </c>
    </row>
    <row r="195" spans="1:47" x14ac:dyDescent="0.3">
      <c r="A195" s="38" t="str">
        <f t="shared" si="141"/>
        <v>Field Engineer</v>
      </c>
      <c r="I195" s="42">
        <f>ROUND(IF(SUM($H195:H195)&gt;$G$154,0,IF((SUM($H195:H195)+I44*$G$152)&gt;$G$154,$G$154-SUM($H195:H195),I44*$G$152)),2)</f>
        <v>0</v>
      </c>
      <c r="J195" s="42">
        <f>ROUND(IF(SUM($I195:I195)&gt;$G$154,0,IF((SUM($I195:I195)+J44*$G$152)&gt;$G$154,$G$154-SUM($I195:I195),J44*$G$152)),2)</f>
        <v>0</v>
      </c>
      <c r="K195" s="42">
        <f>ROUND(IF(SUM($I195:J195)&gt;$G$154,0,IF((SUM($I195:J195)+K44*$G$152)&gt;$G$154,$G$154-SUM($I195:J195),K44*$G$152)),2)</f>
        <v>0</v>
      </c>
      <c r="L195" s="42">
        <f>ROUND(IF(SUM($I195:K195)&gt;$G$154,0,IF((SUM($I195:K195)+L44*$G$152)&gt;$G$154,$G$154-SUM($I195:K195),L44*$G$152)),2)</f>
        <v>0</v>
      </c>
      <c r="M195" s="42">
        <f>ROUND(IF(SUM($I195:L195)&gt;$G$154,0,IF((SUM($I195:L195)+M44*$G$152)&gt;$G$154,$G$154-SUM($I195:L195),M44*$G$152)),2)</f>
        <v>0</v>
      </c>
      <c r="N195" s="42">
        <f>ROUND(IF(SUM($I195:M195)&gt;$G$154,0,IF((SUM($I195:M195)+N44*$G$152)&gt;$G$154,$G$154-SUM($I195:M195),N44*$G$152)),2)</f>
        <v>0</v>
      </c>
      <c r="O195" s="42">
        <f>ROUND(IF(SUM($I195:N195)&gt;$G$154,0,IF((SUM($I195:N195)+O44*$G$152)&gt;$G$154,$G$154-SUM($I195:N195),O44*$G$152)),2)</f>
        <v>0</v>
      </c>
      <c r="P195" s="42">
        <f>ROUND(IF(SUM($I195:O195)&gt;$G$154,0,IF((SUM($I195:O195)+P44*$G$152)&gt;$G$154,$G$154-SUM($I195:O195),P44*$G$152)),2)</f>
        <v>0</v>
      </c>
      <c r="Q195" s="42">
        <f>ROUND(IF(SUM($I195:P195)&gt;$G$154,0,IF((SUM($I195:P195)+Q44*$G$152)&gt;$G$154,$G$154-SUM($I195:P195),Q44*$G$152)),2)</f>
        <v>0</v>
      </c>
      <c r="R195" s="42">
        <f>ROUND(IF(SUM($I195:Q195)&gt;$G$154,0,IF((SUM($I195:Q195)+R44*$G$152)&gt;$G$154,$G$154-SUM($I195:Q195),R44*$G$152)),2)</f>
        <v>0</v>
      </c>
      <c r="S195" s="42">
        <f>ROUND(IF(SUM($I195:R195)&gt;$G$154,0,IF((SUM($I195:R195)+S44*$G$152)&gt;$G$154,$G$154-SUM($I195:R195),S44*$G$152)),2)</f>
        <v>0</v>
      </c>
      <c r="T195" s="42">
        <f>ROUND(IF(SUM($I195:S195)&gt;$G$154,0,IF((SUM($I195:S195)+T44*$G$152)&gt;$G$154,$G$154-SUM($I195:S195),T44*$G$152)),2)</f>
        <v>0</v>
      </c>
      <c r="U195" s="42">
        <f>ROUND(IF(SUM($H195:H195)&gt;$G$154,0,IF((SUM($H195:H195)+U44*$G$152)&gt;$G$154,$G$154-SUM($H195:H195),U44*$G$152)),2)</f>
        <v>0</v>
      </c>
      <c r="V195" s="42">
        <f>ROUND(IF(SUM($U195:U195)&gt;$G$154,0,IF((SUM($U195:U195)+V44*$G$152)&gt;$G$154,$G$154-SUM($U195:U195),V44*$G$152)),2)</f>
        <v>0</v>
      </c>
      <c r="W195" s="42">
        <f>ROUND(IF(SUM($U195:V195)&gt;$G$154,0,IF((SUM($U195:V195)+W44*$G$152)&gt;$G$154,$G$154-SUM($U195:V195),W44*$G$152)),2)</f>
        <v>0</v>
      </c>
      <c r="X195" s="42">
        <f>ROUND(IF(SUM($U195:W195)&gt;$G$154,0,IF((SUM($U195:W195)+X44*$G$152)&gt;$G$154,$G$154-SUM($U195:W195),X44*$G$152)),2)</f>
        <v>0</v>
      </c>
      <c r="Y195" s="42">
        <f>ROUND(IF(SUM($U195:X195)&gt;$G$154,0,IF((SUM($U195:X195)+Y44*$G$152)&gt;$G$154,$G$154-SUM($U195:X195),Y44*$G$152)),2)</f>
        <v>0</v>
      </c>
      <c r="Z195" s="42">
        <f>ROUND(IF(SUM($U195:Y195)&gt;$G$154,0,IF((SUM($U195:Y195)+Z44*$G$152)&gt;$G$154,$G$154-SUM($U195:Y195),Z44*$G$152)),2)</f>
        <v>0</v>
      </c>
      <c r="AA195" s="42">
        <f>ROUND(IF(SUM($U195:Z195)&gt;$G$154,0,IF((SUM($U195:Z195)+AA44*$G$152)&gt;$G$154,$G$154-SUM($U195:Z195),AA44*$G$152)),2)</f>
        <v>0</v>
      </c>
      <c r="AB195" s="42">
        <f>ROUND(IF(SUM($U195:AA195)&gt;$G$154,0,IF((SUM($U195:AA195)+AB44*$G$152)&gt;$G$154,$G$154-SUM($U195:AA195),AB44*$G$152)),2)</f>
        <v>0</v>
      </c>
      <c r="AC195" s="42">
        <f>ROUND(IF(SUM($U195:AB195)&gt;$G$154,0,IF((SUM($U195:AB195)+AC44*$G$152)&gt;$G$154,$G$154-SUM($U195:AB195),AC44*$G$152)),2)</f>
        <v>0</v>
      </c>
      <c r="AD195" s="42">
        <f>ROUND(IF(SUM($U195:AC195)&gt;$G$154,0,IF((SUM($U195:AC195)+AD44*$G$152)&gt;$G$154,$G$154-SUM($U195:AC195),AD44*$G$152)),2)</f>
        <v>0</v>
      </c>
      <c r="AE195" s="42">
        <f>ROUND(IF(SUM($U195:AD195)&gt;$G$154,0,IF((SUM($U195:AD195)+AE44*$G$152)&gt;$G$154,$G$154-SUM($U195:AD195),AE44*$G$152)),2)</f>
        <v>0</v>
      </c>
      <c r="AF195" s="42">
        <f>ROUND(IF(SUM($U195:AE195)&gt;$G$154,0,IF((SUM($U195:AE195)+AF44*$G$152)&gt;$G$154,$G$154-SUM($U195:AE195),AF44*$G$152)),2)</f>
        <v>0</v>
      </c>
      <c r="AG195" s="42">
        <f>ROUND(IF(SUM($H195:H195)&gt;$G$154,0,IF((SUM($H195:H195)+AG44*$G$152)&gt;$G$154,$G$154-SUM($H195:H195),AG44*$G$152)),2)</f>
        <v>0</v>
      </c>
      <c r="AH195" s="42">
        <f>ROUND(IF(SUM($AG195:AG195)&gt;$G$154,0,IF((SUM($AG195:AG195)+AH44*$G$152)&gt;$G$154,$G$154-SUM($AG195:AG195),AH44*$G$152)),2)</f>
        <v>0</v>
      </c>
      <c r="AI195" s="42">
        <f>ROUND(IF(SUM($AG195:AH195)&gt;$G$154,0,IF((SUM($AG195:AH195)+AI44*$G$152)&gt;$G$154,$G$154-SUM($AG195:AH195),AI44*$G$152)),2)</f>
        <v>0</v>
      </c>
      <c r="AJ195" s="42">
        <f>ROUND(IF(SUM($AG195:AI195)&gt;$G$154,0,IF((SUM($AG195:AI195)+AJ44*$G$152)&gt;$G$154,$G$154-SUM($AG195:AI195),AJ44*$G$152)),2)</f>
        <v>0</v>
      </c>
      <c r="AK195" s="42">
        <f>ROUND(IF(SUM($AG195:AJ195)&gt;$G$154,0,IF((SUM($AG195:AJ195)+AK44*$G$152)&gt;$G$154,$G$154-SUM($AG195:AJ195),AK44*$G$152)),2)</f>
        <v>0</v>
      </c>
      <c r="AL195" s="42">
        <f>ROUND(IF(SUM($AG195:AK195)&gt;$G$154,0,IF((SUM($AG195:AK195)+AL44*$G$152)&gt;$G$154,$G$154-SUM($AG195:AK195),AL44*$G$152)),2)</f>
        <v>0</v>
      </c>
      <c r="AM195" s="42">
        <f>ROUND(IF(SUM($AG195:AL195)&gt;$G$154,0,IF((SUM($AG195:AL195)+AM44*$G$152)&gt;$G$154,$G$154-SUM($AG195:AL195),AM44*$G$152)),2)</f>
        <v>0</v>
      </c>
      <c r="AN195" s="42">
        <f>ROUND(IF(SUM($AG195:AM195)&gt;$G$154,0,IF((SUM($AG195:AM195)+AN44*$G$152)&gt;$G$154,$G$154-SUM($AG195:AM195),AN44*$G$152)),2)</f>
        <v>135</v>
      </c>
      <c r="AO195" s="42">
        <f>ROUND(IF(SUM($AG195:AN195)&gt;$G$154,0,IF((SUM($AG195:AN195)+AO44*$G$152)&gt;$G$154,$G$154-SUM($AG195:AN195),AO44*$G$152)),2)</f>
        <v>94.5</v>
      </c>
      <c r="AP195" s="42">
        <f>ROUND(IF(SUM($AG195:AO195)&gt;$G$154,0,IF((SUM($AG195:AO195)+AP44*$G$152)&gt;$G$154,$G$154-SUM($AG195:AO195),AP44*$G$152)),2)</f>
        <v>0</v>
      </c>
      <c r="AQ195" s="42">
        <f>ROUND(IF(SUM($AG195:AP195)&gt;$G$154,0,IF((SUM($AG195:AP195)+AQ44*$G$152)&gt;$G$154,$G$154-SUM($AG195:AP195),AQ44*$G$152)),2)</f>
        <v>0</v>
      </c>
      <c r="AR195" s="42">
        <f>ROUND(IF(SUM($AG195:AQ195)&gt;$G$154,0,IF((SUM($AG195:AQ195)+AR44*$G$152)&gt;$G$154,$G$154-SUM($AG195:AQ195),AR44*$G$152)),2)</f>
        <v>0</v>
      </c>
    </row>
    <row r="196" spans="1:47" x14ac:dyDescent="0.3">
      <c r="A196" s="38" t="str">
        <f t="shared" si="141"/>
        <v>Field Engineer</v>
      </c>
      <c r="I196" s="42">
        <f>ROUND(IF(SUM($H196:H196)&gt;$G$154,0,IF((SUM($H196:H196)+I45*$G$152)&gt;$G$154,$G$154-SUM($H196:H196),I45*$G$152)),2)</f>
        <v>0</v>
      </c>
      <c r="J196" s="42">
        <f>ROUND(IF(SUM($I196:I196)&gt;$G$154,0,IF((SUM($I196:I196)+J45*$G$152)&gt;$G$154,$G$154-SUM($I196:I196),J45*$G$152)),2)</f>
        <v>0</v>
      </c>
      <c r="K196" s="42">
        <f>ROUND(IF(SUM($I196:J196)&gt;$G$154,0,IF((SUM($I196:J196)+K45*$G$152)&gt;$G$154,$G$154-SUM($I196:J196),K45*$G$152)),2)</f>
        <v>0</v>
      </c>
      <c r="L196" s="42">
        <f>ROUND(IF(SUM($I196:K196)&gt;$G$154,0,IF((SUM($I196:K196)+L45*$G$152)&gt;$G$154,$G$154-SUM($I196:K196),L45*$G$152)),2)</f>
        <v>0</v>
      </c>
      <c r="M196" s="42">
        <f>ROUND(IF(SUM($I196:L196)&gt;$G$154,0,IF((SUM($I196:L196)+M45*$G$152)&gt;$G$154,$G$154-SUM($I196:L196),M45*$G$152)),2)</f>
        <v>0</v>
      </c>
      <c r="N196" s="42">
        <f>ROUND(IF(SUM($I196:M196)&gt;$G$154,0,IF((SUM($I196:M196)+N45*$G$152)&gt;$G$154,$G$154-SUM($I196:M196),N45*$G$152)),2)</f>
        <v>0</v>
      </c>
      <c r="O196" s="42">
        <f>ROUND(IF(SUM($I196:N196)&gt;$G$154,0,IF((SUM($I196:N196)+O45*$G$152)&gt;$G$154,$G$154-SUM($I196:N196),O45*$G$152)),2)</f>
        <v>0</v>
      </c>
      <c r="P196" s="42">
        <f>ROUND(IF(SUM($I196:O196)&gt;$G$154,0,IF((SUM($I196:O196)+P45*$G$152)&gt;$G$154,$G$154-SUM($I196:O196),P45*$G$152)),2)</f>
        <v>0</v>
      </c>
      <c r="Q196" s="42">
        <f>ROUND(IF(SUM($I196:P196)&gt;$G$154,0,IF((SUM($I196:P196)+Q45*$G$152)&gt;$G$154,$G$154-SUM($I196:P196),Q45*$G$152)),2)</f>
        <v>0</v>
      </c>
      <c r="R196" s="42">
        <f>ROUND(IF(SUM($I196:Q196)&gt;$G$154,0,IF((SUM($I196:Q196)+R45*$G$152)&gt;$G$154,$G$154-SUM($I196:Q196),R45*$G$152)),2)</f>
        <v>0</v>
      </c>
      <c r="S196" s="42">
        <f>ROUND(IF(SUM($I196:R196)&gt;$G$154,0,IF((SUM($I196:R196)+S45*$G$152)&gt;$G$154,$G$154-SUM($I196:R196),S45*$G$152)),2)</f>
        <v>0</v>
      </c>
      <c r="T196" s="42">
        <f>ROUND(IF(SUM($I196:S196)&gt;$G$154,0,IF((SUM($I196:S196)+T45*$G$152)&gt;$G$154,$G$154-SUM($I196:S196),T45*$G$152)),2)</f>
        <v>0</v>
      </c>
      <c r="U196" s="42">
        <f>ROUND(IF(SUM($H196:H196)&gt;$G$154,0,IF((SUM($H196:H196)+U45*$G$152)&gt;$G$154,$G$154-SUM($H196:H196),U45*$G$152)),2)</f>
        <v>0</v>
      </c>
      <c r="V196" s="42">
        <f>ROUND(IF(SUM($U196:U196)&gt;$G$154,0,IF((SUM($U196:U196)+V45*$G$152)&gt;$G$154,$G$154-SUM($U196:U196),V45*$G$152)),2)</f>
        <v>0</v>
      </c>
      <c r="W196" s="42">
        <f>ROUND(IF(SUM($U196:V196)&gt;$G$154,0,IF((SUM($U196:V196)+W45*$G$152)&gt;$G$154,$G$154-SUM($U196:V196),W45*$G$152)),2)</f>
        <v>0</v>
      </c>
      <c r="X196" s="42">
        <f>ROUND(IF(SUM($U196:W196)&gt;$G$154,0,IF((SUM($U196:W196)+X45*$G$152)&gt;$G$154,$G$154-SUM($U196:W196),X45*$G$152)),2)</f>
        <v>0</v>
      </c>
      <c r="Y196" s="42">
        <f>ROUND(IF(SUM($U196:X196)&gt;$G$154,0,IF((SUM($U196:X196)+Y45*$G$152)&gt;$G$154,$G$154-SUM($U196:X196),Y45*$G$152)),2)</f>
        <v>0</v>
      </c>
      <c r="Z196" s="42">
        <f>ROUND(IF(SUM($U196:Y196)&gt;$G$154,0,IF((SUM($U196:Y196)+Z45*$G$152)&gt;$G$154,$G$154-SUM($U196:Y196),Z45*$G$152)),2)</f>
        <v>0</v>
      </c>
      <c r="AA196" s="42">
        <f>ROUND(IF(SUM($U196:Z196)&gt;$G$154,0,IF((SUM($U196:Z196)+AA45*$G$152)&gt;$G$154,$G$154-SUM($U196:Z196),AA45*$G$152)),2)</f>
        <v>0</v>
      </c>
      <c r="AB196" s="42">
        <f>ROUND(IF(SUM($U196:AA196)&gt;$G$154,0,IF((SUM($U196:AA196)+AB45*$G$152)&gt;$G$154,$G$154-SUM($U196:AA196),AB45*$G$152)),2)</f>
        <v>0</v>
      </c>
      <c r="AC196" s="42">
        <f>ROUND(IF(SUM($U196:AB196)&gt;$G$154,0,IF((SUM($U196:AB196)+AC45*$G$152)&gt;$G$154,$G$154-SUM($U196:AB196),AC45*$G$152)),2)</f>
        <v>0</v>
      </c>
      <c r="AD196" s="42">
        <f>ROUND(IF(SUM($U196:AC196)&gt;$G$154,0,IF((SUM($U196:AC196)+AD45*$G$152)&gt;$G$154,$G$154-SUM($U196:AC196),AD45*$G$152)),2)</f>
        <v>0</v>
      </c>
      <c r="AE196" s="42">
        <f>ROUND(IF(SUM($U196:AD196)&gt;$G$154,0,IF((SUM($U196:AD196)+AE45*$G$152)&gt;$G$154,$G$154-SUM($U196:AD196),AE45*$G$152)),2)</f>
        <v>0</v>
      </c>
      <c r="AF196" s="42">
        <f>ROUND(IF(SUM($U196:AE196)&gt;$G$154,0,IF((SUM($U196:AE196)+AF45*$G$152)&gt;$G$154,$G$154-SUM($U196:AE196),AF45*$G$152)),2)</f>
        <v>0</v>
      </c>
      <c r="AG196" s="42">
        <f>ROUND(IF(SUM($H196:H196)&gt;$G$154,0,IF((SUM($H196:H196)+AG45*$G$152)&gt;$G$154,$G$154-SUM($H196:H196),AG45*$G$152)),2)</f>
        <v>0</v>
      </c>
      <c r="AH196" s="42">
        <f>ROUND(IF(SUM($AG196:AG196)&gt;$G$154,0,IF((SUM($AG196:AG196)+AH45*$G$152)&gt;$G$154,$G$154-SUM($AG196:AG196),AH45*$G$152)),2)</f>
        <v>0</v>
      </c>
      <c r="AI196" s="42">
        <f>ROUND(IF(SUM($AG196:AH196)&gt;$G$154,0,IF((SUM($AG196:AH196)+AI45*$G$152)&gt;$G$154,$G$154-SUM($AG196:AH196),AI45*$G$152)),2)</f>
        <v>0</v>
      </c>
      <c r="AJ196" s="42">
        <f>ROUND(IF(SUM($AG196:AI196)&gt;$G$154,0,IF((SUM($AG196:AI196)+AJ45*$G$152)&gt;$G$154,$G$154-SUM($AG196:AI196),AJ45*$G$152)),2)</f>
        <v>0</v>
      </c>
      <c r="AK196" s="42">
        <f>ROUND(IF(SUM($AG196:AJ196)&gt;$G$154,0,IF((SUM($AG196:AJ196)+AK45*$G$152)&gt;$G$154,$G$154-SUM($AG196:AJ196),AK45*$G$152)),2)</f>
        <v>0</v>
      </c>
      <c r="AL196" s="42">
        <f>ROUND(IF(SUM($AG196:AK196)&gt;$G$154,0,IF((SUM($AG196:AK196)+AL45*$G$152)&gt;$G$154,$G$154-SUM($AG196:AK196),AL45*$G$152)),2)</f>
        <v>0</v>
      </c>
      <c r="AM196" s="42">
        <f>ROUND(IF(SUM($AG196:AL196)&gt;$G$154,0,IF((SUM($AG196:AL196)+AM45*$G$152)&gt;$G$154,$G$154-SUM($AG196:AL196),AM45*$G$152)),2)</f>
        <v>0</v>
      </c>
      <c r="AN196" s="42">
        <f>ROUND(IF(SUM($AG196:AM196)&gt;$G$154,0,IF((SUM($AG196:AM196)+AN45*$G$152)&gt;$G$154,$G$154-SUM($AG196:AM196),AN45*$G$152)),2)</f>
        <v>0</v>
      </c>
      <c r="AO196" s="42">
        <f>ROUND(IF(SUM($AG196:AN196)&gt;$G$154,0,IF((SUM($AG196:AN196)+AO45*$G$152)&gt;$G$154,$G$154-SUM($AG196:AN196),AO45*$G$152)),2)</f>
        <v>0</v>
      </c>
      <c r="AP196" s="42">
        <f>ROUND(IF(SUM($AG196:AO196)&gt;$G$154,0,IF((SUM($AG196:AO196)+AP45*$G$152)&gt;$G$154,$G$154-SUM($AG196:AO196),AP45*$G$152)),2)</f>
        <v>0</v>
      </c>
      <c r="AQ196" s="42">
        <f>ROUND(IF(SUM($AG196:AP196)&gt;$G$154,0,IF((SUM($AG196:AP196)+AQ45*$G$152)&gt;$G$154,$G$154-SUM($AG196:AP196),AQ45*$G$152)),2)</f>
        <v>135</v>
      </c>
      <c r="AR196" s="42">
        <f>ROUND(IF(SUM($AG196:AQ196)&gt;$G$154,0,IF((SUM($AG196:AQ196)+AR45*$G$152)&gt;$G$154,$G$154-SUM($AG196:AQ196),AR45*$G$152)),2)</f>
        <v>94.5</v>
      </c>
    </row>
    <row r="197" spans="1:47" x14ac:dyDescent="0.3">
      <c r="A197" s="38" t="str">
        <f t="shared" si="141"/>
        <v>Field Engineer-Network Connectivity</v>
      </c>
      <c r="I197" s="42">
        <f>ROUND(IF(SUM($H197:H197)&gt;$G$154,0,IF((SUM($H197:H197)+I46*$G$152)&gt;$G$154,$G$154-SUM($H197:H197),I46*$G$152)),2)</f>
        <v>168.75</v>
      </c>
      <c r="J197" s="42">
        <f>ROUND(IF(SUM($I197:I197)&gt;$G$154,0,IF((SUM($I197:I197)+J46*$G$152)&gt;$G$154,$G$154-SUM($I197:I197),J46*$G$152)),2)</f>
        <v>60.75</v>
      </c>
      <c r="K197" s="42">
        <f>ROUND(IF(SUM($I197:J197)&gt;$G$154,0,IF((SUM($I197:J197)+K46*$G$152)&gt;$G$154,$G$154-SUM($I197:J197),K46*$G$152)),2)</f>
        <v>0</v>
      </c>
      <c r="L197" s="42">
        <f>ROUND(IF(SUM($I197:K197)&gt;$G$154,0,IF((SUM($I197:K197)+L46*$G$152)&gt;$G$154,$G$154-SUM($I197:K197),L46*$G$152)),2)</f>
        <v>0</v>
      </c>
      <c r="M197" s="42">
        <f>ROUND(IF(SUM($I197:L197)&gt;$G$154,0,IF((SUM($I197:L197)+M46*$G$152)&gt;$G$154,$G$154-SUM($I197:L197),M46*$G$152)),2)</f>
        <v>0</v>
      </c>
      <c r="N197" s="42">
        <f>ROUND(IF(SUM($I197:M197)&gt;$G$154,0,IF((SUM($I197:M197)+N46*$G$152)&gt;$G$154,$G$154-SUM($I197:M197),N46*$G$152)),2)</f>
        <v>0</v>
      </c>
      <c r="O197" s="42">
        <f>ROUND(IF(SUM($I197:N197)&gt;$G$154,0,IF((SUM($I197:N197)+O46*$G$152)&gt;$G$154,$G$154-SUM($I197:N197),O46*$G$152)),2)</f>
        <v>0</v>
      </c>
      <c r="P197" s="42">
        <f>ROUND(IF(SUM($I197:O197)&gt;$G$154,0,IF((SUM($I197:O197)+P46*$G$152)&gt;$G$154,$G$154-SUM($I197:O197),P46*$G$152)),2)</f>
        <v>0</v>
      </c>
      <c r="Q197" s="42">
        <f>ROUND(IF(SUM($I197:P197)&gt;$G$154,0,IF((SUM($I197:P197)+Q46*$G$152)&gt;$G$154,$G$154-SUM($I197:P197),Q46*$G$152)),2)</f>
        <v>0</v>
      </c>
      <c r="R197" s="42">
        <f>ROUND(IF(SUM($I197:Q197)&gt;$G$154,0,IF((SUM($I197:Q197)+R46*$G$152)&gt;$G$154,$G$154-SUM($I197:Q197),R46*$G$152)),2)</f>
        <v>0</v>
      </c>
      <c r="S197" s="42">
        <f>ROUND(IF(SUM($I197:R197)&gt;$G$154,0,IF((SUM($I197:R197)+S46*$G$152)&gt;$G$154,$G$154-SUM($I197:R197),S46*$G$152)),2)</f>
        <v>0</v>
      </c>
      <c r="T197" s="42">
        <f>ROUND(IF(SUM($I197:S197)&gt;$G$154,0,IF((SUM($I197:S197)+T46*$G$152)&gt;$G$154,$G$154-SUM($I197:S197),T46*$G$152)),2)</f>
        <v>0</v>
      </c>
      <c r="U197" s="42">
        <f>ROUND(IF(SUM($H197:H197)&gt;$G$154,0,IF((SUM($H197:H197)+U46*$G$152)&gt;$G$154,$G$154-SUM($H197:H197),U46*$G$152)),2)</f>
        <v>168.75</v>
      </c>
      <c r="V197" s="42">
        <f>ROUND(IF(SUM($U197:U197)&gt;$G$154,0,IF((SUM($U197:U197)+V46*$G$152)&gt;$G$154,$G$154-SUM($U197:U197),V46*$G$152)),2)</f>
        <v>60.75</v>
      </c>
      <c r="W197" s="42">
        <f>ROUND(IF(SUM($U197:V197)&gt;$G$154,0,IF((SUM($U197:V197)+W46*$G$152)&gt;$G$154,$G$154-SUM($U197:V197),W46*$G$152)),2)</f>
        <v>0</v>
      </c>
      <c r="X197" s="42">
        <f>ROUND(IF(SUM($U197:W197)&gt;$G$154,0,IF((SUM($U197:W197)+X46*$G$152)&gt;$G$154,$G$154-SUM($U197:W197),X46*$G$152)),2)</f>
        <v>0</v>
      </c>
      <c r="Y197" s="42">
        <f>ROUND(IF(SUM($U197:X197)&gt;$G$154,0,IF((SUM($U197:X197)+Y46*$G$152)&gt;$G$154,$G$154-SUM($U197:X197),Y46*$G$152)),2)</f>
        <v>0</v>
      </c>
      <c r="Z197" s="42">
        <f>ROUND(IF(SUM($U197:Y197)&gt;$G$154,0,IF((SUM($U197:Y197)+Z46*$G$152)&gt;$G$154,$G$154-SUM($U197:Y197),Z46*$G$152)),2)</f>
        <v>0</v>
      </c>
      <c r="AA197" s="42">
        <f>ROUND(IF(SUM($U197:Z197)&gt;$G$154,0,IF((SUM($U197:Z197)+AA46*$G$152)&gt;$G$154,$G$154-SUM($U197:Z197),AA46*$G$152)),2)</f>
        <v>0</v>
      </c>
      <c r="AB197" s="42">
        <f>ROUND(IF(SUM($U197:AA197)&gt;$G$154,0,IF((SUM($U197:AA197)+AB46*$G$152)&gt;$G$154,$G$154-SUM($U197:AA197),AB46*$G$152)),2)</f>
        <v>0</v>
      </c>
      <c r="AC197" s="42">
        <f>ROUND(IF(SUM($U197:AB197)&gt;$G$154,0,IF((SUM($U197:AB197)+AC46*$G$152)&gt;$G$154,$G$154-SUM($U197:AB197),AC46*$G$152)),2)</f>
        <v>0</v>
      </c>
      <c r="AD197" s="42">
        <f>ROUND(IF(SUM($U197:AC197)&gt;$G$154,0,IF((SUM($U197:AC197)+AD46*$G$152)&gt;$G$154,$G$154-SUM($U197:AC197),AD46*$G$152)),2)</f>
        <v>0</v>
      </c>
      <c r="AE197" s="42">
        <f>ROUND(IF(SUM($U197:AD197)&gt;$G$154,0,IF((SUM($U197:AD197)+AE46*$G$152)&gt;$G$154,$G$154-SUM($U197:AD197),AE46*$G$152)),2)</f>
        <v>0</v>
      </c>
      <c r="AF197" s="42">
        <f>ROUND(IF(SUM($U197:AE197)&gt;$G$154,0,IF((SUM($U197:AE197)+AF46*$G$152)&gt;$G$154,$G$154-SUM($U197:AE197),AF46*$G$152)),2)</f>
        <v>0</v>
      </c>
      <c r="AG197" s="42">
        <f>ROUND(IF(SUM($H197:H197)&gt;$G$154,0,IF((SUM($H197:H197)+AG46*$G$152)&gt;$G$154,$G$154-SUM($H197:H197),AG46*$G$152)),2)</f>
        <v>168.75</v>
      </c>
      <c r="AH197" s="42">
        <f>ROUND(IF(SUM($AG197:AG197)&gt;$G$154,0,IF((SUM($AG197:AG197)+AH46*$G$152)&gt;$G$154,$G$154-SUM($AG197:AG197),AH46*$G$152)),2)</f>
        <v>60.75</v>
      </c>
      <c r="AI197" s="42">
        <f>ROUND(IF(SUM($AG197:AH197)&gt;$G$154,0,IF((SUM($AG197:AH197)+AI46*$G$152)&gt;$G$154,$G$154-SUM($AG197:AH197),AI46*$G$152)),2)</f>
        <v>0</v>
      </c>
      <c r="AJ197" s="42">
        <f>ROUND(IF(SUM($AG197:AI197)&gt;$G$154,0,IF((SUM($AG197:AI197)+AJ46*$G$152)&gt;$G$154,$G$154-SUM($AG197:AI197),AJ46*$G$152)),2)</f>
        <v>0</v>
      </c>
      <c r="AK197" s="42">
        <f>ROUND(IF(SUM($AG197:AJ197)&gt;$G$154,0,IF((SUM($AG197:AJ197)+AK46*$G$152)&gt;$G$154,$G$154-SUM($AG197:AJ197),AK46*$G$152)),2)</f>
        <v>0</v>
      </c>
      <c r="AL197" s="42">
        <f>ROUND(IF(SUM($AG197:AK197)&gt;$G$154,0,IF((SUM($AG197:AK197)+AL46*$G$152)&gt;$G$154,$G$154-SUM($AG197:AK197),AL46*$G$152)),2)</f>
        <v>0</v>
      </c>
      <c r="AM197" s="42">
        <f>ROUND(IF(SUM($AG197:AL197)&gt;$G$154,0,IF((SUM($AG197:AL197)+AM46*$G$152)&gt;$G$154,$G$154-SUM($AG197:AL197),AM46*$G$152)),2)</f>
        <v>0</v>
      </c>
      <c r="AN197" s="42">
        <f>ROUND(IF(SUM($AG197:AM197)&gt;$G$154,0,IF((SUM($AG197:AM197)+AN46*$G$152)&gt;$G$154,$G$154-SUM($AG197:AM197),AN46*$G$152)),2)</f>
        <v>0</v>
      </c>
      <c r="AO197" s="42">
        <f>ROUND(IF(SUM($AG197:AN197)&gt;$G$154,0,IF((SUM($AG197:AN197)+AO46*$G$152)&gt;$G$154,$G$154-SUM($AG197:AN197),AO46*$G$152)),2)</f>
        <v>0</v>
      </c>
      <c r="AP197" s="42">
        <f>ROUND(IF(SUM($AG197:AO197)&gt;$G$154,0,IF((SUM($AG197:AO197)+AP46*$G$152)&gt;$G$154,$G$154-SUM($AG197:AO197),AP46*$G$152)),2)</f>
        <v>0</v>
      </c>
      <c r="AQ197" s="42">
        <f>ROUND(IF(SUM($AG197:AP197)&gt;$G$154,0,IF((SUM($AG197:AP197)+AQ46*$G$152)&gt;$G$154,$G$154-SUM($AG197:AP197),AQ46*$G$152)),2)</f>
        <v>0</v>
      </c>
      <c r="AR197" s="42">
        <f>ROUND(IF(SUM($AG197:AQ197)&gt;$G$154,0,IF((SUM($AG197:AQ197)+AR46*$G$152)&gt;$G$154,$G$154-SUM($AG197:AQ197),AR46*$G$152)),2)</f>
        <v>0</v>
      </c>
    </row>
    <row r="198" spans="1:47" x14ac:dyDescent="0.3">
      <c r="A198" s="38" t="str">
        <f t="shared" si="141"/>
        <v>Field Engineer-Network Connectivity</v>
      </c>
      <c r="I198" s="42">
        <f>ROUND(IF(SUM($H198:H198)&gt;$G$154,0,IF((SUM($H198:H198)+I47*$G$152)&gt;$G$154,$G$154-SUM($H198:H198),I47*$G$152)),2)</f>
        <v>0</v>
      </c>
      <c r="J198" s="42">
        <f>ROUND(IF(SUM($I198:I198)&gt;$G$154,0,IF((SUM($I198:I198)+J47*$G$152)&gt;$G$154,$G$154-SUM($I198:I198),J47*$G$152)),2)</f>
        <v>0</v>
      </c>
      <c r="K198" s="42">
        <f>ROUND(IF(SUM($I198:J198)&gt;$G$154,0,IF((SUM($I198:J198)+K47*$G$152)&gt;$G$154,$G$154-SUM($I198:J198),K47*$G$152)),2)</f>
        <v>0</v>
      </c>
      <c r="L198" s="42">
        <f>ROUND(IF(SUM($I198:K198)&gt;$G$154,0,IF((SUM($I198:K198)+L47*$G$152)&gt;$G$154,$G$154-SUM($I198:K198),L47*$G$152)),2)</f>
        <v>0</v>
      </c>
      <c r="M198" s="42">
        <f>ROUND(IF(SUM($I198:L198)&gt;$G$154,0,IF((SUM($I198:L198)+M47*$G$152)&gt;$G$154,$G$154-SUM($I198:L198),M47*$G$152)),2)</f>
        <v>0</v>
      </c>
      <c r="N198" s="42">
        <f>ROUND(IF(SUM($I198:M198)&gt;$G$154,0,IF((SUM($I198:M198)+N47*$G$152)&gt;$G$154,$G$154-SUM($I198:M198),N47*$G$152)),2)</f>
        <v>0</v>
      </c>
      <c r="O198" s="42">
        <f>ROUND(IF(SUM($I198:N198)&gt;$G$154,0,IF((SUM($I198:N198)+O47*$G$152)&gt;$G$154,$G$154-SUM($I198:N198),O47*$G$152)),2)</f>
        <v>0</v>
      </c>
      <c r="P198" s="42">
        <f>ROUND(IF(SUM($I198:O198)&gt;$G$154,0,IF((SUM($I198:O198)+P47*$G$152)&gt;$G$154,$G$154-SUM($I198:O198),P47*$G$152)),2)</f>
        <v>0</v>
      </c>
      <c r="Q198" s="42">
        <f>ROUND(IF(SUM($I198:P198)&gt;$G$154,0,IF((SUM($I198:P198)+Q47*$G$152)&gt;$G$154,$G$154-SUM($I198:P198),Q47*$G$152)),2)</f>
        <v>0</v>
      </c>
      <c r="R198" s="42">
        <f>ROUND(IF(SUM($I198:Q198)&gt;$G$154,0,IF((SUM($I198:Q198)+R47*$G$152)&gt;$G$154,$G$154-SUM($I198:Q198),R47*$G$152)),2)</f>
        <v>0</v>
      </c>
      <c r="S198" s="42">
        <f>ROUND(IF(SUM($I198:R198)&gt;$G$154,0,IF((SUM($I198:R198)+S47*$G$152)&gt;$G$154,$G$154-SUM($I198:R198),S47*$G$152)),2)</f>
        <v>0</v>
      </c>
      <c r="T198" s="42">
        <f>ROUND(IF(SUM($I198:S198)&gt;$G$154,0,IF((SUM($I198:S198)+T47*$G$152)&gt;$G$154,$G$154-SUM($I198:S198),T47*$G$152)),2)</f>
        <v>0</v>
      </c>
      <c r="U198" s="42">
        <f>ROUND(IF(SUM($H198:H198)&gt;$G$154,0,IF((SUM($H198:H198)+U47*$G$152)&gt;$G$154,$G$154-SUM($H198:H198),U47*$G$152)),2)</f>
        <v>168.75</v>
      </c>
      <c r="V198" s="42">
        <f>ROUND(IF(SUM($U198:U198)&gt;$G$154,0,IF((SUM($U198:U198)+V47*$G$152)&gt;$G$154,$G$154-SUM($U198:U198),V47*$G$152)),2)</f>
        <v>60.75</v>
      </c>
      <c r="W198" s="42">
        <f>ROUND(IF(SUM($U198:V198)&gt;$G$154,0,IF((SUM($U198:V198)+W47*$G$152)&gt;$G$154,$G$154-SUM($U198:V198),W47*$G$152)),2)</f>
        <v>0</v>
      </c>
      <c r="X198" s="42">
        <f>ROUND(IF(SUM($U198:W198)&gt;$G$154,0,IF((SUM($U198:W198)+X47*$G$152)&gt;$G$154,$G$154-SUM($U198:W198),X47*$G$152)),2)</f>
        <v>0</v>
      </c>
      <c r="Y198" s="42">
        <f>ROUND(IF(SUM($U198:X198)&gt;$G$154,0,IF((SUM($U198:X198)+Y47*$G$152)&gt;$G$154,$G$154-SUM($U198:X198),Y47*$G$152)),2)</f>
        <v>0</v>
      </c>
      <c r="Z198" s="42">
        <f>ROUND(IF(SUM($U198:Y198)&gt;$G$154,0,IF((SUM($U198:Y198)+Z47*$G$152)&gt;$G$154,$G$154-SUM($U198:Y198),Z47*$G$152)),2)</f>
        <v>0</v>
      </c>
      <c r="AA198" s="42">
        <f>ROUND(IF(SUM($U198:Z198)&gt;$G$154,0,IF((SUM($U198:Z198)+AA47*$G$152)&gt;$G$154,$G$154-SUM($U198:Z198),AA47*$G$152)),2)</f>
        <v>0</v>
      </c>
      <c r="AB198" s="42">
        <f>ROUND(IF(SUM($U198:AA198)&gt;$G$154,0,IF((SUM($U198:AA198)+AB47*$G$152)&gt;$G$154,$G$154-SUM($U198:AA198),AB47*$G$152)),2)</f>
        <v>0</v>
      </c>
      <c r="AC198" s="42">
        <f>ROUND(IF(SUM($U198:AB198)&gt;$G$154,0,IF((SUM($U198:AB198)+AC47*$G$152)&gt;$G$154,$G$154-SUM($U198:AB198),AC47*$G$152)),2)</f>
        <v>0</v>
      </c>
      <c r="AD198" s="42">
        <f>ROUND(IF(SUM($U198:AC198)&gt;$G$154,0,IF((SUM($U198:AC198)+AD47*$G$152)&gt;$G$154,$G$154-SUM($U198:AC198),AD47*$G$152)),2)</f>
        <v>0</v>
      </c>
      <c r="AE198" s="42">
        <f>ROUND(IF(SUM($U198:AD198)&gt;$G$154,0,IF((SUM($U198:AD198)+AE47*$G$152)&gt;$G$154,$G$154-SUM($U198:AD198),AE47*$G$152)),2)</f>
        <v>0</v>
      </c>
      <c r="AF198" s="42">
        <f>ROUND(IF(SUM($U198:AE198)&gt;$G$154,0,IF((SUM($U198:AE198)+AF47*$G$152)&gt;$G$154,$G$154-SUM($U198:AE198),AF47*$G$152)),2)</f>
        <v>0</v>
      </c>
      <c r="AG198" s="42">
        <f>ROUND(IF(SUM($H198:H198)&gt;$G$154,0,IF((SUM($H198:H198)+AG47*$G$152)&gt;$G$154,$G$154-SUM($H198:H198),AG47*$G$152)),2)</f>
        <v>168.75</v>
      </c>
      <c r="AH198" s="42">
        <f>ROUND(IF(SUM($AG198:AG198)&gt;$G$154,0,IF((SUM($AG198:AG198)+AH47*$G$152)&gt;$G$154,$G$154-SUM($AG198:AG198),AH47*$G$152)),2)</f>
        <v>60.75</v>
      </c>
      <c r="AI198" s="42">
        <f>ROUND(IF(SUM($AG198:AH198)&gt;$G$154,0,IF((SUM($AG198:AH198)+AI47*$G$152)&gt;$G$154,$G$154-SUM($AG198:AH198),AI47*$G$152)),2)</f>
        <v>0</v>
      </c>
      <c r="AJ198" s="42">
        <f>ROUND(IF(SUM($AG198:AI198)&gt;$G$154,0,IF((SUM($AG198:AI198)+AJ47*$G$152)&gt;$G$154,$G$154-SUM($AG198:AI198),AJ47*$G$152)),2)</f>
        <v>0</v>
      </c>
      <c r="AK198" s="42">
        <f>ROUND(IF(SUM($AG198:AJ198)&gt;$G$154,0,IF((SUM($AG198:AJ198)+AK47*$G$152)&gt;$G$154,$G$154-SUM($AG198:AJ198),AK47*$G$152)),2)</f>
        <v>0</v>
      </c>
      <c r="AL198" s="42">
        <f>ROUND(IF(SUM($AG198:AK198)&gt;$G$154,0,IF((SUM($AG198:AK198)+AL47*$G$152)&gt;$G$154,$G$154-SUM($AG198:AK198),AL47*$G$152)),2)</f>
        <v>0</v>
      </c>
      <c r="AM198" s="42">
        <f>ROUND(IF(SUM($AG198:AL198)&gt;$G$154,0,IF((SUM($AG198:AL198)+AM47*$G$152)&gt;$G$154,$G$154-SUM($AG198:AL198),AM47*$G$152)),2)</f>
        <v>0</v>
      </c>
      <c r="AN198" s="42">
        <f>ROUND(IF(SUM($AG198:AM198)&gt;$G$154,0,IF((SUM($AG198:AM198)+AN47*$G$152)&gt;$G$154,$G$154-SUM($AG198:AM198),AN47*$G$152)),2)</f>
        <v>0</v>
      </c>
      <c r="AO198" s="42">
        <f>ROUND(IF(SUM($AG198:AN198)&gt;$G$154,0,IF((SUM($AG198:AN198)+AO47*$G$152)&gt;$G$154,$G$154-SUM($AG198:AN198),AO47*$G$152)),2)</f>
        <v>0</v>
      </c>
      <c r="AP198" s="42">
        <f>ROUND(IF(SUM($AG198:AO198)&gt;$G$154,0,IF((SUM($AG198:AO198)+AP47*$G$152)&gt;$G$154,$G$154-SUM($AG198:AO198),AP47*$G$152)),2)</f>
        <v>0</v>
      </c>
      <c r="AQ198" s="42">
        <f>ROUND(IF(SUM($AG198:AP198)&gt;$G$154,0,IF((SUM($AG198:AP198)+AQ47*$G$152)&gt;$G$154,$G$154-SUM($AG198:AP198),AQ47*$G$152)),2)</f>
        <v>0</v>
      </c>
      <c r="AR198" s="42">
        <f>ROUND(IF(SUM($AG198:AQ198)&gt;$G$154,0,IF((SUM($AG198:AQ198)+AR47*$G$152)&gt;$G$154,$G$154-SUM($AG198:AQ198),AR47*$G$152)),2)</f>
        <v>0</v>
      </c>
    </row>
    <row r="199" spans="1:47" x14ac:dyDescent="0.3">
      <c r="A199" s="38" t="str">
        <f t="shared" si="141"/>
        <v>Field Engineer-Network Connectivity</v>
      </c>
      <c r="I199" s="42">
        <f>ROUND(IF(SUM($H199:H199)&gt;$G$154,0,IF((SUM($H199:H199)+I48*$G$152)&gt;$G$154,$G$154-SUM($H199:H199),I48*$G$152)),2)</f>
        <v>0</v>
      </c>
      <c r="J199" s="42">
        <f>ROUND(IF(SUM($I199:I199)&gt;$G$154,0,IF((SUM($I199:I199)+J48*$G$152)&gt;$G$154,$G$154-SUM($I199:I199),J48*$G$152)),2)</f>
        <v>0</v>
      </c>
      <c r="K199" s="42">
        <f>ROUND(IF(SUM($I199:J199)&gt;$G$154,0,IF((SUM($I199:J199)+K48*$G$152)&gt;$G$154,$G$154-SUM($I199:J199),K48*$G$152)),2)</f>
        <v>0</v>
      </c>
      <c r="L199" s="42">
        <f>ROUND(IF(SUM($I199:K199)&gt;$G$154,0,IF((SUM($I199:K199)+L48*$G$152)&gt;$G$154,$G$154-SUM($I199:K199),L48*$G$152)),2)</f>
        <v>0</v>
      </c>
      <c r="M199" s="42">
        <f>ROUND(IF(SUM($I199:L199)&gt;$G$154,0,IF((SUM($I199:L199)+M48*$G$152)&gt;$G$154,$G$154-SUM($I199:L199),M48*$G$152)),2)</f>
        <v>0</v>
      </c>
      <c r="N199" s="42">
        <f>ROUND(IF(SUM($I199:M199)&gt;$G$154,0,IF((SUM($I199:M199)+N48*$G$152)&gt;$G$154,$G$154-SUM($I199:M199),N48*$G$152)),2)</f>
        <v>0</v>
      </c>
      <c r="O199" s="42">
        <f>ROUND(IF(SUM($I199:N199)&gt;$G$154,0,IF((SUM($I199:N199)+O48*$G$152)&gt;$G$154,$G$154-SUM($I199:N199),O48*$G$152)),2)</f>
        <v>0</v>
      </c>
      <c r="P199" s="42">
        <f>ROUND(IF(SUM($I199:O199)&gt;$G$154,0,IF((SUM($I199:O199)+P48*$G$152)&gt;$G$154,$G$154-SUM($I199:O199),P48*$G$152)),2)</f>
        <v>0</v>
      </c>
      <c r="Q199" s="42">
        <f>ROUND(IF(SUM($I199:P199)&gt;$G$154,0,IF((SUM($I199:P199)+Q48*$G$152)&gt;$G$154,$G$154-SUM($I199:P199),Q48*$G$152)),2)</f>
        <v>0</v>
      </c>
      <c r="R199" s="42">
        <f>ROUND(IF(SUM($I199:Q199)&gt;$G$154,0,IF((SUM($I199:Q199)+R48*$G$152)&gt;$G$154,$G$154-SUM($I199:Q199),R48*$G$152)),2)</f>
        <v>0</v>
      </c>
      <c r="S199" s="42">
        <f>ROUND(IF(SUM($I199:R199)&gt;$G$154,0,IF((SUM($I199:R199)+S48*$G$152)&gt;$G$154,$G$154-SUM($I199:R199),S48*$G$152)),2)</f>
        <v>0</v>
      </c>
      <c r="T199" s="42">
        <f>ROUND(IF(SUM($I199:S199)&gt;$G$154,0,IF((SUM($I199:S199)+T48*$G$152)&gt;$G$154,$G$154-SUM($I199:S199),T48*$G$152)),2)</f>
        <v>0</v>
      </c>
      <c r="U199" s="42">
        <f>ROUND(IF(SUM($H199:H199)&gt;$G$154,0,IF((SUM($H199:H199)+U48*$G$152)&gt;$G$154,$G$154-SUM($H199:H199),U48*$G$152)),2)</f>
        <v>0</v>
      </c>
      <c r="V199" s="42">
        <f>ROUND(IF(SUM($U199:U199)&gt;$G$154,0,IF((SUM($U199:U199)+V48*$G$152)&gt;$G$154,$G$154-SUM($U199:U199),V48*$G$152)),2)</f>
        <v>0</v>
      </c>
      <c r="W199" s="42">
        <f>ROUND(IF(SUM($U199:V199)&gt;$G$154,0,IF((SUM($U199:V199)+W48*$G$152)&gt;$G$154,$G$154-SUM($U199:V199),W48*$G$152)),2)</f>
        <v>0</v>
      </c>
      <c r="X199" s="42">
        <f>ROUND(IF(SUM($U199:W199)&gt;$G$154,0,IF((SUM($U199:W199)+X48*$G$152)&gt;$G$154,$G$154-SUM($U199:W199),X48*$G$152)),2)</f>
        <v>0</v>
      </c>
      <c r="Y199" s="42">
        <f>ROUND(IF(SUM($U199:X199)&gt;$G$154,0,IF((SUM($U199:X199)+Y48*$G$152)&gt;$G$154,$G$154-SUM($U199:X199),Y48*$G$152)),2)</f>
        <v>0</v>
      </c>
      <c r="Z199" s="42">
        <f>ROUND(IF(SUM($U199:Y199)&gt;$G$154,0,IF((SUM($U199:Y199)+Z48*$G$152)&gt;$G$154,$G$154-SUM($U199:Y199),Z48*$G$152)),2)</f>
        <v>0</v>
      </c>
      <c r="AA199" s="42">
        <f>ROUND(IF(SUM($U199:Z199)&gt;$G$154,0,IF((SUM($U199:Z199)+AA48*$G$152)&gt;$G$154,$G$154-SUM($U199:Z199),AA48*$G$152)),2)</f>
        <v>0</v>
      </c>
      <c r="AB199" s="42">
        <f>ROUND(IF(SUM($U199:AA199)&gt;$G$154,0,IF((SUM($U199:AA199)+AB48*$G$152)&gt;$G$154,$G$154-SUM($U199:AA199),AB48*$G$152)),2)</f>
        <v>0</v>
      </c>
      <c r="AC199" s="42">
        <f>ROUND(IF(SUM($U199:AB199)&gt;$G$154,0,IF((SUM($U199:AB199)+AC48*$G$152)&gt;$G$154,$G$154-SUM($U199:AB199),AC48*$G$152)),2)</f>
        <v>0</v>
      </c>
      <c r="AD199" s="42">
        <f>ROUND(IF(SUM($U199:AC199)&gt;$G$154,0,IF((SUM($U199:AC199)+AD48*$G$152)&gt;$G$154,$G$154-SUM($U199:AC199),AD48*$G$152)),2)</f>
        <v>0</v>
      </c>
      <c r="AE199" s="42">
        <f>ROUND(IF(SUM($U199:AD199)&gt;$G$154,0,IF((SUM($U199:AD199)+AE48*$G$152)&gt;$G$154,$G$154-SUM($U199:AD199),AE48*$G$152)),2)</f>
        <v>0</v>
      </c>
      <c r="AF199" s="42">
        <f>ROUND(IF(SUM($U199:AE199)&gt;$G$154,0,IF((SUM($U199:AE199)+AF48*$G$152)&gt;$G$154,$G$154-SUM($U199:AE199),AF48*$G$152)),2)</f>
        <v>0</v>
      </c>
      <c r="AG199" s="42">
        <f>ROUND(IF(SUM($H199:H199)&gt;$G$154,0,IF((SUM($H199:H199)+AG48*$G$152)&gt;$G$154,$G$154-SUM($H199:H199),AG48*$G$152)),2)</f>
        <v>168.75</v>
      </c>
      <c r="AH199" s="42">
        <f>ROUND(IF(SUM($AG199:AG199)&gt;$G$154,0,IF((SUM($AG199:AG199)+AH48*$G$152)&gt;$G$154,$G$154-SUM($AG199:AG199),AH48*$G$152)),2)</f>
        <v>60.75</v>
      </c>
      <c r="AI199" s="42">
        <f>ROUND(IF(SUM($AG199:AH199)&gt;$G$154,0,IF((SUM($AG199:AH199)+AI48*$G$152)&gt;$G$154,$G$154-SUM($AG199:AH199),AI48*$G$152)),2)</f>
        <v>0</v>
      </c>
      <c r="AJ199" s="42">
        <f>ROUND(IF(SUM($AG199:AI199)&gt;$G$154,0,IF((SUM($AG199:AI199)+AJ48*$G$152)&gt;$G$154,$G$154-SUM($AG199:AI199),AJ48*$G$152)),2)</f>
        <v>0</v>
      </c>
      <c r="AK199" s="42">
        <f>ROUND(IF(SUM($AG199:AJ199)&gt;$G$154,0,IF((SUM($AG199:AJ199)+AK48*$G$152)&gt;$G$154,$G$154-SUM($AG199:AJ199),AK48*$G$152)),2)</f>
        <v>0</v>
      </c>
      <c r="AL199" s="42">
        <f>ROUND(IF(SUM($AG199:AK199)&gt;$G$154,0,IF((SUM($AG199:AK199)+AL48*$G$152)&gt;$G$154,$G$154-SUM($AG199:AK199),AL48*$G$152)),2)</f>
        <v>0</v>
      </c>
      <c r="AM199" s="42">
        <f>ROUND(IF(SUM($AG199:AL199)&gt;$G$154,0,IF((SUM($AG199:AL199)+AM48*$G$152)&gt;$G$154,$G$154-SUM($AG199:AL199),AM48*$G$152)),2)</f>
        <v>0</v>
      </c>
      <c r="AN199" s="42">
        <f>ROUND(IF(SUM($AG199:AM199)&gt;$G$154,0,IF((SUM($AG199:AM199)+AN48*$G$152)&gt;$G$154,$G$154-SUM($AG199:AM199),AN48*$G$152)),2)</f>
        <v>0</v>
      </c>
      <c r="AO199" s="42">
        <f>ROUND(IF(SUM($AG199:AN199)&gt;$G$154,0,IF((SUM($AG199:AN199)+AO48*$G$152)&gt;$G$154,$G$154-SUM($AG199:AN199),AO48*$G$152)),2)</f>
        <v>0</v>
      </c>
      <c r="AP199" s="42">
        <f>ROUND(IF(SUM($AG199:AO199)&gt;$G$154,0,IF((SUM($AG199:AO199)+AP48*$G$152)&gt;$G$154,$G$154-SUM($AG199:AO199),AP48*$G$152)),2)</f>
        <v>0</v>
      </c>
      <c r="AQ199" s="42">
        <f>ROUND(IF(SUM($AG199:AP199)&gt;$G$154,0,IF((SUM($AG199:AP199)+AQ48*$G$152)&gt;$G$154,$G$154-SUM($AG199:AP199),AQ48*$G$152)),2)</f>
        <v>0</v>
      </c>
      <c r="AR199" s="42">
        <f>ROUND(IF(SUM($AG199:AQ199)&gt;$G$154,0,IF((SUM($AG199:AQ199)+AR48*$G$152)&gt;$G$154,$G$154-SUM($AG199:AQ199),AR48*$G$152)),2)</f>
        <v>0</v>
      </c>
    </row>
    <row r="200" spans="1:47" x14ac:dyDescent="0.3">
      <c r="AS200" s="200"/>
      <c r="AT200" s="200"/>
      <c r="AU200" s="200"/>
    </row>
    <row r="201" spans="1:47" x14ac:dyDescent="0.3">
      <c r="I201" s="43">
        <f t="shared" ref="I201:T201" si="142">SUM(I155:I200)</f>
        <v>2430</v>
      </c>
      <c r="J201" s="43">
        <f t="shared" si="142"/>
        <v>1145.25</v>
      </c>
      <c r="K201" s="43">
        <f t="shared" si="142"/>
        <v>726.75</v>
      </c>
      <c r="L201" s="43">
        <f t="shared" si="142"/>
        <v>569.25</v>
      </c>
      <c r="M201" s="43">
        <f t="shared" si="142"/>
        <v>150.75</v>
      </c>
      <c r="N201" s="43">
        <f t="shared" si="142"/>
        <v>27</v>
      </c>
      <c r="O201" s="43">
        <f t="shared" si="142"/>
        <v>0</v>
      </c>
      <c r="P201" s="43">
        <f t="shared" si="142"/>
        <v>0</v>
      </c>
      <c r="Q201" s="43">
        <f t="shared" si="142"/>
        <v>0</v>
      </c>
      <c r="R201" s="43">
        <f t="shared" si="142"/>
        <v>0</v>
      </c>
      <c r="S201" s="43">
        <f t="shared" si="142"/>
        <v>0</v>
      </c>
      <c r="T201" s="43">
        <f t="shared" si="142"/>
        <v>0</v>
      </c>
      <c r="U201" s="43">
        <f t="shared" ref="U201" si="143">SUM(U155:U200)</f>
        <v>4522.5</v>
      </c>
      <c r="V201" s="43">
        <f t="shared" ref="V201" si="144">SUM(V155:V200)</f>
        <v>2083.5</v>
      </c>
      <c r="W201" s="43">
        <f t="shared" ref="W201" si="145">SUM(W155:W200)</f>
        <v>279</v>
      </c>
      <c r="X201" s="43">
        <f t="shared" ref="X201" si="146">SUM(X155:X200)</f>
        <v>0</v>
      </c>
      <c r="Y201" s="43">
        <f t="shared" ref="Y201" si="147">SUM(Y155:Y200)</f>
        <v>0</v>
      </c>
      <c r="Z201" s="43">
        <f t="shared" ref="Z201" si="148">SUM(Z155:Z200)</f>
        <v>0</v>
      </c>
      <c r="AA201" s="43">
        <f t="shared" ref="AA201" si="149">SUM(AA155:AA200)</f>
        <v>135</v>
      </c>
      <c r="AB201" s="43">
        <f t="shared" ref="AB201" si="150">SUM(AB155:AB200)</f>
        <v>94.5</v>
      </c>
      <c r="AC201" s="43">
        <f t="shared" ref="AC201" si="151">SUM(AC155:AC200)</f>
        <v>0</v>
      </c>
      <c r="AD201" s="43">
        <f t="shared" ref="AD201" si="152">SUM(AD155:AD200)</f>
        <v>0</v>
      </c>
      <c r="AE201" s="43">
        <f t="shared" ref="AE201" si="153">SUM(AE155:AE200)</f>
        <v>168.75</v>
      </c>
      <c r="AF201" s="43">
        <f t="shared" ref="AF201" si="154">SUM(AF155:AF200)</f>
        <v>195.75</v>
      </c>
      <c r="AG201" s="43">
        <f t="shared" ref="AG201" si="155">SUM(AG155:AG200)</f>
        <v>6086.25</v>
      </c>
      <c r="AH201" s="43">
        <f t="shared" ref="AH201" si="156">SUM(AH155:AH200)</f>
        <v>2895.75</v>
      </c>
      <c r="AI201" s="43">
        <f t="shared" ref="AI201" si="157">SUM(AI155:AI200)</f>
        <v>427.5</v>
      </c>
      <c r="AJ201" s="43">
        <f t="shared" ref="AJ201" si="158">SUM(AJ155:AJ200)</f>
        <v>0</v>
      </c>
      <c r="AK201" s="43">
        <f t="shared" ref="AK201" si="159">SUM(AK155:AK200)</f>
        <v>135</v>
      </c>
      <c r="AL201" s="43">
        <f t="shared" ref="AL201" si="160">SUM(AL155:AL200)</f>
        <v>94.5</v>
      </c>
      <c r="AM201" s="43">
        <f t="shared" ref="AM201" si="161">SUM(AM155:AM200)</f>
        <v>0</v>
      </c>
      <c r="AN201" s="43">
        <f t="shared" ref="AN201" si="162">SUM(AN155:AN200)</f>
        <v>303.75</v>
      </c>
      <c r="AO201" s="43">
        <f t="shared" ref="AO201" si="163">SUM(AO155:AO200)</f>
        <v>155.25</v>
      </c>
      <c r="AP201" s="43">
        <f t="shared" ref="AP201" si="164">SUM(AP155:AP200)</f>
        <v>0</v>
      </c>
      <c r="AQ201" s="43">
        <f t="shared" ref="AQ201" si="165">SUM(AQ155:AQ200)</f>
        <v>135</v>
      </c>
      <c r="AR201" s="43">
        <f t="shared" ref="AR201" si="166">SUM(AR155:AR200)</f>
        <v>94.5</v>
      </c>
      <c r="AS201" s="232"/>
      <c r="AT201" s="232"/>
      <c r="AU201" s="232"/>
    </row>
    <row r="202" spans="1:47" x14ac:dyDescent="0.3">
      <c r="G202" s="45">
        <v>8.0000000000000002E-3</v>
      </c>
    </row>
    <row r="203" spans="1:47" x14ac:dyDescent="0.3">
      <c r="A203" s="34" t="s">
        <v>11</v>
      </c>
      <c r="G203" s="42">
        <v>7000</v>
      </c>
      <c r="H203" s="44" t="s">
        <v>525</v>
      </c>
      <c r="I203" s="81">
        <v>40544</v>
      </c>
      <c r="J203" s="81">
        <v>40575</v>
      </c>
      <c r="K203" s="81">
        <v>40603</v>
      </c>
      <c r="L203" s="81">
        <v>40634</v>
      </c>
      <c r="M203" s="81">
        <v>40664</v>
      </c>
      <c r="N203" s="81">
        <v>40695</v>
      </c>
      <c r="O203" s="81">
        <v>40725</v>
      </c>
      <c r="P203" s="81">
        <v>40756</v>
      </c>
      <c r="Q203" s="81">
        <v>40787</v>
      </c>
      <c r="R203" s="81">
        <v>40817</v>
      </c>
      <c r="S203" s="81">
        <v>40848</v>
      </c>
      <c r="T203" s="81">
        <v>40878</v>
      </c>
      <c r="U203" s="81">
        <v>40909</v>
      </c>
      <c r="V203" s="81">
        <v>40940</v>
      </c>
      <c r="W203" s="81">
        <v>40969</v>
      </c>
      <c r="X203" s="81">
        <v>41000</v>
      </c>
      <c r="Y203" s="81">
        <v>41030</v>
      </c>
      <c r="Z203" s="81">
        <v>41061</v>
      </c>
      <c r="AA203" s="81">
        <v>41091</v>
      </c>
      <c r="AB203" s="81">
        <v>41122</v>
      </c>
      <c r="AC203" s="81">
        <v>41153</v>
      </c>
      <c r="AD203" s="81">
        <v>41183</v>
      </c>
      <c r="AE203" s="81">
        <v>41214</v>
      </c>
      <c r="AF203" s="81">
        <v>41244</v>
      </c>
      <c r="AG203" s="81">
        <v>41275</v>
      </c>
      <c r="AH203" s="81">
        <v>41306</v>
      </c>
      <c r="AI203" s="81">
        <v>41334</v>
      </c>
      <c r="AJ203" s="81">
        <v>41365</v>
      </c>
      <c r="AK203" s="81">
        <v>41395</v>
      </c>
      <c r="AL203" s="81">
        <v>41426</v>
      </c>
      <c r="AM203" s="81">
        <v>41456</v>
      </c>
      <c r="AN203" s="81">
        <v>41487</v>
      </c>
      <c r="AO203" s="81">
        <v>41518</v>
      </c>
      <c r="AP203" s="81">
        <v>41548</v>
      </c>
      <c r="AQ203" s="81">
        <v>41579</v>
      </c>
      <c r="AR203" s="81">
        <v>41609</v>
      </c>
    </row>
    <row r="204" spans="1:47" x14ac:dyDescent="0.3">
      <c r="G204" s="46">
        <f>G203*G202</f>
        <v>56</v>
      </c>
    </row>
    <row r="205" spans="1:47" x14ac:dyDescent="0.3">
      <c r="A205" s="38" t="str">
        <f>A4</f>
        <v>Hicks, Lee</v>
      </c>
      <c r="I205" s="42">
        <f>ROUND(IF(SUM($H205:H205)&gt;$G$204,0,IF((SUM($H205:H205)+I4*$G$202)&gt;$G$204,$G$204-SUM($H205:H205),I4*$G$202)),2)</f>
        <v>53.33</v>
      </c>
      <c r="J205" s="42">
        <f>ROUND(IF(SUM($I205:I205)&gt;$G$204,0,IF((SUM($I205:I205)+J4*$G$202)&gt;$G$204,$G$204-SUM($I205:I205),J4*$G$202)),2)</f>
        <v>2.67</v>
      </c>
      <c r="K205" s="42">
        <f>ROUND(IF(SUM($I205:J205)&gt;$G$204,0,IF((SUM($I205:J205)+K4*$G$202)&gt;$G$204,$G$204-SUM($I205:J205),K4*$G$202)),2)</f>
        <v>0</v>
      </c>
      <c r="L205" s="42">
        <f>ROUND(IF(SUM($I205:K205)&gt;$G$204,0,IF((SUM($I205:K205)+L4*$G$202)&gt;$G$204,$G$204-SUM($I205:K205),L4*$G$202)),2)</f>
        <v>0</v>
      </c>
      <c r="M205" s="42">
        <f>ROUND(IF(SUM($I205:L205)&gt;$G$204,0,IF((SUM($I205:L205)+M4*$G$202)&gt;$G$204,$G$204-SUM($I205:L205),M4*$G$202)),2)</f>
        <v>0</v>
      </c>
      <c r="N205" s="42">
        <f>ROUND(IF(SUM($I205:M205)&gt;$G$204,0,IF((SUM($I205:M205)+N4*$G$202)&gt;$G$204,$G$204-SUM($I205:M205),N4*$G$202)),2)</f>
        <v>0</v>
      </c>
      <c r="O205" s="42">
        <f>ROUND(IF(SUM($I205:N205)&gt;$G$204,0,IF((SUM($I205:N205)+O4*$G$202)&gt;$G$204,$G$204-SUM($I205:N205),O4*$G$202)),2)</f>
        <v>0</v>
      </c>
      <c r="P205" s="42">
        <f>ROUND(IF(SUM($I205:O205)&gt;$G$204,0,IF((SUM($I205:O205)+P4*$G$202)&gt;$G$204,$G$204-SUM($I205:O205),P4*$G$202)),2)</f>
        <v>0</v>
      </c>
      <c r="Q205" s="42">
        <f>ROUND(IF(SUM($I205:P205)&gt;$G$204,0,IF((SUM($I205:P205)+Q4*$G$202)&gt;$G$204,$G$204-SUM($I205:P205),Q4*$G$202)),2)</f>
        <v>0</v>
      </c>
      <c r="R205" s="42">
        <f>ROUND(IF(SUM($I205:Q205)&gt;$G$204,0,IF((SUM($I205:Q205)+R4*$G$202)&gt;$G$204,$G$204-SUM($I205:Q205),R4*$G$202)),2)</f>
        <v>0</v>
      </c>
      <c r="S205" s="42">
        <f>ROUND(IF(SUM($I205:R205)&gt;$G$204,0,IF((SUM($I205:R205)+S4*$G$202)&gt;$G$204,$G$204-SUM($I205:R205),S4*$G$202)),2)</f>
        <v>0</v>
      </c>
      <c r="T205" s="42">
        <f>ROUND(IF(SUM($I205:S205)&gt;$G$204,0,IF((SUM($I205:S205)+T4*$G$202)&gt;$G$204,$G$204-SUM($I205:S205),T4*$G$202)),2)</f>
        <v>0</v>
      </c>
      <c r="U205" s="42">
        <f>ROUND(IF(SUM($H205:H205)&gt;$G$204,0,IF((SUM($H205:H205)+U4*$G$202)&gt;$G$204,$G$204-SUM($H205:H205),U4*$G$202)),2)</f>
        <v>53.33</v>
      </c>
      <c r="V205" s="42">
        <f>ROUND(IF(SUM($U205:U205)&gt;$G$204,0,IF((SUM($U205:U205)+V4*$G$202)&gt;$G$204,$G$204-SUM($U205:U205),V4*$G$202)),2)</f>
        <v>2.67</v>
      </c>
      <c r="W205" s="42">
        <f>ROUND(IF(SUM($U205:V205)&gt;$G$204,0,IF((SUM($U205:V205)+W4*$G$202)&gt;$G$204,$G$204-SUM($U205:V205),W4*$G$202)),2)</f>
        <v>0</v>
      </c>
      <c r="X205" s="42">
        <f>ROUND(IF(SUM($U205:W205)&gt;$G$204,0,IF((SUM($U205:W205)+X4*$G$202)&gt;$G$204,$G$204-SUM($U205:W205),X4*$G$202)),2)</f>
        <v>0</v>
      </c>
      <c r="Y205" s="42">
        <f>ROUND(IF(SUM($U205:X205)&gt;$G$204,0,IF((SUM($U205:X205)+Y4*$G$202)&gt;$G$204,$G$204-SUM($U205:X205),Y4*$G$202)),2)</f>
        <v>0</v>
      </c>
      <c r="Z205" s="42">
        <f>ROUND(IF(SUM($U205:Y205)&gt;$G$204,0,IF((SUM($U205:Y205)+Z4*$G$202)&gt;$G$204,$G$204-SUM($U205:Y205),Z4*$G$202)),2)</f>
        <v>0</v>
      </c>
      <c r="AA205" s="42">
        <f>ROUND(IF(SUM($U205:Z205)&gt;$G$204,0,IF((SUM($U205:Z205)+AA4*$G$202)&gt;$G$204,$G$204-SUM($U205:Z205),AA4*$G$202)),2)</f>
        <v>0</v>
      </c>
      <c r="AB205" s="42">
        <f>ROUND(IF(SUM($U205:AA205)&gt;$G$204,0,IF((SUM($U205:AA205)+AB4*$G$202)&gt;$G$204,$G$204-SUM($U205:AA205),AB4*$G$202)),2)</f>
        <v>0</v>
      </c>
      <c r="AC205" s="42">
        <f>ROUND(IF(SUM($U205:AB205)&gt;$G$204,0,IF((SUM($U205:AB205)+AC4*$G$202)&gt;$G$204,$G$204-SUM($U205:AB205),AC4*$G$202)),2)</f>
        <v>0</v>
      </c>
      <c r="AD205" s="42">
        <f>ROUND(IF(SUM($U205:AC205)&gt;$G$204,0,IF((SUM($U205:AC205)+AD4*$G$202)&gt;$G$204,$G$204-SUM($U205:AC205),AD4*$G$202)),2)</f>
        <v>0</v>
      </c>
      <c r="AE205" s="42">
        <f>ROUND(IF(SUM($U205:AD205)&gt;$G$204,0,IF((SUM($U205:AD205)+AE4*$G$202)&gt;$G$204,$G$204-SUM($U205:AD205),AE4*$G$202)),2)</f>
        <v>0</v>
      </c>
      <c r="AF205" s="42">
        <f>ROUND(IF(SUM($U205:AE205)&gt;$G$204,0,IF((SUM($U205:AE205)+AF4*$G$202)&gt;$G$204,$G$204-SUM($U205:AE205),AF4*$G$202)),2)</f>
        <v>0</v>
      </c>
      <c r="AG205" s="42">
        <f>ROUND(IF(SUM($H205:H205)&gt;$G$204,0,IF((SUM($H205:H205)+AG4*$G$202)&gt;$G$204,$G$204-SUM($H205:H205),AG4*$G$202)),2)</f>
        <v>53.33</v>
      </c>
      <c r="AH205" s="42">
        <f>ROUND(IF(SUM($AG205:AG205)&gt;$G$204,0,IF((SUM($AG205:AG205)+AH4*$G$202)&gt;$G$204,$G$204-SUM($AG205:AG205),AH4*$G$202)),2)</f>
        <v>2.67</v>
      </c>
      <c r="AI205" s="42">
        <f>ROUND(IF(SUM($AG205:AH205)&gt;$G$204,0,IF((SUM($AG205:AH205)+AI4*$G$202)&gt;$G$204,$G$204-SUM($AG205:AH205),AI4*$G$202)),2)</f>
        <v>0</v>
      </c>
      <c r="AJ205" s="42">
        <f>ROUND(IF(SUM($AG205:AI205)&gt;$G$204,0,IF((SUM($AG205:AI205)+AJ4*$G$202)&gt;$G$204,$G$204-SUM($AG205:AI205),AJ4*$G$202)),2)</f>
        <v>0</v>
      </c>
      <c r="AK205" s="42">
        <f>ROUND(IF(SUM($AG205:AJ205)&gt;$G$204,0,IF((SUM($AG205:AJ205)+AK4*$G$202)&gt;$G$204,$G$204-SUM($AG205:AJ205),AK4*$G$202)),2)</f>
        <v>0</v>
      </c>
      <c r="AL205" s="42">
        <f>ROUND(IF(SUM($AG205:AK205)&gt;$G$204,0,IF((SUM($AG205:AK205)+AL4*$G$202)&gt;$G$204,$G$204-SUM($AG205:AK205),AL4*$G$202)),2)</f>
        <v>0</v>
      </c>
      <c r="AM205" s="42">
        <f>ROUND(IF(SUM($AG205:AL205)&gt;$G$204,0,IF((SUM($AG205:AL205)+AM4*$G$202)&gt;$G$204,$G$204-SUM($AG205:AL205),AM4*$G$202)),2)</f>
        <v>0</v>
      </c>
      <c r="AN205" s="42">
        <f>ROUND(IF(SUM($AG205:AM205)&gt;$G$204,0,IF((SUM($AG205:AM205)+AN4*$G$202)&gt;$G$204,$G$204-SUM($AG205:AM205),AN4*$G$202)),2)</f>
        <v>0</v>
      </c>
      <c r="AO205" s="42">
        <f>ROUND(IF(SUM($AG205:AN205)&gt;$G$204,0,IF((SUM($AG205:AN205)+AO4*$G$202)&gt;$G$204,$G$204-SUM($AG205:AN205),AO4*$G$202)),2)</f>
        <v>0</v>
      </c>
      <c r="AP205" s="42">
        <f>ROUND(IF(SUM($AG205:AO205)&gt;$G$204,0,IF((SUM($AG205:AO205)+AP4*$G$202)&gt;$G$204,$G$204-SUM($AG205:AO205),AP4*$G$202)),2)</f>
        <v>0</v>
      </c>
      <c r="AQ205" s="42">
        <f>ROUND(IF(SUM($AG205:AP205)&gt;$G$204,0,IF((SUM($AG205:AP205)+AQ4*$G$202)&gt;$G$204,$G$204-SUM($AG205:AP205),AQ4*$G$202)),2)</f>
        <v>0</v>
      </c>
      <c r="AR205" s="42">
        <f>ROUND(IF(SUM($AG205:AQ205)&gt;$G$204,0,IF((SUM($AG205:AQ205)+AR4*$G$202)&gt;$G$204,$G$204-SUM($AG205:AQ205),AR4*$G$202)),2)</f>
        <v>0</v>
      </c>
    </row>
    <row r="206" spans="1:47" x14ac:dyDescent="0.3">
      <c r="A206" s="38" t="str">
        <f>A5</f>
        <v>Muller, Peter</v>
      </c>
      <c r="I206" s="42">
        <f>ROUND(IF(SUM($H206:H206)&gt;$G$204,0,IF((SUM($H206:H206)+I5*$G$202)&gt;$G$204,$G$204-SUM($H206:H206),I5*$G$202)),2)</f>
        <v>53.33</v>
      </c>
      <c r="J206" s="42">
        <f>ROUND(IF(SUM($I206:I206)&gt;$G$204,0,IF((SUM($I206:I206)+J5*$G$202)&gt;$G$204,$G$204-SUM($I206:I206),J5*$G$202)),2)</f>
        <v>2.67</v>
      </c>
      <c r="K206" s="42">
        <f>ROUND(IF(SUM($I206:J206)&gt;$G$204,0,IF((SUM($I206:J206)+K5*$G$202)&gt;$G$204,$G$204-SUM($I206:J206),K5*$G$202)),2)</f>
        <v>0</v>
      </c>
      <c r="L206" s="42">
        <f>ROUND(IF(SUM($I206:K206)&gt;$G$204,0,IF((SUM($I206:K206)+L5*$G$202)&gt;$G$204,$G$204-SUM($I206:K206),L5*$G$202)),2)</f>
        <v>0</v>
      </c>
      <c r="M206" s="42">
        <f>ROUND(IF(SUM($I206:L206)&gt;$G$204,0,IF((SUM($I206:L206)+M5*$G$202)&gt;$G$204,$G$204-SUM($I206:L206),M5*$G$202)),2)</f>
        <v>0</v>
      </c>
      <c r="N206" s="42">
        <f>ROUND(IF(SUM($I206:M206)&gt;$G$204,0,IF((SUM($I206:M206)+N5*$G$202)&gt;$G$204,$G$204-SUM($I206:M206),N5*$G$202)),2)</f>
        <v>0</v>
      </c>
      <c r="O206" s="42">
        <f>ROUND(IF(SUM($I206:N206)&gt;$G$204,0,IF((SUM($I206:N206)+O5*$G$202)&gt;$G$204,$G$204-SUM($I206:N206),O5*$G$202)),2)</f>
        <v>0</v>
      </c>
      <c r="P206" s="42">
        <f>ROUND(IF(SUM($I206:O206)&gt;$G$204,0,IF((SUM($I206:O206)+P5*$G$202)&gt;$G$204,$G$204-SUM($I206:O206),P5*$G$202)),2)</f>
        <v>0</v>
      </c>
      <c r="Q206" s="42">
        <f>ROUND(IF(SUM($I206:P206)&gt;$G$204,0,IF((SUM($I206:P206)+Q5*$G$202)&gt;$G$204,$G$204-SUM($I206:P206),Q5*$G$202)),2)</f>
        <v>0</v>
      </c>
      <c r="R206" s="42">
        <f>ROUND(IF(SUM($I206:Q206)&gt;$G$204,0,IF((SUM($I206:Q206)+R5*$G$202)&gt;$G$204,$G$204-SUM($I206:Q206),R5*$G$202)),2)</f>
        <v>0</v>
      </c>
      <c r="S206" s="42">
        <f>ROUND(IF(SUM($I206:R206)&gt;$G$204,0,IF((SUM($I206:R206)+S5*$G$202)&gt;$G$204,$G$204-SUM($I206:R206),S5*$G$202)),2)</f>
        <v>0</v>
      </c>
      <c r="T206" s="42">
        <f>ROUND(IF(SUM($I206:S206)&gt;$G$204,0,IF((SUM($I206:S206)+T5*$G$202)&gt;$G$204,$G$204-SUM($I206:S206),T5*$G$202)),2)</f>
        <v>0</v>
      </c>
      <c r="U206" s="42">
        <f>ROUND(IF(SUM($H206:H206)&gt;$G$204,0,IF((SUM($H206:H206)+U5*$G$202)&gt;$G$204,$G$204-SUM($H206:H206),U5*$G$202)),2)</f>
        <v>53.33</v>
      </c>
      <c r="V206" s="42">
        <f>ROUND(IF(SUM($U206:U206)&gt;$G$204,0,IF((SUM($U206:U206)+V5*$G$202)&gt;$G$204,$G$204-SUM($U206:U206),V5*$G$202)),2)</f>
        <v>2.67</v>
      </c>
      <c r="W206" s="42">
        <f>ROUND(IF(SUM($U206:V206)&gt;$G$204,0,IF((SUM($U206:V206)+W5*$G$202)&gt;$G$204,$G$204-SUM($U206:V206),W5*$G$202)),2)</f>
        <v>0</v>
      </c>
      <c r="X206" s="42">
        <f>ROUND(IF(SUM($U206:W206)&gt;$G$204,0,IF((SUM($U206:W206)+X5*$G$202)&gt;$G$204,$G$204-SUM($U206:W206),X5*$G$202)),2)</f>
        <v>0</v>
      </c>
      <c r="Y206" s="42">
        <f>ROUND(IF(SUM($U206:X206)&gt;$G$204,0,IF((SUM($U206:X206)+Y5*$G$202)&gt;$G$204,$G$204-SUM($U206:X206),Y5*$G$202)),2)</f>
        <v>0</v>
      </c>
      <c r="Z206" s="42">
        <f>ROUND(IF(SUM($U206:Y206)&gt;$G$204,0,IF((SUM($U206:Y206)+Z5*$G$202)&gt;$G$204,$G$204-SUM($U206:Y206),Z5*$G$202)),2)</f>
        <v>0</v>
      </c>
      <c r="AA206" s="42">
        <f>ROUND(IF(SUM($U206:Z206)&gt;$G$204,0,IF((SUM($U206:Z206)+AA5*$G$202)&gt;$G$204,$G$204-SUM($U206:Z206),AA5*$G$202)),2)</f>
        <v>0</v>
      </c>
      <c r="AB206" s="42">
        <f>ROUND(IF(SUM($U206:AA206)&gt;$G$204,0,IF((SUM($U206:AA206)+AB5*$G$202)&gt;$G$204,$G$204-SUM($U206:AA206),AB5*$G$202)),2)</f>
        <v>0</v>
      </c>
      <c r="AC206" s="42">
        <f>ROUND(IF(SUM($U206:AB206)&gt;$G$204,0,IF((SUM($U206:AB206)+AC5*$G$202)&gt;$G$204,$G$204-SUM($U206:AB206),AC5*$G$202)),2)</f>
        <v>0</v>
      </c>
      <c r="AD206" s="42">
        <f>ROUND(IF(SUM($U206:AC206)&gt;$G$204,0,IF((SUM($U206:AC206)+AD5*$G$202)&gt;$G$204,$G$204-SUM($U206:AC206),AD5*$G$202)),2)</f>
        <v>0</v>
      </c>
      <c r="AE206" s="42">
        <f>ROUND(IF(SUM($U206:AD206)&gt;$G$204,0,IF((SUM($U206:AD206)+AE5*$G$202)&gt;$G$204,$G$204-SUM($U206:AD206),AE5*$G$202)),2)</f>
        <v>0</v>
      </c>
      <c r="AF206" s="42">
        <f>ROUND(IF(SUM($U206:AE206)&gt;$G$204,0,IF((SUM($U206:AE206)+AF5*$G$202)&gt;$G$204,$G$204-SUM($U206:AE206),AF5*$G$202)),2)</f>
        <v>0</v>
      </c>
      <c r="AG206" s="42">
        <f>ROUND(IF(SUM($H206:H206)&gt;$G$204,0,IF((SUM($H206:H206)+AG5*$G$202)&gt;$G$204,$G$204-SUM($H206:H206),AG5*$G$202)),2)</f>
        <v>53.33</v>
      </c>
      <c r="AH206" s="42">
        <f>ROUND(IF(SUM($AG206:AG206)&gt;$G$204,0,IF((SUM($AG206:AG206)+AH5*$G$202)&gt;$G$204,$G$204-SUM($AG206:AG206),AH5*$G$202)),2)</f>
        <v>2.67</v>
      </c>
      <c r="AI206" s="42">
        <f>ROUND(IF(SUM($AG206:AH206)&gt;$G$204,0,IF((SUM($AG206:AH206)+AI5*$G$202)&gt;$G$204,$G$204-SUM($AG206:AH206),AI5*$G$202)),2)</f>
        <v>0</v>
      </c>
      <c r="AJ206" s="42">
        <f>ROUND(IF(SUM($AG206:AI206)&gt;$G$204,0,IF((SUM($AG206:AI206)+AJ5*$G$202)&gt;$G$204,$G$204-SUM($AG206:AI206),AJ5*$G$202)),2)</f>
        <v>0</v>
      </c>
      <c r="AK206" s="42">
        <f>ROUND(IF(SUM($AG206:AJ206)&gt;$G$204,0,IF((SUM($AG206:AJ206)+AK5*$G$202)&gt;$G$204,$G$204-SUM($AG206:AJ206),AK5*$G$202)),2)</f>
        <v>0</v>
      </c>
      <c r="AL206" s="42">
        <f>ROUND(IF(SUM($AG206:AK206)&gt;$G$204,0,IF((SUM($AG206:AK206)+AL5*$G$202)&gt;$G$204,$G$204-SUM($AG206:AK206),AL5*$G$202)),2)</f>
        <v>0</v>
      </c>
      <c r="AM206" s="42">
        <f>ROUND(IF(SUM($AG206:AL206)&gt;$G$204,0,IF((SUM($AG206:AL206)+AM5*$G$202)&gt;$G$204,$G$204-SUM($AG206:AL206),AM5*$G$202)),2)</f>
        <v>0</v>
      </c>
      <c r="AN206" s="42">
        <f>ROUND(IF(SUM($AG206:AM206)&gt;$G$204,0,IF((SUM($AG206:AM206)+AN5*$G$202)&gt;$G$204,$G$204-SUM($AG206:AM206),AN5*$G$202)),2)</f>
        <v>0</v>
      </c>
      <c r="AO206" s="42">
        <f>ROUND(IF(SUM($AG206:AN206)&gt;$G$204,0,IF((SUM($AG206:AN206)+AO5*$G$202)&gt;$G$204,$G$204-SUM($AG206:AN206),AO5*$G$202)),2)</f>
        <v>0</v>
      </c>
      <c r="AP206" s="42">
        <f>ROUND(IF(SUM($AG206:AO206)&gt;$G$204,0,IF((SUM($AG206:AO206)+AP5*$G$202)&gt;$G$204,$G$204-SUM($AG206:AO206),AP5*$G$202)),2)</f>
        <v>0</v>
      </c>
      <c r="AQ206" s="42">
        <f>ROUND(IF(SUM($AG206:AP206)&gt;$G$204,0,IF((SUM($AG206:AP206)+AQ5*$G$202)&gt;$G$204,$G$204-SUM($AG206:AP206),AQ5*$G$202)),2)</f>
        <v>0</v>
      </c>
      <c r="AR206" s="42">
        <f>ROUND(IF(SUM($AG206:AQ206)&gt;$G$204,0,IF((SUM($AG206:AQ206)+AR5*$G$202)&gt;$G$204,$G$204-SUM($AG206:AQ206),AR5*$G$202)),2)</f>
        <v>0</v>
      </c>
    </row>
    <row r="207" spans="1:47" x14ac:dyDescent="0.3">
      <c r="A207" s="38" t="str">
        <f>A6</f>
        <v>Edmeades, Michael</v>
      </c>
      <c r="I207" s="42">
        <f>ROUND(IF(SUM($H207:H207)&gt;$G$204,0,IF((SUM($H207:H207)+I6*$G$202)&gt;$G$204,$G$204-SUM($H207:H207),I6*$G$202)),2)</f>
        <v>53.33</v>
      </c>
      <c r="J207" s="42">
        <f>ROUND(IF(SUM($I207:I207)&gt;$G$204,0,IF((SUM($I207:I207)+J6*$G$202)&gt;$G$204,$G$204-SUM($I207:I207),J6*$G$202)),2)</f>
        <v>2.67</v>
      </c>
      <c r="K207" s="42">
        <f>ROUND(IF(SUM($I207:J207)&gt;$G$204,0,IF((SUM($I207:J207)+K6*$G$202)&gt;$G$204,$G$204-SUM($I207:J207),K6*$G$202)),2)</f>
        <v>0</v>
      </c>
      <c r="L207" s="42">
        <f>ROUND(IF(SUM($I207:K207)&gt;$G$204,0,IF((SUM($I207:K207)+L6*$G$202)&gt;$G$204,$G$204-SUM($I207:K207),L6*$G$202)),2)</f>
        <v>0</v>
      </c>
      <c r="M207" s="42">
        <f>ROUND(IF(SUM($I207:L207)&gt;$G$204,0,IF((SUM($I207:L207)+M6*$G$202)&gt;$G$204,$G$204-SUM($I207:L207),M6*$G$202)),2)</f>
        <v>0</v>
      </c>
      <c r="N207" s="42">
        <f>ROUND(IF(SUM($I207:M207)&gt;$G$204,0,IF((SUM($I207:M207)+N6*$G$202)&gt;$G$204,$G$204-SUM($I207:M207),N6*$G$202)),2)</f>
        <v>0</v>
      </c>
      <c r="O207" s="42">
        <f>ROUND(IF(SUM($I207:N207)&gt;$G$204,0,IF((SUM($I207:N207)+O6*$G$202)&gt;$G$204,$G$204-SUM($I207:N207),O6*$G$202)),2)</f>
        <v>0</v>
      </c>
      <c r="P207" s="42">
        <f>ROUND(IF(SUM($I207:O207)&gt;$G$204,0,IF((SUM($I207:O207)+P6*$G$202)&gt;$G$204,$G$204-SUM($I207:O207),P6*$G$202)),2)</f>
        <v>0</v>
      </c>
      <c r="Q207" s="42">
        <f>ROUND(IF(SUM($I207:P207)&gt;$G$204,0,IF((SUM($I207:P207)+Q6*$G$202)&gt;$G$204,$G$204-SUM($I207:P207),Q6*$G$202)),2)</f>
        <v>0</v>
      </c>
      <c r="R207" s="42">
        <f>ROUND(IF(SUM($I207:Q207)&gt;$G$204,0,IF((SUM($I207:Q207)+R6*$G$202)&gt;$G$204,$G$204-SUM($I207:Q207),R6*$G$202)),2)</f>
        <v>0</v>
      </c>
      <c r="S207" s="42">
        <f>ROUND(IF(SUM($I207:R207)&gt;$G$204,0,IF((SUM($I207:R207)+S6*$G$202)&gt;$G$204,$G$204-SUM($I207:R207),S6*$G$202)),2)</f>
        <v>0</v>
      </c>
      <c r="T207" s="42">
        <f>ROUND(IF(SUM($I207:S207)&gt;$G$204,0,IF((SUM($I207:S207)+T6*$G$202)&gt;$G$204,$G$204-SUM($I207:S207),T6*$G$202)),2)</f>
        <v>0</v>
      </c>
      <c r="U207" s="42">
        <f>ROUND(IF(SUM($H207:H207)&gt;$G$204,0,IF((SUM($H207:H207)+U6*$G$202)&gt;$G$204,$G$204-SUM($H207:H207),U6*$G$202)),2)</f>
        <v>53.33</v>
      </c>
      <c r="V207" s="42">
        <f>ROUND(IF(SUM($U207:U207)&gt;$G$204,0,IF((SUM($U207:U207)+V6*$G$202)&gt;$G$204,$G$204-SUM($U207:U207),V6*$G$202)),2)</f>
        <v>2.67</v>
      </c>
      <c r="W207" s="42">
        <f>ROUND(IF(SUM($U207:V207)&gt;$G$204,0,IF((SUM($U207:V207)+W6*$G$202)&gt;$G$204,$G$204-SUM($U207:V207),W6*$G$202)),2)</f>
        <v>0</v>
      </c>
      <c r="X207" s="42">
        <f>ROUND(IF(SUM($U207:W207)&gt;$G$204,0,IF((SUM($U207:W207)+X6*$G$202)&gt;$G$204,$G$204-SUM($U207:W207),X6*$G$202)),2)</f>
        <v>0</v>
      </c>
      <c r="Y207" s="42">
        <f>ROUND(IF(SUM($U207:X207)&gt;$G$204,0,IF((SUM($U207:X207)+Y6*$G$202)&gt;$G$204,$G$204-SUM($U207:X207),Y6*$G$202)),2)</f>
        <v>0</v>
      </c>
      <c r="Z207" s="42">
        <f>ROUND(IF(SUM($U207:Y207)&gt;$G$204,0,IF((SUM($U207:Y207)+Z6*$G$202)&gt;$G$204,$G$204-SUM($U207:Y207),Z6*$G$202)),2)</f>
        <v>0</v>
      </c>
      <c r="AA207" s="42">
        <f>ROUND(IF(SUM($U207:Z207)&gt;$G$204,0,IF((SUM($U207:Z207)+AA6*$G$202)&gt;$G$204,$G$204-SUM($U207:Z207),AA6*$G$202)),2)</f>
        <v>0</v>
      </c>
      <c r="AB207" s="42">
        <f>ROUND(IF(SUM($U207:AA207)&gt;$G$204,0,IF((SUM($U207:AA207)+AB6*$G$202)&gt;$G$204,$G$204-SUM($U207:AA207),AB6*$G$202)),2)</f>
        <v>0</v>
      </c>
      <c r="AC207" s="42">
        <f>ROUND(IF(SUM($U207:AB207)&gt;$G$204,0,IF((SUM($U207:AB207)+AC6*$G$202)&gt;$G$204,$G$204-SUM($U207:AB207),AC6*$G$202)),2)</f>
        <v>0</v>
      </c>
      <c r="AD207" s="42">
        <f>ROUND(IF(SUM($U207:AC207)&gt;$G$204,0,IF((SUM($U207:AC207)+AD6*$G$202)&gt;$G$204,$G$204-SUM($U207:AC207),AD6*$G$202)),2)</f>
        <v>0</v>
      </c>
      <c r="AE207" s="42">
        <f>ROUND(IF(SUM($U207:AD207)&gt;$G$204,0,IF((SUM($U207:AD207)+AE6*$G$202)&gt;$G$204,$G$204-SUM($U207:AD207),AE6*$G$202)),2)</f>
        <v>0</v>
      </c>
      <c r="AF207" s="42">
        <f>ROUND(IF(SUM($U207:AE207)&gt;$G$204,0,IF((SUM($U207:AE207)+AF6*$G$202)&gt;$G$204,$G$204-SUM($U207:AE207),AF6*$G$202)),2)</f>
        <v>0</v>
      </c>
      <c r="AG207" s="42">
        <f>ROUND(IF(SUM($H207:H207)&gt;$G$204,0,IF((SUM($H207:H207)+AG6*$G$202)&gt;$G$204,$G$204-SUM($H207:H207),AG6*$G$202)),2)</f>
        <v>53.33</v>
      </c>
      <c r="AH207" s="42">
        <f>ROUND(IF(SUM($AG207:AG207)&gt;$G$204,0,IF((SUM($AG207:AG207)+AH6*$G$202)&gt;$G$204,$G$204-SUM($AG207:AG207),AH6*$G$202)),2)</f>
        <v>2.67</v>
      </c>
      <c r="AI207" s="42">
        <f>ROUND(IF(SUM($AG207:AH207)&gt;$G$204,0,IF((SUM($AG207:AH207)+AI6*$G$202)&gt;$G$204,$G$204-SUM($AG207:AH207),AI6*$G$202)),2)</f>
        <v>0</v>
      </c>
      <c r="AJ207" s="42">
        <f>ROUND(IF(SUM($AG207:AI207)&gt;$G$204,0,IF((SUM($AG207:AI207)+AJ6*$G$202)&gt;$G$204,$G$204-SUM($AG207:AI207),AJ6*$G$202)),2)</f>
        <v>0</v>
      </c>
      <c r="AK207" s="42">
        <f>ROUND(IF(SUM($AG207:AJ207)&gt;$G$204,0,IF((SUM($AG207:AJ207)+AK6*$G$202)&gt;$G$204,$G$204-SUM($AG207:AJ207),AK6*$G$202)),2)</f>
        <v>0</v>
      </c>
      <c r="AL207" s="42">
        <f>ROUND(IF(SUM($AG207:AK207)&gt;$G$204,0,IF((SUM($AG207:AK207)+AL6*$G$202)&gt;$G$204,$G$204-SUM($AG207:AK207),AL6*$G$202)),2)</f>
        <v>0</v>
      </c>
      <c r="AM207" s="42">
        <f>ROUND(IF(SUM($AG207:AL207)&gt;$G$204,0,IF((SUM($AG207:AL207)+AM6*$G$202)&gt;$G$204,$G$204-SUM($AG207:AL207),AM6*$G$202)),2)</f>
        <v>0</v>
      </c>
      <c r="AN207" s="42">
        <f>ROUND(IF(SUM($AG207:AM207)&gt;$G$204,0,IF((SUM($AG207:AM207)+AN6*$G$202)&gt;$G$204,$G$204-SUM($AG207:AM207),AN6*$G$202)),2)</f>
        <v>0</v>
      </c>
      <c r="AO207" s="42">
        <f>ROUND(IF(SUM($AG207:AN207)&gt;$G$204,0,IF((SUM($AG207:AN207)+AO6*$G$202)&gt;$G$204,$G$204-SUM($AG207:AN207),AO6*$G$202)),2)</f>
        <v>0</v>
      </c>
      <c r="AP207" s="42">
        <f>ROUND(IF(SUM($AG207:AO207)&gt;$G$204,0,IF((SUM($AG207:AO207)+AP6*$G$202)&gt;$G$204,$G$204-SUM($AG207:AO207),AP6*$G$202)),2)</f>
        <v>0</v>
      </c>
      <c r="AQ207" s="42">
        <f>ROUND(IF(SUM($AG207:AP207)&gt;$G$204,0,IF((SUM($AG207:AP207)+AQ6*$G$202)&gt;$G$204,$G$204-SUM($AG207:AP207),AQ6*$G$202)),2)</f>
        <v>0</v>
      </c>
      <c r="AR207" s="42">
        <f>ROUND(IF(SUM($AG207:AQ207)&gt;$G$204,0,IF((SUM($AG207:AQ207)+AR6*$G$202)&gt;$G$204,$G$204-SUM($AG207:AQ207),AR6*$G$202)),2)</f>
        <v>0</v>
      </c>
    </row>
    <row r="208" spans="1:47" x14ac:dyDescent="0.3">
      <c r="A208" s="38" t="str">
        <f t="shared" ref="A208" si="167">A7</f>
        <v>Sanders, Larry</v>
      </c>
      <c r="I208" s="42">
        <f>ROUND(IF(SUM($H208:H208)&gt;$G$204,0,IF((SUM($H208:H208)+I7*$G$202)&gt;$G$204,$G$204-SUM($H208:H208),I7*$G$202)),2)</f>
        <v>53.33</v>
      </c>
      <c r="J208" s="42">
        <f>ROUND(IF(SUM($I208:I208)&gt;$G$204,0,IF((SUM($I208:I208)+J7*$G$202)&gt;$G$204,$G$204-SUM($I208:I208),J7*$G$202)),2)</f>
        <v>2.67</v>
      </c>
      <c r="K208" s="42">
        <f>ROUND(IF(SUM($I208:J208)&gt;$G$204,0,IF((SUM($I208:J208)+K7*$G$202)&gt;$G$204,$G$204-SUM($I208:J208),K7*$G$202)),2)</f>
        <v>0</v>
      </c>
      <c r="L208" s="42">
        <f>ROUND(IF(SUM($I208:K208)&gt;$G$204,0,IF((SUM($I208:K208)+L7*$G$202)&gt;$G$204,$G$204-SUM($I208:K208),L7*$G$202)),2)</f>
        <v>0</v>
      </c>
      <c r="M208" s="42">
        <f>ROUND(IF(SUM($I208:L208)&gt;$G$204,0,IF((SUM($I208:L208)+M7*$G$202)&gt;$G$204,$G$204-SUM($I208:L208),M7*$G$202)),2)</f>
        <v>0</v>
      </c>
      <c r="N208" s="42">
        <f>ROUND(IF(SUM($I208:M208)&gt;$G$204,0,IF((SUM($I208:M208)+N7*$G$202)&gt;$G$204,$G$204-SUM($I208:M208),N7*$G$202)),2)</f>
        <v>0</v>
      </c>
      <c r="O208" s="42">
        <f>ROUND(IF(SUM($I208:N208)&gt;$G$204,0,IF((SUM($I208:N208)+O7*$G$202)&gt;$G$204,$G$204-SUM($I208:N208),O7*$G$202)),2)</f>
        <v>0</v>
      </c>
      <c r="P208" s="42">
        <f>ROUND(IF(SUM($I208:O208)&gt;$G$204,0,IF((SUM($I208:O208)+P7*$G$202)&gt;$G$204,$G$204-SUM($I208:O208),P7*$G$202)),2)</f>
        <v>0</v>
      </c>
      <c r="Q208" s="42">
        <f>ROUND(IF(SUM($I208:P208)&gt;$G$204,0,IF((SUM($I208:P208)+Q7*$G$202)&gt;$G$204,$G$204-SUM($I208:P208),Q7*$G$202)),2)</f>
        <v>0</v>
      </c>
      <c r="R208" s="42">
        <f>ROUND(IF(SUM($I208:Q208)&gt;$G$204,0,IF((SUM($I208:Q208)+R7*$G$202)&gt;$G$204,$G$204-SUM($I208:Q208),R7*$G$202)),2)</f>
        <v>0</v>
      </c>
      <c r="S208" s="42">
        <f>ROUND(IF(SUM($I208:R208)&gt;$G$204,0,IF((SUM($I208:R208)+S7*$G$202)&gt;$G$204,$G$204-SUM($I208:R208),S7*$G$202)),2)</f>
        <v>0</v>
      </c>
      <c r="T208" s="42">
        <f>ROUND(IF(SUM($I208:S208)&gt;$G$204,0,IF((SUM($I208:S208)+T7*$G$202)&gt;$G$204,$G$204-SUM($I208:S208),T7*$G$202)),2)</f>
        <v>0</v>
      </c>
      <c r="U208" s="42">
        <f>ROUND(IF(SUM($H208:H208)&gt;$G$204,0,IF((SUM($H208:H208)+U7*$G$202)&gt;$G$204,$G$204-SUM($H208:H208),U7*$G$202)),2)</f>
        <v>53.33</v>
      </c>
      <c r="V208" s="42">
        <f>ROUND(IF(SUM($U208:U208)&gt;$G$204,0,IF((SUM($U208:U208)+V7*$G$202)&gt;$G$204,$G$204-SUM($U208:U208),V7*$G$202)),2)</f>
        <v>2.67</v>
      </c>
      <c r="W208" s="42">
        <f>ROUND(IF(SUM($U208:V208)&gt;$G$204,0,IF((SUM($U208:V208)+W7*$G$202)&gt;$G$204,$G$204-SUM($U208:V208),W7*$G$202)),2)</f>
        <v>0</v>
      </c>
      <c r="X208" s="42">
        <f>ROUND(IF(SUM($U208:W208)&gt;$G$204,0,IF((SUM($U208:W208)+X7*$G$202)&gt;$G$204,$G$204-SUM($U208:W208),X7*$G$202)),2)</f>
        <v>0</v>
      </c>
      <c r="Y208" s="42">
        <f>ROUND(IF(SUM($U208:X208)&gt;$G$204,0,IF((SUM($U208:X208)+Y7*$G$202)&gt;$G$204,$G$204-SUM($U208:X208),Y7*$G$202)),2)</f>
        <v>0</v>
      </c>
      <c r="Z208" s="42">
        <f>ROUND(IF(SUM($U208:Y208)&gt;$G$204,0,IF((SUM($U208:Y208)+Z7*$G$202)&gt;$G$204,$G$204-SUM($U208:Y208),Z7*$G$202)),2)</f>
        <v>0</v>
      </c>
      <c r="AA208" s="42">
        <f>ROUND(IF(SUM($U208:Z208)&gt;$G$204,0,IF((SUM($U208:Z208)+AA7*$G$202)&gt;$G$204,$G$204-SUM($U208:Z208),AA7*$G$202)),2)</f>
        <v>0</v>
      </c>
      <c r="AB208" s="42">
        <f>ROUND(IF(SUM($U208:AA208)&gt;$G$204,0,IF((SUM($U208:AA208)+AB7*$G$202)&gt;$G$204,$G$204-SUM($U208:AA208),AB7*$G$202)),2)</f>
        <v>0</v>
      </c>
      <c r="AC208" s="42">
        <f>ROUND(IF(SUM($U208:AB208)&gt;$G$204,0,IF((SUM($U208:AB208)+AC7*$G$202)&gt;$G$204,$G$204-SUM($U208:AB208),AC7*$G$202)),2)</f>
        <v>0</v>
      </c>
      <c r="AD208" s="42">
        <f>ROUND(IF(SUM($U208:AC208)&gt;$G$204,0,IF((SUM($U208:AC208)+AD7*$G$202)&gt;$G$204,$G$204-SUM($U208:AC208),AD7*$G$202)),2)</f>
        <v>0</v>
      </c>
      <c r="AE208" s="42">
        <f>ROUND(IF(SUM($U208:AD208)&gt;$G$204,0,IF((SUM($U208:AD208)+AE7*$G$202)&gt;$G$204,$G$204-SUM($U208:AD208),AE7*$G$202)),2)</f>
        <v>0</v>
      </c>
      <c r="AF208" s="42">
        <f>ROUND(IF(SUM($U208:AE208)&gt;$G$204,0,IF((SUM($U208:AE208)+AF7*$G$202)&gt;$G$204,$G$204-SUM($U208:AE208),AF7*$G$202)),2)</f>
        <v>0</v>
      </c>
      <c r="AG208" s="42">
        <f>ROUND(IF(SUM($H208:H208)&gt;$G$204,0,IF((SUM($H208:H208)+AG7*$G$202)&gt;$G$204,$G$204-SUM($H208:H208),AG7*$G$202)),2)</f>
        <v>53.33</v>
      </c>
      <c r="AH208" s="42">
        <f>ROUND(IF(SUM($AG208:AG208)&gt;$G$204,0,IF((SUM($AG208:AG208)+AH7*$G$202)&gt;$G$204,$G$204-SUM($AG208:AG208),AH7*$G$202)),2)</f>
        <v>2.67</v>
      </c>
      <c r="AI208" s="42">
        <f>ROUND(IF(SUM($AG208:AH208)&gt;$G$204,0,IF((SUM($AG208:AH208)+AI7*$G$202)&gt;$G$204,$G$204-SUM($AG208:AH208),AI7*$G$202)),2)</f>
        <v>0</v>
      </c>
      <c r="AJ208" s="42">
        <f>ROUND(IF(SUM($AG208:AI208)&gt;$G$204,0,IF((SUM($AG208:AI208)+AJ7*$G$202)&gt;$G$204,$G$204-SUM($AG208:AI208),AJ7*$G$202)),2)</f>
        <v>0</v>
      </c>
      <c r="AK208" s="42">
        <f>ROUND(IF(SUM($AG208:AJ208)&gt;$G$204,0,IF((SUM($AG208:AJ208)+AK7*$G$202)&gt;$G$204,$G$204-SUM($AG208:AJ208),AK7*$G$202)),2)</f>
        <v>0</v>
      </c>
      <c r="AL208" s="42">
        <f>ROUND(IF(SUM($AG208:AK208)&gt;$G$204,0,IF((SUM($AG208:AK208)+AL7*$G$202)&gt;$G$204,$G$204-SUM($AG208:AK208),AL7*$G$202)),2)</f>
        <v>0</v>
      </c>
      <c r="AM208" s="42">
        <f>ROUND(IF(SUM($AG208:AL208)&gt;$G$204,0,IF((SUM($AG208:AL208)+AM7*$G$202)&gt;$G$204,$G$204-SUM($AG208:AL208),AM7*$G$202)),2)</f>
        <v>0</v>
      </c>
      <c r="AN208" s="42">
        <f>ROUND(IF(SUM($AG208:AM208)&gt;$G$204,0,IF((SUM($AG208:AM208)+AN7*$G$202)&gt;$G$204,$G$204-SUM($AG208:AM208),AN7*$G$202)),2)</f>
        <v>0</v>
      </c>
      <c r="AO208" s="42">
        <f>ROUND(IF(SUM($AG208:AN208)&gt;$G$204,0,IF((SUM($AG208:AN208)+AO7*$G$202)&gt;$G$204,$G$204-SUM($AG208:AN208),AO7*$G$202)),2)</f>
        <v>0</v>
      </c>
      <c r="AP208" s="42">
        <f>ROUND(IF(SUM($AG208:AO208)&gt;$G$204,0,IF((SUM($AG208:AO208)+AP7*$G$202)&gt;$G$204,$G$204-SUM($AG208:AO208),AP7*$G$202)),2)</f>
        <v>0</v>
      </c>
      <c r="AQ208" s="42">
        <f>ROUND(IF(SUM($AG208:AP208)&gt;$G$204,0,IF((SUM($AG208:AP208)+AQ7*$G$202)&gt;$G$204,$G$204-SUM($AG208:AP208),AQ7*$G$202)),2)</f>
        <v>0</v>
      </c>
      <c r="AR208" s="42">
        <f>ROUND(IF(SUM($AG208:AQ208)&gt;$G$204,0,IF((SUM($AG208:AQ208)+AR7*$G$202)&gt;$G$204,$G$204-SUM($AG208:AQ208),AR7*$G$202)),2)</f>
        <v>0</v>
      </c>
    </row>
    <row r="209" spans="1:44" x14ac:dyDescent="0.3">
      <c r="A209" s="38" t="str">
        <f>A8</f>
        <v>David Kassens</v>
      </c>
      <c r="I209" s="42">
        <f>ROUND(IF(SUM($H209:H209)&gt;$G$204,0,IF((SUM($H209:H209)+I8*$G$202)&gt;$G$204,$G$204-SUM($H209:H209),I8*$G$202)),2)</f>
        <v>53.33</v>
      </c>
      <c r="J209" s="42">
        <f>ROUND(IF(SUM($I209:I209)&gt;$G$204,0,IF((SUM($I209:I209)+J8*$G$202)&gt;$G$204,$G$204-SUM($I209:I209),J8*$G$202)),2)</f>
        <v>2.67</v>
      </c>
      <c r="K209" s="42">
        <f>ROUND(IF(SUM($I209:J209)&gt;$G$204,0,IF((SUM($I209:J209)+K8*$G$202)&gt;$G$204,$G$204-SUM($I209:J209),K8*$G$202)),2)</f>
        <v>0</v>
      </c>
      <c r="L209" s="42">
        <f>ROUND(IF(SUM($I209:K209)&gt;$G$204,0,IF((SUM($I209:K209)+L8*$G$202)&gt;$G$204,$G$204-SUM($I209:K209),L8*$G$202)),2)</f>
        <v>0</v>
      </c>
      <c r="M209" s="42">
        <f>ROUND(IF(SUM($I209:L209)&gt;$G$204,0,IF((SUM($I209:L209)+M8*$G$202)&gt;$G$204,$G$204-SUM($I209:L209),M8*$G$202)),2)</f>
        <v>0</v>
      </c>
      <c r="N209" s="42">
        <f>ROUND(IF(SUM($I209:M209)&gt;$G$204,0,IF((SUM($I209:M209)+N8*$G$202)&gt;$G$204,$G$204-SUM($I209:M209),N8*$G$202)),2)</f>
        <v>0</v>
      </c>
      <c r="O209" s="42">
        <f>ROUND(IF(SUM($I209:N209)&gt;$G$204,0,IF((SUM($I209:N209)+O8*$G$202)&gt;$G$204,$G$204-SUM($I209:N209),O8*$G$202)),2)</f>
        <v>0</v>
      </c>
      <c r="P209" s="42">
        <f>ROUND(IF(SUM($I209:O209)&gt;$G$204,0,IF((SUM($I209:O209)+P8*$G$202)&gt;$G$204,$G$204-SUM($I209:O209),P8*$G$202)),2)</f>
        <v>0</v>
      </c>
      <c r="Q209" s="42">
        <f>ROUND(IF(SUM($I209:P209)&gt;$G$204,0,IF((SUM($I209:P209)+Q8*$G$202)&gt;$G$204,$G$204-SUM($I209:P209),Q8*$G$202)),2)</f>
        <v>0</v>
      </c>
      <c r="R209" s="42">
        <f>ROUND(IF(SUM($I209:Q209)&gt;$G$204,0,IF((SUM($I209:Q209)+R8*$G$202)&gt;$G$204,$G$204-SUM($I209:Q209),R8*$G$202)),2)</f>
        <v>0</v>
      </c>
      <c r="S209" s="42">
        <f>ROUND(IF(SUM($I209:R209)&gt;$G$204,0,IF((SUM($I209:R209)+S8*$G$202)&gt;$G$204,$G$204-SUM($I209:R209),S8*$G$202)),2)</f>
        <v>0</v>
      </c>
      <c r="T209" s="42">
        <f>ROUND(IF(SUM($I209:S209)&gt;$G$204,0,IF((SUM($I209:S209)+T8*$G$202)&gt;$G$204,$G$204-SUM($I209:S209),T8*$G$202)),2)</f>
        <v>0</v>
      </c>
      <c r="U209" s="42">
        <f>ROUND(IF(SUM($H209:H209)&gt;$G$204,0,IF((SUM($H209:H209)+U8*$G$202)&gt;$G$204,$G$204-SUM($H209:H209),U8*$G$202)),2)</f>
        <v>53.33</v>
      </c>
      <c r="V209" s="42">
        <f>ROUND(IF(SUM($U209:U209)&gt;$G$204,0,IF((SUM($U209:U209)+V8*$G$202)&gt;$G$204,$G$204-SUM($U209:U209),V8*$G$202)),2)</f>
        <v>2.67</v>
      </c>
      <c r="W209" s="42">
        <f>ROUND(IF(SUM($U209:V209)&gt;$G$204,0,IF((SUM($U209:V209)+W8*$G$202)&gt;$G$204,$G$204-SUM($U209:V209),W8*$G$202)),2)</f>
        <v>0</v>
      </c>
      <c r="X209" s="42">
        <f>ROUND(IF(SUM($U209:W209)&gt;$G$204,0,IF((SUM($U209:W209)+X8*$G$202)&gt;$G$204,$G$204-SUM($U209:W209),X8*$G$202)),2)</f>
        <v>0</v>
      </c>
      <c r="Y209" s="42">
        <f>ROUND(IF(SUM($U209:X209)&gt;$G$204,0,IF((SUM($U209:X209)+Y8*$G$202)&gt;$G$204,$G$204-SUM($U209:X209),Y8*$G$202)),2)</f>
        <v>0</v>
      </c>
      <c r="Z209" s="42">
        <f>ROUND(IF(SUM($U209:Y209)&gt;$G$204,0,IF((SUM($U209:Y209)+Z8*$G$202)&gt;$G$204,$G$204-SUM($U209:Y209),Z8*$G$202)),2)</f>
        <v>0</v>
      </c>
      <c r="AA209" s="42">
        <f>ROUND(IF(SUM($U209:Z209)&gt;$G$204,0,IF((SUM($U209:Z209)+AA8*$G$202)&gt;$G$204,$G$204-SUM($U209:Z209),AA8*$G$202)),2)</f>
        <v>0</v>
      </c>
      <c r="AB209" s="42">
        <f>ROUND(IF(SUM($U209:AA209)&gt;$G$204,0,IF((SUM($U209:AA209)+AB8*$G$202)&gt;$G$204,$G$204-SUM($U209:AA209),AB8*$G$202)),2)</f>
        <v>0</v>
      </c>
      <c r="AC209" s="42">
        <f>ROUND(IF(SUM($U209:AB209)&gt;$G$204,0,IF((SUM($U209:AB209)+AC8*$G$202)&gt;$G$204,$G$204-SUM($U209:AB209),AC8*$G$202)),2)</f>
        <v>0</v>
      </c>
      <c r="AD209" s="42">
        <f>ROUND(IF(SUM($U209:AC209)&gt;$G$204,0,IF((SUM($U209:AC209)+AD8*$G$202)&gt;$G$204,$G$204-SUM($U209:AC209),AD8*$G$202)),2)</f>
        <v>0</v>
      </c>
      <c r="AE209" s="42">
        <f>ROUND(IF(SUM($U209:AD209)&gt;$G$204,0,IF((SUM($U209:AD209)+AE8*$G$202)&gt;$G$204,$G$204-SUM($U209:AD209),AE8*$G$202)),2)</f>
        <v>0</v>
      </c>
      <c r="AF209" s="42">
        <f>ROUND(IF(SUM($U209:AE209)&gt;$G$204,0,IF((SUM($U209:AE209)+AF8*$G$202)&gt;$G$204,$G$204-SUM($U209:AE209),AF8*$G$202)),2)</f>
        <v>0</v>
      </c>
      <c r="AG209" s="42">
        <f>ROUND(IF(SUM($H209:H209)&gt;$G$204,0,IF((SUM($H209:H209)+AG8*$G$202)&gt;$G$204,$G$204-SUM($H209:H209),AG8*$G$202)),2)</f>
        <v>53.33</v>
      </c>
      <c r="AH209" s="42">
        <f>ROUND(IF(SUM($AG209:AG209)&gt;$G$204,0,IF((SUM($AG209:AG209)+AH8*$G$202)&gt;$G$204,$G$204-SUM($AG209:AG209),AH8*$G$202)),2)</f>
        <v>2.67</v>
      </c>
      <c r="AI209" s="42">
        <f>ROUND(IF(SUM($AG209:AH209)&gt;$G$204,0,IF((SUM($AG209:AH209)+AI8*$G$202)&gt;$G$204,$G$204-SUM($AG209:AH209),AI8*$G$202)),2)</f>
        <v>0</v>
      </c>
      <c r="AJ209" s="42">
        <f>ROUND(IF(SUM($AG209:AI209)&gt;$G$204,0,IF((SUM($AG209:AI209)+AJ8*$G$202)&gt;$G$204,$G$204-SUM($AG209:AI209),AJ8*$G$202)),2)</f>
        <v>0</v>
      </c>
      <c r="AK209" s="42">
        <f>ROUND(IF(SUM($AG209:AJ209)&gt;$G$204,0,IF((SUM($AG209:AJ209)+AK8*$G$202)&gt;$G$204,$G$204-SUM($AG209:AJ209),AK8*$G$202)),2)</f>
        <v>0</v>
      </c>
      <c r="AL209" s="42">
        <f>ROUND(IF(SUM($AG209:AK209)&gt;$G$204,0,IF((SUM($AG209:AK209)+AL8*$G$202)&gt;$G$204,$G$204-SUM($AG209:AK209),AL8*$G$202)),2)</f>
        <v>0</v>
      </c>
      <c r="AM209" s="42">
        <f>ROUND(IF(SUM($AG209:AL209)&gt;$G$204,0,IF((SUM($AG209:AL209)+AM8*$G$202)&gt;$G$204,$G$204-SUM($AG209:AL209),AM8*$G$202)),2)</f>
        <v>0</v>
      </c>
      <c r="AN209" s="42">
        <f>ROUND(IF(SUM($AG209:AM209)&gt;$G$204,0,IF((SUM($AG209:AM209)+AN8*$G$202)&gt;$G$204,$G$204-SUM($AG209:AM209),AN8*$G$202)),2)</f>
        <v>0</v>
      </c>
      <c r="AO209" s="42">
        <f>ROUND(IF(SUM($AG209:AN209)&gt;$G$204,0,IF((SUM($AG209:AN209)+AO8*$G$202)&gt;$G$204,$G$204-SUM($AG209:AN209),AO8*$G$202)),2)</f>
        <v>0</v>
      </c>
      <c r="AP209" s="42">
        <f>ROUND(IF(SUM($AG209:AO209)&gt;$G$204,0,IF((SUM($AG209:AO209)+AP8*$G$202)&gt;$G$204,$G$204-SUM($AG209:AO209),AP8*$G$202)),2)</f>
        <v>0</v>
      </c>
      <c r="AQ209" s="42">
        <f>ROUND(IF(SUM($AG209:AP209)&gt;$G$204,0,IF((SUM($AG209:AP209)+AQ8*$G$202)&gt;$G$204,$G$204-SUM($AG209:AP209),AQ8*$G$202)),2)</f>
        <v>0</v>
      </c>
      <c r="AR209" s="42">
        <f>ROUND(IF(SUM($AG209:AQ209)&gt;$G$204,0,IF((SUM($AG209:AQ209)+AR8*$G$202)&gt;$G$204,$G$204-SUM($AG209:AQ209),AR8*$G$202)),2)</f>
        <v>0</v>
      </c>
    </row>
    <row r="210" spans="1:44" x14ac:dyDescent="0.3">
      <c r="A210" s="38" t="str">
        <f>A9</f>
        <v>Ray Johnson</v>
      </c>
      <c r="I210" s="42">
        <f>ROUND(IF(SUM($H210:H210)&gt;$G$204,0,IF((SUM($H210:H210)+I9*$G$202)&gt;$G$204,$G$204-SUM($H210:H210),I9*$G$202)),2)</f>
        <v>53.33</v>
      </c>
      <c r="J210" s="42">
        <f>ROUND(IF(SUM($I210:I210)&gt;$G$204,0,IF((SUM($I210:I210)+J9*$G$202)&gt;$G$204,$G$204-SUM($I210:I210),J9*$G$202)),2)</f>
        <v>2.67</v>
      </c>
      <c r="K210" s="42">
        <f>ROUND(IF(SUM($I210:J210)&gt;$G$204,0,IF((SUM($I210:J210)+K9*$G$202)&gt;$G$204,$G$204-SUM($I210:J210),K9*$G$202)),2)</f>
        <v>0</v>
      </c>
      <c r="L210" s="42">
        <f>ROUND(IF(SUM($I210:K210)&gt;$G$204,0,IF((SUM($I210:K210)+L9*$G$202)&gt;$G$204,$G$204-SUM($I210:K210),L9*$G$202)),2)</f>
        <v>0</v>
      </c>
      <c r="M210" s="42">
        <f>ROUND(IF(SUM($I210:L210)&gt;$G$204,0,IF((SUM($I210:L210)+M9*$G$202)&gt;$G$204,$G$204-SUM($I210:L210),M9*$G$202)),2)</f>
        <v>0</v>
      </c>
      <c r="N210" s="42">
        <f>ROUND(IF(SUM($I210:M210)&gt;$G$204,0,IF((SUM($I210:M210)+N9*$G$202)&gt;$G$204,$G$204-SUM($I210:M210),N9*$G$202)),2)</f>
        <v>0</v>
      </c>
      <c r="O210" s="42">
        <f>ROUND(IF(SUM($I210:N210)&gt;$G$204,0,IF((SUM($I210:N210)+O9*$G$202)&gt;$G$204,$G$204-SUM($I210:N210),O9*$G$202)),2)</f>
        <v>0</v>
      </c>
      <c r="P210" s="42">
        <f>ROUND(IF(SUM($I210:O210)&gt;$G$204,0,IF((SUM($I210:O210)+P9*$G$202)&gt;$G$204,$G$204-SUM($I210:O210),P9*$G$202)),2)</f>
        <v>0</v>
      </c>
      <c r="Q210" s="42">
        <f>ROUND(IF(SUM($I210:P210)&gt;$G$204,0,IF((SUM($I210:P210)+Q9*$G$202)&gt;$G$204,$G$204-SUM($I210:P210),Q9*$G$202)),2)</f>
        <v>0</v>
      </c>
      <c r="R210" s="42">
        <f>ROUND(IF(SUM($I210:Q210)&gt;$G$204,0,IF((SUM($I210:Q210)+R9*$G$202)&gt;$G$204,$G$204-SUM($I210:Q210),R9*$G$202)),2)</f>
        <v>0</v>
      </c>
      <c r="S210" s="42">
        <f>ROUND(IF(SUM($I210:R210)&gt;$G$204,0,IF((SUM($I210:R210)+S9*$G$202)&gt;$G$204,$G$204-SUM($I210:R210),S9*$G$202)),2)</f>
        <v>0</v>
      </c>
      <c r="T210" s="42">
        <f>ROUND(IF(SUM($I210:S210)&gt;$G$204,0,IF((SUM($I210:S210)+T9*$G$202)&gt;$G$204,$G$204-SUM($I210:S210),T9*$G$202)),2)</f>
        <v>0</v>
      </c>
      <c r="U210" s="42">
        <f>ROUND(IF(SUM($H210:H210)&gt;$G$204,0,IF((SUM($H210:H210)+U9*$G$202)&gt;$G$204,$G$204-SUM($H210:H210),U9*$G$202)),2)</f>
        <v>53.33</v>
      </c>
      <c r="V210" s="42">
        <f>ROUND(IF(SUM($U210:U210)&gt;$G$204,0,IF((SUM($U210:U210)+V9*$G$202)&gt;$G$204,$G$204-SUM($U210:U210),V9*$G$202)),2)</f>
        <v>2.67</v>
      </c>
      <c r="W210" s="42">
        <f>ROUND(IF(SUM($U210:V210)&gt;$G$204,0,IF((SUM($U210:V210)+W9*$G$202)&gt;$G$204,$G$204-SUM($U210:V210),W9*$G$202)),2)</f>
        <v>0</v>
      </c>
      <c r="X210" s="42">
        <f>ROUND(IF(SUM($U210:W210)&gt;$G$204,0,IF((SUM($U210:W210)+X9*$G$202)&gt;$G$204,$G$204-SUM($U210:W210),X9*$G$202)),2)</f>
        <v>0</v>
      </c>
      <c r="Y210" s="42">
        <f>ROUND(IF(SUM($U210:X210)&gt;$G$204,0,IF((SUM($U210:X210)+Y9*$G$202)&gt;$G$204,$G$204-SUM($U210:X210),Y9*$G$202)),2)</f>
        <v>0</v>
      </c>
      <c r="Z210" s="42">
        <f>ROUND(IF(SUM($U210:Y210)&gt;$G$204,0,IF((SUM($U210:Y210)+Z9*$G$202)&gt;$G$204,$G$204-SUM($U210:Y210),Z9*$G$202)),2)</f>
        <v>0</v>
      </c>
      <c r="AA210" s="42">
        <f>ROUND(IF(SUM($U210:Z210)&gt;$G$204,0,IF((SUM($U210:Z210)+AA9*$G$202)&gt;$G$204,$G$204-SUM($U210:Z210),AA9*$G$202)),2)</f>
        <v>0</v>
      </c>
      <c r="AB210" s="42">
        <f>ROUND(IF(SUM($U210:AA210)&gt;$G$204,0,IF((SUM($U210:AA210)+AB9*$G$202)&gt;$G$204,$G$204-SUM($U210:AA210),AB9*$G$202)),2)</f>
        <v>0</v>
      </c>
      <c r="AC210" s="42">
        <f>ROUND(IF(SUM($U210:AB210)&gt;$G$204,0,IF((SUM($U210:AB210)+AC9*$G$202)&gt;$G$204,$G$204-SUM($U210:AB210),AC9*$G$202)),2)</f>
        <v>0</v>
      </c>
      <c r="AD210" s="42">
        <f>ROUND(IF(SUM($U210:AC210)&gt;$G$204,0,IF((SUM($U210:AC210)+AD9*$G$202)&gt;$G$204,$G$204-SUM($U210:AC210),AD9*$G$202)),2)</f>
        <v>0</v>
      </c>
      <c r="AE210" s="42">
        <f>ROUND(IF(SUM($U210:AD210)&gt;$G$204,0,IF((SUM($U210:AD210)+AE9*$G$202)&gt;$G$204,$G$204-SUM($U210:AD210),AE9*$G$202)),2)</f>
        <v>0</v>
      </c>
      <c r="AF210" s="42">
        <f>ROUND(IF(SUM($U210:AE210)&gt;$G$204,0,IF((SUM($U210:AE210)+AF9*$G$202)&gt;$G$204,$G$204-SUM($U210:AE210),AF9*$G$202)),2)</f>
        <v>0</v>
      </c>
      <c r="AG210" s="42">
        <f>ROUND(IF(SUM($H210:H210)&gt;$G$204,0,IF((SUM($H210:H210)+AG9*$G$202)&gt;$G$204,$G$204-SUM($H210:H210),AG9*$G$202)),2)</f>
        <v>53.33</v>
      </c>
      <c r="AH210" s="42">
        <f>ROUND(IF(SUM($AG210:AG210)&gt;$G$204,0,IF((SUM($AG210:AG210)+AH9*$G$202)&gt;$G$204,$G$204-SUM($AG210:AG210),AH9*$G$202)),2)</f>
        <v>2.67</v>
      </c>
      <c r="AI210" s="42">
        <f>ROUND(IF(SUM($AG210:AH210)&gt;$G$204,0,IF((SUM($AG210:AH210)+AI9*$G$202)&gt;$G$204,$G$204-SUM($AG210:AH210),AI9*$G$202)),2)</f>
        <v>0</v>
      </c>
      <c r="AJ210" s="42">
        <f>ROUND(IF(SUM($AG210:AI210)&gt;$G$204,0,IF((SUM($AG210:AI210)+AJ9*$G$202)&gt;$G$204,$G$204-SUM($AG210:AI210),AJ9*$G$202)),2)</f>
        <v>0</v>
      </c>
      <c r="AK210" s="42">
        <f>ROUND(IF(SUM($AG210:AJ210)&gt;$G$204,0,IF((SUM($AG210:AJ210)+AK9*$G$202)&gt;$G$204,$G$204-SUM($AG210:AJ210),AK9*$G$202)),2)</f>
        <v>0</v>
      </c>
      <c r="AL210" s="42">
        <f>ROUND(IF(SUM($AG210:AK210)&gt;$G$204,0,IF((SUM($AG210:AK210)+AL9*$G$202)&gt;$G$204,$G$204-SUM($AG210:AK210),AL9*$G$202)),2)</f>
        <v>0</v>
      </c>
      <c r="AM210" s="42">
        <f>ROUND(IF(SUM($AG210:AL210)&gt;$G$204,0,IF((SUM($AG210:AL210)+AM9*$G$202)&gt;$G$204,$G$204-SUM($AG210:AL210),AM9*$G$202)),2)</f>
        <v>0</v>
      </c>
      <c r="AN210" s="42">
        <f>ROUND(IF(SUM($AG210:AM210)&gt;$G$204,0,IF((SUM($AG210:AM210)+AN9*$G$202)&gt;$G$204,$G$204-SUM($AG210:AM210),AN9*$G$202)),2)</f>
        <v>0</v>
      </c>
      <c r="AO210" s="42">
        <f>ROUND(IF(SUM($AG210:AN210)&gt;$G$204,0,IF((SUM($AG210:AN210)+AO9*$G$202)&gt;$G$204,$G$204-SUM($AG210:AN210),AO9*$G$202)),2)</f>
        <v>0</v>
      </c>
      <c r="AP210" s="42">
        <f>ROUND(IF(SUM($AG210:AO210)&gt;$G$204,0,IF((SUM($AG210:AO210)+AP9*$G$202)&gt;$G$204,$G$204-SUM($AG210:AO210),AP9*$G$202)),2)</f>
        <v>0</v>
      </c>
      <c r="AQ210" s="42">
        <f>ROUND(IF(SUM($AG210:AP210)&gt;$G$204,0,IF((SUM($AG210:AP210)+AQ9*$G$202)&gt;$G$204,$G$204-SUM($AG210:AP210),AQ9*$G$202)),2)</f>
        <v>0</v>
      </c>
      <c r="AR210" s="42">
        <f>ROUND(IF(SUM($AG210:AQ210)&gt;$G$204,0,IF((SUM($AG210:AQ210)+AR9*$G$202)&gt;$G$204,$G$204-SUM($AG210:AQ210),AR9*$G$202)),2)</f>
        <v>0</v>
      </c>
    </row>
    <row r="211" spans="1:44" x14ac:dyDescent="0.3">
      <c r="A211" s="38" t="str">
        <f>A10</f>
        <v>Pete McLain</v>
      </c>
      <c r="I211" s="42">
        <f>ROUND(IF(SUM($H211:H211)&gt;$G$204,0,IF((SUM($H211:H211)+I10*$G$202)&gt;$G$204,$G$204-SUM($H211:H211),I10*$G$202)),2)</f>
        <v>50</v>
      </c>
      <c r="J211" s="42">
        <f>ROUND(IF(SUM($I211:I211)&gt;$G$204,0,IF((SUM($I211:I211)+J10*$G$202)&gt;$G$204,$G$204-SUM($I211:I211),J10*$G$202)),2)</f>
        <v>6</v>
      </c>
      <c r="K211" s="42">
        <f>ROUND(IF(SUM($I211:J211)&gt;$G$204,0,IF((SUM($I211:J211)+K10*$G$202)&gt;$G$204,$G$204-SUM($I211:J211),K10*$G$202)),2)</f>
        <v>0</v>
      </c>
      <c r="L211" s="42">
        <f>ROUND(IF(SUM($I211:K211)&gt;$G$204,0,IF((SUM($I211:K211)+L10*$G$202)&gt;$G$204,$G$204-SUM($I211:K211),L10*$G$202)),2)</f>
        <v>0</v>
      </c>
      <c r="M211" s="42">
        <f>ROUND(IF(SUM($I211:L211)&gt;$G$204,0,IF((SUM($I211:L211)+M10*$G$202)&gt;$G$204,$G$204-SUM($I211:L211),M10*$G$202)),2)</f>
        <v>0</v>
      </c>
      <c r="N211" s="42">
        <f>ROUND(IF(SUM($I211:M211)&gt;$G$204,0,IF((SUM($I211:M211)+N10*$G$202)&gt;$G$204,$G$204-SUM($I211:M211),N10*$G$202)),2)</f>
        <v>0</v>
      </c>
      <c r="O211" s="42">
        <f>ROUND(IF(SUM($I211:N211)&gt;$G$204,0,IF((SUM($I211:N211)+O10*$G$202)&gt;$G$204,$G$204-SUM($I211:N211),O10*$G$202)),2)</f>
        <v>0</v>
      </c>
      <c r="P211" s="42">
        <f>ROUND(IF(SUM($I211:O211)&gt;$G$204,0,IF((SUM($I211:O211)+P10*$G$202)&gt;$G$204,$G$204-SUM($I211:O211),P10*$G$202)),2)</f>
        <v>0</v>
      </c>
      <c r="Q211" s="42">
        <f>ROUND(IF(SUM($I211:P211)&gt;$G$204,0,IF((SUM($I211:P211)+Q10*$G$202)&gt;$G$204,$G$204-SUM($I211:P211),Q10*$G$202)),2)</f>
        <v>0</v>
      </c>
      <c r="R211" s="42">
        <f>ROUND(IF(SUM($I211:Q211)&gt;$G$204,0,IF((SUM($I211:Q211)+R10*$G$202)&gt;$G$204,$G$204-SUM($I211:Q211),R10*$G$202)),2)</f>
        <v>0</v>
      </c>
      <c r="S211" s="42">
        <f>ROUND(IF(SUM($I211:R211)&gt;$G$204,0,IF((SUM($I211:R211)+S10*$G$202)&gt;$G$204,$G$204-SUM($I211:R211),S10*$G$202)),2)</f>
        <v>0</v>
      </c>
      <c r="T211" s="42">
        <f>ROUND(IF(SUM($I211:S211)&gt;$G$204,0,IF((SUM($I211:S211)+T10*$G$202)&gt;$G$204,$G$204-SUM($I211:S211),T10*$G$202)),2)</f>
        <v>0</v>
      </c>
      <c r="U211" s="42">
        <f>ROUND(IF(SUM($H211:H211)&gt;$G$204,0,IF((SUM($H211:H211)+U10*$G$202)&gt;$G$204,$G$204-SUM($H211:H211),U10*$G$202)),2)</f>
        <v>50</v>
      </c>
      <c r="V211" s="42">
        <f>ROUND(IF(SUM($U211:U211)&gt;$G$204,0,IF((SUM($U211:U211)+V10*$G$202)&gt;$G$204,$G$204-SUM($U211:U211),V10*$G$202)),2)</f>
        <v>6</v>
      </c>
      <c r="W211" s="42">
        <f>ROUND(IF(SUM($U211:V211)&gt;$G$204,0,IF((SUM($U211:V211)+W10*$G$202)&gt;$G$204,$G$204-SUM($U211:V211),W10*$G$202)),2)</f>
        <v>0</v>
      </c>
      <c r="X211" s="42">
        <f>ROUND(IF(SUM($U211:W211)&gt;$G$204,0,IF((SUM($U211:W211)+X10*$G$202)&gt;$G$204,$G$204-SUM($U211:W211),X10*$G$202)),2)</f>
        <v>0</v>
      </c>
      <c r="Y211" s="42">
        <f>ROUND(IF(SUM($U211:X211)&gt;$G$204,0,IF((SUM($U211:X211)+Y10*$G$202)&gt;$G$204,$G$204-SUM($U211:X211),Y10*$G$202)),2)</f>
        <v>0</v>
      </c>
      <c r="Z211" s="42">
        <f>ROUND(IF(SUM($U211:Y211)&gt;$G$204,0,IF((SUM($U211:Y211)+Z10*$G$202)&gt;$G$204,$G$204-SUM($U211:Y211),Z10*$G$202)),2)</f>
        <v>0</v>
      </c>
      <c r="AA211" s="42">
        <f>ROUND(IF(SUM($U211:Z211)&gt;$G$204,0,IF((SUM($U211:Z211)+AA10*$G$202)&gt;$G$204,$G$204-SUM($U211:Z211),AA10*$G$202)),2)</f>
        <v>0</v>
      </c>
      <c r="AB211" s="42">
        <f>ROUND(IF(SUM($U211:AA211)&gt;$G$204,0,IF((SUM($U211:AA211)+AB10*$G$202)&gt;$G$204,$G$204-SUM($U211:AA211),AB10*$G$202)),2)</f>
        <v>0</v>
      </c>
      <c r="AC211" s="42">
        <f>ROUND(IF(SUM($U211:AB211)&gt;$G$204,0,IF((SUM($U211:AB211)+AC10*$G$202)&gt;$G$204,$G$204-SUM($U211:AB211),AC10*$G$202)),2)</f>
        <v>0</v>
      </c>
      <c r="AD211" s="42">
        <f>ROUND(IF(SUM($U211:AC211)&gt;$G$204,0,IF((SUM($U211:AC211)+AD10*$G$202)&gt;$G$204,$G$204-SUM($U211:AC211),AD10*$G$202)),2)</f>
        <v>0</v>
      </c>
      <c r="AE211" s="42">
        <f>ROUND(IF(SUM($U211:AD211)&gt;$G$204,0,IF((SUM($U211:AD211)+AE10*$G$202)&gt;$G$204,$G$204-SUM($U211:AD211),AE10*$G$202)),2)</f>
        <v>0</v>
      </c>
      <c r="AF211" s="42">
        <f>ROUND(IF(SUM($U211:AE211)&gt;$G$204,0,IF((SUM($U211:AE211)+AF10*$G$202)&gt;$G$204,$G$204-SUM($U211:AE211),AF10*$G$202)),2)</f>
        <v>0</v>
      </c>
      <c r="AG211" s="42">
        <f>ROUND(IF(SUM($H211:H211)&gt;$G$204,0,IF((SUM($H211:H211)+AG10*$G$202)&gt;$G$204,$G$204-SUM($H211:H211),AG10*$G$202)),2)</f>
        <v>50</v>
      </c>
      <c r="AH211" s="42">
        <f>ROUND(IF(SUM($AG211:AG211)&gt;$G$204,0,IF((SUM($AG211:AG211)+AH10*$G$202)&gt;$G$204,$G$204-SUM($AG211:AG211),AH10*$G$202)),2)</f>
        <v>6</v>
      </c>
      <c r="AI211" s="42">
        <f>ROUND(IF(SUM($AG211:AH211)&gt;$G$204,0,IF((SUM($AG211:AH211)+AI10*$G$202)&gt;$G$204,$G$204-SUM($AG211:AH211),AI10*$G$202)),2)</f>
        <v>0</v>
      </c>
      <c r="AJ211" s="42">
        <f>ROUND(IF(SUM($AG211:AI211)&gt;$G$204,0,IF((SUM($AG211:AI211)+AJ10*$G$202)&gt;$G$204,$G$204-SUM($AG211:AI211),AJ10*$G$202)),2)</f>
        <v>0</v>
      </c>
      <c r="AK211" s="42">
        <f>ROUND(IF(SUM($AG211:AJ211)&gt;$G$204,0,IF((SUM($AG211:AJ211)+AK10*$G$202)&gt;$G$204,$G$204-SUM($AG211:AJ211),AK10*$G$202)),2)</f>
        <v>0</v>
      </c>
      <c r="AL211" s="42">
        <f>ROUND(IF(SUM($AG211:AK211)&gt;$G$204,0,IF((SUM($AG211:AK211)+AL10*$G$202)&gt;$G$204,$G$204-SUM($AG211:AK211),AL10*$G$202)),2)</f>
        <v>0</v>
      </c>
      <c r="AM211" s="42">
        <f>ROUND(IF(SUM($AG211:AL211)&gt;$G$204,0,IF((SUM($AG211:AL211)+AM10*$G$202)&gt;$G$204,$G$204-SUM($AG211:AL211),AM10*$G$202)),2)</f>
        <v>0</v>
      </c>
      <c r="AN211" s="42">
        <f>ROUND(IF(SUM($AG211:AM211)&gt;$G$204,0,IF((SUM($AG211:AM211)+AN10*$G$202)&gt;$G$204,$G$204-SUM($AG211:AM211),AN10*$G$202)),2)</f>
        <v>0</v>
      </c>
      <c r="AO211" s="42">
        <f>ROUND(IF(SUM($AG211:AN211)&gt;$G$204,0,IF((SUM($AG211:AN211)+AO10*$G$202)&gt;$G$204,$G$204-SUM($AG211:AN211),AO10*$G$202)),2)</f>
        <v>0</v>
      </c>
      <c r="AP211" s="42">
        <f>ROUND(IF(SUM($AG211:AO211)&gt;$G$204,0,IF((SUM($AG211:AO211)+AP10*$G$202)&gt;$G$204,$G$204-SUM($AG211:AO211),AP10*$G$202)),2)</f>
        <v>0</v>
      </c>
      <c r="AQ211" s="42">
        <f>ROUND(IF(SUM($AG211:AP211)&gt;$G$204,0,IF((SUM($AG211:AP211)+AQ10*$G$202)&gt;$G$204,$G$204-SUM($AG211:AP211),AQ10*$G$202)),2)</f>
        <v>0</v>
      </c>
      <c r="AR211" s="42">
        <f>ROUND(IF(SUM($AG211:AQ211)&gt;$G$204,0,IF((SUM($AG211:AQ211)+AR10*$G$202)&gt;$G$204,$G$204-SUM($AG211:AQ211),AR10*$G$202)),2)</f>
        <v>0</v>
      </c>
    </row>
    <row r="212" spans="1:44" x14ac:dyDescent="0.3">
      <c r="A212" s="38" t="str">
        <f t="shared" ref="A212:A249" si="168">A11</f>
        <v>Accounting Clerk</v>
      </c>
      <c r="I212" s="42">
        <f>ROUND(IF(SUM($H212:H212)&gt;$G$204,0,IF((SUM($H212:H212)+I11*$G$202)&gt;$G$204,$G$204-SUM($H212:H212),I11*$G$202)),2)</f>
        <v>30</v>
      </c>
      <c r="J212" s="42">
        <f>ROUND(IF(SUM($I212:I212)&gt;$G$204,0,IF((SUM($I212:I212)+J11*$G$202)&gt;$G$204,$G$204-SUM($I212:I212),J11*$G$202)),2)</f>
        <v>26</v>
      </c>
      <c r="K212" s="42">
        <f>ROUND(IF(SUM($I212:J212)&gt;$G$204,0,IF((SUM($I212:J212)+K11*$G$202)&gt;$G$204,$G$204-SUM($I212:J212),K11*$G$202)),2)</f>
        <v>0</v>
      </c>
      <c r="L212" s="42">
        <f>ROUND(IF(SUM($I212:K212)&gt;$G$204,0,IF((SUM($I212:K212)+L11*$G$202)&gt;$G$204,$G$204-SUM($I212:K212),L11*$G$202)),2)</f>
        <v>0</v>
      </c>
      <c r="M212" s="42">
        <f>ROUND(IF(SUM($I212:L212)&gt;$G$204,0,IF((SUM($I212:L212)+M11*$G$202)&gt;$G$204,$G$204-SUM($I212:L212),M11*$G$202)),2)</f>
        <v>0</v>
      </c>
      <c r="N212" s="42">
        <f>ROUND(IF(SUM($I212:M212)&gt;$G$204,0,IF((SUM($I212:M212)+N11*$G$202)&gt;$G$204,$G$204-SUM($I212:M212),N11*$G$202)),2)</f>
        <v>0</v>
      </c>
      <c r="O212" s="42">
        <f>ROUND(IF(SUM($I212:N212)&gt;$G$204,0,IF((SUM($I212:N212)+O11*$G$202)&gt;$G$204,$G$204-SUM($I212:N212),O11*$G$202)),2)</f>
        <v>0</v>
      </c>
      <c r="P212" s="42">
        <f>ROUND(IF(SUM($I212:O212)&gt;$G$204,0,IF((SUM($I212:O212)+P11*$G$202)&gt;$G$204,$G$204-SUM($I212:O212),P11*$G$202)),2)</f>
        <v>0</v>
      </c>
      <c r="Q212" s="42">
        <f>ROUND(IF(SUM($I212:P212)&gt;$G$204,0,IF((SUM($I212:P212)+Q11*$G$202)&gt;$G$204,$G$204-SUM($I212:P212),Q11*$G$202)),2)</f>
        <v>0</v>
      </c>
      <c r="R212" s="42">
        <f>ROUND(IF(SUM($I212:Q212)&gt;$G$204,0,IF((SUM($I212:Q212)+R11*$G$202)&gt;$G$204,$G$204-SUM($I212:Q212),R11*$G$202)),2)</f>
        <v>0</v>
      </c>
      <c r="S212" s="42">
        <f>ROUND(IF(SUM($I212:R212)&gt;$G$204,0,IF((SUM($I212:R212)+S11*$G$202)&gt;$G$204,$G$204-SUM($I212:R212),S11*$G$202)),2)</f>
        <v>0</v>
      </c>
      <c r="T212" s="42">
        <f>ROUND(IF(SUM($I212:S212)&gt;$G$204,0,IF((SUM($I212:S212)+T11*$G$202)&gt;$G$204,$G$204-SUM($I212:S212),T11*$G$202)),2)</f>
        <v>0</v>
      </c>
      <c r="U212" s="42">
        <f>ROUND(IF(SUM($H212:H212)&gt;$G$204,0,IF((SUM($H212:H212)+U11*$G$202)&gt;$G$204,$G$204-SUM($H212:H212),U11*$G$202)),2)</f>
        <v>30</v>
      </c>
      <c r="V212" s="42">
        <f>ROUND(IF(SUM($U212:U212)&gt;$G$204,0,IF((SUM($U212:U212)+V11*$G$202)&gt;$G$204,$G$204-SUM($U212:U212),V11*$G$202)),2)</f>
        <v>26</v>
      </c>
      <c r="W212" s="42">
        <f>ROUND(IF(SUM($U212:V212)&gt;$G$204,0,IF((SUM($U212:V212)+W11*$G$202)&gt;$G$204,$G$204-SUM($U212:V212),W11*$G$202)),2)</f>
        <v>0</v>
      </c>
      <c r="X212" s="42">
        <f>ROUND(IF(SUM($U212:W212)&gt;$G$204,0,IF((SUM($U212:W212)+X11*$G$202)&gt;$G$204,$G$204-SUM($U212:W212),X11*$G$202)),2)</f>
        <v>0</v>
      </c>
      <c r="Y212" s="42">
        <f>ROUND(IF(SUM($U212:X212)&gt;$G$204,0,IF((SUM($U212:X212)+Y11*$G$202)&gt;$G$204,$G$204-SUM($U212:X212),Y11*$G$202)),2)</f>
        <v>0</v>
      </c>
      <c r="Z212" s="42">
        <f>ROUND(IF(SUM($U212:Y212)&gt;$G$204,0,IF((SUM($U212:Y212)+Z11*$G$202)&gt;$G$204,$G$204-SUM($U212:Y212),Z11*$G$202)),2)</f>
        <v>0</v>
      </c>
      <c r="AA212" s="42">
        <f>ROUND(IF(SUM($U212:Z212)&gt;$G$204,0,IF((SUM($U212:Z212)+AA11*$G$202)&gt;$G$204,$G$204-SUM($U212:Z212),AA11*$G$202)),2)</f>
        <v>0</v>
      </c>
      <c r="AB212" s="42">
        <f>ROUND(IF(SUM($U212:AA212)&gt;$G$204,0,IF((SUM($U212:AA212)+AB11*$G$202)&gt;$G$204,$G$204-SUM($U212:AA212),AB11*$G$202)),2)</f>
        <v>0</v>
      </c>
      <c r="AC212" s="42">
        <f>ROUND(IF(SUM($U212:AB212)&gt;$G$204,0,IF((SUM($U212:AB212)+AC11*$G$202)&gt;$G$204,$G$204-SUM($U212:AB212),AC11*$G$202)),2)</f>
        <v>0</v>
      </c>
      <c r="AD212" s="42">
        <f>ROUND(IF(SUM($U212:AC212)&gt;$G$204,0,IF((SUM($U212:AC212)+AD11*$G$202)&gt;$G$204,$G$204-SUM($U212:AC212),AD11*$G$202)),2)</f>
        <v>0</v>
      </c>
      <c r="AE212" s="42">
        <f>ROUND(IF(SUM($U212:AD212)&gt;$G$204,0,IF((SUM($U212:AD212)+AE11*$G$202)&gt;$G$204,$G$204-SUM($U212:AD212),AE11*$G$202)),2)</f>
        <v>0</v>
      </c>
      <c r="AF212" s="42">
        <f>ROUND(IF(SUM($U212:AE212)&gt;$G$204,0,IF((SUM($U212:AE212)+AF11*$G$202)&gt;$G$204,$G$204-SUM($U212:AE212),AF11*$G$202)),2)</f>
        <v>0</v>
      </c>
      <c r="AG212" s="42">
        <f>ROUND(IF(SUM($H212:H212)&gt;$G$204,0,IF((SUM($H212:H212)+AG11*$G$202)&gt;$G$204,$G$204-SUM($H212:H212),AG11*$G$202)),2)</f>
        <v>30</v>
      </c>
      <c r="AH212" s="42">
        <f>ROUND(IF(SUM($AG212:AG212)&gt;$G$204,0,IF((SUM($AG212:AG212)+AH11*$G$202)&gt;$G$204,$G$204-SUM($AG212:AG212),AH11*$G$202)),2)</f>
        <v>26</v>
      </c>
      <c r="AI212" s="42">
        <f>ROUND(IF(SUM($AG212:AH212)&gt;$G$204,0,IF((SUM($AG212:AH212)+AI11*$G$202)&gt;$G$204,$G$204-SUM($AG212:AH212),AI11*$G$202)),2)</f>
        <v>0</v>
      </c>
      <c r="AJ212" s="42">
        <f>ROUND(IF(SUM($AG212:AI212)&gt;$G$204,0,IF((SUM($AG212:AI212)+AJ11*$G$202)&gt;$G$204,$G$204-SUM($AG212:AI212),AJ11*$G$202)),2)</f>
        <v>0</v>
      </c>
      <c r="AK212" s="42">
        <f>ROUND(IF(SUM($AG212:AJ212)&gt;$G$204,0,IF((SUM($AG212:AJ212)+AK11*$G$202)&gt;$G$204,$G$204-SUM($AG212:AJ212),AK11*$G$202)),2)</f>
        <v>0</v>
      </c>
      <c r="AL212" s="42">
        <f>ROUND(IF(SUM($AG212:AK212)&gt;$G$204,0,IF((SUM($AG212:AK212)+AL11*$G$202)&gt;$G$204,$G$204-SUM($AG212:AK212),AL11*$G$202)),2)</f>
        <v>0</v>
      </c>
      <c r="AM212" s="42">
        <f>ROUND(IF(SUM($AG212:AL212)&gt;$G$204,0,IF((SUM($AG212:AL212)+AM11*$G$202)&gt;$G$204,$G$204-SUM($AG212:AL212),AM11*$G$202)),2)</f>
        <v>0</v>
      </c>
      <c r="AN212" s="42">
        <f>ROUND(IF(SUM($AG212:AM212)&gt;$G$204,0,IF((SUM($AG212:AM212)+AN11*$G$202)&gt;$G$204,$G$204-SUM($AG212:AM212),AN11*$G$202)),2)</f>
        <v>0</v>
      </c>
      <c r="AO212" s="42">
        <f>ROUND(IF(SUM($AG212:AN212)&gt;$G$204,0,IF((SUM($AG212:AN212)+AO11*$G$202)&gt;$G$204,$G$204-SUM($AG212:AN212),AO11*$G$202)),2)</f>
        <v>0</v>
      </c>
      <c r="AP212" s="42">
        <f>ROUND(IF(SUM($AG212:AO212)&gt;$G$204,0,IF((SUM($AG212:AO212)+AP11*$G$202)&gt;$G$204,$G$204-SUM($AG212:AO212),AP11*$G$202)),2)</f>
        <v>0</v>
      </c>
      <c r="AQ212" s="42">
        <f>ROUND(IF(SUM($AG212:AP212)&gt;$G$204,0,IF((SUM($AG212:AP212)+AQ11*$G$202)&gt;$G$204,$G$204-SUM($AG212:AP212),AQ11*$G$202)),2)</f>
        <v>0</v>
      </c>
      <c r="AR212" s="42">
        <f>ROUND(IF(SUM($AG212:AQ212)&gt;$G$204,0,IF((SUM($AG212:AQ212)+AR11*$G$202)&gt;$G$204,$G$204-SUM($AG212:AQ212),AR11*$G$202)),2)</f>
        <v>0</v>
      </c>
    </row>
    <row r="213" spans="1:44" x14ac:dyDescent="0.3">
      <c r="A213" s="38" t="str">
        <f t="shared" si="168"/>
        <v>Purchasing Assistant</v>
      </c>
      <c r="I213" s="42">
        <f>ROUND(IF(SUM($H213:H213)&gt;$G$204,0,IF((SUM($H213:H213)+I12*$G$202)&gt;$G$204,$G$204-SUM($H213:H213),I12*$G$202)),2)</f>
        <v>33.33</v>
      </c>
      <c r="J213" s="42">
        <f>ROUND(IF(SUM($I213:I213)&gt;$G$204,0,IF((SUM($I213:I213)+J12*$G$202)&gt;$G$204,$G$204-SUM($I213:I213),J12*$G$202)),2)</f>
        <v>22.67</v>
      </c>
      <c r="K213" s="42">
        <f>ROUND(IF(SUM($I213:J213)&gt;$G$204,0,IF((SUM($I213:J213)+K12*$G$202)&gt;$G$204,$G$204-SUM($I213:J213),K12*$G$202)),2)</f>
        <v>0</v>
      </c>
      <c r="L213" s="42">
        <f>ROUND(IF(SUM($I213:K213)&gt;$G$204,0,IF((SUM($I213:K213)+L12*$G$202)&gt;$G$204,$G$204-SUM($I213:K213),L12*$G$202)),2)</f>
        <v>0</v>
      </c>
      <c r="M213" s="42">
        <f>ROUND(IF(SUM($I213:L213)&gt;$G$204,0,IF((SUM($I213:L213)+M12*$G$202)&gt;$G$204,$G$204-SUM($I213:L213),M12*$G$202)),2)</f>
        <v>0</v>
      </c>
      <c r="N213" s="42">
        <f>ROUND(IF(SUM($I213:M213)&gt;$G$204,0,IF((SUM($I213:M213)+N12*$G$202)&gt;$G$204,$G$204-SUM($I213:M213),N12*$G$202)),2)</f>
        <v>0</v>
      </c>
      <c r="O213" s="42">
        <f>ROUND(IF(SUM($I213:N213)&gt;$G$204,0,IF((SUM($I213:N213)+O12*$G$202)&gt;$G$204,$G$204-SUM($I213:N213),O12*$G$202)),2)</f>
        <v>0</v>
      </c>
      <c r="P213" s="42">
        <f>ROUND(IF(SUM($I213:O213)&gt;$G$204,0,IF((SUM($I213:O213)+P12*$G$202)&gt;$G$204,$G$204-SUM($I213:O213),P12*$G$202)),2)</f>
        <v>0</v>
      </c>
      <c r="Q213" s="42">
        <f>ROUND(IF(SUM($I213:P213)&gt;$G$204,0,IF((SUM($I213:P213)+Q12*$G$202)&gt;$G$204,$G$204-SUM($I213:P213),Q12*$G$202)),2)</f>
        <v>0</v>
      </c>
      <c r="R213" s="42">
        <f>ROUND(IF(SUM($I213:Q213)&gt;$G$204,0,IF((SUM($I213:Q213)+R12*$G$202)&gt;$G$204,$G$204-SUM($I213:Q213),R12*$G$202)),2)</f>
        <v>0</v>
      </c>
      <c r="S213" s="42">
        <f>ROUND(IF(SUM($I213:R213)&gt;$G$204,0,IF((SUM($I213:R213)+S12*$G$202)&gt;$G$204,$G$204-SUM($I213:R213),S12*$G$202)),2)</f>
        <v>0</v>
      </c>
      <c r="T213" s="42">
        <f>ROUND(IF(SUM($I213:S213)&gt;$G$204,0,IF((SUM($I213:S213)+T12*$G$202)&gt;$G$204,$G$204-SUM($I213:S213),T12*$G$202)),2)</f>
        <v>0</v>
      </c>
      <c r="U213" s="42">
        <f>ROUND(IF(SUM($H213:H213)&gt;$G$204,0,IF((SUM($H213:H213)+U12*$G$202)&gt;$G$204,$G$204-SUM($H213:H213),U12*$G$202)),2)</f>
        <v>33.33</v>
      </c>
      <c r="V213" s="42">
        <f>ROUND(IF(SUM($U213:U213)&gt;$G$204,0,IF((SUM($U213:U213)+V12*$G$202)&gt;$G$204,$G$204-SUM($U213:U213),V12*$G$202)),2)</f>
        <v>22.67</v>
      </c>
      <c r="W213" s="42">
        <f>ROUND(IF(SUM($U213:V213)&gt;$G$204,0,IF((SUM($U213:V213)+W12*$G$202)&gt;$G$204,$G$204-SUM($U213:V213),W12*$G$202)),2)</f>
        <v>0</v>
      </c>
      <c r="X213" s="42">
        <f>ROUND(IF(SUM($U213:W213)&gt;$G$204,0,IF((SUM($U213:W213)+X12*$G$202)&gt;$G$204,$G$204-SUM($U213:W213),X12*$G$202)),2)</f>
        <v>0</v>
      </c>
      <c r="Y213" s="42">
        <f>ROUND(IF(SUM($U213:X213)&gt;$G$204,0,IF((SUM($U213:X213)+Y12*$G$202)&gt;$G$204,$G$204-SUM($U213:X213),Y12*$G$202)),2)</f>
        <v>0</v>
      </c>
      <c r="Z213" s="42">
        <f>ROUND(IF(SUM($U213:Y213)&gt;$G$204,0,IF((SUM($U213:Y213)+Z12*$G$202)&gt;$G$204,$G$204-SUM($U213:Y213),Z12*$G$202)),2)</f>
        <v>0</v>
      </c>
      <c r="AA213" s="42">
        <f>ROUND(IF(SUM($U213:Z213)&gt;$G$204,0,IF((SUM($U213:Z213)+AA12*$G$202)&gt;$G$204,$G$204-SUM($U213:Z213),AA12*$G$202)),2)</f>
        <v>0</v>
      </c>
      <c r="AB213" s="42">
        <f>ROUND(IF(SUM($U213:AA213)&gt;$G$204,0,IF((SUM($U213:AA213)+AB12*$G$202)&gt;$G$204,$G$204-SUM($U213:AA213),AB12*$G$202)),2)</f>
        <v>0</v>
      </c>
      <c r="AC213" s="42">
        <f>ROUND(IF(SUM($U213:AB213)&gt;$G$204,0,IF((SUM($U213:AB213)+AC12*$G$202)&gt;$G$204,$G$204-SUM($U213:AB213),AC12*$G$202)),2)</f>
        <v>0</v>
      </c>
      <c r="AD213" s="42">
        <f>ROUND(IF(SUM($U213:AC213)&gt;$G$204,0,IF((SUM($U213:AC213)+AD12*$G$202)&gt;$G$204,$G$204-SUM($U213:AC213),AD12*$G$202)),2)</f>
        <v>0</v>
      </c>
      <c r="AE213" s="42">
        <f>ROUND(IF(SUM($U213:AD213)&gt;$G$204,0,IF((SUM($U213:AD213)+AE12*$G$202)&gt;$G$204,$G$204-SUM($U213:AD213),AE12*$G$202)),2)</f>
        <v>0</v>
      </c>
      <c r="AF213" s="42">
        <f>ROUND(IF(SUM($U213:AE213)&gt;$G$204,0,IF((SUM($U213:AE213)+AF12*$G$202)&gt;$G$204,$G$204-SUM($U213:AE213),AF12*$G$202)),2)</f>
        <v>0</v>
      </c>
      <c r="AG213" s="42">
        <f>ROUND(IF(SUM($H213:H213)&gt;$G$204,0,IF((SUM($H213:H213)+AG12*$G$202)&gt;$G$204,$G$204-SUM($H213:H213),AG12*$G$202)),2)</f>
        <v>33.33</v>
      </c>
      <c r="AH213" s="42">
        <f>ROUND(IF(SUM($AG213:AG213)&gt;$G$204,0,IF((SUM($AG213:AG213)+AH12*$G$202)&gt;$G$204,$G$204-SUM($AG213:AG213),AH12*$G$202)),2)</f>
        <v>22.67</v>
      </c>
      <c r="AI213" s="42">
        <f>ROUND(IF(SUM($AG213:AH213)&gt;$G$204,0,IF((SUM($AG213:AH213)+AI12*$G$202)&gt;$G$204,$G$204-SUM($AG213:AH213),AI12*$G$202)),2)</f>
        <v>0</v>
      </c>
      <c r="AJ213" s="42">
        <f>ROUND(IF(SUM($AG213:AI213)&gt;$G$204,0,IF((SUM($AG213:AI213)+AJ12*$G$202)&gt;$G$204,$G$204-SUM($AG213:AI213),AJ12*$G$202)),2)</f>
        <v>0</v>
      </c>
      <c r="AK213" s="42">
        <f>ROUND(IF(SUM($AG213:AJ213)&gt;$G$204,0,IF((SUM($AG213:AJ213)+AK12*$G$202)&gt;$G$204,$G$204-SUM($AG213:AJ213),AK12*$G$202)),2)</f>
        <v>0</v>
      </c>
      <c r="AL213" s="42">
        <f>ROUND(IF(SUM($AG213:AK213)&gt;$G$204,0,IF((SUM($AG213:AK213)+AL12*$G$202)&gt;$G$204,$G$204-SUM($AG213:AK213),AL12*$G$202)),2)</f>
        <v>0</v>
      </c>
      <c r="AM213" s="42">
        <f>ROUND(IF(SUM($AG213:AL213)&gt;$G$204,0,IF((SUM($AG213:AL213)+AM12*$G$202)&gt;$G$204,$G$204-SUM($AG213:AL213),AM12*$G$202)),2)</f>
        <v>0</v>
      </c>
      <c r="AN213" s="42">
        <f>ROUND(IF(SUM($AG213:AM213)&gt;$G$204,0,IF((SUM($AG213:AM213)+AN12*$G$202)&gt;$G$204,$G$204-SUM($AG213:AM213),AN12*$G$202)),2)</f>
        <v>0</v>
      </c>
      <c r="AO213" s="42">
        <f>ROUND(IF(SUM($AG213:AN213)&gt;$G$204,0,IF((SUM($AG213:AN213)+AO12*$G$202)&gt;$G$204,$G$204-SUM($AG213:AN213),AO12*$G$202)),2)</f>
        <v>0</v>
      </c>
      <c r="AP213" s="42">
        <f>ROUND(IF(SUM($AG213:AO213)&gt;$G$204,0,IF((SUM($AG213:AO213)+AP12*$G$202)&gt;$G$204,$G$204-SUM($AG213:AO213),AP12*$G$202)),2)</f>
        <v>0</v>
      </c>
      <c r="AQ213" s="42">
        <f>ROUND(IF(SUM($AG213:AP213)&gt;$G$204,0,IF((SUM($AG213:AP213)+AQ12*$G$202)&gt;$G$204,$G$204-SUM($AG213:AP213),AQ12*$G$202)),2)</f>
        <v>0</v>
      </c>
      <c r="AR213" s="42">
        <f>ROUND(IF(SUM($AG213:AQ213)&gt;$G$204,0,IF((SUM($AG213:AQ213)+AR12*$G$202)&gt;$G$204,$G$204-SUM($AG213:AQ213),AR12*$G$202)),2)</f>
        <v>0</v>
      </c>
    </row>
    <row r="214" spans="1:44" x14ac:dyDescent="0.3">
      <c r="A214" s="38" t="str">
        <f t="shared" si="168"/>
        <v>Jim Custer</v>
      </c>
      <c r="I214" s="42">
        <f>ROUND(IF(SUM($H214:H214)&gt;$G$204,0,IF((SUM($H214:H214)+I13*$G$202)&gt;$G$204,$G$204-SUM($H214:H214),I13*$G$202)),2)</f>
        <v>40</v>
      </c>
      <c r="J214" s="42">
        <f>ROUND(IF(SUM($I214:I214)&gt;$G$204,0,IF((SUM($I214:I214)+J13*$G$202)&gt;$G$204,$G$204-SUM($I214:I214),J13*$G$202)),2)</f>
        <v>16</v>
      </c>
      <c r="K214" s="42">
        <f>ROUND(IF(SUM($I214:J214)&gt;$G$204,0,IF((SUM($I214:J214)+K13*$G$202)&gt;$G$204,$G$204-SUM($I214:J214),K13*$G$202)),2)</f>
        <v>0</v>
      </c>
      <c r="L214" s="42">
        <f>ROUND(IF(SUM($I214:K214)&gt;$G$204,0,IF((SUM($I214:K214)+L13*$G$202)&gt;$G$204,$G$204-SUM($I214:K214),L13*$G$202)),2)</f>
        <v>0</v>
      </c>
      <c r="M214" s="42">
        <f>ROUND(IF(SUM($I214:L214)&gt;$G$204,0,IF((SUM($I214:L214)+M13*$G$202)&gt;$G$204,$G$204-SUM($I214:L214),M13*$G$202)),2)</f>
        <v>0</v>
      </c>
      <c r="N214" s="42">
        <f>ROUND(IF(SUM($I214:M214)&gt;$G$204,0,IF((SUM($I214:M214)+N13*$G$202)&gt;$G$204,$G$204-SUM($I214:M214),N13*$G$202)),2)</f>
        <v>0</v>
      </c>
      <c r="O214" s="42">
        <f>ROUND(IF(SUM($I214:N214)&gt;$G$204,0,IF((SUM($I214:N214)+O13*$G$202)&gt;$G$204,$G$204-SUM($I214:N214),O13*$G$202)),2)</f>
        <v>0</v>
      </c>
      <c r="P214" s="42">
        <f>ROUND(IF(SUM($I214:O214)&gt;$G$204,0,IF((SUM($I214:O214)+P13*$G$202)&gt;$G$204,$G$204-SUM($I214:O214),P13*$G$202)),2)</f>
        <v>0</v>
      </c>
      <c r="Q214" s="42">
        <f>ROUND(IF(SUM($I214:P214)&gt;$G$204,0,IF((SUM($I214:P214)+Q13*$G$202)&gt;$G$204,$G$204-SUM($I214:P214),Q13*$G$202)),2)</f>
        <v>0</v>
      </c>
      <c r="R214" s="42">
        <f>ROUND(IF(SUM($I214:Q214)&gt;$G$204,0,IF((SUM($I214:Q214)+R13*$G$202)&gt;$G$204,$G$204-SUM($I214:Q214),R13*$G$202)),2)</f>
        <v>0</v>
      </c>
      <c r="S214" s="42">
        <f>ROUND(IF(SUM($I214:R214)&gt;$G$204,0,IF((SUM($I214:R214)+S13*$G$202)&gt;$G$204,$G$204-SUM($I214:R214),S13*$G$202)),2)</f>
        <v>0</v>
      </c>
      <c r="T214" s="42">
        <f>ROUND(IF(SUM($I214:S214)&gt;$G$204,0,IF((SUM($I214:S214)+T13*$G$202)&gt;$G$204,$G$204-SUM($I214:S214),T13*$G$202)),2)</f>
        <v>0</v>
      </c>
      <c r="U214" s="42">
        <f>ROUND(IF(SUM($H214:H214)&gt;$G$204,0,IF((SUM($H214:H214)+U13*$G$202)&gt;$G$204,$G$204-SUM($H214:H214),U13*$G$202)),2)</f>
        <v>40</v>
      </c>
      <c r="V214" s="42">
        <f>ROUND(IF(SUM($U214:U214)&gt;$G$204,0,IF((SUM($U214:U214)+V13*$G$202)&gt;$G$204,$G$204-SUM($U214:U214),V13*$G$202)),2)</f>
        <v>16</v>
      </c>
      <c r="W214" s="42">
        <f>ROUND(IF(SUM($U214:V214)&gt;$G$204,0,IF((SUM($U214:V214)+W13*$G$202)&gt;$G$204,$G$204-SUM($U214:V214),W13*$G$202)),2)</f>
        <v>0</v>
      </c>
      <c r="X214" s="42">
        <f>ROUND(IF(SUM($U214:W214)&gt;$G$204,0,IF((SUM($U214:W214)+X13*$G$202)&gt;$G$204,$G$204-SUM($U214:W214),X13*$G$202)),2)</f>
        <v>0</v>
      </c>
      <c r="Y214" s="42">
        <f>ROUND(IF(SUM($U214:X214)&gt;$G$204,0,IF((SUM($U214:X214)+Y13*$G$202)&gt;$G$204,$G$204-SUM($U214:X214),Y13*$G$202)),2)</f>
        <v>0</v>
      </c>
      <c r="Z214" s="42">
        <f>ROUND(IF(SUM($U214:Y214)&gt;$G$204,0,IF((SUM($U214:Y214)+Z13*$G$202)&gt;$G$204,$G$204-SUM($U214:Y214),Z13*$G$202)),2)</f>
        <v>0</v>
      </c>
      <c r="AA214" s="42">
        <f>ROUND(IF(SUM($U214:Z214)&gt;$G$204,0,IF((SUM($U214:Z214)+AA13*$G$202)&gt;$G$204,$G$204-SUM($U214:Z214),AA13*$G$202)),2)</f>
        <v>0</v>
      </c>
      <c r="AB214" s="42">
        <f>ROUND(IF(SUM($U214:AA214)&gt;$G$204,0,IF((SUM($U214:AA214)+AB13*$G$202)&gt;$G$204,$G$204-SUM($U214:AA214),AB13*$G$202)),2)</f>
        <v>0</v>
      </c>
      <c r="AC214" s="42">
        <f>ROUND(IF(SUM($U214:AB214)&gt;$G$204,0,IF((SUM($U214:AB214)+AC13*$G$202)&gt;$G$204,$G$204-SUM($U214:AB214),AC13*$G$202)),2)</f>
        <v>0</v>
      </c>
      <c r="AD214" s="42">
        <f>ROUND(IF(SUM($U214:AC214)&gt;$G$204,0,IF((SUM($U214:AC214)+AD13*$G$202)&gt;$G$204,$G$204-SUM($U214:AC214),AD13*$G$202)),2)</f>
        <v>0</v>
      </c>
      <c r="AE214" s="42">
        <f>ROUND(IF(SUM($U214:AD214)&gt;$G$204,0,IF((SUM($U214:AD214)+AE13*$G$202)&gt;$G$204,$G$204-SUM($U214:AD214),AE13*$G$202)),2)</f>
        <v>0</v>
      </c>
      <c r="AF214" s="42">
        <f>ROUND(IF(SUM($U214:AE214)&gt;$G$204,0,IF((SUM($U214:AE214)+AF13*$G$202)&gt;$G$204,$G$204-SUM($U214:AE214),AF13*$G$202)),2)</f>
        <v>0</v>
      </c>
      <c r="AG214" s="42">
        <f>ROUND(IF(SUM($H214:H214)&gt;$G$204,0,IF((SUM($H214:H214)+AG13*$G$202)&gt;$G$204,$G$204-SUM($H214:H214),AG13*$G$202)),2)</f>
        <v>40</v>
      </c>
      <c r="AH214" s="42">
        <f>ROUND(IF(SUM($AG214:AG214)&gt;$G$204,0,IF((SUM($AG214:AG214)+AH13*$G$202)&gt;$G$204,$G$204-SUM($AG214:AG214),AH13*$G$202)),2)</f>
        <v>16</v>
      </c>
      <c r="AI214" s="42">
        <f>ROUND(IF(SUM($AG214:AH214)&gt;$G$204,0,IF((SUM($AG214:AH214)+AI13*$G$202)&gt;$G$204,$G$204-SUM($AG214:AH214),AI13*$G$202)),2)</f>
        <v>0</v>
      </c>
      <c r="AJ214" s="42">
        <f>ROUND(IF(SUM($AG214:AI214)&gt;$G$204,0,IF((SUM($AG214:AI214)+AJ13*$G$202)&gt;$G$204,$G$204-SUM($AG214:AI214),AJ13*$G$202)),2)</f>
        <v>0</v>
      </c>
      <c r="AK214" s="42">
        <f>ROUND(IF(SUM($AG214:AJ214)&gt;$G$204,0,IF((SUM($AG214:AJ214)+AK13*$G$202)&gt;$G$204,$G$204-SUM($AG214:AJ214),AK13*$G$202)),2)</f>
        <v>0</v>
      </c>
      <c r="AL214" s="42">
        <f>ROUND(IF(SUM($AG214:AK214)&gt;$G$204,0,IF((SUM($AG214:AK214)+AL13*$G$202)&gt;$G$204,$G$204-SUM($AG214:AK214),AL13*$G$202)),2)</f>
        <v>0</v>
      </c>
      <c r="AM214" s="42">
        <f>ROUND(IF(SUM($AG214:AL214)&gt;$G$204,0,IF((SUM($AG214:AL214)+AM13*$G$202)&gt;$G$204,$G$204-SUM($AG214:AL214),AM13*$G$202)),2)</f>
        <v>0</v>
      </c>
      <c r="AN214" s="42">
        <f>ROUND(IF(SUM($AG214:AM214)&gt;$G$204,0,IF((SUM($AG214:AM214)+AN13*$G$202)&gt;$G$204,$G$204-SUM($AG214:AM214),AN13*$G$202)),2)</f>
        <v>0</v>
      </c>
      <c r="AO214" s="42">
        <f>ROUND(IF(SUM($AG214:AN214)&gt;$G$204,0,IF((SUM($AG214:AN214)+AO13*$G$202)&gt;$G$204,$G$204-SUM($AG214:AN214),AO13*$G$202)),2)</f>
        <v>0</v>
      </c>
      <c r="AP214" s="42">
        <f>ROUND(IF(SUM($AG214:AO214)&gt;$G$204,0,IF((SUM($AG214:AO214)+AP13*$G$202)&gt;$G$204,$G$204-SUM($AG214:AO214),AP13*$G$202)),2)</f>
        <v>0</v>
      </c>
      <c r="AQ214" s="42">
        <f>ROUND(IF(SUM($AG214:AP214)&gt;$G$204,0,IF((SUM($AG214:AP214)+AQ13*$G$202)&gt;$G$204,$G$204-SUM($AG214:AP214),AQ13*$G$202)),2)</f>
        <v>0</v>
      </c>
      <c r="AR214" s="42">
        <f>ROUND(IF(SUM($AG214:AQ214)&gt;$G$204,0,IF((SUM($AG214:AQ214)+AR13*$G$202)&gt;$G$204,$G$204-SUM($AG214:AQ214),AR13*$G$202)),2)</f>
        <v>0</v>
      </c>
    </row>
    <row r="215" spans="1:44" x14ac:dyDescent="0.3">
      <c r="A215" s="38" t="str">
        <f t="shared" si="168"/>
        <v>John Hough</v>
      </c>
      <c r="I215" s="42">
        <f>ROUND(IF(SUM($H215:H215)&gt;$G$204,0,IF((SUM($H215:H215)+I14*$G$202)&gt;$G$204,$G$204-SUM($H215:H215),I14*$G$202)),2)</f>
        <v>0</v>
      </c>
      <c r="J215" s="42">
        <f>ROUND(IF(SUM($I215:I215)&gt;$G$204,0,IF((SUM($I215:I215)+J14*$G$202)&gt;$G$204,$G$204-SUM($I215:I215),J14*$G$202)),2)</f>
        <v>0</v>
      </c>
      <c r="K215" s="42">
        <f>ROUND(IF(SUM($I215:J215)&gt;$G$204,0,IF((SUM($I215:J215)+K14*$G$202)&gt;$G$204,$G$204-SUM($I215:J215),K14*$G$202)),2)</f>
        <v>40</v>
      </c>
      <c r="L215" s="42">
        <f>ROUND(IF(SUM($I215:K215)&gt;$G$204,0,IF((SUM($I215:K215)+L14*$G$202)&gt;$G$204,$G$204-SUM($I215:K215),L14*$G$202)),2)</f>
        <v>16</v>
      </c>
      <c r="M215" s="42">
        <f>ROUND(IF(SUM($I215:L215)&gt;$G$204,0,IF((SUM($I215:L215)+M14*$G$202)&gt;$G$204,$G$204-SUM($I215:L215),M14*$G$202)),2)</f>
        <v>0</v>
      </c>
      <c r="N215" s="42">
        <f>ROUND(IF(SUM($I215:M215)&gt;$G$204,0,IF((SUM($I215:M215)+N14*$G$202)&gt;$G$204,$G$204-SUM($I215:M215),N14*$G$202)),2)</f>
        <v>0</v>
      </c>
      <c r="O215" s="42">
        <f>ROUND(IF(SUM($I215:N215)&gt;$G$204,0,IF((SUM($I215:N215)+O14*$G$202)&gt;$G$204,$G$204-SUM($I215:N215),O14*$G$202)),2)</f>
        <v>0</v>
      </c>
      <c r="P215" s="42">
        <f>ROUND(IF(SUM($I215:O215)&gt;$G$204,0,IF((SUM($I215:O215)+P14*$G$202)&gt;$G$204,$G$204-SUM($I215:O215),P14*$G$202)),2)</f>
        <v>0</v>
      </c>
      <c r="Q215" s="42">
        <f>ROUND(IF(SUM($I215:P215)&gt;$G$204,0,IF((SUM($I215:P215)+Q14*$G$202)&gt;$G$204,$G$204-SUM($I215:P215),Q14*$G$202)),2)</f>
        <v>0</v>
      </c>
      <c r="R215" s="42">
        <f>ROUND(IF(SUM($I215:Q215)&gt;$G$204,0,IF((SUM($I215:Q215)+R14*$G$202)&gt;$G$204,$G$204-SUM($I215:Q215),R14*$G$202)),2)</f>
        <v>0</v>
      </c>
      <c r="S215" s="42">
        <f>ROUND(IF(SUM($I215:R215)&gt;$G$204,0,IF((SUM($I215:R215)+S14*$G$202)&gt;$G$204,$G$204-SUM($I215:R215),S14*$G$202)),2)</f>
        <v>0</v>
      </c>
      <c r="T215" s="42">
        <f>ROUND(IF(SUM($I215:S215)&gt;$G$204,0,IF((SUM($I215:S215)+T14*$G$202)&gt;$G$204,$G$204-SUM($I215:S215),T14*$G$202)),2)</f>
        <v>0</v>
      </c>
      <c r="U215" s="42">
        <f>ROUND(IF(SUM($H215:H215)&gt;$G$204,0,IF((SUM($H215:H215)+U14*$G$202)&gt;$G$204,$G$204-SUM($H215:H215),U14*$G$202)),2)</f>
        <v>40</v>
      </c>
      <c r="V215" s="42">
        <f>ROUND(IF(SUM($U215:U215)&gt;$G$204,0,IF((SUM($U215:U215)+V14*$G$202)&gt;$G$204,$G$204-SUM($U215:U215),V14*$G$202)),2)</f>
        <v>16</v>
      </c>
      <c r="W215" s="42">
        <f>ROUND(IF(SUM($U215:V215)&gt;$G$204,0,IF((SUM($U215:V215)+W14*$G$202)&gt;$G$204,$G$204-SUM($U215:V215),W14*$G$202)),2)</f>
        <v>0</v>
      </c>
      <c r="X215" s="42">
        <f>ROUND(IF(SUM($U215:W215)&gt;$G$204,0,IF((SUM($U215:W215)+X14*$G$202)&gt;$G$204,$G$204-SUM($U215:W215),X14*$G$202)),2)</f>
        <v>0</v>
      </c>
      <c r="Y215" s="42">
        <f>ROUND(IF(SUM($U215:X215)&gt;$G$204,0,IF((SUM($U215:X215)+Y14*$G$202)&gt;$G$204,$G$204-SUM($U215:X215),Y14*$G$202)),2)</f>
        <v>0</v>
      </c>
      <c r="Z215" s="42">
        <f>ROUND(IF(SUM($U215:Y215)&gt;$G$204,0,IF((SUM($U215:Y215)+Z14*$G$202)&gt;$G$204,$G$204-SUM($U215:Y215),Z14*$G$202)),2)</f>
        <v>0</v>
      </c>
      <c r="AA215" s="42">
        <f>ROUND(IF(SUM($U215:Z215)&gt;$G$204,0,IF((SUM($U215:Z215)+AA14*$G$202)&gt;$G$204,$G$204-SUM($U215:Z215),AA14*$G$202)),2)</f>
        <v>0</v>
      </c>
      <c r="AB215" s="42">
        <f>ROUND(IF(SUM($U215:AA215)&gt;$G$204,0,IF((SUM($U215:AA215)+AB14*$G$202)&gt;$G$204,$G$204-SUM($U215:AA215),AB14*$G$202)),2)</f>
        <v>0</v>
      </c>
      <c r="AC215" s="42">
        <f>ROUND(IF(SUM($U215:AB215)&gt;$G$204,0,IF((SUM($U215:AB215)+AC14*$G$202)&gt;$G$204,$G$204-SUM($U215:AB215),AC14*$G$202)),2)</f>
        <v>0</v>
      </c>
      <c r="AD215" s="42">
        <f>ROUND(IF(SUM($U215:AC215)&gt;$G$204,0,IF((SUM($U215:AC215)+AD14*$G$202)&gt;$G$204,$G$204-SUM($U215:AC215),AD14*$G$202)),2)</f>
        <v>0</v>
      </c>
      <c r="AE215" s="42">
        <f>ROUND(IF(SUM($U215:AD215)&gt;$G$204,0,IF((SUM($U215:AD215)+AE14*$G$202)&gt;$G$204,$G$204-SUM($U215:AD215),AE14*$G$202)),2)</f>
        <v>0</v>
      </c>
      <c r="AF215" s="42">
        <f>ROUND(IF(SUM($U215:AE215)&gt;$G$204,0,IF((SUM($U215:AE215)+AF14*$G$202)&gt;$G$204,$G$204-SUM($U215:AE215),AF14*$G$202)),2)</f>
        <v>0</v>
      </c>
      <c r="AG215" s="42">
        <f>ROUND(IF(SUM($H215:H215)&gt;$G$204,0,IF((SUM($H215:H215)+AG14*$G$202)&gt;$G$204,$G$204-SUM($H215:H215),AG14*$G$202)),2)</f>
        <v>40</v>
      </c>
      <c r="AH215" s="42">
        <f>ROUND(IF(SUM($AG215:AG215)&gt;$G$204,0,IF((SUM($AG215:AG215)+AH14*$G$202)&gt;$G$204,$G$204-SUM($AG215:AG215),AH14*$G$202)),2)</f>
        <v>16</v>
      </c>
      <c r="AI215" s="42">
        <f>ROUND(IF(SUM($AG215:AH215)&gt;$G$204,0,IF((SUM($AG215:AH215)+AI14*$G$202)&gt;$G$204,$G$204-SUM($AG215:AH215),AI14*$G$202)),2)</f>
        <v>0</v>
      </c>
      <c r="AJ215" s="42">
        <f>ROUND(IF(SUM($AG215:AI215)&gt;$G$204,0,IF((SUM($AG215:AI215)+AJ14*$G$202)&gt;$G$204,$G$204-SUM($AG215:AI215),AJ14*$G$202)),2)</f>
        <v>0</v>
      </c>
      <c r="AK215" s="42">
        <f>ROUND(IF(SUM($AG215:AJ215)&gt;$G$204,0,IF((SUM($AG215:AJ215)+AK14*$G$202)&gt;$G$204,$G$204-SUM($AG215:AJ215),AK14*$G$202)),2)</f>
        <v>0</v>
      </c>
      <c r="AL215" s="42">
        <f>ROUND(IF(SUM($AG215:AK215)&gt;$G$204,0,IF((SUM($AG215:AK215)+AL14*$G$202)&gt;$G$204,$G$204-SUM($AG215:AK215),AL14*$G$202)),2)</f>
        <v>0</v>
      </c>
      <c r="AM215" s="42">
        <f>ROUND(IF(SUM($AG215:AL215)&gt;$G$204,0,IF((SUM($AG215:AL215)+AM14*$G$202)&gt;$G$204,$G$204-SUM($AG215:AL215),AM14*$G$202)),2)</f>
        <v>0</v>
      </c>
      <c r="AN215" s="42">
        <f>ROUND(IF(SUM($AG215:AM215)&gt;$G$204,0,IF((SUM($AG215:AM215)+AN14*$G$202)&gt;$G$204,$G$204-SUM($AG215:AM215),AN14*$G$202)),2)</f>
        <v>0</v>
      </c>
      <c r="AO215" s="42">
        <f>ROUND(IF(SUM($AG215:AN215)&gt;$G$204,0,IF((SUM($AG215:AN215)+AO14*$G$202)&gt;$G$204,$G$204-SUM($AG215:AN215),AO14*$G$202)),2)</f>
        <v>0</v>
      </c>
      <c r="AP215" s="42">
        <f>ROUND(IF(SUM($AG215:AO215)&gt;$G$204,0,IF((SUM($AG215:AO215)+AP14*$G$202)&gt;$G$204,$G$204-SUM($AG215:AO215),AP14*$G$202)),2)</f>
        <v>0</v>
      </c>
      <c r="AQ215" s="42">
        <f>ROUND(IF(SUM($AG215:AP215)&gt;$G$204,0,IF((SUM($AG215:AP215)+AQ14*$G$202)&gt;$G$204,$G$204-SUM($AG215:AP215),AQ14*$G$202)),2)</f>
        <v>0</v>
      </c>
      <c r="AR215" s="42">
        <f>ROUND(IF(SUM($AG215:AQ215)&gt;$G$204,0,IF((SUM($AG215:AQ215)+AR14*$G$202)&gt;$G$204,$G$204-SUM($AG215:AQ215),AR14*$G$202)),2)</f>
        <v>0</v>
      </c>
    </row>
    <row r="216" spans="1:44" x14ac:dyDescent="0.3">
      <c r="A216" s="38" t="str">
        <f t="shared" si="168"/>
        <v>Receptionist - Executive Assistant</v>
      </c>
      <c r="I216" s="42">
        <f>ROUND(IF(SUM($H216:H216)&gt;$G$204,0,IF((SUM($H216:H216)+I15*$G$202)&gt;$G$204,$G$204-SUM($H216:H216),I15*$G$202)),2)</f>
        <v>0</v>
      </c>
      <c r="J216" s="42">
        <f>ROUND(IF(SUM($I216:I216)&gt;$G$204,0,IF((SUM($I216:I216)+J15*$G$202)&gt;$G$204,$G$204-SUM($I216:I216),J15*$G$202)),2)</f>
        <v>23.33</v>
      </c>
      <c r="K216" s="42">
        <f>ROUND(IF(SUM($I216:J216)&gt;$G$204,0,IF((SUM($I216:J216)+K15*$G$202)&gt;$G$204,$G$204-SUM($I216:J216),K15*$G$202)),2)</f>
        <v>23.33</v>
      </c>
      <c r="L216" s="42">
        <f>ROUND(IF(SUM($I216:K216)&gt;$G$204,0,IF((SUM($I216:K216)+L15*$G$202)&gt;$G$204,$G$204-SUM($I216:K216),L15*$G$202)),2)</f>
        <v>9.34</v>
      </c>
      <c r="M216" s="42">
        <f>ROUND(IF(SUM($I216:L216)&gt;$G$204,0,IF((SUM($I216:L216)+M15*$G$202)&gt;$G$204,$G$204-SUM($I216:L216),M15*$G$202)),2)</f>
        <v>0</v>
      </c>
      <c r="N216" s="42">
        <f>ROUND(IF(SUM($I216:M216)&gt;$G$204,0,IF((SUM($I216:M216)+N15*$G$202)&gt;$G$204,$G$204-SUM($I216:M216),N15*$G$202)),2)</f>
        <v>0</v>
      </c>
      <c r="O216" s="42">
        <f>ROUND(IF(SUM($I216:N216)&gt;$G$204,0,IF((SUM($I216:N216)+O15*$G$202)&gt;$G$204,$G$204-SUM($I216:N216),O15*$G$202)),2)</f>
        <v>0</v>
      </c>
      <c r="P216" s="42">
        <f>ROUND(IF(SUM($I216:O216)&gt;$G$204,0,IF((SUM($I216:O216)+P15*$G$202)&gt;$G$204,$G$204-SUM($I216:O216),P15*$G$202)),2)</f>
        <v>0</v>
      </c>
      <c r="Q216" s="42">
        <f>ROUND(IF(SUM($I216:P216)&gt;$G$204,0,IF((SUM($I216:P216)+Q15*$G$202)&gt;$G$204,$G$204-SUM($I216:P216),Q15*$G$202)),2)</f>
        <v>0</v>
      </c>
      <c r="R216" s="42">
        <f>ROUND(IF(SUM($I216:Q216)&gt;$G$204,0,IF((SUM($I216:Q216)+R15*$G$202)&gt;$G$204,$G$204-SUM($I216:Q216),R15*$G$202)),2)</f>
        <v>0</v>
      </c>
      <c r="S216" s="42">
        <f>ROUND(IF(SUM($I216:R216)&gt;$G$204,0,IF((SUM($I216:R216)+S15*$G$202)&gt;$G$204,$G$204-SUM($I216:R216),S15*$G$202)),2)</f>
        <v>0</v>
      </c>
      <c r="T216" s="42">
        <f>ROUND(IF(SUM($I216:S216)&gt;$G$204,0,IF((SUM($I216:S216)+T15*$G$202)&gt;$G$204,$G$204-SUM($I216:S216),T15*$G$202)),2)</f>
        <v>0</v>
      </c>
      <c r="U216" s="42">
        <f>ROUND(IF(SUM($H216:H216)&gt;$G$204,0,IF((SUM($H216:H216)+U15*$G$202)&gt;$G$204,$G$204-SUM($H216:H216),U15*$G$202)),2)</f>
        <v>23.33</v>
      </c>
      <c r="V216" s="42">
        <f>ROUND(IF(SUM($U216:U216)&gt;$G$204,0,IF((SUM($U216:U216)+V15*$G$202)&gt;$G$204,$G$204-SUM($U216:U216),V15*$G$202)),2)</f>
        <v>23.33</v>
      </c>
      <c r="W216" s="42">
        <f>ROUND(IF(SUM($U216:V216)&gt;$G$204,0,IF((SUM($U216:V216)+W15*$G$202)&gt;$G$204,$G$204-SUM($U216:V216),W15*$G$202)),2)</f>
        <v>9.34</v>
      </c>
      <c r="X216" s="42">
        <f>ROUND(IF(SUM($U216:W216)&gt;$G$204,0,IF((SUM($U216:W216)+X15*$G$202)&gt;$G$204,$G$204-SUM($U216:W216),X15*$G$202)),2)</f>
        <v>0</v>
      </c>
      <c r="Y216" s="42">
        <f>ROUND(IF(SUM($U216:X216)&gt;$G$204,0,IF((SUM($U216:X216)+Y15*$G$202)&gt;$G$204,$G$204-SUM($U216:X216),Y15*$G$202)),2)</f>
        <v>0</v>
      </c>
      <c r="Z216" s="42">
        <f>ROUND(IF(SUM($U216:Y216)&gt;$G$204,0,IF((SUM($U216:Y216)+Z15*$G$202)&gt;$G$204,$G$204-SUM($U216:Y216),Z15*$G$202)),2)</f>
        <v>0</v>
      </c>
      <c r="AA216" s="42">
        <f>ROUND(IF(SUM($U216:Z216)&gt;$G$204,0,IF((SUM($U216:Z216)+AA15*$G$202)&gt;$G$204,$G$204-SUM($U216:Z216),AA15*$G$202)),2)</f>
        <v>0</v>
      </c>
      <c r="AB216" s="42">
        <f>ROUND(IF(SUM($U216:AA216)&gt;$G$204,0,IF((SUM($U216:AA216)+AB15*$G$202)&gt;$G$204,$G$204-SUM($U216:AA216),AB15*$G$202)),2)</f>
        <v>0</v>
      </c>
      <c r="AC216" s="42">
        <f>ROUND(IF(SUM($U216:AB216)&gt;$G$204,0,IF((SUM($U216:AB216)+AC15*$G$202)&gt;$G$204,$G$204-SUM($U216:AB216),AC15*$G$202)),2)</f>
        <v>0</v>
      </c>
      <c r="AD216" s="42">
        <f>ROUND(IF(SUM($U216:AC216)&gt;$G$204,0,IF((SUM($U216:AC216)+AD15*$G$202)&gt;$G$204,$G$204-SUM($U216:AC216),AD15*$G$202)),2)</f>
        <v>0</v>
      </c>
      <c r="AE216" s="42">
        <f>ROUND(IF(SUM($U216:AD216)&gt;$G$204,0,IF((SUM($U216:AD216)+AE15*$G$202)&gt;$G$204,$G$204-SUM($U216:AD216),AE15*$G$202)),2)</f>
        <v>0</v>
      </c>
      <c r="AF216" s="42">
        <f>ROUND(IF(SUM($U216:AE216)&gt;$G$204,0,IF((SUM($U216:AE216)+AF15*$G$202)&gt;$G$204,$G$204-SUM($U216:AE216),AF15*$G$202)),2)</f>
        <v>0</v>
      </c>
      <c r="AG216" s="42">
        <f>ROUND(IF(SUM($H216:H216)&gt;$G$204,0,IF((SUM($H216:H216)+AG15*$G$202)&gt;$G$204,$G$204-SUM($H216:H216),AG15*$G$202)),2)</f>
        <v>23.33</v>
      </c>
      <c r="AH216" s="42">
        <f>ROUND(IF(SUM($AG216:AG216)&gt;$G$204,0,IF((SUM($AG216:AG216)+AH15*$G$202)&gt;$G$204,$G$204-SUM($AG216:AG216),AH15*$G$202)),2)</f>
        <v>23.33</v>
      </c>
      <c r="AI216" s="42">
        <f>ROUND(IF(SUM($AG216:AH216)&gt;$G$204,0,IF((SUM($AG216:AH216)+AI15*$G$202)&gt;$G$204,$G$204-SUM($AG216:AH216),AI15*$G$202)),2)</f>
        <v>9.34</v>
      </c>
      <c r="AJ216" s="42">
        <f>ROUND(IF(SUM($AG216:AI216)&gt;$G$204,0,IF((SUM($AG216:AI216)+AJ15*$G$202)&gt;$G$204,$G$204-SUM($AG216:AI216),AJ15*$G$202)),2)</f>
        <v>0</v>
      </c>
      <c r="AK216" s="42">
        <f>ROUND(IF(SUM($AG216:AJ216)&gt;$G$204,0,IF((SUM($AG216:AJ216)+AK15*$G$202)&gt;$G$204,$G$204-SUM($AG216:AJ216),AK15*$G$202)),2)</f>
        <v>0</v>
      </c>
      <c r="AL216" s="42">
        <f>ROUND(IF(SUM($AG216:AK216)&gt;$G$204,0,IF((SUM($AG216:AK216)+AL15*$G$202)&gt;$G$204,$G$204-SUM($AG216:AK216),AL15*$G$202)),2)</f>
        <v>0</v>
      </c>
      <c r="AM216" s="42">
        <f>ROUND(IF(SUM($AG216:AL216)&gt;$G$204,0,IF((SUM($AG216:AL216)+AM15*$G$202)&gt;$G$204,$G$204-SUM($AG216:AL216),AM15*$G$202)),2)</f>
        <v>0</v>
      </c>
      <c r="AN216" s="42">
        <f>ROUND(IF(SUM($AG216:AM216)&gt;$G$204,0,IF((SUM($AG216:AM216)+AN15*$G$202)&gt;$G$204,$G$204-SUM($AG216:AM216),AN15*$G$202)),2)</f>
        <v>0</v>
      </c>
      <c r="AO216" s="42">
        <f>ROUND(IF(SUM($AG216:AN216)&gt;$G$204,0,IF((SUM($AG216:AN216)+AO15*$G$202)&gt;$G$204,$G$204-SUM($AG216:AN216),AO15*$G$202)),2)</f>
        <v>0</v>
      </c>
      <c r="AP216" s="42">
        <f>ROUND(IF(SUM($AG216:AO216)&gt;$G$204,0,IF((SUM($AG216:AO216)+AP15*$G$202)&gt;$G$204,$G$204-SUM($AG216:AO216),AP15*$G$202)),2)</f>
        <v>0</v>
      </c>
      <c r="AQ216" s="42">
        <f>ROUND(IF(SUM($AG216:AP216)&gt;$G$204,0,IF((SUM($AG216:AP216)+AQ15*$G$202)&gt;$G$204,$G$204-SUM($AG216:AP216),AQ15*$G$202)),2)</f>
        <v>0</v>
      </c>
      <c r="AR216" s="42">
        <f>ROUND(IF(SUM($AG216:AQ216)&gt;$G$204,0,IF((SUM($AG216:AQ216)+AR15*$G$202)&gt;$G$204,$G$204-SUM($AG216:AQ216),AR15*$G$202)),2)</f>
        <v>0</v>
      </c>
    </row>
    <row r="217" spans="1:44" x14ac:dyDescent="0.3">
      <c r="A217" s="38" t="str">
        <f t="shared" si="168"/>
        <v>Regional Director/NE</v>
      </c>
      <c r="I217" s="42">
        <f>ROUND(IF(SUM($H217:H217)&gt;$G$204,0,IF((SUM($H217:H217)+I16*$G$202)&gt;$G$204,$G$204-SUM($H217:H217),I16*$G$202)),2)</f>
        <v>50</v>
      </c>
      <c r="J217" s="42">
        <f>ROUND(IF(SUM($I217:I217)&gt;$G$204,0,IF((SUM($I217:I217)+J16*$G$202)&gt;$G$204,$G$204-SUM($I217:I217),J16*$G$202)),2)</f>
        <v>6</v>
      </c>
      <c r="K217" s="42">
        <f>ROUND(IF(SUM($I217:J217)&gt;$G$204,0,IF((SUM($I217:J217)+K16*$G$202)&gt;$G$204,$G$204-SUM($I217:J217),K16*$G$202)),2)</f>
        <v>0</v>
      </c>
      <c r="L217" s="42">
        <f>ROUND(IF(SUM($I217:K217)&gt;$G$204,0,IF((SUM($I217:K217)+L16*$G$202)&gt;$G$204,$G$204-SUM($I217:K217),L16*$G$202)),2)</f>
        <v>0</v>
      </c>
      <c r="M217" s="42">
        <f>ROUND(IF(SUM($I217:L217)&gt;$G$204,0,IF((SUM($I217:L217)+M16*$G$202)&gt;$G$204,$G$204-SUM($I217:L217),M16*$G$202)),2)</f>
        <v>0</v>
      </c>
      <c r="N217" s="42">
        <f>ROUND(IF(SUM($I217:M217)&gt;$G$204,0,IF((SUM($I217:M217)+N16*$G$202)&gt;$G$204,$G$204-SUM($I217:M217),N16*$G$202)),2)</f>
        <v>0</v>
      </c>
      <c r="O217" s="42">
        <f>ROUND(IF(SUM($I217:N217)&gt;$G$204,0,IF((SUM($I217:N217)+O16*$G$202)&gt;$G$204,$G$204-SUM($I217:N217),O16*$G$202)),2)</f>
        <v>0</v>
      </c>
      <c r="P217" s="42">
        <f>ROUND(IF(SUM($I217:O217)&gt;$G$204,0,IF((SUM($I217:O217)+P16*$G$202)&gt;$G$204,$G$204-SUM($I217:O217),P16*$G$202)),2)</f>
        <v>0</v>
      </c>
      <c r="Q217" s="42">
        <f>ROUND(IF(SUM($I217:P217)&gt;$G$204,0,IF((SUM($I217:P217)+Q16*$G$202)&gt;$G$204,$G$204-SUM($I217:P217),Q16*$G$202)),2)</f>
        <v>0</v>
      </c>
      <c r="R217" s="42">
        <f>ROUND(IF(SUM($I217:Q217)&gt;$G$204,0,IF((SUM($I217:Q217)+R16*$G$202)&gt;$G$204,$G$204-SUM($I217:Q217),R16*$G$202)),2)</f>
        <v>0</v>
      </c>
      <c r="S217" s="42">
        <f>ROUND(IF(SUM($I217:R217)&gt;$G$204,0,IF((SUM($I217:R217)+S16*$G$202)&gt;$G$204,$G$204-SUM($I217:R217),S16*$G$202)),2)</f>
        <v>0</v>
      </c>
      <c r="T217" s="42">
        <f>ROUND(IF(SUM($I217:S217)&gt;$G$204,0,IF((SUM($I217:S217)+T16*$G$202)&gt;$G$204,$G$204-SUM($I217:S217),T16*$G$202)),2)</f>
        <v>0</v>
      </c>
      <c r="U217" s="42">
        <f>ROUND(IF(SUM($H217:H217)&gt;$G$204,0,IF((SUM($H217:H217)+U16*$G$202)&gt;$G$204,$G$204-SUM($H217:H217),U16*$G$202)),2)</f>
        <v>50</v>
      </c>
      <c r="V217" s="42">
        <f>ROUND(IF(SUM($U217:U217)&gt;$G$204,0,IF((SUM($U217:U217)+V16*$G$202)&gt;$G$204,$G$204-SUM($U217:U217),V16*$G$202)),2)</f>
        <v>6</v>
      </c>
      <c r="W217" s="42">
        <f>ROUND(IF(SUM($U217:V217)&gt;$G$204,0,IF((SUM($U217:V217)+W16*$G$202)&gt;$G$204,$G$204-SUM($U217:V217),W16*$G$202)),2)</f>
        <v>0</v>
      </c>
      <c r="X217" s="42">
        <f>ROUND(IF(SUM($U217:W217)&gt;$G$204,0,IF((SUM($U217:W217)+X16*$G$202)&gt;$G$204,$G$204-SUM($U217:W217),X16*$G$202)),2)</f>
        <v>0</v>
      </c>
      <c r="Y217" s="42">
        <f>ROUND(IF(SUM($U217:X217)&gt;$G$204,0,IF((SUM($U217:X217)+Y16*$G$202)&gt;$G$204,$G$204-SUM($U217:X217),Y16*$G$202)),2)</f>
        <v>0</v>
      </c>
      <c r="Z217" s="42">
        <f>ROUND(IF(SUM($U217:Y217)&gt;$G$204,0,IF((SUM($U217:Y217)+Z16*$G$202)&gt;$G$204,$G$204-SUM($U217:Y217),Z16*$G$202)),2)</f>
        <v>0</v>
      </c>
      <c r="AA217" s="42">
        <f>ROUND(IF(SUM($U217:Z217)&gt;$G$204,0,IF((SUM($U217:Z217)+AA16*$G$202)&gt;$G$204,$G$204-SUM($U217:Z217),AA16*$G$202)),2)</f>
        <v>0</v>
      </c>
      <c r="AB217" s="42">
        <f>ROUND(IF(SUM($U217:AA217)&gt;$G$204,0,IF((SUM($U217:AA217)+AB16*$G$202)&gt;$G$204,$G$204-SUM($U217:AA217),AB16*$G$202)),2)</f>
        <v>0</v>
      </c>
      <c r="AC217" s="42">
        <f>ROUND(IF(SUM($U217:AB217)&gt;$G$204,0,IF((SUM($U217:AB217)+AC16*$G$202)&gt;$G$204,$G$204-SUM($U217:AB217),AC16*$G$202)),2)</f>
        <v>0</v>
      </c>
      <c r="AD217" s="42">
        <f>ROUND(IF(SUM($U217:AC217)&gt;$G$204,0,IF((SUM($U217:AC217)+AD16*$G$202)&gt;$G$204,$G$204-SUM($U217:AC217),AD16*$G$202)),2)</f>
        <v>0</v>
      </c>
      <c r="AE217" s="42">
        <f>ROUND(IF(SUM($U217:AD217)&gt;$G$204,0,IF((SUM($U217:AD217)+AE16*$G$202)&gt;$G$204,$G$204-SUM($U217:AD217),AE16*$G$202)),2)</f>
        <v>0</v>
      </c>
      <c r="AF217" s="42">
        <f>ROUND(IF(SUM($U217:AE217)&gt;$G$204,0,IF((SUM($U217:AE217)+AF16*$G$202)&gt;$G$204,$G$204-SUM($U217:AE217),AF16*$G$202)),2)</f>
        <v>0</v>
      </c>
      <c r="AG217" s="42">
        <f>ROUND(IF(SUM($H217:H217)&gt;$G$204,0,IF((SUM($H217:H217)+AG16*$G$202)&gt;$G$204,$G$204-SUM($H217:H217),AG16*$G$202)),2)</f>
        <v>50</v>
      </c>
      <c r="AH217" s="42">
        <f>ROUND(IF(SUM($AG217:AG217)&gt;$G$204,0,IF((SUM($AG217:AG217)+AH16*$G$202)&gt;$G$204,$G$204-SUM($AG217:AG217),AH16*$G$202)),2)</f>
        <v>6</v>
      </c>
      <c r="AI217" s="42">
        <f>ROUND(IF(SUM($AG217:AH217)&gt;$G$204,0,IF((SUM($AG217:AH217)+AI16*$G$202)&gt;$G$204,$G$204-SUM($AG217:AH217),AI16*$G$202)),2)</f>
        <v>0</v>
      </c>
      <c r="AJ217" s="42">
        <f>ROUND(IF(SUM($AG217:AI217)&gt;$G$204,0,IF((SUM($AG217:AI217)+AJ16*$G$202)&gt;$G$204,$G$204-SUM($AG217:AI217),AJ16*$G$202)),2)</f>
        <v>0</v>
      </c>
      <c r="AK217" s="42">
        <f>ROUND(IF(SUM($AG217:AJ217)&gt;$G$204,0,IF((SUM($AG217:AJ217)+AK16*$G$202)&gt;$G$204,$G$204-SUM($AG217:AJ217),AK16*$G$202)),2)</f>
        <v>0</v>
      </c>
      <c r="AL217" s="42">
        <f>ROUND(IF(SUM($AG217:AK217)&gt;$G$204,0,IF((SUM($AG217:AK217)+AL16*$G$202)&gt;$G$204,$G$204-SUM($AG217:AK217),AL16*$G$202)),2)</f>
        <v>0</v>
      </c>
      <c r="AM217" s="42">
        <f>ROUND(IF(SUM($AG217:AL217)&gt;$G$204,0,IF((SUM($AG217:AL217)+AM16*$G$202)&gt;$G$204,$G$204-SUM($AG217:AL217),AM16*$G$202)),2)</f>
        <v>0</v>
      </c>
      <c r="AN217" s="42">
        <f>ROUND(IF(SUM($AG217:AM217)&gt;$G$204,0,IF((SUM($AG217:AM217)+AN16*$G$202)&gt;$G$204,$G$204-SUM($AG217:AM217),AN16*$G$202)),2)</f>
        <v>0</v>
      </c>
      <c r="AO217" s="42">
        <f>ROUND(IF(SUM($AG217:AN217)&gt;$G$204,0,IF((SUM($AG217:AN217)+AO16*$G$202)&gt;$G$204,$G$204-SUM($AG217:AN217),AO16*$G$202)),2)</f>
        <v>0</v>
      </c>
      <c r="AP217" s="42">
        <f>ROUND(IF(SUM($AG217:AO217)&gt;$G$204,0,IF((SUM($AG217:AO217)+AP16*$G$202)&gt;$G$204,$G$204-SUM($AG217:AO217),AP16*$G$202)),2)</f>
        <v>0</v>
      </c>
      <c r="AQ217" s="42">
        <f>ROUND(IF(SUM($AG217:AP217)&gt;$G$204,0,IF((SUM($AG217:AP217)+AQ16*$G$202)&gt;$G$204,$G$204-SUM($AG217:AP217),AQ16*$G$202)),2)</f>
        <v>0</v>
      </c>
      <c r="AR217" s="42">
        <f>ROUND(IF(SUM($AG217:AQ217)&gt;$G$204,0,IF((SUM($AG217:AQ217)+AR16*$G$202)&gt;$G$204,$G$204-SUM($AG217:AQ217),AR16*$G$202)),2)</f>
        <v>0</v>
      </c>
    </row>
    <row r="218" spans="1:44" x14ac:dyDescent="0.3">
      <c r="A218" s="38" t="str">
        <f t="shared" si="168"/>
        <v>Regional Director/MW</v>
      </c>
      <c r="I218" s="42">
        <f>ROUND(IF(SUM($H218:H218)&gt;$G$204,0,IF((SUM($H218:H218)+I17*$G$202)&gt;$G$204,$G$204-SUM($H218:H218),I17*$G$202)),2)</f>
        <v>50</v>
      </c>
      <c r="J218" s="42">
        <f>ROUND(IF(SUM($I218:I218)&gt;$G$204,0,IF((SUM($I218:I218)+J17*$G$202)&gt;$G$204,$G$204-SUM($I218:I218),J17*$G$202)),2)</f>
        <v>6</v>
      </c>
      <c r="K218" s="42">
        <f>ROUND(IF(SUM($I218:J218)&gt;$G$204,0,IF((SUM($I218:J218)+K17*$G$202)&gt;$G$204,$G$204-SUM($I218:J218),K17*$G$202)),2)</f>
        <v>0</v>
      </c>
      <c r="L218" s="42">
        <f>ROUND(IF(SUM($I218:K218)&gt;$G$204,0,IF((SUM($I218:K218)+L17*$G$202)&gt;$G$204,$G$204-SUM($I218:K218),L17*$G$202)),2)</f>
        <v>0</v>
      </c>
      <c r="M218" s="42">
        <f>ROUND(IF(SUM($I218:L218)&gt;$G$204,0,IF((SUM($I218:L218)+M17*$G$202)&gt;$G$204,$G$204-SUM($I218:L218),M17*$G$202)),2)</f>
        <v>0</v>
      </c>
      <c r="N218" s="42">
        <f>ROUND(IF(SUM($I218:M218)&gt;$G$204,0,IF((SUM($I218:M218)+N17*$G$202)&gt;$G$204,$G$204-SUM($I218:M218),N17*$G$202)),2)</f>
        <v>0</v>
      </c>
      <c r="O218" s="42">
        <f>ROUND(IF(SUM($I218:N218)&gt;$G$204,0,IF((SUM($I218:N218)+O17*$G$202)&gt;$G$204,$G$204-SUM($I218:N218),O17*$G$202)),2)</f>
        <v>0</v>
      </c>
      <c r="P218" s="42">
        <f>ROUND(IF(SUM($I218:O218)&gt;$G$204,0,IF((SUM($I218:O218)+P17*$G$202)&gt;$G$204,$G$204-SUM($I218:O218),P17*$G$202)),2)</f>
        <v>0</v>
      </c>
      <c r="Q218" s="42">
        <f>ROUND(IF(SUM($I218:P218)&gt;$G$204,0,IF((SUM($I218:P218)+Q17*$G$202)&gt;$G$204,$G$204-SUM($I218:P218),Q17*$G$202)),2)</f>
        <v>0</v>
      </c>
      <c r="R218" s="42">
        <f>ROUND(IF(SUM($I218:Q218)&gt;$G$204,0,IF((SUM($I218:Q218)+R17*$G$202)&gt;$G$204,$G$204-SUM($I218:Q218),R17*$G$202)),2)</f>
        <v>0</v>
      </c>
      <c r="S218" s="42">
        <f>ROUND(IF(SUM($I218:R218)&gt;$G$204,0,IF((SUM($I218:R218)+S17*$G$202)&gt;$G$204,$G$204-SUM($I218:R218),S17*$G$202)),2)</f>
        <v>0</v>
      </c>
      <c r="T218" s="42">
        <f>ROUND(IF(SUM($I218:S218)&gt;$G$204,0,IF((SUM($I218:S218)+T17*$G$202)&gt;$G$204,$G$204-SUM($I218:S218),T17*$G$202)),2)</f>
        <v>0</v>
      </c>
      <c r="U218" s="42">
        <f>ROUND(IF(SUM($H218:H218)&gt;$G$204,0,IF((SUM($H218:H218)+U17*$G$202)&gt;$G$204,$G$204-SUM($H218:H218),U17*$G$202)),2)</f>
        <v>50</v>
      </c>
      <c r="V218" s="42">
        <f>ROUND(IF(SUM($U218:U218)&gt;$G$204,0,IF((SUM($U218:U218)+V17*$G$202)&gt;$G$204,$G$204-SUM($U218:U218),V17*$G$202)),2)</f>
        <v>6</v>
      </c>
      <c r="W218" s="42">
        <f>ROUND(IF(SUM($U218:V218)&gt;$G$204,0,IF((SUM($U218:V218)+W17*$G$202)&gt;$G$204,$G$204-SUM($U218:V218),W17*$G$202)),2)</f>
        <v>0</v>
      </c>
      <c r="X218" s="42">
        <f>ROUND(IF(SUM($U218:W218)&gt;$G$204,0,IF((SUM($U218:W218)+X17*$G$202)&gt;$G$204,$G$204-SUM($U218:W218),X17*$G$202)),2)</f>
        <v>0</v>
      </c>
      <c r="Y218" s="42">
        <f>ROUND(IF(SUM($U218:X218)&gt;$G$204,0,IF((SUM($U218:X218)+Y17*$G$202)&gt;$G$204,$G$204-SUM($U218:X218),Y17*$G$202)),2)</f>
        <v>0</v>
      </c>
      <c r="Z218" s="42">
        <f>ROUND(IF(SUM($U218:Y218)&gt;$G$204,0,IF((SUM($U218:Y218)+Z17*$G$202)&gt;$G$204,$G$204-SUM($U218:Y218),Z17*$G$202)),2)</f>
        <v>0</v>
      </c>
      <c r="AA218" s="42">
        <f>ROUND(IF(SUM($U218:Z218)&gt;$G$204,0,IF((SUM($U218:Z218)+AA17*$G$202)&gt;$G$204,$G$204-SUM($U218:Z218),AA17*$G$202)),2)</f>
        <v>0</v>
      </c>
      <c r="AB218" s="42">
        <f>ROUND(IF(SUM($U218:AA218)&gt;$G$204,0,IF((SUM($U218:AA218)+AB17*$G$202)&gt;$G$204,$G$204-SUM($U218:AA218),AB17*$G$202)),2)</f>
        <v>0</v>
      </c>
      <c r="AC218" s="42">
        <f>ROUND(IF(SUM($U218:AB218)&gt;$G$204,0,IF((SUM($U218:AB218)+AC17*$G$202)&gt;$G$204,$G$204-SUM($U218:AB218),AC17*$G$202)),2)</f>
        <v>0</v>
      </c>
      <c r="AD218" s="42">
        <f>ROUND(IF(SUM($U218:AC218)&gt;$G$204,0,IF((SUM($U218:AC218)+AD17*$G$202)&gt;$G$204,$G$204-SUM($U218:AC218),AD17*$G$202)),2)</f>
        <v>0</v>
      </c>
      <c r="AE218" s="42">
        <f>ROUND(IF(SUM($U218:AD218)&gt;$G$204,0,IF((SUM($U218:AD218)+AE17*$G$202)&gt;$G$204,$G$204-SUM($U218:AD218),AE17*$G$202)),2)</f>
        <v>0</v>
      </c>
      <c r="AF218" s="42">
        <f>ROUND(IF(SUM($U218:AE218)&gt;$G$204,0,IF((SUM($U218:AE218)+AF17*$G$202)&gt;$G$204,$G$204-SUM($U218:AE218),AF17*$G$202)),2)</f>
        <v>0</v>
      </c>
      <c r="AG218" s="42">
        <f>ROUND(IF(SUM($H218:H218)&gt;$G$204,0,IF((SUM($H218:H218)+AG17*$G$202)&gt;$G$204,$G$204-SUM($H218:H218),AG17*$G$202)),2)</f>
        <v>50</v>
      </c>
      <c r="AH218" s="42">
        <f>ROUND(IF(SUM($AG218:AG218)&gt;$G$204,0,IF((SUM($AG218:AG218)+AH17*$G$202)&gt;$G$204,$G$204-SUM($AG218:AG218),AH17*$G$202)),2)</f>
        <v>6</v>
      </c>
      <c r="AI218" s="42">
        <f>ROUND(IF(SUM($AG218:AH218)&gt;$G$204,0,IF((SUM($AG218:AH218)+AI17*$G$202)&gt;$G$204,$G$204-SUM($AG218:AH218),AI17*$G$202)),2)</f>
        <v>0</v>
      </c>
      <c r="AJ218" s="42">
        <f>ROUND(IF(SUM($AG218:AI218)&gt;$G$204,0,IF((SUM($AG218:AI218)+AJ17*$G$202)&gt;$G$204,$G$204-SUM($AG218:AI218),AJ17*$G$202)),2)</f>
        <v>0</v>
      </c>
      <c r="AK218" s="42">
        <f>ROUND(IF(SUM($AG218:AJ218)&gt;$G$204,0,IF((SUM($AG218:AJ218)+AK17*$G$202)&gt;$G$204,$G$204-SUM($AG218:AJ218),AK17*$G$202)),2)</f>
        <v>0</v>
      </c>
      <c r="AL218" s="42">
        <f>ROUND(IF(SUM($AG218:AK218)&gt;$G$204,0,IF((SUM($AG218:AK218)+AL17*$G$202)&gt;$G$204,$G$204-SUM($AG218:AK218),AL17*$G$202)),2)</f>
        <v>0</v>
      </c>
      <c r="AM218" s="42">
        <f>ROUND(IF(SUM($AG218:AL218)&gt;$G$204,0,IF((SUM($AG218:AL218)+AM17*$G$202)&gt;$G$204,$G$204-SUM($AG218:AL218),AM17*$G$202)),2)</f>
        <v>0</v>
      </c>
      <c r="AN218" s="42">
        <f>ROUND(IF(SUM($AG218:AM218)&gt;$G$204,0,IF((SUM($AG218:AM218)+AN17*$G$202)&gt;$G$204,$G$204-SUM($AG218:AM218),AN17*$G$202)),2)</f>
        <v>0</v>
      </c>
      <c r="AO218" s="42">
        <f>ROUND(IF(SUM($AG218:AN218)&gt;$G$204,0,IF((SUM($AG218:AN218)+AO17*$G$202)&gt;$G$204,$G$204-SUM($AG218:AN218),AO17*$G$202)),2)</f>
        <v>0</v>
      </c>
      <c r="AP218" s="42">
        <f>ROUND(IF(SUM($AG218:AO218)&gt;$G$204,0,IF((SUM($AG218:AO218)+AP17*$G$202)&gt;$G$204,$G$204-SUM($AG218:AO218),AP17*$G$202)),2)</f>
        <v>0</v>
      </c>
      <c r="AQ218" s="42">
        <f>ROUND(IF(SUM($AG218:AP218)&gt;$G$204,0,IF((SUM($AG218:AP218)+AQ17*$G$202)&gt;$G$204,$G$204-SUM($AG218:AP218),AQ17*$G$202)),2)</f>
        <v>0</v>
      </c>
      <c r="AR218" s="42">
        <f>ROUND(IF(SUM($AG218:AQ218)&gt;$G$204,0,IF((SUM($AG218:AQ218)+AR17*$G$202)&gt;$G$204,$G$204-SUM($AG218:AQ218),AR17*$G$202)),2)</f>
        <v>0</v>
      </c>
    </row>
    <row r="219" spans="1:44" x14ac:dyDescent="0.3">
      <c r="A219" s="38" t="str">
        <f t="shared" si="168"/>
        <v>Regional Director/West</v>
      </c>
      <c r="I219" s="42">
        <f>ROUND(IF(SUM($H219:H219)&gt;$G$204,0,IF((SUM($H219:H219)+I18*$G$202)&gt;$G$204,$G$204-SUM($H219:H219),I18*$G$202)),2)</f>
        <v>50</v>
      </c>
      <c r="J219" s="42">
        <f>ROUND(IF(SUM($I219:I219)&gt;$G$204,0,IF((SUM($I219:I219)+J18*$G$202)&gt;$G$204,$G$204-SUM($I219:I219),J18*$G$202)),2)</f>
        <v>6</v>
      </c>
      <c r="K219" s="42">
        <f>ROUND(IF(SUM($I219:J219)&gt;$G$204,0,IF((SUM($I219:J219)+K18*$G$202)&gt;$G$204,$G$204-SUM($I219:J219),K18*$G$202)),2)</f>
        <v>0</v>
      </c>
      <c r="L219" s="42">
        <f>ROUND(IF(SUM($I219:K219)&gt;$G$204,0,IF((SUM($I219:K219)+L18*$G$202)&gt;$G$204,$G$204-SUM($I219:K219),L18*$G$202)),2)</f>
        <v>0</v>
      </c>
      <c r="M219" s="42">
        <f>ROUND(IF(SUM($I219:L219)&gt;$G$204,0,IF((SUM($I219:L219)+M18*$G$202)&gt;$G$204,$G$204-SUM($I219:L219),M18*$G$202)),2)</f>
        <v>0</v>
      </c>
      <c r="N219" s="42">
        <f>ROUND(IF(SUM($I219:M219)&gt;$G$204,0,IF((SUM($I219:M219)+N18*$G$202)&gt;$G$204,$G$204-SUM($I219:M219),N18*$G$202)),2)</f>
        <v>0</v>
      </c>
      <c r="O219" s="42">
        <f>ROUND(IF(SUM($I219:N219)&gt;$G$204,0,IF((SUM($I219:N219)+O18*$G$202)&gt;$G$204,$G$204-SUM($I219:N219),O18*$G$202)),2)</f>
        <v>0</v>
      </c>
      <c r="P219" s="42">
        <f>ROUND(IF(SUM($I219:O219)&gt;$G$204,0,IF((SUM($I219:O219)+P18*$G$202)&gt;$G$204,$G$204-SUM($I219:O219),P18*$G$202)),2)</f>
        <v>0</v>
      </c>
      <c r="Q219" s="42">
        <f>ROUND(IF(SUM($I219:P219)&gt;$G$204,0,IF((SUM($I219:P219)+Q18*$G$202)&gt;$G$204,$G$204-SUM($I219:P219),Q18*$G$202)),2)</f>
        <v>0</v>
      </c>
      <c r="R219" s="42">
        <f>ROUND(IF(SUM($I219:Q219)&gt;$G$204,0,IF((SUM($I219:Q219)+R18*$G$202)&gt;$G$204,$G$204-SUM($I219:Q219),R18*$G$202)),2)</f>
        <v>0</v>
      </c>
      <c r="S219" s="42">
        <f>ROUND(IF(SUM($I219:R219)&gt;$G$204,0,IF((SUM($I219:R219)+S18*$G$202)&gt;$G$204,$G$204-SUM($I219:R219),S18*$G$202)),2)</f>
        <v>0</v>
      </c>
      <c r="T219" s="42">
        <f>ROUND(IF(SUM($I219:S219)&gt;$G$204,0,IF((SUM($I219:S219)+T18*$G$202)&gt;$G$204,$G$204-SUM($I219:S219),T18*$G$202)),2)</f>
        <v>0</v>
      </c>
      <c r="U219" s="42">
        <f>ROUND(IF(SUM($H219:H219)&gt;$G$204,0,IF((SUM($H219:H219)+U18*$G$202)&gt;$G$204,$G$204-SUM($H219:H219),U18*$G$202)),2)</f>
        <v>50</v>
      </c>
      <c r="V219" s="42">
        <f>ROUND(IF(SUM($U219:U219)&gt;$G$204,0,IF((SUM($U219:U219)+V18*$G$202)&gt;$G$204,$G$204-SUM($U219:U219),V18*$G$202)),2)</f>
        <v>6</v>
      </c>
      <c r="W219" s="42">
        <f>ROUND(IF(SUM($U219:V219)&gt;$G$204,0,IF((SUM($U219:V219)+W18*$G$202)&gt;$G$204,$G$204-SUM($U219:V219),W18*$G$202)),2)</f>
        <v>0</v>
      </c>
      <c r="X219" s="42">
        <f>ROUND(IF(SUM($U219:W219)&gt;$G$204,0,IF((SUM($U219:W219)+X18*$G$202)&gt;$G$204,$G$204-SUM($U219:W219),X18*$G$202)),2)</f>
        <v>0</v>
      </c>
      <c r="Y219" s="42">
        <f>ROUND(IF(SUM($U219:X219)&gt;$G$204,0,IF((SUM($U219:X219)+Y18*$G$202)&gt;$G$204,$G$204-SUM($U219:X219),Y18*$G$202)),2)</f>
        <v>0</v>
      </c>
      <c r="Z219" s="42">
        <f>ROUND(IF(SUM($U219:Y219)&gt;$G$204,0,IF((SUM($U219:Y219)+Z18*$G$202)&gt;$G$204,$G$204-SUM($U219:Y219),Z18*$G$202)),2)</f>
        <v>0</v>
      </c>
      <c r="AA219" s="42">
        <f>ROUND(IF(SUM($U219:Z219)&gt;$G$204,0,IF((SUM($U219:Z219)+AA18*$G$202)&gt;$G$204,$G$204-SUM($U219:Z219),AA18*$G$202)),2)</f>
        <v>0</v>
      </c>
      <c r="AB219" s="42">
        <f>ROUND(IF(SUM($U219:AA219)&gt;$G$204,0,IF((SUM($U219:AA219)+AB18*$G$202)&gt;$G$204,$G$204-SUM($U219:AA219),AB18*$G$202)),2)</f>
        <v>0</v>
      </c>
      <c r="AC219" s="42">
        <f>ROUND(IF(SUM($U219:AB219)&gt;$G$204,0,IF((SUM($U219:AB219)+AC18*$G$202)&gt;$G$204,$G$204-SUM($U219:AB219),AC18*$G$202)),2)</f>
        <v>0</v>
      </c>
      <c r="AD219" s="42">
        <f>ROUND(IF(SUM($U219:AC219)&gt;$G$204,0,IF((SUM($U219:AC219)+AD18*$G$202)&gt;$G$204,$G$204-SUM($U219:AC219),AD18*$G$202)),2)</f>
        <v>0</v>
      </c>
      <c r="AE219" s="42">
        <f>ROUND(IF(SUM($U219:AD219)&gt;$G$204,0,IF((SUM($U219:AD219)+AE18*$G$202)&gt;$G$204,$G$204-SUM($U219:AD219),AE18*$G$202)),2)</f>
        <v>0</v>
      </c>
      <c r="AF219" s="42">
        <f>ROUND(IF(SUM($U219:AE219)&gt;$G$204,0,IF((SUM($U219:AE219)+AF18*$G$202)&gt;$G$204,$G$204-SUM($U219:AE219),AF18*$G$202)),2)</f>
        <v>0</v>
      </c>
      <c r="AG219" s="42">
        <f>ROUND(IF(SUM($H219:H219)&gt;$G$204,0,IF((SUM($H219:H219)+AG18*$G$202)&gt;$G$204,$G$204-SUM($H219:H219),AG18*$G$202)),2)</f>
        <v>50</v>
      </c>
      <c r="AH219" s="42">
        <f>ROUND(IF(SUM($AG219:AG219)&gt;$G$204,0,IF((SUM($AG219:AG219)+AH18*$G$202)&gt;$G$204,$G$204-SUM($AG219:AG219),AH18*$G$202)),2)</f>
        <v>6</v>
      </c>
      <c r="AI219" s="42">
        <f>ROUND(IF(SUM($AG219:AH219)&gt;$G$204,0,IF((SUM($AG219:AH219)+AI18*$G$202)&gt;$G$204,$G$204-SUM($AG219:AH219),AI18*$G$202)),2)</f>
        <v>0</v>
      </c>
      <c r="AJ219" s="42">
        <f>ROUND(IF(SUM($AG219:AI219)&gt;$G$204,0,IF((SUM($AG219:AI219)+AJ18*$G$202)&gt;$G$204,$G$204-SUM($AG219:AI219),AJ18*$G$202)),2)</f>
        <v>0</v>
      </c>
      <c r="AK219" s="42">
        <f>ROUND(IF(SUM($AG219:AJ219)&gt;$G$204,0,IF((SUM($AG219:AJ219)+AK18*$G$202)&gt;$G$204,$G$204-SUM($AG219:AJ219),AK18*$G$202)),2)</f>
        <v>0</v>
      </c>
      <c r="AL219" s="42">
        <f>ROUND(IF(SUM($AG219:AK219)&gt;$G$204,0,IF((SUM($AG219:AK219)+AL18*$G$202)&gt;$G$204,$G$204-SUM($AG219:AK219),AL18*$G$202)),2)</f>
        <v>0</v>
      </c>
      <c r="AM219" s="42">
        <f>ROUND(IF(SUM($AG219:AL219)&gt;$G$204,0,IF((SUM($AG219:AL219)+AM18*$G$202)&gt;$G$204,$G$204-SUM($AG219:AL219),AM18*$G$202)),2)</f>
        <v>0</v>
      </c>
      <c r="AN219" s="42">
        <f>ROUND(IF(SUM($AG219:AM219)&gt;$G$204,0,IF((SUM($AG219:AM219)+AN18*$G$202)&gt;$G$204,$G$204-SUM($AG219:AM219),AN18*$G$202)),2)</f>
        <v>0</v>
      </c>
      <c r="AO219" s="42">
        <f>ROUND(IF(SUM($AG219:AN219)&gt;$G$204,0,IF((SUM($AG219:AN219)+AO18*$G$202)&gt;$G$204,$G$204-SUM($AG219:AN219),AO18*$G$202)),2)</f>
        <v>0</v>
      </c>
      <c r="AP219" s="42">
        <f>ROUND(IF(SUM($AG219:AO219)&gt;$G$204,0,IF((SUM($AG219:AO219)+AP18*$G$202)&gt;$G$204,$G$204-SUM($AG219:AO219),AP18*$G$202)),2)</f>
        <v>0</v>
      </c>
      <c r="AQ219" s="42">
        <f>ROUND(IF(SUM($AG219:AP219)&gt;$G$204,0,IF((SUM($AG219:AP219)+AQ18*$G$202)&gt;$G$204,$G$204-SUM($AG219:AP219),AQ18*$G$202)),2)</f>
        <v>0</v>
      </c>
      <c r="AR219" s="42">
        <f>ROUND(IF(SUM($AG219:AQ219)&gt;$G$204,0,IF((SUM($AG219:AQ219)+AR18*$G$202)&gt;$G$204,$G$204-SUM($AG219:AQ219),AR18*$G$202)),2)</f>
        <v>0</v>
      </c>
    </row>
    <row r="220" spans="1:44" x14ac:dyDescent="0.3">
      <c r="A220" s="38" t="str">
        <f t="shared" si="168"/>
        <v>Inside AE</v>
      </c>
      <c r="I220" s="42">
        <f>ROUND(IF(SUM($H220:H220)&gt;$G$204,0,IF((SUM($H220:H220)+I19*$G$202)&gt;$G$204,$G$204-SUM($H220:H220),I19*$G$202)),2)</f>
        <v>23.33</v>
      </c>
      <c r="J220" s="42">
        <f>ROUND(IF(SUM($I220:I220)&gt;$G$204,0,IF((SUM($I220:I220)+J19*$G$202)&gt;$G$204,$G$204-SUM($I220:I220),J19*$G$202)),2)</f>
        <v>23.33</v>
      </c>
      <c r="K220" s="42">
        <f>ROUND(IF(SUM($I220:J220)&gt;$G$204,0,IF((SUM($I220:J220)+K19*$G$202)&gt;$G$204,$G$204-SUM($I220:J220),K19*$G$202)),2)</f>
        <v>9.34</v>
      </c>
      <c r="L220" s="42">
        <f>ROUND(IF(SUM($I220:K220)&gt;$G$204,0,IF((SUM($I220:K220)+L19*$G$202)&gt;$G$204,$G$204-SUM($I220:K220),L19*$G$202)),2)</f>
        <v>0</v>
      </c>
      <c r="M220" s="42">
        <f>ROUND(IF(SUM($I220:L220)&gt;$G$204,0,IF((SUM($I220:L220)+M19*$G$202)&gt;$G$204,$G$204-SUM($I220:L220),M19*$G$202)),2)</f>
        <v>0</v>
      </c>
      <c r="N220" s="42">
        <f>ROUND(IF(SUM($I220:M220)&gt;$G$204,0,IF((SUM($I220:M220)+N19*$G$202)&gt;$G$204,$G$204-SUM($I220:M220),N19*$G$202)),2)</f>
        <v>0</v>
      </c>
      <c r="O220" s="42">
        <f>ROUND(IF(SUM($I220:N220)&gt;$G$204,0,IF((SUM($I220:N220)+O19*$G$202)&gt;$G$204,$G$204-SUM($I220:N220),O19*$G$202)),2)</f>
        <v>0</v>
      </c>
      <c r="P220" s="42">
        <f>ROUND(IF(SUM($I220:O220)&gt;$G$204,0,IF((SUM($I220:O220)+P19*$G$202)&gt;$G$204,$G$204-SUM($I220:O220),P19*$G$202)),2)</f>
        <v>0</v>
      </c>
      <c r="Q220" s="42">
        <f>ROUND(IF(SUM($I220:P220)&gt;$G$204,0,IF((SUM($I220:P220)+Q19*$G$202)&gt;$G$204,$G$204-SUM($I220:P220),Q19*$G$202)),2)</f>
        <v>0</v>
      </c>
      <c r="R220" s="42">
        <f>ROUND(IF(SUM($I220:Q220)&gt;$G$204,0,IF((SUM($I220:Q220)+R19*$G$202)&gt;$G$204,$G$204-SUM($I220:Q220),R19*$G$202)),2)</f>
        <v>0</v>
      </c>
      <c r="S220" s="42">
        <f>ROUND(IF(SUM($I220:R220)&gt;$G$204,0,IF((SUM($I220:R220)+S19*$G$202)&gt;$G$204,$G$204-SUM($I220:R220),S19*$G$202)),2)</f>
        <v>0</v>
      </c>
      <c r="T220" s="42">
        <f>ROUND(IF(SUM($I220:S220)&gt;$G$204,0,IF((SUM($I220:S220)+T19*$G$202)&gt;$G$204,$G$204-SUM($I220:S220),T19*$G$202)),2)</f>
        <v>0</v>
      </c>
      <c r="U220" s="42">
        <f>ROUND(IF(SUM($H220:H220)&gt;$G$204,0,IF((SUM($H220:H220)+U19*$G$202)&gt;$G$204,$G$204-SUM($H220:H220),U19*$G$202)),2)</f>
        <v>23.33</v>
      </c>
      <c r="V220" s="42">
        <f>ROUND(IF(SUM($U220:U220)&gt;$G$204,0,IF((SUM($U220:U220)+V19*$G$202)&gt;$G$204,$G$204-SUM($U220:U220),V19*$G$202)),2)</f>
        <v>23.33</v>
      </c>
      <c r="W220" s="42">
        <f>ROUND(IF(SUM($U220:V220)&gt;$G$204,0,IF((SUM($U220:V220)+W19*$G$202)&gt;$G$204,$G$204-SUM($U220:V220),W19*$G$202)),2)</f>
        <v>9.34</v>
      </c>
      <c r="X220" s="42">
        <f>ROUND(IF(SUM($U220:W220)&gt;$G$204,0,IF((SUM($U220:W220)+X19*$G$202)&gt;$G$204,$G$204-SUM($U220:W220),X19*$G$202)),2)</f>
        <v>0</v>
      </c>
      <c r="Y220" s="42">
        <f>ROUND(IF(SUM($U220:X220)&gt;$G$204,0,IF((SUM($U220:X220)+Y19*$G$202)&gt;$G$204,$G$204-SUM($U220:X220),Y19*$G$202)),2)</f>
        <v>0</v>
      </c>
      <c r="Z220" s="42">
        <f>ROUND(IF(SUM($U220:Y220)&gt;$G$204,0,IF((SUM($U220:Y220)+Z19*$G$202)&gt;$G$204,$G$204-SUM($U220:Y220),Z19*$G$202)),2)</f>
        <v>0</v>
      </c>
      <c r="AA220" s="42">
        <f>ROUND(IF(SUM($U220:Z220)&gt;$G$204,0,IF((SUM($U220:Z220)+AA19*$G$202)&gt;$G$204,$G$204-SUM($U220:Z220),AA19*$G$202)),2)</f>
        <v>0</v>
      </c>
      <c r="AB220" s="42">
        <f>ROUND(IF(SUM($U220:AA220)&gt;$G$204,0,IF((SUM($U220:AA220)+AB19*$G$202)&gt;$G$204,$G$204-SUM($U220:AA220),AB19*$G$202)),2)</f>
        <v>0</v>
      </c>
      <c r="AC220" s="42">
        <f>ROUND(IF(SUM($U220:AB220)&gt;$G$204,0,IF((SUM($U220:AB220)+AC19*$G$202)&gt;$G$204,$G$204-SUM($U220:AB220),AC19*$G$202)),2)</f>
        <v>0</v>
      </c>
      <c r="AD220" s="42">
        <f>ROUND(IF(SUM($U220:AC220)&gt;$G$204,0,IF((SUM($U220:AC220)+AD19*$G$202)&gt;$G$204,$G$204-SUM($U220:AC220),AD19*$G$202)),2)</f>
        <v>0</v>
      </c>
      <c r="AE220" s="42">
        <f>ROUND(IF(SUM($U220:AD220)&gt;$G$204,0,IF((SUM($U220:AD220)+AE19*$G$202)&gt;$G$204,$G$204-SUM($U220:AD220),AE19*$G$202)),2)</f>
        <v>0</v>
      </c>
      <c r="AF220" s="42">
        <f>ROUND(IF(SUM($U220:AE220)&gt;$G$204,0,IF((SUM($U220:AE220)+AF19*$G$202)&gt;$G$204,$G$204-SUM($U220:AE220),AF19*$G$202)),2)</f>
        <v>0</v>
      </c>
      <c r="AG220" s="42">
        <f>ROUND(IF(SUM($H220:H220)&gt;$G$204,0,IF((SUM($H220:H220)+AG19*$G$202)&gt;$G$204,$G$204-SUM($H220:H220),AG19*$G$202)),2)</f>
        <v>23.33</v>
      </c>
      <c r="AH220" s="42">
        <f>ROUND(IF(SUM($AG220:AG220)&gt;$G$204,0,IF((SUM($AG220:AG220)+AH19*$G$202)&gt;$G$204,$G$204-SUM($AG220:AG220),AH19*$G$202)),2)</f>
        <v>23.33</v>
      </c>
      <c r="AI220" s="42">
        <f>ROUND(IF(SUM($AG220:AH220)&gt;$G$204,0,IF((SUM($AG220:AH220)+AI19*$G$202)&gt;$G$204,$G$204-SUM($AG220:AH220),AI19*$G$202)),2)</f>
        <v>9.34</v>
      </c>
      <c r="AJ220" s="42">
        <f>ROUND(IF(SUM($AG220:AI220)&gt;$G$204,0,IF((SUM($AG220:AI220)+AJ19*$G$202)&gt;$G$204,$G$204-SUM($AG220:AI220),AJ19*$G$202)),2)</f>
        <v>0</v>
      </c>
      <c r="AK220" s="42">
        <f>ROUND(IF(SUM($AG220:AJ220)&gt;$G$204,0,IF((SUM($AG220:AJ220)+AK19*$G$202)&gt;$G$204,$G$204-SUM($AG220:AJ220),AK19*$G$202)),2)</f>
        <v>0</v>
      </c>
      <c r="AL220" s="42">
        <f>ROUND(IF(SUM($AG220:AK220)&gt;$G$204,0,IF((SUM($AG220:AK220)+AL19*$G$202)&gt;$G$204,$G$204-SUM($AG220:AK220),AL19*$G$202)),2)</f>
        <v>0</v>
      </c>
      <c r="AM220" s="42">
        <f>ROUND(IF(SUM($AG220:AL220)&gt;$G$204,0,IF((SUM($AG220:AL220)+AM19*$G$202)&gt;$G$204,$G$204-SUM($AG220:AL220),AM19*$G$202)),2)</f>
        <v>0</v>
      </c>
      <c r="AN220" s="42">
        <f>ROUND(IF(SUM($AG220:AM220)&gt;$G$204,0,IF((SUM($AG220:AM220)+AN19*$G$202)&gt;$G$204,$G$204-SUM($AG220:AM220),AN19*$G$202)),2)</f>
        <v>0</v>
      </c>
      <c r="AO220" s="42">
        <f>ROUND(IF(SUM($AG220:AN220)&gt;$G$204,0,IF((SUM($AG220:AN220)+AO19*$G$202)&gt;$G$204,$G$204-SUM($AG220:AN220),AO19*$G$202)),2)</f>
        <v>0</v>
      </c>
      <c r="AP220" s="42">
        <f>ROUND(IF(SUM($AG220:AO220)&gt;$G$204,0,IF((SUM($AG220:AO220)+AP19*$G$202)&gt;$G$204,$G$204-SUM($AG220:AO220),AP19*$G$202)),2)</f>
        <v>0</v>
      </c>
      <c r="AQ220" s="42">
        <f>ROUND(IF(SUM($AG220:AP220)&gt;$G$204,0,IF((SUM($AG220:AP220)+AQ19*$G$202)&gt;$G$204,$G$204-SUM($AG220:AP220),AQ19*$G$202)),2)</f>
        <v>0</v>
      </c>
      <c r="AR220" s="42">
        <f>ROUND(IF(SUM($AG220:AQ220)&gt;$G$204,0,IF((SUM($AG220:AQ220)+AR19*$G$202)&gt;$G$204,$G$204-SUM($AG220:AQ220),AR19*$G$202)),2)</f>
        <v>0</v>
      </c>
    </row>
    <row r="221" spans="1:44" x14ac:dyDescent="0.3">
      <c r="A221" s="38" t="str">
        <f t="shared" si="168"/>
        <v>Inside AE</v>
      </c>
      <c r="I221" s="42">
        <f>ROUND(IF(SUM($H221:H221)&gt;$G$204,0,IF((SUM($H221:H221)+I20*$G$202)&gt;$G$204,$G$204-SUM($H221:H221),I20*$G$202)),2)</f>
        <v>23.33</v>
      </c>
      <c r="J221" s="42">
        <f>ROUND(IF(SUM($I221:I221)&gt;$G$204,0,IF((SUM($I221:I221)+J20*$G$202)&gt;$G$204,$G$204-SUM($I221:I221),J20*$G$202)),2)</f>
        <v>23.33</v>
      </c>
      <c r="K221" s="42">
        <f>ROUND(IF(SUM($I221:J221)&gt;$G$204,0,IF((SUM($I221:J221)+K20*$G$202)&gt;$G$204,$G$204-SUM($I221:J221),K20*$G$202)),2)</f>
        <v>9.34</v>
      </c>
      <c r="L221" s="42">
        <f>ROUND(IF(SUM($I221:K221)&gt;$G$204,0,IF((SUM($I221:K221)+L20*$G$202)&gt;$G$204,$G$204-SUM($I221:K221),L20*$G$202)),2)</f>
        <v>0</v>
      </c>
      <c r="M221" s="42">
        <f>ROUND(IF(SUM($I221:L221)&gt;$G$204,0,IF((SUM($I221:L221)+M20*$G$202)&gt;$G$204,$G$204-SUM($I221:L221),M20*$G$202)),2)</f>
        <v>0</v>
      </c>
      <c r="N221" s="42">
        <f>ROUND(IF(SUM($I221:M221)&gt;$G$204,0,IF((SUM($I221:M221)+N20*$G$202)&gt;$G$204,$G$204-SUM($I221:M221),N20*$G$202)),2)</f>
        <v>0</v>
      </c>
      <c r="O221" s="42">
        <f>ROUND(IF(SUM($I221:N221)&gt;$G$204,0,IF((SUM($I221:N221)+O20*$G$202)&gt;$G$204,$G$204-SUM($I221:N221),O20*$G$202)),2)</f>
        <v>0</v>
      </c>
      <c r="P221" s="42">
        <f>ROUND(IF(SUM($I221:O221)&gt;$G$204,0,IF((SUM($I221:O221)+P20*$G$202)&gt;$G$204,$G$204-SUM($I221:O221),P20*$G$202)),2)</f>
        <v>0</v>
      </c>
      <c r="Q221" s="42">
        <f>ROUND(IF(SUM($I221:P221)&gt;$G$204,0,IF((SUM($I221:P221)+Q20*$G$202)&gt;$G$204,$G$204-SUM($I221:P221),Q20*$G$202)),2)</f>
        <v>0</v>
      </c>
      <c r="R221" s="42">
        <f>ROUND(IF(SUM($I221:Q221)&gt;$G$204,0,IF((SUM($I221:Q221)+R20*$G$202)&gt;$G$204,$G$204-SUM($I221:Q221),R20*$G$202)),2)</f>
        <v>0</v>
      </c>
      <c r="S221" s="42">
        <f>ROUND(IF(SUM($I221:R221)&gt;$G$204,0,IF((SUM($I221:R221)+S20*$G$202)&gt;$G$204,$G$204-SUM($I221:R221),S20*$G$202)),2)</f>
        <v>0</v>
      </c>
      <c r="T221" s="42">
        <f>ROUND(IF(SUM($I221:S221)&gt;$G$204,0,IF((SUM($I221:S221)+T20*$G$202)&gt;$G$204,$G$204-SUM($I221:S221),T20*$G$202)),2)</f>
        <v>0</v>
      </c>
      <c r="U221" s="42">
        <f>ROUND(IF(SUM($H221:H221)&gt;$G$204,0,IF((SUM($H221:H221)+U20*$G$202)&gt;$G$204,$G$204-SUM($H221:H221),U20*$G$202)),2)</f>
        <v>23.33</v>
      </c>
      <c r="V221" s="42">
        <f>ROUND(IF(SUM($U221:U221)&gt;$G$204,0,IF((SUM($U221:U221)+V20*$G$202)&gt;$G$204,$G$204-SUM($U221:U221),V20*$G$202)),2)</f>
        <v>23.33</v>
      </c>
      <c r="W221" s="42">
        <f>ROUND(IF(SUM($U221:V221)&gt;$G$204,0,IF((SUM($U221:V221)+W20*$G$202)&gt;$G$204,$G$204-SUM($U221:V221),W20*$G$202)),2)</f>
        <v>9.34</v>
      </c>
      <c r="X221" s="42">
        <f>ROUND(IF(SUM($U221:W221)&gt;$G$204,0,IF((SUM($U221:W221)+X20*$G$202)&gt;$G$204,$G$204-SUM($U221:W221),X20*$G$202)),2)</f>
        <v>0</v>
      </c>
      <c r="Y221" s="42">
        <f>ROUND(IF(SUM($U221:X221)&gt;$G$204,0,IF((SUM($U221:X221)+Y20*$G$202)&gt;$G$204,$G$204-SUM($U221:X221),Y20*$G$202)),2)</f>
        <v>0</v>
      </c>
      <c r="Z221" s="42">
        <f>ROUND(IF(SUM($U221:Y221)&gt;$G$204,0,IF((SUM($U221:Y221)+Z20*$G$202)&gt;$G$204,$G$204-SUM($U221:Y221),Z20*$G$202)),2)</f>
        <v>0</v>
      </c>
      <c r="AA221" s="42">
        <f>ROUND(IF(SUM($U221:Z221)&gt;$G$204,0,IF((SUM($U221:Z221)+AA20*$G$202)&gt;$G$204,$G$204-SUM($U221:Z221),AA20*$G$202)),2)</f>
        <v>0</v>
      </c>
      <c r="AB221" s="42">
        <f>ROUND(IF(SUM($U221:AA221)&gt;$G$204,0,IF((SUM($U221:AA221)+AB20*$G$202)&gt;$G$204,$G$204-SUM($U221:AA221),AB20*$G$202)),2)</f>
        <v>0</v>
      </c>
      <c r="AC221" s="42">
        <f>ROUND(IF(SUM($U221:AB221)&gt;$G$204,0,IF((SUM($U221:AB221)+AC20*$G$202)&gt;$G$204,$G$204-SUM($U221:AB221),AC20*$G$202)),2)</f>
        <v>0</v>
      </c>
      <c r="AD221" s="42">
        <f>ROUND(IF(SUM($U221:AC221)&gt;$G$204,0,IF((SUM($U221:AC221)+AD20*$G$202)&gt;$G$204,$G$204-SUM($U221:AC221),AD20*$G$202)),2)</f>
        <v>0</v>
      </c>
      <c r="AE221" s="42">
        <f>ROUND(IF(SUM($U221:AD221)&gt;$G$204,0,IF((SUM($U221:AD221)+AE20*$G$202)&gt;$G$204,$G$204-SUM($U221:AD221),AE20*$G$202)),2)</f>
        <v>0</v>
      </c>
      <c r="AF221" s="42">
        <f>ROUND(IF(SUM($U221:AE221)&gt;$G$204,0,IF((SUM($U221:AE221)+AF20*$G$202)&gt;$G$204,$G$204-SUM($U221:AE221),AF20*$G$202)),2)</f>
        <v>0</v>
      </c>
      <c r="AG221" s="42">
        <f>ROUND(IF(SUM($H221:H221)&gt;$G$204,0,IF((SUM($H221:H221)+AG20*$G$202)&gt;$G$204,$G$204-SUM($H221:H221),AG20*$G$202)),2)</f>
        <v>23.33</v>
      </c>
      <c r="AH221" s="42">
        <f>ROUND(IF(SUM($AG221:AG221)&gt;$G$204,0,IF((SUM($AG221:AG221)+AH20*$G$202)&gt;$G$204,$G$204-SUM($AG221:AG221),AH20*$G$202)),2)</f>
        <v>23.33</v>
      </c>
      <c r="AI221" s="42">
        <f>ROUND(IF(SUM($AG221:AH221)&gt;$G$204,0,IF((SUM($AG221:AH221)+AI20*$G$202)&gt;$G$204,$G$204-SUM($AG221:AH221),AI20*$G$202)),2)</f>
        <v>9.34</v>
      </c>
      <c r="AJ221" s="42">
        <f>ROUND(IF(SUM($AG221:AI221)&gt;$G$204,0,IF((SUM($AG221:AI221)+AJ20*$G$202)&gt;$G$204,$G$204-SUM($AG221:AI221),AJ20*$G$202)),2)</f>
        <v>0</v>
      </c>
      <c r="AK221" s="42">
        <f>ROUND(IF(SUM($AG221:AJ221)&gt;$G$204,0,IF((SUM($AG221:AJ221)+AK20*$G$202)&gt;$G$204,$G$204-SUM($AG221:AJ221),AK20*$G$202)),2)</f>
        <v>0</v>
      </c>
      <c r="AL221" s="42">
        <f>ROUND(IF(SUM($AG221:AK221)&gt;$G$204,0,IF((SUM($AG221:AK221)+AL20*$G$202)&gt;$G$204,$G$204-SUM($AG221:AK221),AL20*$G$202)),2)</f>
        <v>0</v>
      </c>
      <c r="AM221" s="42">
        <f>ROUND(IF(SUM($AG221:AL221)&gt;$G$204,0,IF((SUM($AG221:AL221)+AM20*$G$202)&gt;$G$204,$G$204-SUM($AG221:AL221),AM20*$G$202)),2)</f>
        <v>0</v>
      </c>
      <c r="AN221" s="42">
        <f>ROUND(IF(SUM($AG221:AM221)&gt;$G$204,0,IF((SUM($AG221:AM221)+AN20*$G$202)&gt;$G$204,$G$204-SUM($AG221:AM221),AN20*$G$202)),2)</f>
        <v>0</v>
      </c>
      <c r="AO221" s="42">
        <f>ROUND(IF(SUM($AG221:AN221)&gt;$G$204,0,IF((SUM($AG221:AN221)+AO20*$G$202)&gt;$G$204,$G$204-SUM($AG221:AN221),AO20*$G$202)),2)</f>
        <v>0</v>
      </c>
      <c r="AP221" s="42">
        <f>ROUND(IF(SUM($AG221:AO221)&gt;$G$204,0,IF((SUM($AG221:AO221)+AP20*$G$202)&gt;$G$204,$G$204-SUM($AG221:AO221),AP20*$G$202)),2)</f>
        <v>0</v>
      </c>
      <c r="AQ221" s="42">
        <f>ROUND(IF(SUM($AG221:AP221)&gt;$G$204,0,IF((SUM($AG221:AP221)+AQ20*$G$202)&gt;$G$204,$G$204-SUM($AG221:AP221),AQ20*$G$202)),2)</f>
        <v>0</v>
      </c>
      <c r="AR221" s="42">
        <f>ROUND(IF(SUM($AG221:AQ221)&gt;$G$204,0,IF((SUM($AG221:AQ221)+AR20*$G$202)&gt;$G$204,$G$204-SUM($AG221:AQ221),AR20*$G$202)),2)</f>
        <v>0</v>
      </c>
    </row>
    <row r="222" spans="1:44" x14ac:dyDescent="0.3">
      <c r="A222" s="38" t="str">
        <f t="shared" si="168"/>
        <v>Sales Engineer</v>
      </c>
      <c r="I222" s="42">
        <f>ROUND(IF(SUM($H222:H222)&gt;$G$204,0,IF((SUM($H222:H222)+I21*$G$202)&gt;$G$204,$G$204-SUM($H222:H222),I21*$G$202)),2)</f>
        <v>0</v>
      </c>
      <c r="J222" s="42">
        <f>ROUND(IF(SUM($I222:I222)&gt;$G$204,0,IF((SUM($I222:I222)+J21*$G$202)&gt;$G$204,$G$204-SUM($I222:I222),J21*$G$202)),2)</f>
        <v>0</v>
      </c>
      <c r="K222" s="42">
        <f>ROUND(IF(SUM($I222:J222)&gt;$G$204,0,IF((SUM($I222:J222)+K21*$G$202)&gt;$G$204,$G$204-SUM($I222:J222),K21*$G$202)),2)</f>
        <v>50</v>
      </c>
      <c r="L222" s="42">
        <f>ROUND(IF(SUM($I222:K222)&gt;$G$204,0,IF((SUM($I222:K222)+L21*$G$202)&gt;$G$204,$G$204-SUM($I222:K222),L21*$G$202)),2)</f>
        <v>6</v>
      </c>
      <c r="M222" s="42">
        <f>ROUND(IF(SUM($I222:L222)&gt;$G$204,0,IF((SUM($I222:L222)+M21*$G$202)&gt;$G$204,$G$204-SUM($I222:L222),M21*$G$202)),2)</f>
        <v>0</v>
      </c>
      <c r="N222" s="42">
        <f>ROUND(IF(SUM($I222:M222)&gt;$G$204,0,IF((SUM($I222:M222)+N21*$G$202)&gt;$G$204,$G$204-SUM($I222:M222),N21*$G$202)),2)</f>
        <v>0</v>
      </c>
      <c r="O222" s="42">
        <f>ROUND(IF(SUM($I222:N222)&gt;$G$204,0,IF((SUM($I222:N222)+O21*$G$202)&gt;$G$204,$G$204-SUM($I222:N222),O21*$G$202)),2)</f>
        <v>0</v>
      </c>
      <c r="P222" s="42">
        <f>ROUND(IF(SUM($I222:O222)&gt;$G$204,0,IF((SUM($I222:O222)+P21*$G$202)&gt;$G$204,$G$204-SUM($I222:O222),P21*$G$202)),2)</f>
        <v>0</v>
      </c>
      <c r="Q222" s="42">
        <f>ROUND(IF(SUM($I222:P222)&gt;$G$204,0,IF((SUM($I222:P222)+Q21*$G$202)&gt;$G$204,$G$204-SUM($I222:P222),Q21*$G$202)),2)</f>
        <v>0</v>
      </c>
      <c r="R222" s="42">
        <f>ROUND(IF(SUM($I222:Q222)&gt;$G$204,0,IF((SUM($I222:Q222)+R21*$G$202)&gt;$G$204,$G$204-SUM($I222:Q222),R21*$G$202)),2)</f>
        <v>0</v>
      </c>
      <c r="S222" s="42">
        <f>ROUND(IF(SUM($I222:R222)&gt;$G$204,0,IF((SUM($I222:R222)+S21*$G$202)&gt;$G$204,$G$204-SUM($I222:R222),S21*$G$202)),2)</f>
        <v>0</v>
      </c>
      <c r="T222" s="42">
        <f>ROUND(IF(SUM($I222:S222)&gt;$G$204,0,IF((SUM($I222:S222)+T21*$G$202)&gt;$G$204,$G$204-SUM($I222:S222),T21*$G$202)),2)</f>
        <v>0</v>
      </c>
      <c r="U222" s="42">
        <f>ROUND(IF(SUM($H222:H222)&gt;$G$204,0,IF((SUM($H222:H222)+U21*$G$202)&gt;$G$204,$G$204-SUM($H222:H222),U21*$G$202)),2)</f>
        <v>50</v>
      </c>
      <c r="V222" s="42">
        <f>ROUND(IF(SUM($U222:U222)&gt;$G$204,0,IF((SUM($U222:U222)+V21*$G$202)&gt;$G$204,$G$204-SUM($U222:U222),V21*$G$202)),2)</f>
        <v>6</v>
      </c>
      <c r="W222" s="42">
        <f>ROUND(IF(SUM($U222:V222)&gt;$G$204,0,IF((SUM($U222:V222)+W21*$G$202)&gt;$G$204,$G$204-SUM($U222:V222),W21*$G$202)),2)</f>
        <v>0</v>
      </c>
      <c r="X222" s="42">
        <f>ROUND(IF(SUM($U222:W222)&gt;$G$204,0,IF((SUM($U222:W222)+X21*$G$202)&gt;$G$204,$G$204-SUM($U222:W222),X21*$G$202)),2)</f>
        <v>0</v>
      </c>
      <c r="Y222" s="42">
        <f>ROUND(IF(SUM($U222:X222)&gt;$G$204,0,IF((SUM($U222:X222)+Y21*$G$202)&gt;$G$204,$G$204-SUM($U222:X222),Y21*$G$202)),2)</f>
        <v>0</v>
      </c>
      <c r="Z222" s="42">
        <f>ROUND(IF(SUM($U222:Y222)&gt;$G$204,0,IF((SUM($U222:Y222)+Z21*$G$202)&gt;$G$204,$G$204-SUM($U222:Y222),Z21*$G$202)),2)</f>
        <v>0</v>
      </c>
      <c r="AA222" s="42">
        <f>ROUND(IF(SUM($U222:Z222)&gt;$G$204,0,IF((SUM($U222:Z222)+AA21*$G$202)&gt;$G$204,$G$204-SUM($U222:Z222),AA21*$G$202)),2)</f>
        <v>0</v>
      </c>
      <c r="AB222" s="42">
        <f>ROUND(IF(SUM($U222:AA222)&gt;$G$204,0,IF((SUM($U222:AA222)+AB21*$G$202)&gt;$G$204,$G$204-SUM($U222:AA222),AB21*$G$202)),2)</f>
        <v>0</v>
      </c>
      <c r="AC222" s="42">
        <f>ROUND(IF(SUM($U222:AB222)&gt;$G$204,0,IF((SUM($U222:AB222)+AC21*$G$202)&gt;$G$204,$G$204-SUM($U222:AB222),AC21*$G$202)),2)</f>
        <v>0</v>
      </c>
      <c r="AD222" s="42">
        <f>ROUND(IF(SUM($U222:AC222)&gt;$G$204,0,IF((SUM($U222:AC222)+AD21*$G$202)&gt;$G$204,$G$204-SUM($U222:AC222),AD21*$G$202)),2)</f>
        <v>0</v>
      </c>
      <c r="AE222" s="42">
        <f>ROUND(IF(SUM($U222:AD222)&gt;$G$204,0,IF((SUM($U222:AD222)+AE21*$G$202)&gt;$G$204,$G$204-SUM($U222:AD222),AE21*$G$202)),2)</f>
        <v>0</v>
      </c>
      <c r="AF222" s="42">
        <f>ROUND(IF(SUM($U222:AE222)&gt;$G$204,0,IF((SUM($U222:AE222)+AF21*$G$202)&gt;$G$204,$G$204-SUM($U222:AE222),AF21*$G$202)),2)</f>
        <v>0</v>
      </c>
      <c r="AG222" s="42">
        <f>ROUND(IF(SUM($H222:H222)&gt;$G$204,0,IF((SUM($H222:H222)+AG21*$G$202)&gt;$G$204,$G$204-SUM($H222:H222),AG21*$G$202)),2)</f>
        <v>50</v>
      </c>
      <c r="AH222" s="42">
        <f>ROUND(IF(SUM($AG222:AG222)&gt;$G$204,0,IF((SUM($AG222:AG222)+AH21*$G$202)&gt;$G$204,$G$204-SUM($AG222:AG222),AH21*$G$202)),2)</f>
        <v>6</v>
      </c>
      <c r="AI222" s="42">
        <f>ROUND(IF(SUM($AG222:AH222)&gt;$G$204,0,IF((SUM($AG222:AH222)+AI21*$G$202)&gt;$G$204,$G$204-SUM($AG222:AH222),AI21*$G$202)),2)</f>
        <v>0</v>
      </c>
      <c r="AJ222" s="42">
        <f>ROUND(IF(SUM($AG222:AI222)&gt;$G$204,0,IF((SUM($AG222:AI222)+AJ21*$G$202)&gt;$G$204,$G$204-SUM($AG222:AI222),AJ21*$G$202)),2)</f>
        <v>0</v>
      </c>
      <c r="AK222" s="42">
        <f>ROUND(IF(SUM($AG222:AJ222)&gt;$G$204,0,IF((SUM($AG222:AJ222)+AK21*$G$202)&gt;$G$204,$G$204-SUM($AG222:AJ222),AK21*$G$202)),2)</f>
        <v>0</v>
      </c>
      <c r="AL222" s="42">
        <f>ROUND(IF(SUM($AG222:AK222)&gt;$G$204,0,IF((SUM($AG222:AK222)+AL21*$G$202)&gt;$G$204,$G$204-SUM($AG222:AK222),AL21*$G$202)),2)</f>
        <v>0</v>
      </c>
      <c r="AM222" s="42">
        <f>ROUND(IF(SUM($AG222:AL222)&gt;$G$204,0,IF((SUM($AG222:AL222)+AM21*$G$202)&gt;$G$204,$G$204-SUM($AG222:AL222),AM21*$G$202)),2)</f>
        <v>0</v>
      </c>
      <c r="AN222" s="42">
        <f>ROUND(IF(SUM($AG222:AM222)&gt;$G$204,0,IF((SUM($AG222:AM222)+AN21*$G$202)&gt;$G$204,$G$204-SUM($AG222:AM222),AN21*$G$202)),2)</f>
        <v>0</v>
      </c>
      <c r="AO222" s="42">
        <f>ROUND(IF(SUM($AG222:AN222)&gt;$G$204,0,IF((SUM($AG222:AN222)+AO21*$G$202)&gt;$G$204,$G$204-SUM($AG222:AN222),AO21*$G$202)),2)</f>
        <v>0</v>
      </c>
      <c r="AP222" s="42">
        <f>ROUND(IF(SUM($AG222:AO222)&gt;$G$204,0,IF((SUM($AG222:AO222)+AP21*$G$202)&gt;$G$204,$G$204-SUM($AG222:AO222),AP21*$G$202)),2)</f>
        <v>0</v>
      </c>
      <c r="AQ222" s="42">
        <f>ROUND(IF(SUM($AG222:AP222)&gt;$G$204,0,IF((SUM($AG222:AP222)+AQ21*$G$202)&gt;$G$204,$G$204-SUM($AG222:AP222),AQ21*$G$202)),2)</f>
        <v>0</v>
      </c>
      <c r="AR222" s="42">
        <f>ROUND(IF(SUM($AG222:AQ222)&gt;$G$204,0,IF((SUM($AG222:AQ222)+AR21*$G$202)&gt;$G$204,$G$204-SUM($AG222:AQ222),AR21*$G$202)),2)</f>
        <v>0</v>
      </c>
    </row>
    <row r="223" spans="1:44" x14ac:dyDescent="0.3">
      <c r="A223" s="38" t="str">
        <f t="shared" si="168"/>
        <v>Professional Serv.-Trainer</v>
      </c>
      <c r="I223" s="42">
        <f>ROUND(IF(SUM($H223:H223)&gt;$G$204,0,IF((SUM($H223:H223)+I22*$G$202)&gt;$G$204,$G$204-SUM($H223:H223),I22*$G$202)),2)</f>
        <v>0</v>
      </c>
      <c r="J223" s="42">
        <f>ROUND(IF(SUM($I223:I223)&gt;$G$204,0,IF((SUM($I223:I223)+J22*$G$202)&gt;$G$204,$G$204-SUM($I223:I223),J22*$G$202)),2)</f>
        <v>0</v>
      </c>
      <c r="K223" s="42">
        <f>ROUND(IF(SUM($I223:J223)&gt;$G$204,0,IF((SUM($I223:J223)+K22*$G$202)&gt;$G$204,$G$204-SUM($I223:J223),K22*$G$202)),2)</f>
        <v>50</v>
      </c>
      <c r="L223" s="42">
        <f>ROUND(IF(SUM($I223:K223)&gt;$G$204,0,IF((SUM($I223:K223)+L22*$G$202)&gt;$G$204,$G$204-SUM($I223:K223),L22*$G$202)),2)</f>
        <v>6</v>
      </c>
      <c r="M223" s="42">
        <f>ROUND(IF(SUM($I223:L223)&gt;$G$204,0,IF((SUM($I223:L223)+M22*$G$202)&gt;$G$204,$G$204-SUM($I223:L223),M22*$G$202)),2)</f>
        <v>0</v>
      </c>
      <c r="N223" s="42">
        <f>ROUND(IF(SUM($I223:M223)&gt;$G$204,0,IF((SUM($I223:M223)+N22*$G$202)&gt;$G$204,$G$204-SUM($I223:M223),N22*$G$202)),2)</f>
        <v>0</v>
      </c>
      <c r="O223" s="42">
        <f>ROUND(IF(SUM($I223:N223)&gt;$G$204,0,IF((SUM($I223:N223)+O22*$G$202)&gt;$G$204,$G$204-SUM($I223:N223),O22*$G$202)),2)</f>
        <v>0</v>
      </c>
      <c r="P223" s="42">
        <f>ROUND(IF(SUM($I223:O223)&gt;$G$204,0,IF((SUM($I223:O223)+P22*$G$202)&gt;$G$204,$G$204-SUM($I223:O223),P22*$G$202)),2)</f>
        <v>0</v>
      </c>
      <c r="Q223" s="42">
        <f>ROUND(IF(SUM($I223:P223)&gt;$G$204,0,IF((SUM($I223:P223)+Q22*$G$202)&gt;$G$204,$G$204-SUM($I223:P223),Q22*$G$202)),2)</f>
        <v>0</v>
      </c>
      <c r="R223" s="42">
        <f>ROUND(IF(SUM($I223:Q223)&gt;$G$204,0,IF((SUM($I223:Q223)+R22*$G$202)&gt;$G$204,$G$204-SUM($I223:Q223),R22*$G$202)),2)</f>
        <v>0</v>
      </c>
      <c r="S223" s="42">
        <f>ROUND(IF(SUM($I223:R223)&gt;$G$204,0,IF((SUM($I223:R223)+S22*$G$202)&gt;$G$204,$G$204-SUM($I223:R223),S22*$G$202)),2)</f>
        <v>0</v>
      </c>
      <c r="T223" s="42">
        <f>ROUND(IF(SUM($I223:S223)&gt;$G$204,0,IF((SUM($I223:S223)+T22*$G$202)&gt;$G$204,$G$204-SUM($I223:S223),T22*$G$202)),2)</f>
        <v>0</v>
      </c>
      <c r="U223" s="42">
        <f>ROUND(IF(SUM($H223:H223)&gt;$G$204,0,IF((SUM($H223:H223)+U22*$G$202)&gt;$G$204,$G$204-SUM($H223:H223),U22*$G$202)),2)</f>
        <v>50</v>
      </c>
      <c r="V223" s="42">
        <f>ROUND(IF(SUM($U223:U223)&gt;$G$204,0,IF((SUM($U223:U223)+V22*$G$202)&gt;$G$204,$G$204-SUM($U223:U223),V22*$G$202)),2)</f>
        <v>6</v>
      </c>
      <c r="W223" s="42">
        <f>ROUND(IF(SUM($U223:V223)&gt;$G$204,0,IF((SUM($U223:V223)+W22*$G$202)&gt;$G$204,$G$204-SUM($U223:V223),W22*$G$202)),2)</f>
        <v>0</v>
      </c>
      <c r="X223" s="42">
        <f>ROUND(IF(SUM($U223:W223)&gt;$G$204,0,IF((SUM($U223:W223)+X22*$G$202)&gt;$G$204,$G$204-SUM($U223:W223),X22*$G$202)),2)</f>
        <v>0</v>
      </c>
      <c r="Y223" s="42">
        <f>ROUND(IF(SUM($U223:X223)&gt;$G$204,0,IF((SUM($U223:X223)+Y22*$G$202)&gt;$G$204,$G$204-SUM($U223:X223),Y22*$G$202)),2)</f>
        <v>0</v>
      </c>
      <c r="Z223" s="42">
        <f>ROUND(IF(SUM($U223:Y223)&gt;$G$204,0,IF((SUM($U223:Y223)+Z22*$G$202)&gt;$G$204,$G$204-SUM($U223:Y223),Z22*$G$202)),2)</f>
        <v>0</v>
      </c>
      <c r="AA223" s="42">
        <f>ROUND(IF(SUM($U223:Z223)&gt;$G$204,0,IF((SUM($U223:Z223)+AA22*$G$202)&gt;$G$204,$G$204-SUM($U223:Z223),AA22*$G$202)),2)</f>
        <v>0</v>
      </c>
      <c r="AB223" s="42">
        <f>ROUND(IF(SUM($U223:AA223)&gt;$G$204,0,IF((SUM($U223:AA223)+AB22*$G$202)&gt;$G$204,$G$204-SUM($U223:AA223),AB22*$G$202)),2)</f>
        <v>0</v>
      </c>
      <c r="AC223" s="42">
        <f>ROUND(IF(SUM($U223:AB223)&gt;$G$204,0,IF((SUM($U223:AB223)+AC22*$G$202)&gt;$G$204,$G$204-SUM($U223:AB223),AC22*$G$202)),2)</f>
        <v>0</v>
      </c>
      <c r="AD223" s="42">
        <f>ROUND(IF(SUM($U223:AC223)&gt;$G$204,0,IF((SUM($U223:AC223)+AD22*$G$202)&gt;$G$204,$G$204-SUM($U223:AC223),AD22*$G$202)),2)</f>
        <v>0</v>
      </c>
      <c r="AE223" s="42">
        <f>ROUND(IF(SUM($U223:AD223)&gt;$G$204,0,IF((SUM($U223:AD223)+AE22*$G$202)&gt;$G$204,$G$204-SUM($U223:AD223),AE22*$G$202)),2)</f>
        <v>0</v>
      </c>
      <c r="AF223" s="42">
        <f>ROUND(IF(SUM($U223:AE223)&gt;$G$204,0,IF((SUM($U223:AE223)+AF22*$G$202)&gt;$G$204,$G$204-SUM($U223:AE223),AF22*$G$202)),2)</f>
        <v>0</v>
      </c>
      <c r="AG223" s="42">
        <f>ROUND(IF(SUM($H223:H223)&gt;$G$204,0,IF((SUM($H223:H223)+AG22*$G$202)&gt;$G$204,$G$204-SUM($H223:H223),AG22*$G$202)),2)</f>
        <v>50</v>
      </c>
      <c r="AH223" s="42">
        <f>ROUND(IF(SUM($AG223:AG223)&gt;$G$204,0,IF((SUM($AG223:AG223)+AH22*$G$202)&gt;$G$204,$G$204-SUM($AG223:AG223),AH22*$G$202)),2)</f>
        <v>6</v>
      </c>
      <c r="AI223" s="42">
        <f>ROUND(IF(SUM($AG223:AH223)&gt;$G$204,0,IF((SUM($AG223:AH223)+AI22*$G$202)&gt;$G$204,$G$204-SUM($AG223:AH223),AI22*$G$202)),2)</f>
        <v>0</v>
      </c>
      <c r="AJ223" s="42">
        <f>ROUND(IF(SUM($AG223:AI223)&gt;$G$204,0,IF((SUM($AG223:AI223)+AJ22*$G$202)&gt;$G$204,$G$204-SUM($AG223:AI223),AJ22*$G$202)),2)</f>
        <v>0</v>
      </c>
      <c r="AK223" s="42">
        <f>ROUND(IF(SUM($AG223:AJ223)&gt;$G$204,0,IF((SUM($AG223:AJ223)+AK22*$G$202)&gt;$G$204,$G$204-SUM($AG223:AJ223),AK22*$G$202)),2)</f>
        <v>0</v>
      </c>
      <c r="AL223" s="42">
        <f>ROUND(IF(SUM($AG223:AK223)&gt;$G$204,0,IF((SUM($AG223:AK223)+AL22*$G$202)&gt;$G$204,$G$204-SUM($AG223:AK223),AL22*$G$202)),2)</f>
        <v>0</v>
      </c>
      <c r="AM223" s="42">
        <f>ROUND(IF(SUM($AG223:AL223)&gt;$G$204,0,IF((SUM($AG223:AL223)+AM22*$G$202)&gt;$G$204,$G$204-SUM($AG223:AL223),AM22*$G$202)),2)</f>
        <v>0</v>
      </c>
      <c r="AN223" s="42">
        <f>ROUND(IF(SUM($AG223:AM223)&gt;$G$204,0,IF((SUM($AG223:AM223)+AN22*$G$202)&gt;$G$204,$G$204-SUM($AG223:AM223),AN22*$G$202)),2)</f>
        <v>0</v>
      </c>
      <c r="AO223" s="42">
        <f>ROUND(IF(SUM($AG223:AN223)&gt;$G$204,0,IF((SUM($AG223:AN223)+AO22*$G$202)&gt;$G$204,$G$204-SUM($AG223:AN223),AO22*$G$202)),2)</f>
        <v>0</v>
      </c>
      <c r="AP223" s="42">
        <f>ROUND(IF(SUM($AG223:AO223)&gt;$G$204,0,IF((SUM($AG223:AO223)+AP22*$G$202)&gt;$G$204,$G$204-SUM($AG223:AO223),AP22*$G$202)),2)</f>
        <v>0</v>
      </c>
      <c r="AQ223" s="42">
        <f>ROUND(IF(SUM($AG223:AP223)&gt;$G$204,0,IF((SUM($AG223:AP223)+AQ22*$G$202)&gt;$G$204,$G$204-SUM($AG223:AP223),AQ22*$G$202)),2)</f>
        <v>0</v>
      </c>
      <c r="AR223" s="42">
        <f>ROUND(IF(SUM($AG223:AQ223)&gt;$G$204,0,IF((SUM($AG223:AQ223)+AR22*$G$202)&gt;$G$204,$G$204-SUM($AG223:AQ223),AR22*$G$202)),2)</f>
        <v>0</v>
      </c>
    </row>
    <row r="224" spans="1:44" x14ac:dyDescent="0.3">
      <c r="A224" s="38" t="str">
        <f t="shared" si="168"/>
        <v>Channel Director</v>
      </c>
      <c r="I224" s="42">
        <f>ROUND(IF(SUM($H224:H224)&gt;$G$204,0,IF((SUM($H224:H224)+I23*$G$202)&gt;$G$204,$G$204-SUM($H224:H224),I23*$G$202)),2)</f>
        <v>0</v>
      </c>
      <c r="J224" s="42">
        <f>ROUND(IF(SUM($I224:I224)&gt;$G$204,0,IF((SUM($I224:I224)+J23*$G$202)&gt;$G$204,$G$204-SUM($I224:I224),J23*$G$202)),2)</f>
        <v>0</v>
      </c>
      <c r="K224" s="42">
        <f>ROUND(IF(SUM($I224:J224)&gt;$G$204,0,IF((SUM($I224:J224)+K23*$G$202)&gt;$G$204,$G$204-SUM($I224:J224),K23*$G$202)),2)</f>
        <v>0</v>
      </c>
      <c r="L224" s="42">
        <f>ROUND(IF(SUM($I224:K224)&gt;$G$204,0,IF((SUM($I224:K224)+L23*$G$202)&gt;$G$204,$G$204-SUM($I224:K224),L23*$G$202)),2)</f>
        <v>53.33</v>
      </c>
      <c r="M224" s="42">
        <f>ROUND(IF(SUM($I224:L224)&gt;$G$204,0,IF((SUM($I224:L224)+M23*$G$202)&gt;$G$204,$G$204-SUM($I224:L224),M23*$G$202)),2)</f>
        <v>2.67</v>
      </c>
      <c r="N224" s="42">
        <f>ROUND(IF(SUM($I224:M224)&gt;$G$204,0,IF((SUM($I224:M224)+N23*$G$202)&gt;$G$204,$G$204-SUM($I224:M224),N23*$G$202)),2)</f>
        <v>0</v>
      </c>
      <c r="O224" s="42">
        <f>ROUND(IF(SUM($I224:N224)&gt;$G$204,0,IF((SUM($I224:N224)+O23*$G$202)&gt;$G$204,$G$204-SUM($I224:N224),O23*$G$202)),2)</f>
        <v>0</v>
      </c>
      <c r="P224" s="42">
        <f>ROUND(IF(SUM($I224:O224)&gt;$G$204,0,IF((SUM($I224:O224)+P23*$G$202)&gt;$G$204,$G$204-SUM($I224:O224),P23*$G$202)),2)</f>
        <v>0</v>
      </c>
      <c r="Q224" s="42">
        <f>ROUND(IF(SUM($I224:P224)&gt;$G$204,0,IF((SUM($I224:P224)+Q23*$G$202)&gt;$G$204,$G$204-SUM($I224:P224),Q23*$G$202)),2)</f>
        <v>0</v>
      </c>
      <c r="R224" s="42">
        <f>ROUND(IF(SUM($I224:Q224)&gt;$G$204,0,IF((SUM($I224:Q224)+R23*$G$202)&gt;$G$204,$G$204-SUM($I224:Q224),R23*$G$202)),2)</f>
        <v>0</v>
      </c>
      <c r="S224" s="42">
        <f>ROUND(IF(SUM($I224:R224)&gt;$G$204,0,IF((SUM($I224:R224)+S23*$G$202)&gt;$G$204,$G$204-SUM($I224:R224),S23*$G$202)),2)</f>
        <v>0</v>
      </c>
      <c r="T224" s="42">
        <f>ROUND(IF(SUM($I224:S224)&gt;$G$204,0,IF((SUM($I224:S224)+T23*$G$202)&gt;$G$204,$G$204-SUM($I224:S224),T23*$G$202)),2)</f>
        <v>0</v>
      </c>
      <c r="U224" s="42">
        <f>ROUND(IF(SUM($H224:H224)&gt;$G$204,0,IF((SUM($H224:H224)+U23*$G$202)&gt;$G$204,$G$204-SUM($H224:H224),U23*$G$202)),2)</f>
        <v>53.33</v>
      </c>
      <c r="V224" s="42">
        <f>ROUND(IF(SUM($U224:U224)&gt;$G$204,0,IF((SUM($U224:U224)+V23*$G$202)&gt;$G$204,$G$204-SUM($U224:U224),V23*$G$202)),2)</f>
        <v>2.67</v>
      </c>
      <c r="W224" s="42">
        <f>ROUND(IF(SUM($U224:V224)&gt;$G$204,0,IF((SUM($U224:V224)+W23*$G$202)&gt;$G$204,$G$204-SUM($U224:V224),W23*$G$202)),2)</f>
        <v>0</v>
      </c>
      <c r="X224" s="42">
        <f>ROUND(IF(SUM($U224:W224)&gt;$G$204,0,IF((SUM($U224:W224)+X23*$G$202)&gt;$G$204,$G$204-SUM($U224:W224),X23*$G$202)),2)</f>
        <v>0</v>
      </c>
      <c r="Y224" s="42">
        <f>ROUND(IF(SUM($U224:X224)&gt;$G$204,0,IF((SUM($U224:X224)+Y23*$G$202)&gt;$G$204,$G$204-SUM($U224:X224),Y23*$G$202)),2)</f>
        <v>0</v>
      </c>
      <c r="Z224" s="42">
        <f>ROUND(IF(SUM($U224:Y224)&gt;$G$204,0,IF((SUM($U224:Y224)+Z23*$G$202)&gt;$G$204,$G$204-SUM($U224:Y224),Z23*$G$202)),2)</f>
        <v>0</v>
      </c>
      <c r="AA224" s="42">
        <f>ROUND(IF(SUM($U224:Z224)&gt;$G$204,0,IF((SUM($U224:Z224)+AA23*$G$202)&gt;$G$204,$G$204-SUM($U224:Z224),AA23*$G$202)),2)</f>
        <v>0</v>
      </c>
      <c r="AB224" s="42">
        <f>ROUND(IF(SUM($U224:AA224)&gt;$G$204,0,IF((SUM($U224:AA224)+AB23*$G$202)&gt;$G$204,$G$204-SUM($U224:AA224),AB23*$G$202)),2)</f>
        <v>0</v>
      </c>
      <c r="AC224" s="42">
        <f>ROUND(IF(SUM($U224:AB224)&gt;$G$204,0,IF((SUM($U224:AB224)+AC23*$G$202)&gt;$G$204,$G$204-SUM($U224:AB224),AC23*$G$202)),2)</f>
        <v>0</v>
      </c>
      <c r="AD224" s="42">
        <f>ROUND(IF(SUM($U224:AC224)&gt;$G$204,0,IF((SUM($U224:AC224)+AD23*$G$202)&gt;$G$204,$G$204-SUM($U224:AC224),AD23*$G$202)),2)</f>
        <v>0</v>
      </c>
      <c r="AE224" s="42">
        <f>ROUND(IF(SUM($U224:AD224)&gt;$G$204,0,IF((SUM($U224:AD224)+AE23*$G$202)&gt;$G$204,$G$204-SUM($U224:AD224),AE23*$G$202)),2)</f>
        <v>0</v>
      </c>
      <c r="AF224" s="42">
        <f>ROUND(IF(SUM($U224:AE224)&gt;$G$204,0,IF((SUM($U224:AE224)+AF23*$G$202)&gt;$G$204,$G$204-SUM($U224:AE224),AF23*$G$202)),2)</f>
        <v>0</v>
      </c>
      <c r="AG224" s="42">
        <f>ROUND(IF(SUM($H224:H224)&gt;$G$204,0,IF((SUM($H224:H224)+AG23*$G$202)&gt;$G$204,$G$204-SUM($H224:H224),AG23*$G$202)),2)</f>
        <v>53.33</v>
      </c>
      <c r="AH224" s="42">
        <f>ROUND(IF(SUM($AG224:AG224)&gt;$G$204,0,IF((SUM($AG224:AG224)+AH23*$G$202)&gt;$G$204,$G$204-SUM($AG224:AG224),AH23*$G$202)),2)</f>
        <v>2.67</v>
      </c>
      <c r="AI224" s="42">
        <f>ROUND(IF(SUM($AG224:AH224)&gt;$G$204,0,IF((SUM($AG224:AH224)+AI23*$G$202)&gt;$G$204,$G$204-SUM($AG224:AH224),AI23*$G$202)),2)</f>
        <v>0</v>
      </c>
      <c r="AJ224" s="42">
        <f>ROUND(IF(SUM($AG224:AI224)&gt;$G$204,0,IF((SUM($AG224:AI224)+AJ23*$G$202)&gt;$G$204,$G$204-SUM($AG224:AI224),AJ23*$G$202)),2)</f>
        <v>0</v>
      </c>
      <c r="AK224" s="42">
        <f>ROUND(IF(SUM($AG224:AJ224)&gt;$G$204,0,IF((SUM($AG224:AJ224)+AK23*$G$202)&gt;$G$204,$G$204-SUM($AG224:AJ224),AK23*$G$202)),2)</f>
        <v>0</v>
      </c>
      <c r="AL224" s="42">
        <f>ROUND(IF(SUM($AG224:AK224)&gt;$G$204,0,IF((SUM($AG224:AK224)+AL23*$G$202)&gt;$G$204,$G$204-SUM($AG224:AK224),AL23*$G$202)),2)</f>
        <v>0</v>
      </c>
      <c r="AM224" s="42">
        <f>ROUND(IF(SUM($AG224:AL224)&gt;$G$204,0,IF((SUM($AG224:AL224)+AM23*$G$202)&gt;$G$204,$G$204-SUM($AG224:AL224),AM23*$G$202)),2)</f>
        <v>0</v>
      </c>
      <c r="AN224" s="42">
        <f>ROUND(IF(SUM($AG224:AM224)&gt;$G$204,0,IF((SUM($AG224:AM224)+AN23*$G$202)&gt;$G$204,$G$204-SUM($AG224:AM224),AN23*$G$202)),2)</f>
        <v>0</v>
      </c>
      <c r="AO224" s="42">
        <f>ROUND(IF(SUM($AG224:AN224)&gt;$G$204,0,IF((SUM($AG224:AN224)+AO23*$G$202)&gt;$G$204,$G$204-SUM($AG224:AN224),AO23*$G$202)),2)</f>
        <v>0</v>
      </c>
      <c r="AP224" s="42">
        <f>ROUND(IF(SUM($AG224:AO224)&gt;$G$204,0,IF((SUM($AG224:AO224)+AP23*$G$202)&gt;$G$204,$G$204-SUM($AG224:AO224),AP23*$G$202)),2)</f>
        <v>0</v>
      </c>
      <c r="AQ224" s="42">
        <f>ROUND(IF(SUM($AG224:AP224)&gt;$G$204,0,IF((SUM($AG224:AP224)+AQ23*$G$202)&gt;$G$204,$G$204-SUM($AG224:AP224),AQ23*$G$202)),2)</f>
        <v>0</v>
      </c>
      <c r="AR224" s="42">
        <f>ROUND(IF(SUM($AG224:AQ224)&gt;$G$204,0,IF((SUM($AG224:AQ224)+AR23*$G$202)&gt;$G$204,$G$204-SUM($AG224:AQ224),AR23*$G$202)),2)</f>
        <v>0</v>
      </c>
    </row>
    <row r="225" spans="1:44" x14ac:dyDescent="0.3">
      <c r="A225" s="38" t="str">
        <f t="shared" si="168"/>
        <v>Accounting Clerk</v>
      </c>
      <c r="I225" s="42">
        <f>ROUND(IF(SUM($H225:H225)&gt;$G$204,0,IF((SUM($H225:H225)+I24*$G$202)&gt;$G$204,$G$204-SUM($H225:H225),I24*$G$202)),2)</f>
        <v>0</v>
      </c>
      <c r="J225" s="42">
        <f>ROUND(IF(SUM($I225:I225)&gt;$G$204,0,IF((SUM($I225:I225)+J24*$G$202)&gt;$G$204,$G$204-SUM($I225:I225),J24*$G$202)),2)</f>
        <v>0</v>
      </c>
      <c r="K225" s="42">
        <f>ROUND(IF(SUM($I225:J225)&gt;$G$204,0,IF((SUM($I225:J225)+K24*$G$202)&gt;$G$204,$G$204-SUM($I225:J225),K24*$G$202)),2)</f>
        <v>0</v>
      </c>
      <c r="L225" s="42">
        <f>ROUND(IF(SUM($I225:K225)&gt;$G$204,0,IF((SUM($I225:K225)+L24*$G$202)&gt;$G$204,$G$204-SUM($I225:K225),L24*$G$202)),2)</f>
        <v>30</v>
      </c>
      <c r="M225" s="42">
        <f>ROUND(IF(SUM($I225:L225)&gt;$G$204,0,IF((SUM($I225:L225)+M24*$G$202)&gt;$G$204,$G$204-SUM($I225:L225),M24*$G$202)),2)</f>
        <v>26</v>
      </c>
      <c r="N225" s="42">
        <f>ROUND(IF(SUM($I225:M225)&gt;$G$204,0,IF((SUM($I225:M225)+N24*$G$202)&gt;$G$204,$G$204-SUM($I225:M225),N24*$G$202)),2)</f>
        <v>0</v>
      </c>
      <c r="O225" s="42">
        <f>ROUND(IF(SUM($I225:N225)&gt;$G$204,0,IF((SUM($I225:N225)+O24*$G$202)&gt;$G$204,$G$204-SUM($I225:N225),O24*$G$202)),2)</f>
        <v>0</v>
      </c>
      <c r="P225" s="42">
        <f>ROUND(IF(SUM($I225:O225)&gt;$G$204,0,IF((SUM($I225:O225)+P24*$G$202)&gt;$G$204,$G$204-SUM($I225:O225),P24*$G$202)),2)</f>
        <v>0</v>
      </c>
      <c r="Q225" s="42">
        <f>ROUND(IF(SUM($I225:P225)&gt;$G$204,0,IF((SUM($I225:P225)+Q24*$G$202)&gt;$G$204,$G$204-SUM($I225:P225),Q24*$G$202)),2)</f>
        <v>0</v>
      </c>
      <c r="R225" s="42">
        <f>ROUND(IF(SUM($I225:Q225)&gt;$G$204,0,IF((SUM($I225:Q225)+R24*$G$202)&gt;$G$204,$G$204-SUM($I225:Q225),R24*$G$202)),2)</f>
        <v>0</v>
      </c>
      <c r="S225" s="42">
        <f>ROUND(IF(SUM($I225:R225)&gt;$G$204,0,IF((SUM($I225:R225)+S24*$G$202)&gt;$G$204,$G$204-SUM($I225:R225),S24*$G$202)),2)</f>
        <v>0</v>
      </c>
      <c r="T225" s="42">
        <f>ROUND(IF(SUM($I225:S225)&gt;$G$204,0,IF((SUM($I225:S225)+T24*$G$202)&gt;$G$204,$G$204-SUM($I225:S225),T24*$G$202)),2)</f>
        <v>0</v>
      </c>
      <c r="U225" s="42">
        <f>ROUND(IF(SUM($H225:H225)&gt;$G$204,0,IF((SUM($H225:H225)+U24*$G$202)&gt;$G$204,$G$204-SUM($H225:H225),U24*$G$202)),2)</f>
        <v>30</v>
      </c>
      <c r="V225" s="42">
        <f>ROUND(IF(SUM($U225:U225)&gt;$G$204,0,IF((SUM($U225:U225)+V24*$G$202)&gt;$G$204,$G$204-SUM($U225:U225),V24*$G$202)),2)</f>
        <v>26</v>
      </c>
      <c r="W225" s="42">
        <f>ROUND(IF(SUM($U225:V225)&gt;$G$204,0,IF((SUM($U225:V225)+W24*$G$202)&gt;$G$204,$G$204-SUM($U225:V225),W24*$G$202)),2)</f>
        <v>0</v>
      </c>
      <c r="X225" s="42">
        <f>ROUND(IF(SUM($U225:W225)&gt;$G$204,0,IF((SUM($U225:W225)+X24*$G$202)&gt;$G$204,$G$204-SUM($U225:W225),X24*$G$202)),2)</f>
        <v>0</v>
      </c>
      <c r="Y225" s="42">
        <f>ROUND(IF(SUM($U225:X225)&gt;$G$204,0,IF((SUM($U225:X225)+Y24*$G$202)&gt;$G$204,$G$204-SUM($U225:X225),Y24*$G$202)),2)</f>
        <v>0</v>
      </c>
      <c r="Z225" s="42">
        <f>ROUND(IF(SUM($U225:Y225)&gt;$G$204,0,IF((SUM($U225:Y225)+Z24*$G$202)&gt;$G$204,$G$204-SUM($U225:Y225),Z24*$G$202)),2)</f>
        <v>0</v>
      </c>
      <c r="AA225" s="42">
        <f>ROUND(IF(SUM($U225:Z225)&gt;$G$204,0,IF((SUM($U225:Z225)+AA24*$G$202)&gt;$G$204,$G$204-SUM($U225:Z225),AA24*$G$202)),2)</f>
        <v>0</v>
      </c>
      <c r="AB225" s="42">
        <f>ROUND(IF(SUM($U225:AA225)&gt;$G$204,0,IF((SUM($U225:AA225)+AB24*$G$202)&gt;$G$204,$G$204-SUM($U225:AA225),AB24*$G$202)),2)</f>
        <v>0</v>
      </c>
      <c r="AC225" s="42">
        <f>ROUND(IF(SUM($U225:AB225)&gt;$G$204,0,IF((SUM($U225:AB225)+AC24*$G$202)&gt;$G$204,$G$204-SUM($U225:AB225),AC24*$G$202)),2)</f>
        <v>0</v>
      </c>
      <c r="AD225" s="42">
        <f>ROUND(IF(SUM($U225:AC225)&gt;$G$204,0,IF((SUM($U225:AC225)+AD24*$G$202)&gt;$G$204,$G$204-SUM($U225:AC225),AD24*$G$202)),2)</f>
        <v>0</v>
      </c>
      <c r="AE225" s="42">
        <f>ROUND(IF(SUM($U225:AD225)&gt;$G$204,0,IF((SUM($U225:AD225)+AE24*$G$202)&gt;$G$204,$G$204-SUM($U225:AD225),AE24*$G$202)),2)</f>
        <v>0</v>
      </c>
      <c r="AF225" s="42">
        <f>ROUND(IF(SUM($U225:AE225)&gt;$G$204,0,IF((SUM($U225:AE225)+AF24*$G$202)&gt;$G$204,$G$204-SUM($U225:AE225),AF24*$G$202)),2)</f>
        <v>0</v>
      </c>
      <c r="AG225" s="42">
        <f>ROUND(IF(SUM($H225:H225)&gt;$G$204,0,IF((SUM($H225:H225)+AG24*$G$202)&gt;$G$204,$G$204-SUM($H225:H225),AG24*$G$202)),2)</f>
        <v>30</v>
      </c>
      <c r="AH225" s="42">
        <f>ROUND(IF(SUM($AG225:AG225)&gt;$G$204,0,IF((SUM($AG225:AG225)+AH24*$G$202)&gt;$G$204,$G$204-SUM($AG225:AG225),AH24*$G$202)),2)</f>
        <v>26</v>
      </c>
      <c r="AI225" s="42">
        <f>ROUND(IF(SUM($AG225:AH225)&gt;$G$204,0,IF((SUM($AG225:AH225)+AI24*$G$202)&gt;$G$204,$G$204-SUM($AG225:AH225),AI24*$G$202)),2)</f>
        <v>0</v>
      </c>
      <c r="AJ225" s="42">
        <f>ROUND(IF(SUM($AG225:AI225)&gt;$G$204,0,IF((SUM($AG225:AI225)+AJ24*$G$202)&gt;$G$204,$G$204-SUM($AG225:AI225),AJ24*$G$202)),2)</f>
        <v>0</v>
      </c>
      <c r="AK225" s="42">
        <f>ROUND(IF(SUM($AG225:AJ225)&gt;$G$204,0,IF((SUM($AG225:AJ225)+AK24*$G$202)&gt;$G$204,$G$204-SUM($AG225:AJ225),AK24*$G$202)),2)</f>
        <v>0</v>
      </c>
      <c r="AL225" s="42">
        <f>ROUND(IF(SUM($AG225:AK225)&gt;$G$204,0,IF((SUM($AG225:AK225)+AL24*$G$202)&gt;$G$204,$G$204-SUM($AG225:AK225),AL24*$G$202)),2)</f>
        <v>0</v>
      </c>
      <c r="AM225" s="42">
        <f>ROUND(IF(SUM($AG225:AL225)&gt;$G$204,0,IF((SUM($AG225:AL225)+AM24*$G$202)&gt;$G$204,$G$204-SUM($AG225:AL225),AM24*$G$202)),2)</f>
        <v>0</v>
      </c>
      <c r="AN225" s="42">
        <f>ROUND(IF(SUM($AG225:AM225)&gt;$G$204,0,IF((SUM($AG225:AM225)+AN24*$G$202)&gt;$G$204,$G$204-SUM($AG225:AM225),AN24*$G$202)),2)</f>
        <v>0</v>
      </c>
      <c r="AO225" s="42">
        <f>ROUND(IF(SUM($AG225:AN225)&gt;$G$204,0,IF((SUM($AG225:AN225)+AO24*$G$202)&gt;$G$204,$G$204-SUM($AG225:AN225),AO24*$G$202)),2)</f>
        <v>0</v>
      </c>
      <c r="AP225" s="42">
        <f>ROUND(IF(SUM($AG225:AO225)&gt;$G$204,0,IF((SUM($AG225:AO225)+AP24*$G$202)&gt;$G$204,$G$204-SUM($AG225:AO225),AP24*$G$202)),2)</f>
        <v>0</v>
      </c>
      <c r="AQ225" s="42">
        <f>ROUND(IF(SUM($AG225:AP225)&gt;$G$204,0,IF((SUM($AG225:AP225)+AQ24*$G$202)&gt;$G$204,$G$204-SUM($AG225:AP225),AQ24*$G$202)),2)</f>
        <v>0</v>
      </c>
      <c r="AR225" s="42">
        <f>ROUND(IF(SUM($AG225:AQ225)&gt;$G$204,0,IF((SUM($AG225:AQ225)+AR24*$G$202)&gt;$G$204,$G$204-SUM($AG225:AQ225),AR24*$G$202)),2)</f>
        <v>0</v>
      </c>
    </row>
    <row r="226" spans="1:44" x14ac:dyDescent="0.3">
      <c r="A226" s="38" t="str">
        <f t="shared" si="168"/>
        <v>Professional Serv.-Trainer</v>
      </c>
      <c r="I226" s="42">
        <f>ROUND(IF(SUM($H226:H226)&gt;$G$204,0,IF((SUM($H226:H226)+I25*$G$202)&gt;$G$204,$G$204-SUM($H226:H226),I25*$G$202)),2)</f>
        <v>0</v>
      </c>
      <c r="J226" s="42">
        <f>ROUND(IF(SUM($I226:I226)&gt;$G$204,0,IF((SUM($I226:I226)+J25*$G$202)&gt;$G$204,$G$204-SUM($I226:I226),J25*$G$202)),2)</f>
        <v>0</v>
      </c>
      <c r="K226" s="42">
        <f>ROUND(IF(SUM($I226:J226)&gt;$G$204,0,IF((SUM($I226:J226)+K25*$G$202)&gt;$G$204,$G$204-SUM($I226:J226),K25*$G$202)),2)</f>
        <v>0</v>
      </c>
      <c r="L226" s="42">
        <f>ROUND(IF(SUM($I226:K226)&gt;$G$204,0,IF((SUM($I226:K226)+L25*$G$202)&gt;$G$204,$G$204-SUM($I226:K226),L25*$G$202)),2)</f>
        <v>0</v>
      </c>
      <c r="M226" s="42">
        <f>ROUND(IF(SUM($I226:L226)&gt;$G$204,0,IF((SUM($I226:L226)+M25*$G$202)&gt;$G$204,$G$204-SUM($I226:L226),M25*$G$202)),2)</f>
        <v>0</v>
      </c>
      <c r="N226" s="42">
        <f>ROUND(IF(SUM($I226:M226)&gt;$G$204,0,IF((SUM($I226:M226)+N25*$G$202)&gt;$G$204,$G$204-SUM($I226:M226),N25*$G$202)),2)</f>
        <v>0</v>
      </c>
      <c r="O226" s="42">
        <f>ROUND(IF(SUM($I226:N226)&gt;$G$204,0,IF((SUM($I226:N226)+O25*$G$202)&gt;$G$204,$G$204-SUM($I226:N226),O25*$G$202)),2)</f>
        <v>0</v>
      </c>
      <c r="P226" s="42">
        <f>ROUND(IF(SUM($I226:O226)&gt;$G$204,0,IF((SUM($I226:O226)+P25*$G$202)&gt;$G$204,$G$204-SUM($I226:O226),P25*$G$202)),2)</f>
        <v>0</v>
      </c>
      <c r="Q226" s="42">
        <f>ROUND(IF(SUM($I226:P226)&gt;$G$204,0,IF((SUM($I226:P226)+Q25*$G$202)&gt;$G$204,$G$204-SUM($I226:P226),Q25*$G$202)),2)</f>
        <v>0</v>
      </c>
      <c r="R226" s="42">
        <f>ROUND(IF(SUM($I226:Q226)&gt;$G$204,0,IF((SUM($I226:Q226)+R25*$G$202)&gt;$G$204,$G$204-SUM($I226:Q226),R25*$G$202)),2)</f>
        <v>0</v>
      </c>
      <c r="S226" s="42">
        <f>ROUND(IF(SUM($I226:R226)&gt;$G$204,0,IF((SUM($I226:R226)+S25*$G$202)&gt;$G$204,$G$204-SUM($I226:R226),S25*$G$202)),2)</f>
        <v>0</v>
      </c>
      <c r="T226" s="42">
        <f>ROUND(IF(SUM($I226:S226)&gt;$G$204,0,IF((SUM($I226:S226)+T25*$G$202)&gt;$G$204,$G$204-SUM($I226:S226),T25*$G$202)),2)</f>
        <v>0</v>
      </c>
      <c r="U226" s="42">
        <f>ROUND(IF(SUM($H226:H226)&gt;$G$204,0,IF((SUM($H226:H226)+U25*$G$202)&gt;$G$204,$G$204-SUM($H226:H226),U25*$G$202)),2)</f>
        <v>50</v>
      </c>
      <c r="V226" s="42">
        <f>ROUND(IF(SUM($U226:U226)&gt;$G$204,0,IF((SUM($U226:U226)+V25*$G$202)&gt;$G$204,$G$204-SUM($U226:U226),V25*$G$202)),2)</f>
        <v>6</v>
      </c>
      <c r="W226" s="42">
        <f>ROUND(IF(SUM($U226:V226)&gt;$G$204,0,IF((SUM($U226:V226)+W25*$G$202)&gt;$G$204,$G$204-SUM($U226:V226),W25*$G$202)),2)</f>
        <v>0</v>
      </c>
      <c r="X226" s="42">
        <f>ROUND(IF(SUM($U226:W226)&gt;$G$204,0,IF((SUM($U226:W226)+X25*$G$202)&gt;$G$204,$G$204-SUM($U226:W226),X25*$G$202)),2)</f>
        <v>0</v>
      </c>
      <c r="Y226" s="42">
        <f>ROUND(IF(SUM($U226:X226)&gt;$G$204,0,IF((SUM($U226:X226)+Y25*$G$202)&gt;$G$204,$G$204-SUM($U226:X226),Y25*$G$202)),2)</f>
        <v>0</v>
      </c>
      <c r="Z226" s="42">
        <f>ROUND(IF(SUM($U226:Y226)&gt;$G$204,0,IF((SUM($U226:Y226)+Z25*$G$202)&gt;$G$204,$G$204-SUM($U226:Y226),Z25*$G$202)),2)</f>
        <v>0</v>
      </c>
      <c r="AA226" s="42">
        <f>ROUND(IF(SUM($U226:Z226)&gt;$G$204,0,IF((SUM($U226:Z226)+AA25*$G$202)&gt;$G$204,$G$204-SUM($U226:Z226),AA25*$G$202)),2)</f>
        <v>0</v>
      </c>
      <c r="AB226" s="42">
        <f>ROUND(IF(SUM($U226:AA226)&gt;$G$204,0,IF((SUM($U226:AA226)+AB25*$G$202)&gt;$G$204,$G$204-SUM($U226:AA226),AB25*$G$202)),2)</f>
        <v>0</v>
      </c>
      <c r="AC226" s="42">
        <f>ROUND(IF(SUM($U226:AB226)&gt;$G$204,0,IF((SUM($U226:AB226)+AC25*$G$202)&gt;$G$204,$G$204-SUM($U226:AB226),AC25*$G$202)),2)</f>
        <v>0</v>
      </c>
      <c r="AD226" s="42">
        <f>ROUND(IF(SUM($U226:AC226)&gt;$G$204,0,IF((SUM($U226:AC226)+AD25*$G$202)&gt;$G$204,$G$204-SUM($U226:AC226),AD25*$G$202)),2)</f>
        <v>0</v>
      </c>
      <c r="AE226" s="42">
        <f>ROUND(IF(SUM($U226:AD226)&gt;$G$204,0,IF((SUM($U226:AD226)+AE25*$G$202)&gt;$G$204,$G$204-SUM($U226:AD226),AE25*$G$202)),2)</f>
        <v>0</v>
      </c>
      <c r="AF226" s="42">
        <f>ROUND(IF(SUM($U226:AE226)&gt;$G$204,0,IF((SUM($U226:AE226)+AF25*$G$202)&gt;$G$204,$G$204-SUM($U226:AE226),AF25*$G$202)),2)</f>
        <v>0</v>
      </c>
      <c r="AG226" s="42">
        <f>ROUND(IF(SUM($H226:H226)&gt;$G$204,0,IF((SUM($H226:H226)+AG25*$G$202)&gt;$G$204,$G$204-SUM($H226:H226),AG25*$G$202)),2)</f>
        <v>50</v>
      </c>
      <c r="AH226" s="42">
        <f>ROUND(IF(SUM($AG226:AG226)&gt;$G$204,0,IF((SUM($AG226:AG226)+AH25*$G$202)&gt;$G$204,$G$204-SUM($AG226:AG226),AH25*$G$202)),2)</f>
        <v>6</v>
      </c>
      <c r="AI226" s="42">
        <f>ROUND(IF(SUM($AG226:AH226)&gt;$G$204,0,IF((SUM($AG226:AH226)+AI25*$G$202)&gt;$G$204,$G$204-SUM($AG226:AH226),AI25*$G$202)),2)</f>
        <v>0</v>
      </c>
      <c r="AJ226" s="42">
        <f>ROUND(IF(SUM($AG226:AI226)&gt;$G$204,0,IF((SUM($AG226:AI226)+AJ25*$G$202)&gt;$G$204,$G$204-SUM($AG226:AI226),AJ25*$G$202)),2)</f>
        <v>0</v>
      </c>
      <c r="AK226" s="42">
        <f>ROUND(IF(SUM($AG226:AJ226)&gt;$G$204,0,IF((SUM($AG226:AJ226)+AK25*$G$202)&gt;$G$204,$G$204-SUM($AG226:AJ226),AK25*$G$202)),2)</f>
        <v>0</v>
      </c>
      <c r="AL226" s="42">
        <f>ROUND(IF(SUM($AG226:AK226)&gt;$G$204,0,IF((SUM($AG226:AK226)+AL25*$G$202)&gt;$G$204,$G$204-SUM($AG226:AK226),AL25*$G$202)),2)</f>
        <v>0</v>
      </c>
      <c r="AM226" s="42">
        <f>ROUND(IF(SUM($AG226:AL226)&gt;$G$204,0,IF((SUM($AG226:AL226)+AM25*$G$202)&gt;$G$204,$G$204-SUM($AG226:AL226),AM25*$G$202)),2)</f>
        <v>0</v>
      </c>
      <c r="AN226" s="42">
        <f>ROUND(IF(SUM($AG226:AM226)&gt;$G$204,0,IF((SUM($AG226:AM226)+AN25*$G$202)&gt;$G$204,$G$204-SUM($AG226:AM226),AN25*$G$202)),2)</f>
        <v>0</v>
      </c>
      <c r="AO226" s="42">
        <f>ROUND(IF(SUM($AG226:AN226)&gt;$G$204,0,IF((SUM($AG226:AN226)+AO25*$G$202)&gt;$G$204,$G$204-SUM($AG226:AN226),AO25*$G$202)),2)</f>
        <v>0</v>
      </c>
      <c r="AP226" s="42">
        <f>ROUND(IF(SUM($AG226:AO226)&gt;$G$204,0,IF((SUM($AG226:AO226)+AP25*$G$202)&gt;$G$204,$G$204-SUM($AG226:AO226),AP25*$G$202)),2)</f>
        <v>0</v>
      </c>
      <c r="AQ226" s="42">
        <f>ROUND(IF(SUM($AG226:AP226)&gt;$G$204,0,IF((SUM($AG226:AP226)+AQ25*$G$202)&gt;$G$204,$G$204-SUM($AG226:AP226),AQ25*$G$202)),2)</f>
        <v>0</v>
      </c>
      <c r="AR226" s="42">
        <f>ROUND(IF(SUM($AG226:AQ226)&gt;$G$204,0,IF((SUM($AG226:AQ226)+AR25*$G$202)&gt;$G$204,$G$204-SUM($AG226:AQ226),AR25*$G$202)),2)</f>
        <v>0</v>
      </c>
    </row>
    <row r="227" spans="1:44" x14ac:dyDescent="0.3">
      <c r="A227" s="38" t="str">
        <f t="shared" si="168"/>
        <v>Purchasing Assistant</v>
      </c>
      <c r="I227" s="42">
        <f>ROUND(IF(SUM($H227:H227)&gt;$G$204,0,IF((SUM($H227:H227)+I26*$G$202)&gt;$G$204,$G$204-SUM($H227:H227),I26*$G$202)),2)</f>
        <v>0</v>
      </c>
      <c r="J227" s="42">
        <f>ROUND(IF(SUM($I227:I227)&gt;$G$204,0,IF((SUM($I227:I227)+J26*$G$202)&gt;$G$204,$G$204-SUM($I227:I227),J26*$G$202)),2)</f>
        <v>0</v>
      </c>
      <c r="K227" s="42">
        <f>ROUND(IF(SUM($I227:J227)&gt;$G$204,0,IF((SUM($I227:J227)+K26*$G$202)&gt;$G$204,$G$204-SUM($I227:J227),K26*$G$202)),2)</f>
        <v>0</v>
      </c>
      <c r="L227" s="42">
        <f>ROUND(IF(SUM($I227:K227)&gt;$G$204,0,IF((SUM($I227:K227)+L26*$G$202)&gt;$G$204,$G$204-SUM($I227:K227),L26*$G$202)),2)</f>
        <v>0</v>
      </c>
      <c r="M227" s="42">
        <f>ROUND(IF(SUM($I227:L227)&gt;$G$204,0,IF((SUM($I227:L227)+M26*$G$202)&gt;$G$204,$G$204-SUM($I227:L227),M26*$G$202)),2)</f>
        <v>0</v>
      </c>
      <c r="N227" s="42">
        <f>ROUND(IF(SUM($I227:M227)&gt;$G$204,0,IF((SUM($I227:M227)+N26*$G$202)&gt;$G$204,$G$204-SUM($I227:M227),N26*$G$202)),2)</f>
        <v>0</v>
      </c>
      <c r="O227" s="42">
        <f>ROUND(IF(SUM($I227:N227)&gt;$G$204,0,IF((SUM($I227:N227)+O26*$G$202)&gt;$G$204,$G$204-SUM($I227:N227),O26*$G$202)),2)</f>
        <v>0</v>
      </c>
      <c r="P227" s="42">
        <f>ROUND(IF(SUM($I227:O227)&gt;$G$204,0,IF((SUM($I227:O227)+P26*$G$202)&gt;$G$204,$G$204-SUM($I227:O227),P26*$G$202)),2)</f>
        <v>0</v>
      </c>
      <c r="Q227" s="42">
        <f>ROUND(IF(SUM($I227:P227)&gt;$G$204,0,IF((SUM($I227:P227)+Q26*$G$202)&gt;$G$204,$G$204-SUM($I227:P227),Q26*$G$202)),2)</f>
        <v>0</v>
      </c>
      <c r="R227" s="42">
        <f>ROUND(IF(SUM($I227:Q227)&gt;$G$204,0,IF((SUM($I227:Q227)+R26*$G$202)&gt;$G$204,$G$204-SUM($I227:Q227),R26*$G$202)),2)</f>
        <v>0</v>
      </c>
      <c r="S227" s="42">
        <f>ROUND(IF(SUM($I227:R227)&gt;$G$204,0,IF((SUM($I227:R227)+S26*$G$202)&gt;$G$204,$G$204-SUM($I227:R227),S26*$G$202)),2)</f>
        <v>0</v>
      </c>
      <c r="T227" s="42">
        <f>ROUND(IF(SUM($I227:S227)&gt;$G$204,0,IF((SUM($I227:S227)+T26*$G$202)&gt;$G$204,$G$204-SUM($I227:S227),T26*$G$202)),2)</f>
        <v>0</v>
      </c>
      <c r="U227" s="42">
        <f>ROUND(IF(SUM($H227:H227)&gt;$G$204,0,IF((SUM($H227:H227)+U26*$G$202)&gt;$G$204,$G$204-SUM($H227:H227),U26*$G$202)),2)</f>
        <v>33.33</v>
      </c>
      <c r="V227" s="42">
        <f>ROUND(IF(SUM($U227:U227)&gt;$G$204,0,IF((SUM($U227:U227)+V26*$G$202)&gt;$G$204,$G$204-SUM($U227:U227),V26*$G$202)),2)</f>
        <v>22.67</v>
      </c>
      <c r="W227" s="42">
        <f>ROUND(IF(SUM($U227:V227)&gt;$G$204,0,IF((SUM($U227:V227)+W26*$G$202)&gt;$G$204,$G$204-SUM($U227:V227),W26*$G$202)),2)</f>
        <v>0</v>
      </c>
      <c r="X227" s="42">
        <f>ROUND(IF(SUM($U227:W227)&gt;$G$204,0,IF((SUM($U227:W227)+X26*$G$202)&gt;$G$204,$G$204-SUM($U227:W227),X26*$G$202)),2)</f>
        <v>0</v>
      </c>
      <c r="Y227" s="42">
        <f>ROUND(IF(SUM($U227:X227)&gt;$G$204,0,IF((SUM($U227:X227)+Y26*$G$202)&gt;$G$204,$G$204-SUM($U227:X227),Y26*$G$202)),2)</f>
        <v>0</v>
      </c>
      <c r="Z227" s="42">
        <f>ROUND(IF(SUM($U227:Y227)&gt;$G$204,0,IF((SUM($U227:Y227)+Z26*$G$202)&gt;$G$204,$G$204-SUM($U227:Y227),Z26*$G$202)),2)</f>
        <v>0</v>
      </c>
      <c r="AA227" s="42">
        <f>ROUND(IF(SUM($U227:Z227)&gt;$G$204,0,IF((SUM($U227:Z227)+AA26*$G$202)&gt;$G$204,$G$204-SUM($U227:Z227),AA26*$G$202)),2)</f>
        <v>0</v>
      </c>
      <c r="AB227" s="42">
        <f>ROUND(IF(SUM($U227:AA227)&gt;$G$204,0,IF((SUM($U227:AA227)+AB26*$G$202)&gt;$G$204,$G$204-SUM($U227:AA227),AB26*$G$202)),2)</f>
        <v>0</v>
      </c>
      <c r="AC227" s="42">
        <f>ROUND(IF(SUM($U227:AB227)&gt;$G$204,0,IF((SUM($U227:AB227)+AC26*$G$202)&gt;$G$204,$G$204-SUM($U227:AB227),AC26*$G$202)),2)</f>
        <v>0</v>
      </c>
      <c r="AD227" s="42">
        <f>ROUND(IF(SUM($U227:AC227)&gt;$G$204,0,IF((SUM($U227:AC227)+AD26*$G$202)&gt;$G$204,$G$204-SUM($U227:AC227),AD26*$G$202)),2)</f>
        <v>0</v>
      </c>
      <c r="AE227" s="42">
        <f>ROUND(IF(SUM($U227:AD227)&gt;$G$204,0,IF((SUM($U227:AD227)+AE26*$G$202)&gt;$G$204,$G$204-SUM($U227:AD227),AE26*$G$202)),2)</f>
        <v>0</v>
      </c>
      <c r="AF227" s="42">
        <f>ROUND(IF(SUM($U227:AE227)&gt;$G$204,0,IF((SUM($U227:AE227)+AF26*$G$202)&gt;$G$204,$G$204-SUM($U227:AE227),AF26*$G$202)),2)</f>
        <v>0</v>
      </c>
      <c r="AG227" s="42">
        <f>ROUND(IF(SUM($H227:H227)&gt;$G$204,0,IF((SUM($H227:H227)+AG26*$G$202)&gt;$G$204,$G$204-SUM($H227:H227),AG26*$G$202)),2)</f>
        <v>33.33</v>
      </c>
      <c r="AH227" s="42">
        <f>ROUND(IF(SUM($AG227:AG227)&gt;$G$204,0,IF((SUM($AG227:AG227)+AH26*$G$202)&gt;$G$204,$G$204-SUM($AG227:AG227),AH26*$G$202)),2)</f>
        <v>22.67</v>
      </c>
      <c r="AI227" s="42">
        <f>ROUND(IF(SUM($AG227:AH227)&gt;$G$204,0,IF((SUM($AG227:AH227)+AI26*$G$202)&gt;$G$204,$G$204-SUM($AG227:AH227),AI26*$G$202)),2)</f>
        <v>0</v>
      </c>
      <c r="AJ227" s="42">
        <f>ROUND(IF(SUM($AG227:AI227)&gt;$G$204,0,IF((SUM($AG227:AI227)+AJ26*$G$202)&gt;$G$204,$G$204-SUM($AG227:AI227),AJ26*$G$202)),2)</f>
        <v>0</v>
      </c>
      <c r="AK227" s="42">
        <f>ROUND(IF(SUM($AG227:AJ227)&gt;$G$204,0,IF((SUM($AG227:AJ227)+AK26*$G$202)&gt;$G$204,$G$204-SUM($AG227:AJ227),AK26*$G$202)),2)</f>
        <v>0</v>
      </c>
      <c r="AL227" s="42">
        <f>ROUND(IF(SUM($AG227:AK227)&gt;$G$204,0,IF((SUM($AG227:AK227)+AL26*$G$202)&gt;$G$204,$G$204-SUM($AG227:AK227),AL26*$G$202)),2)</f>
        <v>0</v>
      </c>
      <c r="AM227" s="42">
        <f>ROUND(IF(SUM($AG227:AL227)&gt;$G$204,0,IF((SUM($AG227:AL227)+AM26*$G$202)&gt;$G$204,$G$204-SUM($AG227:AL227),AM26*$G$202)),2)</f>
        <v>0</v>
      </c>
      <c r="AN227" s="42">
        <f>ROUND(IF(SUM($AG227:AM227)&gt;$G$204,0,IF((SUM($AG227:AM227)+AN26*$G$202)&gt;$G$204,$G$204-SUM($AG227:AM227),AN26*$G$202)),2)</f>
        <v>0</v>
      </c>
      <c r="AO227" s="42">
        <f>ROUND(IF(SUM($AG227:AN227)&gt;$G$204,0,IF((SUM($AG227:AN227)+AO26*$G$202)&gt;$G$204,$G$204-SUM($AG227:AN227),AO26*$G$202)),2)</f>
        <v>0</v>
      </c>
      <c r="AP227" s="42">
        <f>ROUND(IF(SUM($AG227:AO227)&gt;$G$204,0,IF((SUM($AG227:AO227)+AP26*$G$202)&gt;$G$204,$G$204-SUM($AG227:AO227),AP26*$G$202)),2)</f>
        <v>0</v>
      </c>
      <c r="AQ227" s="42">
        <f>ROUND(IF(SUM($AG227:AP227)&gt;$G$204,0,IF((SUM($AG227:AP227)+AQ26*$G$202)&gt;$G$204,$G$204-SUM($AG227:AP227),AQ26*$G$202)),2)</f>
        <v>0</v>
      </c>
      <c r="AR227" s="42">
        <f>ROUND(IF(SUM($AG227:AQ227)&gt;$G$204,0,IF((SUM($AG227:AQ227)+AR26*$G$202)&gt;$G$204,$G$204-SUM($AG227:AQ227),AR26*$G$202)),2)</f>
        <v>0</v>
      </c>
    </row>
    <row r="228" spans="1:44" x14ac:dyDescent="0.3">
      <c r="A228" s="38" t="str">
        <f t="shared" si="168"/>
        <v>Field Engineer</v>
      </c>
      <c r="I228" s="42">
        <f>ROUND(IF(SUM($H228:H228)&gt;$G$204,0,IF((SUM($H228:H228)+I27*$G$202)&gt;$G$204,$G$204-SUM($H228:H228),I27*$G$202)),2)</f>
        <v>0</v>
      </c>
      <c r="J228" s="42">
        <f>ROUND(IF(SUM($I228:I228)&gt;$G$204,0,IF((SUM($I228:I228)+J27*$G$202)&gt;$G$204,$G$204-SUM($I228:I228),J27*$G$202)),2)</f>
        <v>0</v>
      </c>
      <c r="K228" s="42">
        <f>ROUND(IF(SUM($I228:J228)&gt;$G$204,0,IF((SUM($I228:J228)+K27*$G$202)&gt;$G$204,$G$204-SUM($I228:J228),K27*$G$202)),2)</f>
        <v>0</v>
      </c>
      <c r="L228" s="42">
        <f>ROUND(IF(SUM($I228:K228)&gt;$G$204,0,IF((SUM($I228:K228)+L27*$G$202)&gt;$G$204,$G$204-SUM($I228:K228),L27*$G$202)),2)</f>
        <v>0</v>
      </c>
      <c r="M228" s="42">
        <f>ROUND(IF(SUM($I228:L228)&gt;$G$204,0,IF((SUM($I228:L228)+M27*$G$202)&gt;$G$204,$G$204-SUM($I228:L228),M27*$G$202)),2)</f>
        <v>0</v>
      </c>
      <c r="N228" s="42">
        <f>ROUND(IF(SUM($I228:M228)&gt;$G$204,0,IF((SUM($I228:M228)+N27*$G$202)&gt;$G$204,$G$204-SUM($I228:M228),N27*$G$202)),2)</f>
        <v>0</v>
      </c>
      <c r="O228" s="42">
        <f>ROUND(IF(SUM($I228:N228)&gt;$G$204,0,IF((SUM($I228:N228)+O27*$G$202)&gt;$G$204,$G$204-SUM($I228:N228),O27*$G$202)),2)</f>
        <v>0</v>
      </c>
      <c r="P228" s="42">
        <f>ROUND(IF(SUM($I228:O228)&gt;$G$204,0,IF((SUM($I228:O228)+P27*$G$202)&gt;$G$204,$G$204-SUM($I228:O228),P27*$G$202)),2)</f>
        <v>0</v>
      </c>
      <c r="Q228" s="42">
        <f>ROUND(IF(SUM($I228:P228)&gt;$G$204,0,IF((SUM($I228:P228)+Q27*$G$202)&gt;$G$204,$G$204-SUM($I228:P228),Q27*$G$202)),2)</f>
        <v>0</v>
      </c>
      <c r="R228" s="42">
        <f>ROUND(IF(SUM($I228:Q228)&gt;$G$204,0,IF((SUM($I228:Q228)+R27*$G$202)&gt;$G$204,$G$204-SUM($I228:Q228),R27*$G$202)),2)</f>
        <v>0</v>
      </c>
      <c r="S228" s="42">
        <f>ROUND(IF(SUM($I228:R228)&gt;$G$204,0,IF((SUM($I228:R228)+S27*$G$202)&gt;$G$204,$G$204-SUM($I228:R228),S27*$G$202)),2)</f>
        <v>0</v>
      </c>
      <c r="T228" s="42">
        <f>ROUND(IF(SUM($I228:S228)&gt;$G$204,0,IF((SUM($I228:S228)+T27*$G$202)&gt;$G$204,$G$204-SUM($I228:S228),T27*$G$202)),2)</f>
        <v>0</v>
      </c>
      <c r="U228" s="42">
        <f>ROUND(IF(SUM($H228:H228)&gt;$G$204,0,IF((SUM($H228:H228)+U27*$G$202)&gt;$G$204,$G$204-SUM($H228:H228),U27*$G$202)),2)</f>
        <v>40</v>
      </c>
      <c r="V228" s="42">
        <f>ROUND(IF(SUM($U228:U228)&gt;$G$204,0,IF((SUM($U228:U228)+V27*$G$202)&gt;$G$204,$G$204-SUM($U228:U228),V27*$G$202)),2)</f>
        <v>16</v>
      </c>
      <c r="W228" s="42">
        <f>ROUND(IF(SUM($U228:V228)&gt;$G$204,0,IF((SUM($U228:V228)+W27*$G$202)&gt;$G$204,$G$204-SUM($U228:V228),W27*$G$202)),2)</f>
        <v>0</v>
      </c>
      <c r="X228" s="42">
        <f>ROUND(IF(SUM($U228:W228)&gt;$G$204,0,IF((SUM($U228:W228)+X27*$G$202)&gt;$G$204,$G$204-SUM($U228:W228),X27*$G$202)),2)</f>
        <v>0</v>
      </c>
      <c r="Y228" s="42">
        <f>ROUND(IF(SUM($U228:X228)&gt;$G$204,0,IF((SUM($U228:X228)+Y27*$G$202)&gt;$G$204,$G$204-SUM($U228:X228),Y27*$G$202)),2)</f>
        <v>0</v>
      </c>
      <c r="Z228" s="42">
        <f>ROUND(IF(SUM($U228:Y228)&gt;$G$204,0,IF((SUM($U228:Y228)+Z27*$G$202)&gt;$G$204,$G$204-SUM($U228:Y228),Z27*$G$202)),2)</f>
        <v>0</v>
      </c>
      <c r="AA228" s="42">
        <f>ROUND(IF(SUM($U228:Z228)&gt;$G$204,0,IF((SUM($U228:Z228)+AA27*$G$202)&gt;$G$204,$G$204-SUM($U228:Z228),AA27*$G$202)),2)</f>
        <v>0</v>
      </c>
      <c r="AB228" s="42">
        <f>ROUND(IF(SUM($U228:AA228)&gt;$G$204,0,IF((SUM($U228:AA228)+AB27*$G$202)&gt;$G$204,$G$204-SUM($U228:AA228),AB27*$G$202)),2)</f>
        <v>0</v>
      </c>
      <c r="AC228" s="42">
        <f>ROUND(IF(SUM($U228:AB228)&gt;$G$204,0,IF((SUM($U228:AB228)+AC27*$G$202)&gt;$G$204,$G$204-SUM($U228:AB228),AC27*$G$202)),2)</f>
        <v>0</v>
      </c>
      <c r="AD228" s="42">
        <f>ROUND(IF(SUM($U228:AC228)&gt;$G$204,0,IF((SUM($U228:AC228)+AD27*$G$202)&gt;$G$204,$G$204-SUM($U228:AC228),AD27*$G$202)),2)</f>
        <v>0</v>
      </c>
      <c r="AE228" s="42">
        <f>ROUND(IF(SUM($U228:AD228)&gt;$G$204,0,IF((SUM($U228:AD228)+AE27*$G$202)&gt;$G$204,$G$204-SUM($U228:AD228),AE27*$G$202)),2)</f>
        <v>0</v>
      </c>
      <c r="AF228" s="42">
        <f>ROUND(IF(SUM($U228:AE228)&gt;$G$204,0,IF((SUM($U228:AE228)+AF27*$G$202)&gt;$G$204,$G$204-SUM($U228:AE228),AF27*$G$202)),2)</f>
        <v>0</v>
      </c>
      <c r="AG228" s="42">
        <f>ROUND(IF(SUM($H228:H228)&gt;$G$204,0,IF((SUM($H228:H228)+AG27*$G$202)&gt;$G$204,$G$204-SUM($H228:H228),AG27*$G$202)),2)</f>
        <v>40</v>
      </c>
      <c r="AH228" s="42">
        <f>ROUND(IF(SUM($AG228:AG228)&gt;$G$204,0,IF((SUM($AG228:AG228)+AH27*$G$202)&gt;$G$204,$G$204-SUM($AG228:AG228),AH27*$G$202)),2)</f>
        <v>16</v>
      </c>
      <c r="AI228" s="42">
        <f>ROUND(IF(SUM($AG228:AH228)&gt;$G$204,0,IF((SUM($AG228:AH228)+AI27*$G$202)&gt;$G$204,$G$204-SUM($AG228:AH228),AI27*$G$202)),2)</f>
        <v>0</v>
      </c>
      <c r="AJ228" s="42">
        <f>ROUND(IF(SUM($AG228:AI228)&gt;$G$204,0,IF((SUM($AG228:AI228)+AJ27*$G$202)&gt;$G$204,$G$204-SUM($AG228:AI228),AJ27*$G$202)),2)</f>
        <v>0</v>
      </c>
      <c r="AK228" s="42">
        <f>ROUND(IF(SUM($AG228:AJ228)&gt;$G$204,0,IF((SUM($AG228:AJ228)+AK27*$G$202)&gt;$G$204,$G$204-SUM($AG228:AJ228),AK27*$G$202)),2)</f>
        <v>0</v>
      </c>
      <c r="AL228" s="42">
        <f>ROUND(IF(SUM($AG228:AK228)&gt;$G$204,0,IF((SUM($AG228:AK228)+AL27*$G$202)&gt;$G$204,$G$204-SUM($AG228:AK228),AL27*$G$202)),2)</f>
        <v>0</v>
      </c>
      <c r="AM228" s="42">
        <f>ROUND(IF(SUM($AG228:AL228)&gt;$G$204,0,IF((SUM($AG228:AL228)+AM27*$G$202)&gt;$G$204,$G$204-SUM($AG228:AL228),AM27*$G$202)),2)</f>
        <v>0</v>
      </c>
      <c r="AN228" s="42">
        <f>ROUND(IF(SUM($AG228:AM228)&gt;$G$204,0,IF((SUM($AG228:AM228)+AN27*$G$202)&gt;$G$204,$G$204-SUM($AG228:AM228),AN27*$G$202)),2)</f>
        <v>0</v>
      </c>
      <c r="AO228" s="42">
        <f>ROUND(IF(SUM($AG228:AN228)&gt;$G$204,0,IF((SUM($AG228:AN228)+AO27*$G$202)&gt;$G$204,$G$204-SUM($AG228:AN228),AO27*$G$202)),2)</f>
        <v>0</v>
      </c>
      <c r="AP228" s="42">
        <f>ROUND(IF(SUM($AG228:AO228)&gt;$G$204,0,IF((SUM($AG228:AO228)+AP27*$G$202)&gt;$G$204,$G$204-SUM($AG228:AO228),AP27*$G$202)),2)</f>
        <v>0</v>
      </c>
      <c r="AQ228" s="42">
        <f>ROUND(IF(SUM($AG228:AP228)&gt;$G$204,0,IF((SUM($AG228:AP228)+AQ27*$G$202)&gt;$G$204,$G$204-SUM($AG228:AP228),AQ27*$G$202)),2)</f>
        <v>0</v>
      </c>
      <c r="AR228" s="42">
        <f>ROUND(IF(SUM($AG228:AQ228)&gt;$G$204,0,IF((SUM($AG228:AQ228)+AR27*$G$202)&gt;$G$204,$G$204-SUM($AG228:AQ228),AR27*$G$202)),2)</f>
        <v>0</v>
      </c>
    </row>
    <row r="229" spans="1:44" x14ac:dyDescent="0.3">
      <c r="A229" s="38" t="str">
        <f t="shared" si="168"/>
        <v>Regional Director/NE</v>
      </c>
      <c r="I229" s="42">
        <f>ROUND(IF(SUM($H229:H229)&gt;$G$204,0,IF((SUM($H229:H229)+I28*$G$202)&gt;$G$204,$G$204-SUM($H229:H229),I28*$G$202)),2)</f>
        <v>0</v>
      </c>
      <c r="J229" s="42">
        <f>ROUND(IF(SUM($I229:I229)&gt;$G$204,0,IF((SUM($I229:I229)+J28*$G$202)&gt;$G$204,$G$204-SUM($I229:I229),J28*$G$202)),2)</f>
        <v>0</v>
      </c>
      <c r="K229" s="42">
        <f>ROUND(IF(SUM($I229:J229)&gt;$G$204,0,IF((SUM($I229:J229)+K28*$G$202)&gt;$G$204,$G$204-SUM($I229:J229),K28*$G$202)),2)</f>
        <v>0</v>
      </c>
      <c r="L229" s="42">
        <f>ROUND(IF(SUM($I229:K229)&gt;$G$204,0,IF((SUM($I229:K229)+L28*$G$202)&gt;$G$204,$G$204-SUM($I229:K229),L28*$G$202)),2)</f>
        <v>0</v>
      </c>
      <c r="M229" s="42">
        <f>ROUND(IF(SUM($I229:L229)&gt;$G$204,0,IF((SUM($I229:L229)+M28*$G$202)&gt;$G$204,$G$204-SUM($I229:L229),M28*$G$202)),2)</f>
        <v>0</v>
      </c>
      <c r="N229" s="42">
        <f>ROUND(IF(SUM($I229:M229)&gt;$G$204,0,IF((SUM($I229:M229)+N28*$G$202)&gt;$G$204,$G$204-SUM($I229:M229),N28*$G$202)),2)</f>
        <v>0</v>
      </c>
      <c r="O229" s="42">
        <f>ROUND(IF(SUM($I229:N229)&gt;$G$204,0,IF((SUM($I229:N229)+O28*$G$202)&gt;$G$204,$G$204-SUM($I229:N229),O28*$G$202)),2)</f>
        <v>0</v>
      </c>
      <c r="P229" s="42">
        <f>ROUND(IF(SUM($I229:O229)&gt;$G$204,0,IF((SUM($I229:O229)+P28*$G$202)&gt;$G$204,$G$204-SUM($I229:O229),P28*$G$202)),2)</f>
        <v>0</v>
      </c>
      <c r="Q229" s="42">
        <f>ROUND(IF(SUM($I229:P229)&gt;$G$204,0,IF((SUM($I229:P229)+Q28*$G$202)&gt;$G$204,$G$204-SUM($I229:P229),Q28*$G$202)),2)</f>
        <v>0</v>
      </c>
      <c r="R229" s="42">
        <f>ROUND(IF(SUM($I229:Q229)&gt;$G$204,0,IF((SUM($I229:Q229)+R28*$G$202)&gt;$G$204,$G$204-SUM($I229:Q229),R28*$G$202)),2)</f>
        <v>0</v>
      </c>
      <c r="S229" s="42">
        <f>ROUND(IF(SUM($I229:R229)&gt;$G$204,0,IF((SUM($I229:R229)+S28*$G$202)&gt;$G$204,$G$204-SUM($I229:R229),S28*$G$202)),2)</f>
        <v>0</v>
      </c>
      <c r="T229" s="42">
        <f>ROUND(IF(SUM($I229:S229)&gt;$G$204,0,IF((SUM($I229:S229)+T28*$G$202)&gt;$G$204,$G$204-SUM($I229:S229),T28*$G$202)),2)</f>
        <v>0</v>
      </c>
      <c r="U229" s="42">
        <f>ROUND(IF(SUM($H229:H229)&gt;$G$204,0,IF((SUM($H229:H229)+U28*$G$202)&gt;$G$204,$G$204-SUM($H229:H229),U28*$G$202)),2)</f>
        <v>50</v>
      </c>
      <c r="V229" s="42">
        <f>ROUND(IF(SUM($U229:U229)&gt;$G$204,0,IF((SUM($U229:U229)+V28*$G$202)&gt;$G$204,$G$204-SUM($U229:U229),V28*$G$202)),2)</f>
        <v>6</v>
      </c>
      <c r="W229" s="42">
        <f>ROUND(IF(SUM($U229:V229)&gt;$G$204,0,IF((SUM($U229:V229)+W28*$G$202)&gt;$G$204,$G$204-SUM($U229:V229),W28*$G$202)),2)</f>
        <v>0</v>
      </c>
      <c r="X229" s="42">
        <f>ROUND(IF(SUM($U229:W229)&gt;$G$204,0,IF((SUM($U229:W229)+X28*$G$202)&gt;$G$204,$G$204-SUM($U229:W229),X28*$G$202)),2)</f>
        <v>0</v>
      </c>
      <c r="Y229" s="42">
        <f>ROUND(IF(SUM($U229:X229)&gt;$G$204,0,IF((SUM($U229:X229)+Y28*$G$202)&gt;$G$204,$G$204-SUM($U229:X229),Y28*$G$202)),2)</f>
        <v>0</v>
      </c>
      <c r="Z229" s="42">
        <f>ROUND(IF(SUM($U229:Y229)&gt;$G$204,0,IF((SUM($U229:Y229)+Z28*$G$202)&gt;$G$204,$G$204-SUM($U229:Y229),Z28*$G$202)),2)</f>
        <v>0</v>
      </c>
      <c r="AA229" s="42">
        <f>ROUND(IF(SUM($U229:Z229)&gt;$G$204,0,IF((SUM($U229:Z229)+AA28*$G$202)&gt;$G$204,$G$204-SUM($U229:Z229),AA28*$G$202)),2)</f>
        <v>0</v>
      </c>
      <c r="AB229" s="42">
        <f>ROUND(IF(SUM($U229:AA229)&gt;$G$204,0,IF((SUM($U229:AA229)+AB28*$G$202)&gt;$G$204,$G$204-SUM($U229:AA229),AB28*$G$202)),2)</f>
        <v>0</v>
      </c>
      <c r="AC229" s="42">
        <f>ROUND(IF(SUM($U229:AB229)&gt;$G$204,0,IF((SUM($U229:AB229)+AC28*$G$202)&gt;$G$204,$G$204-SUM($U229:AB229),AC28*$G$202)),2)</f>
        <v>0</v>
      </c>
      <c r="AD229" s="42">
        <f>ROUND(IF(SUM($U229:AC229)&gt;$G$204,0,IF((SUM($U229:AC229)+AD28*$G$202)&gt;$G$204,$G$204-SUM($U229:AC229),AD28*$G$202)),2)</f>
        <v>0</v>
      </c>
      <c r="AE229" s="42">
        <f>ROUND(IF(SUM($U229:AD229)&gt;$G$204,0,IF((SUM($U229:AD229)+AE28*$G$202)&gt;$G$204,$G$204-SUM($U229:AD229),AE28*$G$202)),2)</f>
        <v>0</v>
      </c>
      <c r="AF229" s="42">
        <f>ROUND(IF(SUM($U229:AE229)&gt;$G$204,0,IF((SUM($U229:AE229)+AF28*$G$202)&gt;$G$204,$G$204-SUM($U229:AE229),AF28*$G$202)),2)</f>
        <v>0</v>
      </c>
      <c r="AG229" s="42">
        <f>ROUND(IF(SUM($H229:H229)&gt;$G$204,0,IF((SUM($H229:H229)+AG28*$G$202)&gt;$G$204,$G$204-SUM($H229:H229),AG28*$G$202)),2)</f>
        <v>50</v>
      </c>
      <c r="AH229" s="42">
        <f>ROUND(IF(SUM($AG229:AG229)&gt;$G$204,0,IF((SUM($AG229:AG229)+AH28*$G$202)&gt;$G$204,$G$204-SUM($AG229:AG229),AH28*$G$202)),2)</f>
        <v>6</v>
      </c>
      <c r="AI229" s="42">
        <f>ROUND(IF(SUM($AG229:AH229)&gt;$G$204,0,IF((SUM($AG229:AH229)+AI28*$G$202)&gt;$G$204,$G$204-SUM($AG229:AH229),AI28*$G$202)),2)</f>
        <v>0</v>
      </c>
      <c r="AJ229" s="42">
        <f>ROUND(IF(SUM($AG229:AI229)&gt;$G$204,0,IF((SUM($AG229:AI229)+AJ28*$G$202)&gt;$G$204,$G$204-SUM($AG229:AI229),AJ28*$G$202)),2)</f>
        <v>0</v>
      </c>
      <c r="AK229" s="42">
        <f>ROUND(IF(SUM($AG229:AJ229)&gt;$G$204,0,IF((SUM($AG229:AJ229)+AK28*$G$202)&gt;$G$204,$G$204-SUM($AG229:AJ229),AK28*$G$202)),2)</f>
        <v>0</v>
      </c>
      <c r="AL229" s="42">
        <f>ROUND(IF(SUM($AG229:AK229)&gt;$G$204,0,IF((SUM($AG229:AK229)+AL28*$G$202)&gt;$G$204,$G$204-SUM($AG229:AK229),AL28*$G$202)),2)</f>
        <v>0</v>
      </c>
      <c r="AM229" s="42">
        <f>ROUND(IF(SUM($AG229:AL229)&gt;$G$204,0,IF((SUM($AG229:AL229)+AM28*$G$202)&gt;$G$204,$G$204-SUM($AG229:AL229),AM28*$G$202)),2)</f>
        <v>0</v>
      </c>
      <c r="AN229" s="42">
        <f>ROUND(IF(SUM($AG229:AM229)&gt;$G$204,0,IF((SUM($AG229:AM229)+AN28*$G$202)&gt;$G$204,$G$204-SUM($AG229:AM229),AN28*$G$202)),2)</f>
        <v>0</v>
      </c>
      <c r="AO229" s="42">
        <f>ROUND(IF(SUM($AG229:AN229)&gt;$G$204,0,IF((SUM($AG229:AN229)+AO28*$G$202)&gt;$G$204,$G$204-SUM($AG229:AN229),AO28*$G$202)),2)</f>
        <v>0</v>
      </c>
      <c r="AP229" s="42">
        <f>ROUND(IF(SUM($AG229:AO229)&gt;$G$204,0,IF((SUM($AG229:AO229)+AP28*$G$202)&gt;$G$204,$G$204-SUM($AG229:AO229),AP28*$G$202)),2)</f>
        <v>0</v>
      </c>
      <c r="AQ229" s="42">
        <f>ROUND(IF(SUM($AG229:AP229)&gt;$G$204,0,IF((SUM($AG229:AP229)+AQ28*$G$202)&gt;$G$204,$G$204-SUM($AG229:AP229),AQ28*$G$202)),2)</f>
        <v>0</v>
      </c>
      <c r="AR229" s="42">
        <f>ROUND(IF(SUM($AG229:AQ229)&gt;$G$204,0,IF((SUM($AG229:AQ229)+AR28*$G$202)&gt;$G$204,$G$204-SUM($AG229:AQ229),AR28*$G$202)),2)</f>
        <v>0</v>
      </c>
    </row>
    <row r="230" spans="1:44" x14ac:dyDescent="0.3">
      <c r="A230" s="38" t="str">
        <f t="shared" si="168"/>
        <v>Regional Director/SE</v>
      </c>
      <c r="I230" s="42">
        <f>ROUND(IF(SUM($H230:H230)&gt;$G$204,0,IF((SUM($H230:H230)+I29*$G$202)&gt;$G$204,$G$204-SUM($H230:H230),I29*$G$202)),2)</f>
        <v>0</v>
      </c>
      <c r="J230" s="42">
        <f>ROUND(IF(SUM($I230:I230)&gt;$G$204,0,IF((SUM($I230:I230)+J29*$G$202)&gt;$G$204,$G$204-SUM($I230:I230),J29*$G$202)),2)</f>
        <v>0</v>
      </c>
      <c r="K230" s="42">
        <f>ROUND(IF(SUM($I230:J230)&gt;$G$204,0,IF((SUM($I230:J230)+K29*$G$202)&gt;$G$204,$G$204-SUM($I230:J230),K29*$G$202)),2)</f>
        <v>0</v>
      </c>
      <c r="L230" s="42">
        <f>ROUND(IF(SUM($I230:K230)&gt;$G$204,0,IF((SUM($I230:K230)+L29*$G$202)&gt;$G$204,$G$204-SUM($I230:K230),L29*$G$202)),2)</f>
        <v>0</v>
      </c>
      <c r="M230" s="42">
        <f>ROUND(IF(SUM($I230:L230)&gt;$G$204,0,IF((SUM($I230:L230)+M29*$G$202)&gt;$G$204,$G$204-SUM($I230:L230),M29*$G$202)),2)</f>
        <v>0</v>
      </c>
      <c r="N230" s="42">
        <f>ROUND(IF(SUM($I230:M230)&gt;$G$204,0,IF((SUM($I230:M230)+N29*$G$202)&gt;$G$204,$G$204-SUM($I230:M230),N29*$G$202)),2)</f>
        <v>0</v>
      </c>
      <c r="O230" s="42">
        <f>ROUND(IF(SUM($I230:N230)&gt;$G$204,0,IF((SUM($I230:N230)+O29*$G$202)&gt;$G$204,$G$204-SUM($I230:N230),O29*$G$202)),2)</f>
        <v>0</v>
      </c>
      <c r="P230" s="42">
        <f>ROUND(IF(SUM($I230:O230)&gt;$G$204,0,IF((SUM($I230:O230)+P29*$G$202)&gt;$G$204,$G$204-SUM($I230:O230),P29*$G$202)),2)</f>
        <v>0</v>
      </c>
      <c r="Q230" s="42">
        <f>ROUND(IF(SUM($I230:P230)&gt;$G$204,0,IF((SUM($I230:P230)+Q29*$G$202)&gt;$G$204,$G$204-SUM($I230:P230),Q29*$G$202)),2)</f>
        <v>0</v>
      </c>
      <c r="R230" s="42">
        <f>ROUND(IF(SUM($I230:Q230)&gt;$G$204,0,IF((SUM($I230:Q230)+R29*$G$202)&gt;$G$204,$G$204-SUM($I230:Q230),R29*$G$202)),2)</f>
        <v>0</v>
      </c>
      <c r="S230" s="42">
        <f>ROUND(IF(SUM($I230:R230)&gt;$G$204,0,IF((SUM($I230:R230)+S29*$G$202)&gt;$G$204,$G$204-SUM($I230:R230),S29*$G$202)),2)</f>
        <v>0</v>
      </c>
      <c r="T230" s="42">
        <f>ROUND(IF(SUM($I230:S230)&gt;$G$204,0,IF((SUM($I230:S230)+T29*$G$202)&gt;$G$204,$G$204-SUM($I230:S230),T29*$G$202)),2)</f>
        <v>0</v>
      </c>
      <c r="U230" s="42">
        <f>ROUND(IF(SUM($H230:H230)&gt;$G$204,0,IF((SUM($H230:H230)+U29*$G$202)&gt;$G$204,$G$204-SUM($H230:H230),U29*$G$202)),2)</f>
        <v>50</v>
      </c>
      <c r="V230" s="42">
        <f>ROUND(IF(SUM($U230:U230)&gt;$G$204,0,IF((SUM($U230:U230)+V29*$G$202)&gt;$G$204,$G$204-SUM($U230:U230),V29*$G$202)),2)</f>
        <v>6</v>
      </c>
      <c r="W230" s="42">
        <f>ROUND(IF(SUM($U230:V230)&gt;$G$204,0,IF((SUM($U230:V230)+W29*$G$202)&gt;$G$204,$G$204-SUM($U230:V230),W29*$G$202)),2)</f>
        <v>0</v>
      </c>
      <c r="X230" s="42">
        <f>ROUND(IF(SUM($U230:W230)&gt;$G$204,0,IF((SUM($U230:W230)+X29*$G$202)&gt;$G$204,$G$204-SUM($U230:W230),X29*$G$202)),2)</f>
        <v>0</v>
      </c>
      <c r="Y230" s="42">
        <f>ROUND(IF(SUM($U230:X230)&gt;$G$204,0,IF((SUM($U230:X230)+Y29*$G$202)&gt;$G$204,$G$204-SUM($U230:X230),Y29*$G$202)),2)</f>
        <v>0</v>
      </c>
      <c r="Z230" s="42">
        <f>ROUND(IF(SUM($U230:Y230)&gt;$G$204,0,IF((SUM($U230:Y230)+Z29*$G$202)&gt;$G$204,$G$204-SUM($U230:Y230),Z29*$G$202)),2)</f>
        <v>0</v>
      </c>
      <c r="AA230" s="42">
        <f>ROUND(IF(SUM($U230:Z230)&gt;$G$204,0,IF((SUM($U230:Z230)+AA29*$G$202)&gt;$G$204,$G$204-SUM($U230:Z230),AA29*$G$202)),2)</f>
        <v>0</v>
      </c>
      <c r="AB230" s="42">
        <f>ROUND(IF(SUM($U230:AA230)&gt;$G$204,0,IF((SUM($U230:AA230)+AB29*$G$202)&gt;$G$204,$G$204-SUM($U230:AA230),AB29*$G$202)),2)</f>
        <v>0</v>
      </c>
      <c r="AC230" s="42">
        <f>ROUND(IF(SUM($U230:AB230)&gt;$G$204,0,IF((SUM($U230:AB230)+AC29*$G$202)&gt;$G$204,$G$204-SUM($U230:AB230),AC29*$G$202)),2)</f>
        <v>0</v>
      </c>
      <c r="AD230" s="42">
        <f>ROUND(IF(SUM($U230:AC230)&gt;$G$204,0,IF((SUM($U230:AC230)+AD29*$G$202)&gt;$G$204,$G$204-SUM($U230:AC230),AD29*$G$202)),2)</f>
        <v>0</v>
      </c>
      <c r="AE230" s="42">
        <f>ROUND(IF(SUM($U230:AD230)&gt;$G$204,0,IF((SUM($U230:AD230)+AE29*$G$202)&gt;$G$204,$G$204-SUM($U230:AD230),AE29*$G$202)),2)</f>
        <v>0</v>
      </c>
      <c r="AF230" s="42">
        <f>ROUND(IF(SUM($U230:AE230)&gt;$G$204,0,IF((SUM($U230:AE230)+AF29*$G$202)&gt;$G$204,$G$204-SUM($U230:AE230),AF29*$G$202)),2)</f>
        <v>0</v>
      </c>
      <c r="AG230" s="42">
        <f>ROUND(IF(SUM($H230:H230)&gt;$G$204,0,IF((SUM($H230:H230)+AG29*$G$202)&gt;$G$204,$G$204-SUM($H230:H230),AG29*$G$202)),2)</f>
        <v>50</v>
      </c>
      <c r="AH230" s="42">
        <f>ROUND(IF(SUM($AG230:AG230)&gt;$G$204,0,IF((SUM($AG230:AG230)+AH29*$G$202)&gt;$G$204,$G$204-SUM($AG230:AG230),AH29*$G$202)),2)</f>
        <v>6</v>
      </c>
      <c r="AI230" s="42">
        <f>ROUND(IF(SUM($AG230:AH230)&gt;$G$204,0,IF((SUM($AG230:AH230)+AI29*$G$202)&gt;$G$204,$G$204-SUM($AG230:AH230),AI29*$G$202)),2)</f>
        <v>0</v>
      </c>
      <c r="AJ230" s="42">
        <f>ROUND(IF(SUM($AG230:AI230)&gt;$G$204,0,IF((SUM($AG230:AI230)+AJ29*$G$202)&gt;$G$204,$G$204-SUM($AG230:AI230),AJ29*$G$202)),2)</f>
        <v>0</v>
      </c>
      <c r="AK230" s="42">
        <f>ROUND(IF(SUM($AG230:AJ230)&gt;$G$204,0,IF((SUM($AG230:AJ230)+AK29*$G$202)&gt;$G$204,$G$204-SUM($AG230:AJ230),AK29*$G$202)),2)</f>
        <v>0</v>
      </c>
      <c r="AL230" s="42">
        <f>ROUND(IF(SUM($AG230:AK230)&gt;$G$204,0,IF((SUM($AG230:AK230)+AL29*$G$202)&gt;$G$204,$G$204-SUM($AG230:AK230),AL29*$G$202)),2)</f>
        <v>0</v>
      </c>
      <c r="AM230" s="42">
        <f>ROUND(IF(SUM($AG230:AL230)&gt;$G$204,0,IF((SUM($AG230:AL230)+AM29*$G$202)&gt;$G$204,$G$204-SUM($AG230:AL230),AM29*$G$202)),2)</f>
        <v>0</v>
      </c>
      <c r="AN230" s="42">
        <f>ROUND(IF(SUM($AG230:AM230)&gt;$G$204,0,IF((SUM($AG230:AM230)+AN29*$G$202)&gt;$G$204,$G$204-SUM($AG230:AM230),AN29*$G$202)),2)</f>
        <v>0</v>
      </c>
      <c r="AO230" s="42">
        <f>ROUND(IF(SUM($AG230:AN230)&gt;$G$204,0,IF((SUM($AG230:AN230)+AO29*$G$202)&gt;$G$204,$G$204-SUM($AG230:AN230),AO29*$G$202)),2)</f>
        <v>0</v>
      </c>
      <c r="AP230" s="42">
        <f>ROUND(IF(SUM($AG230:AO230)&gt;$G$204,0,IF((SUM($AG230:AO230)+AP29*$G$202)&gt;$G$204,$G$204-SUM($AG230:AO230),AP29*$G$202)),2)</f>
        <v>0</v>
      </c>
      <c r="AQ230" s="42">
        <f>ROUND(IF(SUM($AG230:AP230)&gt;$G$204,0,IF((SUM($AG230:AP230)+AQ29*$G$202)&gt;$G$204,$G$204-SUM($AG230:AP230),AQ29*$G$202)),2)</f>
        <v>0</v>
      </c>
      <c r="AR230" s="42">
        <f>ROUND(IF(SUM($AG230:AQ230)&gt;$G$204,0,IF((SUM($AG230:AQ230)+AR29*$G$202)&gt;$G$204,$G$204-SUM($AG230:AQ230),AR29*$G$202)),2)</f>
        <v>0</v>
      </c>
    </row>
    <row r="231" spans="1:44" x14ac:dyDescent="0.3">
      <c r="A231" s="38" t="str">
        <f t="shared" si="168"/>
        <v>Regional Director/West</v>
      </c>
      <c r="I231" s="42">
        <f>ROUND(IF(SUM($H231:H231)&gt;$G$204,0,IF((SUM($H231:H231)+I30*$G$202)&gt;$G$204,$G$204-SUM($H231:H231),I30*$G$202)),2)</f>
        <v>0</v>
      </c>
      <c r="J231" s="42">
        <f>ROUND(IF(SUM($I231:I231)&gt;$G$204,0,IF((SUM($I231:I231)+J30*$G$202)&gt;$G$204,$G$204-SUM($I231:I231),J30*$G$202)),2)</f>
        <v>0</v>
      </c>
      <c r="K231" s="42">
        <f>ROUND(IF(SUM($I231:J231)&gt;$G$204,0,IF((SUM($I231:J231)+K30*$G$202)&gt;$G$204,$G$204-SUM($I231:J231),K30*$G$202)),2)</f>
        <v>0</v>
      </c>
      <c r="L231" s="42">
        <f>ROUND(IF(SUM($I231:K231)&gt;$G$204,0,IF((SUM($I231:K231)+L30*$G$202)&gt;$G$204,$G$204-SUM($I231:K231),L30*$G$202)),2)</f>
        <v>0</v>
      </c>
      <c r="M231" s="42">
        <f>ROUND(IF(SUM($I231:L231)&gt;$G$204,0,IF((SUM($I231:L231)+M30*$G$202)&gt;$G$204,$G$204-SUM($I231:L231),M30*$G$202)),2)</f>
        <v>0</v>
      </c>
      <c r="N231" s="42">
        <f>ROUND(IF(SUM($I231:M231)&gt;$G$204,0,IF((SUM($I231:M231)+N30*$G$202)&gt;$G$204,$G$204-SUM($I231:M231),N30*$G$202)),2)</f>
        <v>0</v>
      </c>
      <c r="O231" s="42">
        <f>ROUND(IF(SUM($I231:N231)&gt;$G$204,0,IF((SUM($I231:N231)+O30*$G$202)&gt;$G$204,$G$204-SUM($I231:N231),O30*$G$202)),2)</f>
        <v>0</v>
      </c>
      <c r="P231" s="42">
        <f>ROUND(IF(SUM($I231:O231)&gt;$G$204,0,IF((SUM($I231:O231)+P30*$G$202)&gt;$G$204,$G$204-SUM($I231:O231),P30*$G$202)),2)</f>
        <v>0</v>
      </c>
      <c r="Q231" s="42">
        <f>ROUND(IF(SUM($I231:P231)&gt;$G$204,0,IF((SUM($I231:P231)+Q30*$G$202)&gt;$G$204,$G$204-SUM($I231:P231),Q30*$G$202)),2)</f>
        <v>0</v>
      </c>
      <c r="R231" s="42">
        <f>ROUND(IF(SUM($I231:Q231)&gt;$G$204,0,IF((SUM($I231:Q231)+R30*$G$202)&gt;$G$204,$G$204-SUM($I231:Q231),R30*$G$202)),2)</f>
        <v>0</v>
      </c>
      <c r="S231" s="42">
        <f>ROUND(IF(SUM($I231:R231)&gt;$G$204,0,IF((SUM($I231:R231)+S30*$G$202)&gt;$G$204,$G$204-SUM($I231:R231),S30*$G$202)),2)</f>
        <v>0</v>
      </c>
      <c r="T231" s="42">
        <f>ROUND(IF(SUM($I231:S231)&gt;$G$204,0,IF((SUM($I231:S231)+T30*$G$202)&gt;$G$204,$G$204-SUM($I231:S231),T30*$G$202)),2)</f>
        <v>0</v>
      </c>
      <c r="U231" s="42">
        <f>ROUND(IF(SUM($H231:H231)&gt;$G$204,0,IF((SUM($H231:H231)+U30*$G$202)&gt;$G$204,$G$204-SUM($H231:H231),U30*$G$202)),2)</f>
        <v>50</v>
      </c>
      <c r="V231" s="42">
        <f>ROUND(IF(SUM($U231:U231)&gt;$G$204,0,IF((SUM($U231:U231)+V30*$G$202)&gt;$G$204,$G$204-SUM($U231:U231),V30*$G$202)),2)</f>
        <v>6</v>
      </c>
      <c r="W231" s="42">
        <f>ROUND(IF(SUM($U231:V231)&gt;$G$204,0,IF((SUM($U231:V231)+W30*$G$202)&gt;$G$204,$G$204-SUM($U231:V231),W30*$G$202)),2)</f>
        <v>0</v>
      </c>
      <c r="X231" s="42">
        <f>ROUND(IF(SUM($U231:W231)&gt;$G$204,0,IF((SUM($U231:W231)+X30*$G$202)&gt;$G$204,$G$204-SUM($U231:W231),X30*$G$202)),2)</f>
        <v>0</v>
      </c>
      <c r="Y231" s="42">
        <f>ROUND(IF(SUM($U231:X231)&gt;$G$204,0,IF((SUM($U231:X231)+Y30*$G$202)&gt;$G$204,$G$204-SUM($U231:X231),Y30*$G$202)),2)</f>
        <v>0</v>
      </c>
      <c r="Z231" s="42">
        <f>ROUND(IF(SUM($U231:Y231)&gt;$G$204,0,IF((SUM($U231:Y231)+Z30*$G$202)&gt;$G$204,$G$204-SUM($U231:Y231),Z30*$G$202)),2)</f>
        <v>0</v>
      </c>
      <c r="AA231" s="42">
        <f>ROUND(IF(SUM($U231:Z231)&gt;$G$204,0,IF((SUM($U231:Z231)+AA30*$G$202)&gt;$G$204,$G$204-SUM($U231:Z231),AA30*$G$202)),2)</f>
        <v>0</v>
      </c>
      <c r="AB231" s="42">
        <f>ROUND(IF(SUM($U231:AA231)&gt;$G$204,0,IF((SUM($U231:AA231)+AB30*$G$202)&gt;$G$204,$G$204-SUM($U231:AA231),AB30*$G$202)),2)</f>
        <v>0</v>
      </c>
      <c r="AC231" s="42">
        <f>ROUND(IF(SUM($U231:AB231)&gt;$G$204,0,IF((SUM($U231:AB231)+AC30*$G$202)&gt;$G$204,$G$204-SUM($U231:AB231),AC30*$G$202)),2)</f>
        <v>0</v>
      </c>
      <c r="AD231" s="42">
        <f>ROUND(IF(SUM($U231:AC231)&gt;$G$204,0,IF((SUM($U231:AC231)+AD30*$G$202)&gt;$G$204,$G$204-SUM($U231:AC231),AD30*$G$202)),2)</f>
        <v>0</v>
      </c>
      <c r="AE231" s="42">
        <f>ROUND(IF(SUM($U231:AD231)&gt;$G$204,0,IF((SUM($U231:AD231)+AE30*$G$202)&gt;$G$204,$G$204-SUM($U231:AD231),AE30*$G$202)),2)</f>
        <v>0</v>
      </c>
      <c r="AF231" s="42">
        <f>ROUND(IF(SUM($U231:AE231)&gt;$G$204,0,IF((SUM($U231:AE231)+AF30*$G$202)&gt;$G$204,$G$204-SUM($U231:AE231),AF30*$G$202)),2)</f>
        <v>0</v>
      </c>
      <c r="AG231" s="42">
        <f>ROUND(IF(SUM($H231:H231)&gt;$G$204,0,IF((SUM($H231:H231)+AG30*$G$202)&gt;$G$204,$G$204-SUM($H231:H231),AG30*$G$202)),2)</f>
        <v>50</v>
      </c>
      <c r="AH231" s="42">
        <f>ROUND(IF(SUM($AG231:AG231)&gt;$G$204,0,IF((SUM($AG231:AG231)+AH30*$G$202)&gt;$G$204,$G$204-SUM($AG231:AG231),AH30*$G$202)),2)</f>
        <v>6</v>
      </c>
      <c r="AI231" s="42">
        <f>ROUND(IF(SUM($AG231:AH231)&gt;$G$204,0,IF((SUM($AG231:AH231)+AI30*$G$202)&gt;$G$204,$G$204-SUM($AG231:AH231),AI30*$G$202)),2)</f>
        <v>0</v>
      </c>
      <c r="AJ231" s="42">
        <f>ROUND(IF(SUM($AG231:AI231)&gt;$G$204,0,IF((SUM($AG231:AI231)+AJ30*$G$202)&gt;$G$204,$G$204-SUM($AG231:AI231),AJ30*$G$202)),2)</f>
        <v>0</v>
      </c>
      <c r="AK231" s="42">
        <f>ROUND(IF(SUM($AG231:AJ231)&gt;$G$204,0,IF((SUM($AG231:AJ231)+AK30*$G$202)&gt;$G$204,$G$204-SUM($AG231:AJ231),AK30*$G$202)),2)</f>
        <v>0</v>
      </c>
      <c r="AL231" s="42">
        <f>ROUND(IF(SUM($AG231:AK231)&gt;$G$204,0,IF((SUM($AG231:AK231)+AL30*$G$202)&gt;$G$204,$G$204-SUM($AG231:AK231),AL30*$G$202)),2)</f>
        <v>0</v>
      </c>
      <c r="AM231" s="42">
        <f>ROUND(IF(SUM($AG231:AL231)&gt;$G$204,0,IF((SUM($AG231:AL231)+AM30*$G$202)&gt;$G$204,$G$204-SUM($AG231:AL231),AM30*$G$202)),2)</f>
        <v>0</v>
      </c>
      <c r="AN231" s="42">
        <f>ROUND(IF(SUM($AG231:AM231)&gt;$G$204,0,IF((SUM($AG231:AM231)+AN30*$G$202)&gt;$G$204,$G$204-SUM($AG231:AM231),AN30*$G$202)),2)</f>
        <v>0</v>
      </c>
      <c r="AO231" s="42">
        <f>ROUND(IF(SUM($AG231:AN231)&gt;$G$204,0,IF((SUM($AG231:AN231)+AO30*$G$202)&gt;$G$204,$G$204-SUM($AG231:AN231),AO30*$G$202)),2)</f>
        <v>0</v>
      </c>
      <c r="AP231" s="42">
        <f>ROUND(IF(SUM($AG231:AO231)&gt;$G$204,0,IF((SUM($AG231:AO231)+AP30*$G$202)&gt;$G$204,$G$204-SUM($AG231:AO231),AP30*$G$202)),2)</f>
        <v>0</v>
      </c>
      <c r="AQ231" s="42">
        <f>ROUND(IF(SUM($AG231:AP231)&gt;$G$204,0,IF((SUM($AG231:AP231)+AQ30*$G$202)&gt;$G$204,$G$204-SUM($AG231:AP231),AQ30*$G$202)),2)</f>
        <v>0</v>
      </c>
      <c r="AR231" s="42">
        <f>ROUND(IF(SUM($AG231:AQ231)&gt;$G$204,0,IF((SUM($AG231:AQ231)+AR30*$G$202)&gt;$G$204,$G$204-SUM($AG231:AQ231),AR30*$G$202)),2)</f>
        <v>0</v>
      </c>
    </row>
    <row r="232" spans="1:44" x14ac:dyDescent="0.3">
      <c r="A232" s="38" t="str">
        <f t="shared" si="168"/>
        <v>Sales Engineer</v>
      </c>
      <c r="I232" s="42">
        <f>ROUND(IF(SUM($H232:H232)&gt;$G$204,0,IF((SUM($H232:H232)+I31*$G$202)&gt;$G$204,$G$204-SUM($H232:H232),I31*$G$202)),2)</f>
        <v>0</v>
      </c>
      <c r="J232" s="42">
        <f>ROUND(IF(SUM($I232:I232)&gt;$G$204,0,IF((SUM($I232:I232)+J31*$G$202)&gt;$G$204,$G$204-SUM($I232:I232),J31*$G$202)),2)</f>
        <v>0</v>
      </c>
      <c r="K232" s="42">
        <f>ROUND(IF(SUM($I232:J232)&gt;$G$204,0,IF((SUM($I232:J232)+K31*$G$202)&gt;$G$204,$G$204-SUM($I232:J232),K31*$G$202)),2)</f>
        <v>0</v>
      </c>
      <c r="L232" s="42">
        <f>ROUND(IF(SUM($I232:K232)&gt;$G$204,0,IF((SUM($I232:K232)+L31*$G$202)&gt;$G$204,$G$204-SUM($I232:K232),L31*$G$202)),2)</f>
        <v>0</v>
      </c>
      <c r="M232" s="42">
        <f>ROUND(IF(SUM($I232:L232)&gt;$G$204,0,IF((SUM($I232:L232)+M31*$G$202)&gt;$G$204,$G$204-SUM($I232:L232),M31*$G$202)),2)</f>
        <v>0</v>
      </c>
      <c r="N232" s="42">
        <f>ROUND(IF(SUM($I232:M232)&gt;$G$204,0,IF((SUM($I232:M232)+N31*$G$202)&gt;$G$204,$G$204-SUM($I232:M232),N31*$G$202)),2)</f>
        <v>0</v>
      </c>
      <c r="O232" s="42">
        <f>ROUND(IF(SUM($I232:N232)&gt;$G$204,0,IF((SUM($I232:N232)+O31*$G$202)&gt;$G$204,$G$204-SUM($I232:N232),O31*$G$202)),2)</f>
        <v>0</v>
      </c>
      <c r="P232" s="42">
        <f>ROUND(IF(SUM($I232:O232)&gt;$G$204,0,IF((SUM($I232:O232)+P31*$G$202)&gt;$G$204,$G$204-SUM($I232:O232),P31*$G$202)),2)</f>
        <v>0</v>
      </c>
      <c r="Q232" s="42">
        <f>ROUND(IF(SUM($I232:P232)&gt;$G$204,0,IF((SUM($I232:P232)+Q31*$G$202)&gt;$G$204,$G$204-SUM($I232:P232),Q31*$G$202)),2)</f>
        <v>0</v>
      </c>
      <c r="R232" s="42">
        <f>ROUND(IF(SUM($I232:Q232)&gt;$G$204,0,IF((SUM($I232:Q232)+R31*$G$202)&gt;$G$204,$G$204-SUM($I232:Q232),R31*$G$202)),2)</f>
        <v>0</v>
      </c>
      <c r="S232" s="42">
        <f>ROUND(IF(SUM($I232:R232)&gt;$G$204,0,IF((SUM($I232:R232)+S31*$G$202)&gt;$G$204,$G$204-SUM($I232:R232),S31*$G$202)),2)</f>
        <v>0</v>
      </c>
      <c r="T232" s="42">
        <f>ROUND(IF(SUM($I232:S232)&gt;$G$204,0,IF((SUM($I232:S232)+T31*$G$202)&gt;$G$204,$G$204-SUM($I232:S232),T31*$G$202)),2)</f>
        <v>0</v>
      </c>
      <c r="U232" s="42">
        <f>ROUND(IF(SUM($H232:H232)&gt;$G$204,0,IF((SUM($H232:H232)+U31*$G$202)&gt;$G$204,$G$204-SUM($H232:H232),U31*$G$202)),2)</f>
        <v>50</v>
      </c>
      <c r="V232" s="42">
        <f>ROUND(IF(SUM($U232:U232)&gt;$G$204,0,IF((SUM($U232:U232)+V31*$G$202)&gt;$G$204,$G$204-SUM($U232:U232),V31*$G$202)),2)</f>
        <v>6</v>
      </c>
      <c r="W232" s="42">
        <f>ROUND(IF(SUM($U232:V232)&gt;$G$204,0,IF((SUM($U232:V232)+W31*$G$202)&gt;$G$204,$G$204-SUM($U232:V232),W31*$G$202)),2)</f>
        <v>0</v>
      </c>
      <c r="X232" s="42">
        <f>ROUND(IF(SUM($U232:W232)&gt;$G$204,0,IF((SUM($U232:W232)+X31*$G$202)&gt;$G$204,$G$204-SUM($U232:W232),X31*$G$202)),2)</f>
        <v>0</v>
      </c>
      <c r="Y232" s="42">
        <f>ROUND(IF(SUM($U232:X232)&gt;$G$204,0,IF((SUM($U232:X232)+Y31*$G$202)&gt;$G$204,$G$204-SUM($U232:X232),Y31*$G$202)),2)</f>
        <v>0</v>
      </c>
      <c r="Z232" s="42">
        <f>ROUND(IF(SUM($U232:Y232)&gt;$G$204,0,IF((SUM($U232:Y232)+Z31*$G$202)&gt;$G$204,$G$204-SUM($U232:Y232),Z31*$G$202)),2)</f>
        <v>0</v>
      </c>
      <c r="AA232" s="42">
        <f>ROUND(IF(SUM($U232:Z232)&gt;$G$204,0,IF((SUM($U232:Z232)+AA31*$G$202)&gt;$G$204,$G$204-SUM($U232:Z232),AA31*$G$202)),2)</f>
        <v>0</v>
      </c>
      <c r="AB232" s="42">
        <f>ROUND(IF(SUM($U232:AA232)&gt;$G$204,0,IF((SUM($U232:AA232)+AB31*$G$202)&gt;$G$204,$G$204-SUM($U232:AA232),AB31*$G$202)),2)</f>
        <v>0</v>
      </c>
      <c r="AC232" s="42">
        <f>ROUND(IF(SUM($U232:AB232)&gt;$G$204,0,IF((SUM($U232:AB232)+AC31*$G$202)&gt;$G$204,$G$204-SUM($U232:AB232),AC31*$G$202)),2)</f>
        <v>0</v>
      </c>
      <c r="AD232" s="42">
        <f>ROUND(IF(SUM($U232:AC232)&gt;$G$204,0,IF((SUM($U232:AC232)+AD31*$G$202)&gt;$G$204,$G$204-SUM($U232:AC232),AD31*$G$202)),2)</f>
        <v>0</v>
      </c>
      <c r="AE232" s="42">
        <f>ROUND(IF(SUM($U232:AD232)&gt;$G$204,0,IF((SUM($U232:AD232)+AE31*$G$202)&gt;$G$204,$G$204-SUM($U232:AD232),AE31*$G$202)),2)</f>
        <v>0</v>
      </c>
      <c r="AF232" s="42">
        <f>ROUND(IF(SUM($U232:AE232)&gt;$G$204,0,IF((SUM($U232:AE232)+AF31*$G$202)&gt;$G$204,$G$204-SUM($U232:AE232),AF31*$G$202)),2)</f>
        <v>0</v>
      </c>
      <c r="AG232" s="42">
        <f>ROUND(IF(SUM($H232:H232)&gt;$G$204,0,IF((SUM($H232:H232)+AG31*$G$202)&gt;$G$204,$G$204-SUM($H232:H232),AG31*$G$202)),2)</f>
        <v>50</v>
      </c>
      <c r="AH232" s="42">
        <f>ROUND(IF(SUM($AG232:AG232)&gt;$G$204,0,IF((SUM($AG232:AG232)+AH31*$G$202)&gt;$G$204,$G$204-SUM($AG232:AG232),AH31*$G$202)),2)</f>
        <v>6</v>
      </c>
      <c r="AI232" s="42">
        <f>ROUND(IF(SUM($AG232:AH232)&gt;$G$204,0,IF((SUM($AG232:AH232)+AI31*$G$202)&gt;$G$204,$G$204-SUM($AG232:AH232),AI31*$G$202)),2)</f>
        <v>0</v>
      </c>
      <c r="AJ232" s="42">
        <f>ROUND(IF(SUM($AG232:AI232)&gt;$G$204,0,IF((SUM($AG232:AI232)+AJ31*$G$202)&gt;$G$204,$G$204-SUM($AG232:AI232),AJ31*$G$202)),2)</f>
        <v>0</v>
      </c>
      <c r="AK232" s="42">
        <f>ROUND(IF(SUM($AG232:AJ232)&gt;$G$204,0,IF((SUM($AG232:AJ232)+AK31*$G$202)&gt;$G$204,$G$204-SUM($AG232:AJ232),AK31*$G$202)),2)</f>
        <v>0</v>
      </c>
      <c r="AL232" s="42">
        <f>ROUND(IF(SUM($AG232:AK232)&gt;$G$204,0,IF((SUM($AG232:AK232)+AL31*$G$202)&gt;$G$204,$G$204-SUM($AG232:AK232),AL31*$G$202)),2)</f>
        <v>0</v>
      </c>
      <c r="AM232" s="42">
        <f>ROUND(IF(SUM($AG232:AL232)&gt;$G$204,0,IF((SUM($AG232:AL232)+AM31*$G$202)&gt;$G$204,$G$204-SUM($AG232:AL232),AM31*$G$202)),2)</f>
        <v>0</v>
      </c>
      <c r="AN232" s="42">
        <f>ROUND(IF(SUM($AG232:AM232)&gt;$G$204,0,IF((SUM($AG232:AM232)+AN31*$G$202)&gt;$G$204,$G$204-SUM($AG232:AM232),AN31*$G$202)),2)</f>
        <v>0</v>
      </c>
      <c r="AO232" s="42">
        <f>ROUND(IF(SUM($AG232:AN232)&gt;$G$204,0,IF((SUM($AG232:AN232)+AO31*$G$202)&gt;$G$204,$G$204-SUM($AG232:AN232),AO31*$G$202)),2)</f>
        <v>0</v>
      </c>
      <c r="AP232" s="42">
        <f>ROUND(IF(SUM($AG232:AO232)&gt;$G$204,0,IF((SUM($AG232:AO232)+AP31*$G$202)&gt;$G$204,$G$204-SUM($AG232:AO232),AP31*$G$202)),2)</f>
        <v>0</v>
      </c>
      <c r="AQ232" s="42">
        <f>ROUND(IF(SUM($AG232:AP232)&gt;$G$204,0,IF((SUM($AG232:AP232)+AQ31*$G$202)&gt;$G$204,$G$204-SUM($AG232:AP232),AQ31*$G$202)),2)</f>
        <v>0</v>
      </c>
      <c r="AR232" s="42">
        <f>ROUND(IF(SUM($AG232:AQ232)&gt;$G$204,0,IF((SUM($AG232:AQ232)+AR31*$G$202)&gt;$G$204,$G$204-SUM($AG232:AQ232),AR31*$G$202)),2)</f>
        <v>0</v>
      </c>
    </row>
    <row r="233" spans="1:44" x14ac:dyDescent="0.3">
      <c r="A233" s="38" t="str">
        <f t="shared" si="168"/>
        <v>Field Engineer</v>
      </c>
      <c r="I233" s="42">
        <f>ROUND(IF(SUM($H233:H233)&gt;$G$204,0,IF((SUM($H233:H233)+I32*$G$202)&gt;$G$204,$G$204-SUM($H233:H233),I32*$G$202)),2)</f>
        <v>0</v>
      </c>
      <c r="J233" s="42">
        <f>ROUND(IF(SUM($I233:I233)&gt;$G$204,0,IF((SUM($I233:I233)+J32*$G$202)&gt;$G$204,$G$204-SUM($I233:I233),J32*$G$202)),2)</f>
        <v>0</v>
      </c>
      <c r="K233" s="42">
        <f>ROUND(IF(SUM($I233:J233)&gt;$G$204,0,IF((SUM($I233:J233)+K32*$G$202)&gt;$G$204,$G$204-SUM($I233:J233),K32*$G$202)),2)</f>
        <v>0</v>
      </c>
      <c r="L233" s="42">
        <f>ROUND(IF(SUM($I233:K233)&gt;$G$204,0,IF((SUM($I233:K233)+L32*$G$202)&gt;$G$204,$G$204-SUM($I233:K233),L32*$G$202)),2)</f>
        <v>0</v>
      </c>
      <c r="M233" s="42">
        <f>ROUND(IF(SUM($I233:L233)&gt;$G$204,0,IF((SUM($I233:L233)+M32*$G$202)&gt;$G$204,$G$204-SUM($I233:L233),M32*$G$202)),2)</f>
        <v>0</v>
      </c>
      <c r="N233" s="42">
        <f>ROUND(IF(SUM($I233:M233)&gt;$G$204,0,IF((SUM($I233:M233)+N32*$G$202)&gt;$G$204,$G$204-SUM($I233:M233),N32*$G$202)),2)</f>
        <v>0</v>
      </c>
      <c r="O233" s="42">
        <f>ROUND(IF(SUM($I233:N233)&gt;$G$204,0,IF((SUM($I233:N233)+O32*$G$202)&gt;$G$204,$G$204-SUM($I233:N233),O32*$G$202)),2)</f>
        <v>0</v>
      </c>
      <c r="P233" s="42">
        <f>ROUND(IF(SUM($I233:O233)&gt;$G$204,0,IF((SUM($I233:O233)+P32*$G$202)&gt;$G$204,$G$204-SUM($I233:O233),P32*$G$202)),2)</f>
        <v>0</v>
      </c>
      <c r="Q233" s="42">
        <f>ROUND(IF(SUM($I233:P233)&gt;$G$204,0,IF((SUM($I233:P233)+Q32*$G$202)&gt;$G$204,$G$204-SUM($I233:P233),Q32*$G$202)),2)</f>
        <v>0</v>
      </c>
      <c r="R233" s="42">
        <f>ROUND(IF(SUM($I233:Q233)&gt;$G$204,0,IF((SUM($I233:Q233)+R32*$G$202)&gt;$G$204,$G$204-SUM($I233:Q233),R32*$G$202)),2)</f>
        <v>0</v>
      </c>
      <c r="S233" s="42">
        <f>ROUND(IF(SUM($I233:R233)&gt;$G$204,0,IF((SUM($I233:R233)+S32*$G$202)&gt;$G$204,$G$204-SUM($I233:R233),S32*$G$202)),2)</f>
        <v>0</v>
      </c>
      <c r="T233" s="42">
        <f>ROUND(IF(SUM($I233:S233)&gt;$G$204,0,IF((SUM($I233:S233)+T32*$G$202)&gt;$G$204,$G$204-SUM($I233:S233),T32*$G$202)),2)</f>
        <v>0</v>
      </c>
      <c r="U233" s="42">
        <f>ROUND(IF(SUM($H233:H233)&gt;$G$204,0,IF((SUM($H233:H233)+U32*$G$202)&gt;$G$204,$G$204-SUM($H233:H233),U32*$G$202)),2)</f>
        <v>0</v>
      </c>
      <c r="V233" s="42">
        <f>ROUND(IF(SUM($U233:U233)&gt;$G$204,0,IF((SUM($U233:U233)+V32*$G$202)&gt;$G$204,$G$204-SUM($U233:U233),V32*$G$202)),2)</f>
        <v>0</v>
      </c>
      <c r="W233" s="42">
        <f>ROUND(IF(SUM($U233:V233)&gt;$G$204,0,IF((SUM($U233:V233)+W32*$G$202)&gt;$G$204,$G$204-SUM($U233:V233),W32*$G$202)),2)</f>
        <v>0</v>
      </c>
      <c r="X233" s="42">
        <f>ROUND(IF(SUM($U233:W233)&gt;$G$204,0,IF((SUM($U233:W233)+X32*$G$202)&gt;$G$204,$G$204-SUM($U233:W233),X32*$G$202)),2)</f>
        <v>0</v>
      </c>
      <c r="Y233" s="42">
        <f>ROUND(IF(SUM($U233:X233)&gt;$G$204,0,IF((SUM($U233:X233)+Y32*$G$202)&gt;$G$204,$G$204-SUM($U233:X233),Y32*$G$202)),2)</f>
        <v>0</v>
      </c>
      <c r="Z233" s="42">
        <f>ROUND(IF(SUM($U233:Y233)&gt;$G$204,0,IF((SUM($U233:Y233)+Z32*$G$202)&gt;$G$204,$G$204-SUM($U233:Y233),Z32*$G$202)),2)</f>
        <v>0</v>
      </c>
      <c r="AA233" s="42">
        <f>ROUND(IF(SUM($U233:Z233)&gt;$G$204,0,IF((SUM($U233:Z233)+AA32*$G$202)&gt;$G$204,$G$204-SUM($U233:Z233),AA32*$G$202)),2)</f>
        <v>40</v>
      </c>
      <c r="AB233" s="42">
        <f>ROUND(IF(SUM($U233:AA233)&gt;$G$204,0,IF((SUM($U233:AA233)+AB32*$G$202)&gt;$G$204,$G$204-SUM($U233:AA233),AB32*$G$202)),2)</f>
        <v>16</v>
      </c>
      <c r="AC233" s="42">
        <f>ROUND(IF(SUM($U233:AB233)&gt;$G$204,0,IF((SUM($U233:AB233)+AC32*$G$202)&gt;$G$204,$G$204-SUM($U233:AB233),AC32*$G$202)),2)</f>
        <v>0</v>
      </c>
      <c r="AD233" s="42">
        <f>ROUND(IF(SUM($U233:AC233)&gt;$G$204,0,IF((SUM($U233:AC233)+AD32*$G$202)&gt;$G$204,$G$204-SUM($U233:AC233),AD32*$G$202)),2)</f>
        <v>0</v>
      </c>
      <c r="AE233" s="42">
        <f>ROUND(IF(SUM($U233:AD233)&gt;$G$204,0,IF((SUM($U233:AD233)+AE32*$G$202)&gt;$G$204,$G$204-SUM($U233:AD233),AE32*$G$202)),2)</f>
        <v>0</v>
      </c>
      <c r="AF233" s="42">
        <f>ROUND(IF(SUM($U233:AE233)&gt;$G$204,0,IF((SUM($U233:AE233)+AF32*$G$202)&gt;$G$204,$G$204-SUM($U233:AE233),AF32*$G$202)),2)</f>
        <v>0</v>
      </c>
      <c r="AG233" s="42">
        <f>ROUND(IF(SUM($H233:H233)&gt;$G$204,0,IF((SUM($H233:H233)+AG32*$G$202)&gt;$G$204,$G$204-SUM($H233:H233),AG32*$G$202)),2)</f>
        <v>40</v>
      </c>
      <c r="AH233" s="42">
        <f>ROUND(IF(SUM($AG233:AG233)&gt;$G$204,0,IF((SUM($AG233:AG233)+AH32*$G$202)&gt;$G$204,$G$204-SUM($AG233:AG233),AH32*$G$202)),2)</f>
        <v>16</v>
      </c>
      <c r="AI233" s="42">
        <f>ROUND(IF(SUM($AG233:AH233)&gt;$G$204,0,IF((SUM($AG233:AH233)+AI32*$G$202)&gt;$G$204,$G$204-SUM($AG233:AH233),AI32*$G$202)),2)</f>
        <v>0</v>
      </c>
      <c r="AJ233" s="42">
        <f>ROUND(IF(SUM($AG233:AI233)&gt;$G$204,0,IF((SUM($AG233:AI233)+AJ32*$G$202)&gt;$G$204,$G$204-SUM($AG233:AI233),AJ32*$G$202)),2)</f>
        <v>0</v>
      </c>
      <c r="AK233" s="42">
        <f>ROUND(IF(SUM($AG233:AJ233)&gt;$G$204,0,IF((SUM($AG233:AJ233)+AK32*$G$202)&gt;$G$204,$G$204-SUM($AG233:AJ233),AK32*$G$202)),2)</f>
        <v>0</v>
      </c>
      <c r="AL233" s="42">
        <f>ROUND(IF(SUM($AG233:AK233)&gt;$G$204,0,IF((SUM($AG233:AK233)+AL32*$G$202)&gt;$G$204,$G$204-SUM($AG233:AK233),AL32*$G$202)),2)</f>
        <v>0</v>
      </c>
      <c r="AM233" s="42">
        <f>ROUND(IF(SUM($AG233:AL233)&gt;$G$204,0,IF((SUM($AG233:AL233)+AM32*$G$202)&gt;$G$204,$G$204-SUM($AG233:AL233),AM32*$G$202)),2)</f>
        <v>0</v>
      </c>
      <c r="AN233" s="42">
        <f>ROUND(IF(SUM($AG233:AM233)&gt;$G$204,0,IF((SUM($AG233:AM233)+AN32*$G$202)&gt;$G$204,$G$204-SUM($AG233:AM233),AN32*$G$202)),2)</f>
        <v>0</v>
      </c>
      <c r="AO233" s="42">
        <f>ROUND(IF(SUM($AG233:AN233)&gt;$G$204,0,IF((SUM($AG233:AN233)+AO32*$G$202)&gt;$G$204,$G$204-SUM($AG233:AN233),AO32*$G$202)),2)</f>
        <v>0</v>
      </c>
      <c r="AP233" s="42">
        <f>ROUND(IF(SUM($AG233:AO233)&gt;$G$204,0,IF((SUM($AG233:AO233)+AP32*$G$202)&gt;$G$204,$G$204-SUM($AG233:AO233),AP32*$G$202)),2)</f>
        <v>0</v>
      </c>
      <c r="AQ233" s="42">
        <f>ROUND(IF(SUM($AG233:AP233)&gt;$G$204,0,IF((SUM($AG233:AP233)+AQ32*$G$202)&gt;$G$204,$G$204-SUM($AG233:AP233),AQ32*$G$202)),2)</f>
        <v>0</v>
      </c>
      <c r="AR233" s="42">
        <f>ROUND(IF(SUM($AG233:AQ233)&gt;$G$204,0,IF((SUM($AG233:AQ233)+AR32*$G$202)&gt;$G$204,$G$204-SUM($AG233:AQ233),AR32*$G$202)),2)</f>
        <v>0</v>
      </c>
    </row>
    <row r="234" spans="1:44" x14ac:dyDescent="0.3">
      <c r="A234" s="38" t="str">
        <f t="shared" si="168"/>
        <v>Professional Serv.-Trainer</v>
      </c>
      <c r="I234" s="42">
        <f>ROUND(IF(SUM($H234:H234)&gt;$G$204,0,IF((SUM($H234:H234)+I33*$G$202)&gt;$G$204,$G$204-SUM($H234:H234),I33*$G$202)),2)</f>
        <v>0</v>
      </c>
      <c r="J234" s="42">
        <f>ROUND(IF(SUM($I234:I234)&gt;$G$204,0,IF((SUM($I234:I234)+J33*$G$202)&gt;$G$204,$G$204-SUM($I234:I234),J33*$G$202)),2)</f>
        <v>0</v>
      </c>
      <c r="K234" s="42">
        <f>ROUND(IF(SUM($I234:J234)&gt;$G$204,0,IF((SUM($I234:J234)+K33*$G$202)&gt;$G$204,$G$204-SUM($I234:J234),K33*$G$202)),2)</f>
        <v>0</v>
      </c>
      <c r="L234" s="42">
        <f>ROUND(IF(SUM($I234:K234)&gt;$G$204,0,IF((SUM($I234:K234)+L33*$G$202)&gt;$G$204,$G$204-SUM($I234:K234),L33*$G$202)),2)</f>
        <v>0</v>
      </c>
      <c r="M234" s="42">
        <f>ROUND(IF(SUM($I234:L234)&gt;$G$204,0,IF((SUM($I234:L234)+M33*$G$202)&gt;$G$204,$G$204-SUM($I234:L234),M33*$G$202)),2)</f>
        <v>0</v>
      </c>
      <c r="N234" s="42">
        <f>ROUND(IF(SUM($I234:M234)&gt;$G$204,0,IF((SUM($I234:M234)+N33*$G$202)&gt;$G$204,$G$204-SUM($I234:M234),N33*$G$202)),2)</f>
        <v>0</v>
      </c>
      <c r="O234" s="42">
        <f>ROUND(IF(SUM($I234:N234)&gt;$G$204,0,IF((SUM($I234:N234)+O33*$G$202)&gt;$G$204,$G$204-SUM($I234:N234),O33*$G$202)),2)</f>
        <v>0</v>
      </c>
      <c r="P234" s="42">
        <f>ROUND(IF(SUM($I234:O234)&gt;$G$204,0,IF((SUM($I234:O234)+P33*$G$202)&gt;$G$204,$G$204-SUM($I234:O234),P33*$G$202)),2)</f>
        <v>0</v>
      </c>
      <c r="Q234" s="42">
        <f>ROUND(IF(SUM($I234:P234)&gt;$G$204,0,IF((SUM($I234:P234)+Q33*$G$202)&gt;$G$204,$G$204-SUM($I234:P234),Q33*$G$202)),2)</f>
        <v>0</v>
      </c>
      <c r="R234" s="42">
        <f>ROUND(IF(SUM($I234:Q234)&gt;$G$204,0,IF((SUM($I234:Q234)+R33*$G$202)&gt;$G$204,$G$204-SUM($I234:Q234),R33*$G$202)),2)</f>
        <v>0</v>
      </c>
      <c r="S234" s="42">
        <f>ROUND(IF(SUM($I234:R234)&gt;$G$204,0,IF((SUM($I234:R234)+S33*$G$202)&gt;$G$204,$G$204-SUM($I234:R234),S33*$G$202)),2)</f>
        <v>0</v>
      </c>
      <c r="T234" s="42">
        <f>ROUND(IF(SUM($I234:S234)&gt;$G$204,0,IF((SUM($I234:S234)+T33*$G$202)&gt;$G$204,$G$204-SUM($I234:S234),T33*$G$202)),2)</f>
        <v>0</v>
      </c>
      <c r="U234" s="42">
        <f>ROUND(IF(SUM($H234:H234)&gt;$G$204,0,IF((SUM($H234:H234)+U33*$G$202)&gt;$G$204,$G$204-SUM($H234:H234),U33*$G$202)),2)</f>
        <v>0</v>
      </c>
      <c r="V234" s="42">
        <f>ROUND(IF(SUM($U234:U234)&gt;$G$204,0,IF((SUM($U234:U234)+V33*$G$202)&gt;$G$204,$G$204-SUM($U234:U234),V33*$G$202)),2)</f>
        <v>0</v>
      </c>
      <c r="W234" s="42">
        <f>ROUND(IF(SUM($U234:V234)&gt;$G$204,0,IF((SUM($U234:V234)+W33*$G$202)&gt;$G$204,$G$204-SUM($U234:V234),W33*$G$202)),2)</f>
        <v>0</v>
      </c>
      <c r="X234" s="42">
        <f>ROUND(IF(SUM($U234:W234)&gt;$G$204,0,IF((SUM($U234:W234)+X33*$G$202)&gt;$G$204,$G$204-SUM($U234:W234),X33*$G$202)),2)</f>
        <v>0</v>
      </c>
      <c r="Y234" s="42">
        <f>ROUND(IF(SUM($U234:X234)&gt;$G$204,0,IF((SUM($U234:X234)+Y33*$G$202)&gt;$G$204,$G$204-SUM($U234:X234),Y33*$G$202)),2)</f>
        <v>0</v>
      </c>
      <c r="Z234" s="42">
        <f>ROUND(IF(SUM($U234:Y234)&gt;$G$204,0,IF((SUM($U234:Y234)+Z33*$G$202)&gt;$G$204,$G$204-SUM($U234:Y234),Z33*$G$202)),2)</f>
        <v>0</v>
      </c>
      <c r="AA234" s="42">
        <f>ROUND(IF(SUM($U234:Z234)&gt;$G$204,0,IF((SUM($U234:Z234)+AA33*$G$202)&gt;$G$204,$G$204-SUM($U234:Z234),AA33*$G$202)),2)</f>
        <v>0</v>
      </c>
      <c r="AB234" s="42">
        <f>ROUND(IF(SUM($U234:AA234)&gt;$G$204,0,IF((SUM($U234:AA234)+AB33*$G$202)&gt;$G$204,$G$204-SUM($U234:AA234),AB33*$G$202)),2)</f>
        <v>0</v>
      </c>
      <c r="AC234" s="42">
        <f>ROUND(IF(SUM($U234:AB234)&gt;$G$204,0,IF((SUM($U234:AB234)+AC33*$G$202)&gt;$G$204,$G$204-SUM($U234:AB234),AC33*$G$202)),2)</f>
        <v>0</v>
      </c>
      <c r="AD234" s="42">
        <f>ROUND(IF(SUM($U234:AC234)&gt;$G$204,0,IF((SUM($U234:AC234)+AD33*$G$202)&gt;$G$204,$G$204-SUM($U234:AC234),AD33*$G$202)),2)</f>
        <v>0</v>
      </c>
      <c r="AE234" s="42">
        <f>ROUND(IF(SUM($U234:AD234)&gt;$G$204,0,IF((SUM($U234:AD234)+AE33*$G$202)&gt;$G$204,$G$204-SUM($U234:AD234),AE33*$G$202)),2)</f>
        <v>50</v>
      </c>
      <c r="AF234" s="42">
        <f>ROUND(IF(SUM($U234:AE234)&gt;$G$204,0,IF((SUM($U234:AE234)+AF33*$G$202)&gt;$G$204,$G$204-SUM($U234:AE234),AF33*$G$202)),2)</f>
        <v>6</v>
      </c>
      <c r="AG234" s="42">
        <f>ROUND(IF(SUM($H234:H234)&gt;$G$204,0,IF((SUM($H234:H234)+AG33*$G$202)&gt;$G$204,$G$204-SUM($H234:H234),AG33*$G$202)),2)</f>
        <v>50</v>
      </c>
      <c r="AH234" s="42">
        <f>ROUND(IF(SUM($AG234:AG234)&gt;$G$204,0,IF((SUM($AG234:AG234)+AH33*$G$202)&gt;$G$204,$G$204-SUM($AG234:AG234),AH33*$G$202)),2)</f>
        <v>6</v>
      </c>
      <c r="AI234" s="42">
        <f>ROUND(IF(SUM($AG234:AH234)&gt;$G$204,0,IF((SUM($AG234:AH234)+AI33*$G$202)&gt;$G$204,$G$204-SUM($AG234:AH234),AI33*$G$202)),2)</f>
        <v>0</v>
      </c>
      <c r="AJ234" s="42">
        <f>ROUND(IF(SUM($AG234:AI234)&gt;$G$204,0,IF((SUM($AG234:AI234)+AJ33*$G$202)&gt;$G$204,$G$204-SUM($AG234:AI234),AJ33*$G$202)),2)</f>
        <v>0</v>
      </c>
      <c r="AK234" s="42">
        <f>ROUND(IF(SUM($AG234:AJ234)&gt;$G$204,0,IF((SUM($AG234:AJ234)+AK33*$G$202)&gt;$G$204,$G$204-SUM($AG234:AJ234),AK33*$G$202)),2)</f>
        <v>0</v>
      </c>
      <c r="AL234" s="42">
        <f>ROUND(IF(SUM($AG234:AK234)&gt;$G$204,0,IF((SUM($AG234:AK234)+AL33*$G$202)&gt;$G$204,$G$204-SUM($AG234:AK234),AL33*$G$202)),2)</f>
        <v>0</v>
      </c>
      <c r="AM234" s="42">
        <f>ROUND(IF(SUM($AG234:AL234)&gt;$G$204,0,IF((SUM($AG234:AL234)+AM33*$G$202)&gt;$G$204,$G$204-SUM($AG234:AL234),AM33*$G$202)),2)</f>
        <v>0</v>
      </c>
      <c r="AN234" s="42">
        <f>ROUND(IF(SUM($AG234:AM234)&gt;$G$204,0,IF((SUM($AG234:AM234)+AN33*$G$202)&gt;$G$204,$G$204-SUM($AG234:AM234),AN33*$G$202)),2)</f>
        <v>0</v>
      </c>
      <c r="AO234" s="42">
        <f>ROUND(IF(SUM($AG234:AN234)&gt;$G$204,0,IF((SUM($AG234:AN234)+AO33*$G$202)&gt;$G$204,$G$204-SUM($AG234:AN234),AO33*$G$202)),2)</f>
        <v>0</v>
      </c>
      <c r="AP234" s="42">
        <f>ROUND(IF(SUM($AG234:AO234)&gt;$G$204,0,IF((SUM($AG234:AO234)+AP33*$G$202)&gt;$G$204,$G$204-SUM($AG234:AO234),AP33*$G$202)),2)</f>
        <v>0</v>
      </c>
      <c r="AQ234" s="42">
        <f>ROUND(IF(SUM($AG234:AP234)&gt;$G$204,0,IF((SUM($AG234:AP234)+AQ33*$G$202)&gt;$G$204,$G$204-SUM($AG234:AP234),AQ33*$G$202)),2)</f>
        <v>0</v>
      </c>
      <c r="AR234" s="42">
        <f>ROUND(IF(SUM($AG234:AQ234)&gt;$G$204,0,IF((SUM($AG234:AQ234)+AR33*$G$202)&gt;$G$204,$G$204-SUM($AG234:AQ234),AR33*$G$202)),2)</f>
        <v>0</v>
      </c>
    </row>
    <row r="235" spans="1:44" x14ac:dyDescent="0.3">
      <c r="A235" s="38" t="str">
        <f t="shared" si="168"/>
        <v>Field Engineer</v>
      </c>
      <c r="I235" s="42">
        <f>ROUND(IF(SUM($H235:H235)&gt;$G$204,0,IF((SUM($H235:H235)+I34*$G$202)&gt;$G$204,$G$204-SUM($H235:H235),I34*$G$202)),2)</f>
        <v>0</v>
      </c>
      <c r="J235" s="42">
        <f>ROUND(IF(SUM($I235:I235)&gt;$G$204,0,IF((SUM($I235:I235)+J34*$G$202)&gt;$G$204,$G$204-SUM($I235:I235),J34*$G$202)),2)</f>
        <v>0</v>
      </c>
      <c r="K235" s="42">
        <f>ROUND(IF(SUM($I235:J235)&gt;$G$204,0,IF((SUM($I235:J235)+K34*$G$202)&gt;$G$204,$G$204-SUM($I235:J235),K34*$G$202)),2)</f>
        <v>0</v>
      </c>
      <c r="L235" s="42">
        <f>ROUND(IF(SUM($I235:K235)&gt;$G$204,0,IF((SUM($I235:K235)+L34*$G$202)&gt;$G$204,$G$204-SUM($I235:K235),L34*$G$202)),2)</f>
        <v>0</v>
      </c>
      <c r="M235" s="42">
        <f>ROUND(IF(SUM($I235:L235)&gt;$G$204,0,IF((SUM($I235:L235)+M34*$G$202)&gt;$G$204,$G$204-SUM($I235:L235),M34*$G$202)),2)</f>
        <v>0</v>
      </c>
      <c r="N235" s="42">
        <f>ROUND(IF(SUM($I235:M235)&gt;$G$204,0,IF((SUM($I235:M235)+N34*$G$202)&gt;$G$204,$G$204-SUM($I235:M235),N34*$G$202)),2)</f>
        <v>0</v>
      </c>
      <c r="O235" s="42">
        <f>ROUND(IF(SUM($I235:N235)&gt;$G$204,0,IF((SUM($I235:N235)+O34*$G$202)&gt;$G$204,$G$204-SUM($I235:N235),O34*$G$202)),2)</f>
        <v>0</v>
      </c>
      <c r="P235" s="42">
        <f>ROUND(IF(SUM($I235:O235)&gt;$G$204,0,IF((SUM($I235:O235)+P34*$G$202)&gt;$G$204,$G$204-SUM($I235:O235),P34*$G$202)),2)</f>
        <v>0</v>
      </c>
      <c r="Q235" s="42">
        <f>ROUND(IF(SUM($I235:P235)&gt;$G$204,0,IF((SUM($I235:P235)+Q34*$G$202)&gt;$G$204,$G$204-SUM($I235:P235),Q34*$G$202)),2)</f>
        <v>0</v>
      </c>
      <c r="R235" s="42">
        <f>ROUND(IF(SUM($I235:Q235)&gt;$G$204,0,IF((SUM($I235:Q235)+R34*$G$202)&gt;$G$204,$G$204-SUM($I235:Q235),R34*$G$202)),2)</f>
        <v>0</v>
      </c>
      <c r="S235" s="42">
        <f>ROUND(IF(SUM($I235:R235)&gt;$G$204,0,IF((SUM($I235:R235)+S34*$G$202)&gt;$G$204,$G$204-SUM($I235:R235),S34*$G$202)),2)</f>
        <v>0</v>
      </c>
      <c r="T235" s="42">
        <f>ROUND(IF(SUM($I235:S235)&gt;$G$204,0,IF((SUM($I235:S235)+T34*$G$202)&gt;$G$204,$G$204-SUM($I235:S235),T34*$G$202)),2)</f>
        <v>0</v>
      </c>
      <c r="U235" s="42">
        <f>ROUND(IF(SUM($H235:H235)&gt;$G$204,0,IF((SUM($H235:H235)+U34*$G$202)&gt;$G$204,$G$204-SUM($H235:H235),U34*$G$202)),2)</f>
        <v>0</v>
      </c>
      <c r="V235" s="42">
        <f>ROUND(IF(SUM($U235:U235)&gt;$G$204,0,IF((SUM($U235:U235)+V34*$G$202)&gt;$G$204,$G$204-SUM($U235:U235),V34*$G$202)),2)</f>
        <v>0</v>
      </c>
      <c r="W235" s="42">
        <f>ROUND(IF(SUM($U235:V235)&gt;$G$204,0,IF((SUM($U235:V235)+W34*$G$202)&gt;$G$204,$G$204-SUM($U235:V235),W34*$G$202)),2)</f>
        <v>0</v>
      </c>
      <c r="X235" s="42">
        <f>ROUND(IF(SUM($U235:W235)&gt;$G$204,0,IF((SUM($U235:W235)+X34*$G$202)&gt;$G$204,$G$204-SUM($U235:W235),X34*$G$202)),2)</f>
        <v>0</v>
      </c>
      <c r="Y235" s="42">
        <f>ROUND(IF(SUM($U235:X235)&gt;$G$204,0,IF((SUM($U235:X235)+Y34*$G$202)&gt;$G$204,$G$204-SUM($U235:X235),Y34*$G$202)),2)</f>
        <v>0</v>
      </c>
      <c r="Z235" s="42">
        <f>ROUND(IF(SUM($U235:Y235)&gt;$G$204,0,IF((SUM($U235:Y235)+Z34*$G$202)&gt;$G$204,$G$204-SUM($U235:Y235),Z34*$G$202)),2)</f>
        <v>0</v>
      </c>
      <c r="AA235" s="42">
        <f>ROUND(IF(SUM($U235:Z235)&gt;$G$204,0,IF((SUM($U235:Z235)+AA34*$G$202)&gt;$G$204,$G$204-SUM($U235:Z235),AA34*$G$202)),2)</f>
        <v>0</v>
      </c>
      <c r="AB235" s="42">
        <f>ROUND(IF(SUM($U235:AA235)&gt;$G$204,0,IF((SUM($U235:AA235)+AB34*$G$202)&gt;$G$204,$G$204-SUM($U235:AA235),AB34*$G$202)),2)</f>
        <v>0</v>
      </c>
      <c r="AC235" s="42">
        <f>ROUND(IF(SUM($U235:AB235)&gt;$G$204,0,IF((SUM($U235:AB235)+AC34*$G$202)&gt;$G$204,$G$204-SUM($U235:AB235),AC34*$G$202)),2)</f>
        <v>0</v>
      </c>
      <c r="AD235" s="42">
        <f>ROUND(IF(SUM($U235:AC235)&gt;$G$204,0,IF((SUM($U235:AC235)+AD34*$G$202)&gt;$G$204,$G$204-SUM($U235:AC235),AD34*$G$202)),2)</f>
        <v>0</v>
      </c>
      <c r="AE235" s="42">
        <f>ROUND(IF(SUM($U235:AD235)&gt;$G$204,0,IF((SUM($U235:AD235)+AE34*$G$202)&gt;$G$204,$G$204-SUM($U235:AD235),AE34*$G$202)),2)</f>
        <v>0</v>
      </c>
      <c r="AF235" s="42">
        <f>ROUND(IF(SUM($U235:AE235)&gt;$G$204,0,IF((SUM($U235:AE235)+AF34*$G$202)&gt;$G$204,$G$204-SUM($U235:AE235),AF34*$G$202)),2)</f>
        <v>40</v>
      </c>
      <c r="AG235" s="42">
        <f>ROUND(IF(SUM($H235:H235)&gt;$G$204,0,IF((SUM($H235:H235)+AG34*$G$202)&gt;$G$204,$G$204-SUM($H235:H235),AG34*$G$202)),2)</f>
        <v>40</v>
      </c>
      <c r="AH235" s="42">
        <f>ROUND(IF(SUM($AG235:AG235)&gt;$G$204,0,IF((SUM($AG235:AG235)+AH34*$G$202)&gt;$G$204,$G$204-SUM($AG235:AG235),AH34*$G$202)),2)</f>
        <v>16</v>
      </c>
      <c r="AI235" s="42">
        <f>ROUND(IF(SUM($AG235:AH235)&gt;$G$204,0,IF((SUM($AG235:AH235)+AI34*$G$202)&gt;$G$204,$G$204-SUM($AG235:AH235),AI34*$G$202)),2)</f>
        <v>0</v>
      </c>
      <c r="AJ235" s="42">
        <f>ROUND(IF(SUM($AG235:AI235)&gt;$G$204,0,IF((SUM($AG235:AI235)+AJ34*$G$202)&gt;$G$204,$G$204-SUM($AG235:AI235),AJ34*$G$202)),2)</f>
        <v>0</v>
      </c>
      <c r="AK235" s="42">
        <f>ROUND(IF(SUM($AG235:AJ235)&gt;$G$204,0,IF((SUM($AG235:AJ235)+AK34*$G$202)&gt;$G$204,$G$204-SUM($AG235:AJ235),AK34*$G$202)),2)</f>
        <v>0</v>
      </c>
      <c r="AL235" s="42">
        <f>ROUND(IF(SUM($AG235:AK235)&gt;$G$204,0,IF((SUM($AG235:AK235)+AL34*$G$202)&gt;$G$204,$G$204-SUM($AG235:AK235),AL34*$G$202)),2)</f>
        <v>0</v>
      </c>
      <c r="AM235" s="42">
        <f>ROUND(IF(SUM($AG235:AL235)&gt;$G$204,0,IF((SUM($AG235:AL235)+AM34*$G$202)&gt;$G$204,$G$204-SUM($AG235:AL235),AM34*$G$202)),2)</f>
        <v>0</v>
      </c>
      <c r="AN235" s="42">
        <f>ROUND(IF(SUM($AG235:AM235)&gt;$G$204,0,IF((SUM($AG235:AM235)+AN34*$G$202)&gt;$G$204,$G$204-SUM($AG235:AM235),AN34*$G$202)),2)</f>
        <v>0</v>
      </c>
      <c r="AO235" s="42">
        <f>ROUND(IF(SUM($AG235:AN235)&gt;$G$204,0,IF((SUM($AG235:AN235)+AO34*$G$202)&gt;$G$204,$G$204-SUM($AG235:AN235),AO34*$G$202)),2)</f>
        <v>0</v>
      </c>
      <c r="AP235" s="42">
        <f>ROUND(IF(SUM($AG235:AO235)&gt;$G$204,0,IF((SUM($AG235:AO235)+AP34*$G$202)&gt;$G$204,$G$204-SUM($AG235:AO235),AP34*$G$202)),2)</f>
        <v>0</v>
      </c>
      <c r="AQ235" s="42">
        <f>ROUND(IF(SUM($AG235:AP235)&gt;$G$204,0,IF((SUM($AG235:AP235)+AQ34*$G$202)&gt;$G$204,$G$204-SUM($AG235:AP235),AQ34*$G$202)),2)</f>
        <v>0</v>
      </c>
      <c r="AR235" s="42">
        <f>ROUND(IF(SUM($AG235:AQ235)&gt;$G$204,0,IF((SUM($AG235:AQ235)+AR34*$G$202)&gt;$G$204,$G$204-SUM($AG235:AQ235),AR34*$G$202)),2)</f>
        <v>0</v>
      </c>
    </row>
    <row r="236" spans="1:44" x14ac:dyDescent="0.3">
      <c r="A236" s="38" t="str">
        <f t="shared" si="168"/>
        <v>Controller</v>
      </c>
      <c r="I236" s="42">
        <f>ROUND(IF(SUM($H236:H236)&gt;$G$204,0,IF((SUM($H236:H236)+I35*$G$202)&gt;$G$204,$G$204-SUM($H236:H236),I35*$G$202)),2)</f>
        <v>0</v>
      </c>
      <c r="J236" s="42">
        <f>ROUND(IF(SUM($I236:I236)&gt;$G$204,0,IF((SUM($I236:I236)+J35*$G$202)&gt;$G$204,$G$204-SUM($I236:I236),J35*$G$202)),2)</f>
        <v>0</v>
      </c>
      <c r="K236" s="42">
        <f>ROUND(IF(SUM($I236:J236)&gt;$G$204,0,IF((SUM($I236:J236)+K35*$G$202)&gt;$G$204,$G$204-SUM($I236:J236),K35*$G$202)),2)</f>
        <v>0</v>
      </c>
      <c r="L236" s="42">
        <f>ROUND(IF(SUM($I236:K236)&gt;$G$204,0,IF((SUM($I236:K236)+L35*$G$202)&gt;$G$204,$G$204-SUM($I236:K236),L35*$G$202)),2)</f>
        <v>0</v>
      </c>
      <c r="M236" s="42">
        <f>ROUND(IF(SUM($I236:L236)&gt;$G$204,0,IF((SUM($I236:L236)+M35*$G$202)&gt;$G$204,$G$204-SUM($I236:L236),M35*$G$202)),2)</f>
        <v>0</v>
      </c>
      <c r="N236" s="42">
        <f>ROUND(IF(SUM($I236:M236)&gt;$G$204,0,IF((SUM($I236:M236)+N35*$G$202)&gt;$G$204,$G$204-SUM($I236:M236),N35*$G$202)),2)</f>
        <v>0</v>
      </c>
      <c r="O236" s="42">
        <f>ROUND(IF(SUM($I236:N236)&gt;$G$204,0,IF((SUM($I236:N236)+O35*$G$202)&gt;$G$204,$G$204-SUM($I236:N236),O35*$G$202)),2)</f>
        <v>0</v>
      </c>
      <c r="P236" s="42">
        <f>ROUND(IF(SUM($I236:O236)&gt;$G$204,0,IF((SUM($I236:O236)+P35*$G$202)&gt;$G$204,$G$204-SUM($I236:O236),P35*$G$202)),2)</f>
        <v>0</v>
      </c>
      <c r="Q236" s="42">
        <f>ROUND(IF(SUM($I236:P236)&gt;$G$204,0,IF((SUM($I236:P236)+Q35*$G$202)&gt;$G$204,$G$204-SUM($I236:P236),Q35*$G$202)),2)</f>
        <v>0</v>
      </c>
      <c r="R236" s="42">
        <f>ROUND(IF(SUM($I236:Q236)&gt;$G$204,0,IF((SUM($I236:Q236)+R35*$G$202)&gt;$G$204,$G$204-SUM($I236:Q236),R35*$G$202)),2)</f>
        <v>0</v>
      </c>
      <c r="S236" s="42">
        <f>ROUND(IF(SUM($I236:R236)&gt;$G$204,0,IF((SUM($I236:R236)+S35*$G$202)&gt;$G$204,$G$204-SUM($I236:R236),S35*$G$202)),2)</f>
        <v>0</v>
      </c>
      <c r="T236" s="42">
        <f>ROUND(IF(SUM($I236:S236)&gt;$G$204,0,IF((SUM($I236:S236)+T35*$G$202)&gt;$G$204,$G$204-SUM($I236:S236),T35*$G$202)),2)</f>
        <v>0</v>
      </c>
      <c r="U236" s="42">
        <f>ROUND(IF(SUM($H236:H236)&gt;$G$204,0,IF((SUM($H236:H236)+U35*$G$202)&gt;$G$204,$G$204-SUM($H236:H236),U35*$G$202)),2)</f>
        <v>0</v>
      </c>
      <c r="V236" s="42">
        <f>ROUND(IF(SUM($U236:U236)&gt;$G$204,0,IF((SUM($U236:U236)+V35*$G$202)&gt;$G$204,$G$204-SUM($U236:U236),V35*$G$202)),2)</f>
        <v>0</v>
      </c>
      <c r="W236" s="42">
        <f>ROUND(IF(SUM($U236:V236)&gt;$G$204,0,IF((SUM($U236:V236)+W35*$G$202)&gt;$G$204,$G$204-SUM($U236:V236),W35*$G$202)),2)</f>
        <v>0</v>
      </c>
      <c r="X236" s="42">
        <f>ROUND(IF(SUM($U236:W236)&gt;$G$204,0,IF((SUM($U236:W236)+X35*$G$202)&gt;$G$204,$G$204-SUM($U236:W236),X35*$G$202)),2)</f>
        <v>0</v>
      </c>
      <c r="Y236" s="42">
        <f>ROUND(IF(SUM($U236:X236)&gt;$G$204,0,IF((SUM($U236:X236)+Y35*$G$202)&gt;$G$204,$G$204-SUM($U236:X236),Y35*$G$202)),2)</f>
        <v>0</v>
      </c>
      <c r="Z236" s="42">
        <f>ROUND(IF(SUM($U236:Y236)&gt;$G$204,0,IF((SUM($U236:Y236)+Z35*$G$202)&gt;$G$204,$G$204-SUM($U236:Y236),Z35*$G$202)),2)</f>
        <v>0</v>
      </c>
      <c r="AA236" s="42">
        <f>ROUND(IF(SUM($U236:Z236)&gt;$G$204,0,IF((SUM($U236:Z236)+AA35*$G$202)&gt;$G$204,$G$204-SUM($U236:Z236),AA35*$G$202)),2)</f>
        <v>0</v>
      </c>
      <c r="AB236" s="42">
        <f>ROUND(IF(SUM($U236:AA236)&gt;$G$204,0,IF((SUM($U236:AA236)+AB35*$G$202)&gt;$G$204,$G$204-SUM($U236:AA236),AB35*$G$202)),2)</f>
        <v>0</v>
      </c>
      <c r="AC236" s="42">
        <f>ROUND(IF(SUM($U236:AB236)&gt;$G$204,0,IF((SUM($U236:AB236)+AC35*$G$202)&gt;$G$204,$G$204-SUM($U236:AB236),AC35*$G$202)),2)</f>
        <v>0</v>
      </c>
      <c r="AD236" s="42">
        <f>ROUND(IF(SUM($U236:AC236)&gt;$G$204,0,IF((SUM($U236:AC236)+AD35*$G$202)&gt;$G$204,$G$204-SUM($U236:AC236),AD35*$G$202)),2)</f>
        <v>0</v>
      </c>
      <c r="AE236" s="42">
        <f>ROUND(IF(SUM($U236:AD236)&gt;$G$204,0,IF((SUM($U236:AD236)+AE35*$G$202)&gt;$G$204,$G$204-SUM($U236:AD236),AE35*$G$202)),2)</f>
        <v>0</v>
      </c>
      <c r="AF236" s="42">
        <f>ROUND(IF(SUM($U236:AE236)&gt;$G$204,0,IF((SUM($U236:AE236)+AF35*$G$202)&gt;$G$204,$G$204-SUM($U236:AE236),AF35*$G$202)),2)</f>
        <v>0</v>
      </c>
      <c r="AG236" s="42">
        <f>ROUND(IF(SUM($H236:H236)&gt;$G$204,0,IF((SUM($H236:H236)+AG35*$G$202)&gt;$G$204,$G$204-SUM($H236:H236),AG35*$G$202)),2)</f>
        <v>53.33</v>
      </c>
      <c r="AH236" s="42">
        <f>ROUND(IF(SUM($AG236:AG236)&gt;$G$204,0,IF((SUM($AG236:AG236)+AH35*$G$202)&gt;$G$204,$G$204-SUM($AG236:AG236),AH35*$G$202)),2)</f>
        <v>2.67</v>
      </c>
      <c r="AI236" s="42">
        <f>ROUND(IF(SUM($AG236:AH236)&gt;$G$204,0,IF((SUM($AG236:AH236)+AI35*$G$202)&gt;$G$204,$G$204-SUM($AG236:AH236),AI35*$G$202)),2)</f>
        <v>0</v>
      </c>
      <c r="AJ236" s="42">
        <f>ROUND(IF(SUM($AG236:AI236)&gt;$G$204,0,IF((SUM($AG236:AI236)+AJ35*$G$202)&gt;$G$204,$G$204-SUM($AG236:AI236),AJ35*$G$202)),2)</f>
        <v>0</v>
      </c>
      <c r="AK236" s="42">
        <f>ROUND(IF(SUM($AG236:AJ236)&gt;$G$204,0,IF((SUM($AG236:AJ236)+AK35*$G$202)&gt;$G$204,$G$204-SUM($AG236:AJ236),AK35*$G$202)),2)</f>
        <v>0</v>
      </c>
      <c r="AL236" s="42">
        <f>ROUND(IF(SUM($AG236:AK236)&gt;$G$204,0,IF((SUM($AG236:AK236)+AL35*$G$202)&gt;$G$204,$G$204-SUM($AG236:AK236),AL35*$G$202)),2)</f>
        <v>0</v>
      </c>
      <c r="AM236" s="42">
        <f>ROUND(IF(SUM($AG236:AL236)&gt;$G$204,0,IF((SUM($AG236:AL236)+AM35*$G$202)&gt;$G$204,$G$204-SUM($AG236:AL236),AM35*$G$202)),2)</f>
        <v>0</v>
      </c>
      <c r="AN236" s="42">
        <f>ROUND(IF(SUM($AG236:AM236)&gt;$G$204,0,IF((SUM($AG236:AM236)+AN35*$G$202)&gt;$G$204,$G$204-SUM($AG236:AM236),AN35*$G$202)),2)</f>
        <v>0</v>
      </c>
      <c r="AO236" s="42">
        <f>ROUND(IF(SUM($AG236:AN236)&gt;$G$204,0,IF((SUM($AG236:AN236)+AO35*$G$202)&gt;$G$204,$G$204-SUM($AG236:AN236),AO35*$G$202)),2)</f>
        <v>0</v>
      </c>
      <c r="AP236" s="42">
        <f>ROUND(IF(SUM($AG236:AO236)&gt;$G$204,0,IF((SUM($AG236:AO236)+AP35*$G$202)&gt;$G$204,$G$204-SUM($AG236:AO236),AP35*$G$202)),2)</f>
        <v>0</v>
      </c>
      <c r="AQ236" s="42">
        <f>ROUND(IF(SUM($AG236:AP236)&gt;$G$204,0,IF((SUM($AG236:AP236)+AQ35*$G$202)&gt;$G$204,$G$204-SUM($AG236:AP236),AQ35*$G$202)),2)</f>
        <v>0</v>
      </c>
      <c r="AR236" s="42">
        <f>ROUND(IF(SUM($AG236:AQ236)&gt;$G$204,0,IF((SUM($AG236:AQ236)+AR35*$G$202)&gt;$G$204,$G$204-SUM($AG236:AQ236),AR35*$G$202)),2)</f>
        <v>0</v>
      </c>
    </row>
    <row r="237" spans="1:44" x14ac:dyDescent="0.3">
      <c r="A237" s="38" t="str">
        <f t="shared" si="168"/>
        <v>Purchasing Assistant</v>
      </c>
      <c r="I237" s="42">
        <f>ROUND(IF(SUM($H237:H237)&gt;$G$204,0,IF((SUM($H237:H237)+I36*$G$202)&gt;$G$204,$G$204-SUM($H237:H237),I36*$G$202)),2)</f>
        <v>0</v>
      </c>
      <c r="J237" s="42">
        <f>ROUND(IF(SUM($I237:I237)&gt;$G$204,0,IF((SUM($I237:I237)+J36*$G$202)&gt;$G$204,$G$204-SUM($I237:I237),J36*$G$202)),2)</f>
        <v>0</v>
      </c>
      <c r="K237" s="42">
        <f>ROUND(IF(SUM($I237:J237)&gt;$G$204,0,IF((SUM($I237:J237)+K36*$G$202)&gt;$G$204,$G$204-SUM($I237:J237),K36*$G$202)),2)</f>
        <v>0</v>
      </c>
      <c r="L237" s="42">
        <f>ROUND(IF(SUM($I237:K237)&gt;$G$204,0,IF((SUM($I237:K237)+L36*$G$202)&gt;$G$204,$G$204-SUM($I237:K237),L36*$G$202)),2)</f>
        <v>0</v>
      </c>
      <c r="M237" s="42">
        <f>ROUND(IF(SUM($I237:L237)&gt;$G$204,0,IF((SUM($I237:L237)+M36*$G$202)&gt;$G$204,$G$204-SUM($I237:L237),M36*$G$202)),2)</f>
        <v>0</v>
      </c>
      <c r="N237" s="42">
        <f>ROUND(IF(SUM($I237:M237)&gt;$G$204,0,IF((SUM($I237:M237)+N36*$G$202)&gt;$G$204,$G$204-SUM($I237:M237),N36*$G$202)),2)</f>
        <v>0</v>
      </c>
      <c r="O237" s="42">
        <f>ROUND(IF(SUM($I237:N237)&gt;$G$204,0,IF((SUM($I237:N237)+O36*$G$202)&gt;$G$204,$G$204-SUM($I237:N237),O36*$G$202)),2)</f>
        <v>0</v>
      </c>
      <c r="P237" s="42">
        <f>ROUND(IF(SUM($I237:O237)&gt;$G$204,0,IF((SUM($I237:O237)+P36*$G$202)&gt;$G$204,$G$204-SUM($I237:O237),P36*$G$202)),2)</f>
        <v>0</v>
      </c>
      <c r="Q237" s="42">
        <f>ROUND(IF(SUM($I237:P237)&gt;$G$204,0,IF((SUM($I237:P237)+Q36*$G$202)&gt;$G$204,$G$204-SUM($I237:P237),Q36*$G$202)),2)</f>
        <v>0</v>
      </c>
      <c r="R237" s="42">
        <f>ROUND(IF(SUM($I237:Q237)&gt;$G$204,0,IF((SUM($I237:Q237)+R36*$G$202)&gt;$G$204,$G$204-SUM($I237:Q237),R36*$G$202)),2)</f>
        <v>0</v>
      </c>
      <c r="S237" s="42">
        <f>ROUND(IF(SUM($I237:R237)&gt;$G$204,0,IF((SUM($I237:R237)+S36*$G$202)&gt;$G$204,$G$204-SUM($I237:R237),S36*$G$202)),2)</f>
        <v>0</v>
      </c>
      <c r="T237" s="42">
        <f>ROUND(IF(SUM($I237:S237)&gt;$G$204,0,IF((SUM($I237:S237)+T36*$G$202)&gt;$G$204,$G$204-SUM($I237:S237),T36*$G$202)),2)</f>
        <v>0</v>
      </c>
      <c r="U237" s="42">
        <f>ROUND(IF(SUM($H237:H237)&gt;$G$204,0,IF((SUM($H237:H237)+U36*$G$202)&gt;$G$204,$G$204-SUM($H237:H237),U36*$G$202)),2)</f>
        <v>0</v>
      </c>
      <c r="V237" s="42">
        <f>ROUND(IF(SUM($U237:U237)&gt;$G$204,0,IF((SUM($U237:U237)+V36*$G$202)&gt;$G$204,$G$204-SUM($U237:U237),V36*$G$202)),2)</f>
        <v>0</v>
      </c>
      <c r="W237" s="42">
        <f>ROUND(IF(SUM($U237:V237)&gt;$G$204,0,IF((SUM($U237:V237)+W36*$G$202)&gt;$G$204,$G$204-SUM($U237:V237),W36*$G$202)),2)</f>
        <v>0</v>
      </c>
      <c r="X237" s="42">
        <f>ROUND(IF(SUM($U237:W237)&gt;$G$204,0,IF((SUM($U237:W237)+X36*$G$202)&gt;$G$204,$G$204-SUM($U237:W237),X36*$G$202)),2)</f>
        <v>0</v>
      </c>
      <c r="Y237" s="42">
        <f>ROUND(IF(SUM($U237:X237)&gt;$G$204,0,IF((SUM($U237:X237)+Y36*$G$202)&gt;$G$204,$G$204-SUM($U237:X237),Y36*$G$202)),2)</f>
        <v>0</v>
      </c>
      <c r="Z237" s="42">
        <f>ROUND(IF(SUM($U237:Y237)&gt;$G$204,0,IF((SUM($U237:Y237)+Z36*$G$202)&gt;$G$204,$G$204-SUM($U237:Y237),Z36*$G$202)),2)</f>
        <v>0</v>
      </c>
      <c r="AA237" s="42">
        <f>ROUND(IF(SUM($U237:Z237)&gt;$G$204,0,IF((SUM($U237:Z237)+AA36*$G$202)&gt;$G$204,$G$204-SUM($U237:Z237),AA36*$G$202)),2)</f>
        <v>0</v>
      </c>
      <c r="AB237" s="42">
        <f>ROUND(IF(SUM($U237:AA237)&gt;$G$204,0,IF((SUM($U237:AA237)+AB36*$G$202)&gt;$G$204,$G$204-SUM($U237:AA237),AB36*$G$202)),2)</f>
        <v>0</v>
      </c>
      <c r="AC237" s="42">
        <f>ROUND(IF(SUM($U237:AB237)&gt;$G$204,0,IF((SUM($U237:AB237)+AC36*$G$202)&gt;$G$204,$G$204-SUM($U237:AB237),AC36*$G$202)),2)</f>
        <v>0</v>
      </c>
      <c r="AD237" s="42">
        <f>ROUND(IF(SUM($U237:AC237)&gt;$G$204,0,IF((SUM($U237:AC237)+AD36*$G$202)&gt;$G$204,$G$204-SUM($U237:AC237),AD36*$G$202)),2)</f>
        <v>0</v>
      </c>
      <c r="AE237" s="42">
        <f>ROUND(IF(SUM($U237:AD237)&gt;$G$204,0,IF((SUM($U237:AD237)+AE36*$G$202)&gt;$G$204,$G$204-SUM($U237:AD237),AE36*$G$202)),2)</f>
        <v>0</v>
      </c>
      <c r="AF237" s="42">
        <f>ROUND(IF(SUM($U237:AE237)&gt;$G$204,0,IF((SUM($U237:AE237)+AF36*$G$202)&gt;$G$204,$G$204-SUM($U237:AE237),AF36*$G$202)),2)</f>
        <v>0</v>
      </c>
      <c r="AG237" s="42">
        <f>ROUND(IF(SUM($H237:H237)&gt;$G$204,0,IF((SUM($H237:H237)+AG36*$G$202)&gt;$G$204,$G$204-SUM($H237:H237),AG36*$G$202)),2)</f>
        <v>33.33</v>
      </c>
      <c r="AH237" s="42">
        <f>ROUND(IF(SUM($AG237:AG237)&gt;$G$204,0,IF((SUM($AG237:AG237)+AH36*$G$202)&gt;$G$204,$G$204-SUM($AG237:AG237),AH36*$G$202)),2)</f>
        <v>22.67</v>
      </c>
      <c r="AI237" s="42">
        <f>ROUND(IF(SUM($AG237:AH237)&gt;$G$204,0,IF((SUM($AG237:AH237)+AI36*$G$202)&gt;$G$204,$G$204-SUM($AG237:AH237),AI36*$G$202)),2)</f>
        <v>0</v>
      </c>
      <c r="AJ237" s="42">
        <f>ROUND(IF(SUM($AG237:AI237)&gt;$G$204,0,IF((SUM($AG237:AI237)+AJ36*$G$202)&gt;$G$204,$G$204-SUM($AG237:AI237),AJ36*$G$202)),2)</f>
        <v>0</v>
      </c>
      <c r="AK237" s="42">
        <f>ROUND(IF(SUM($AG237:AJ237)&gt;$G$204,0,IF((SUM($AG237:AJ237)+AK36*$G$202)&gt;$G$204,$G$204-SUM($AG237:AJ237),AK36*$G$202)),2)</f>
        <v>0</v>
      </c>
      <c r="AL237" s="42">
        <f>ROUND(IF(SUM($AG237:AK237)&gt;$G$204,0,IF((SUM($AG237:AK237)+AL36*$G$202)&gt;$G$204,$G$204-SUM($AG237:AK237),AL36*$G$202)),2)</f>
        <v>0</v>
      </c>
      <c r="AM237" s="42">
        <f>ROUND(IF(SUM($AG237:AL237)&gt;$G$204,0,IF((SUM($AG237:AL237)+AM36*$G$202)&gt;$G$204,$G$204-SUM($AG237:AL237),AM36*$G$202)),2)</f>
        <v>0</v>
      </c>
      <c r="AN237" s="42">
        <f>ROUND(IF(SUM($AG237:AM237)&gt;$G$204,0,IF((SUM($AG237:AM237)+AN36*$G$202)&gt;$G$204,$G$204-SUM($AG237:AM237),AN36*$G$202)),2)</f>
        <v>0</v>
      </c>
      <c r="AO237" s="42">
        <f>ROUND(IF(SUM($AG237:AN237)&gt;$G$204,0,IF((SUM($AG237:AN237)+AO36*$G$202)&gt;$G$204,$G$204-SUM($AG237:AN237),AO36*$G$202)),2)</f>
        <v>0</v>
      </c>
      <c r="AP237" s="42">
        <f>ROUND(IF(SUM($AG237:AO237)&gt;$G$204,0,IF((SUM($AG237:AO237)+AP36*$G$202)&gt;$G$204,$G$204-SUM($AG237:AO237),AP36*$G$202)),2)</f>
        <v>0</v>
      </c>
      <c r="AQ237" s="42">
        <f>ROUND(IF(SUM($AG237:AP237)&gt;$G$204,0,IF((SUM($AG237:AP237)+AQ36*$G$202)&gt;$G$204,$G$204-SUM($AG237:AP237),AQ36*$G$202)),2)</f>
        <v>0</v>
      </c>
      <c r="AR237" s="42">
        <f>ROUND(IF(SUM($AG237:AQ237)&gt;$G$204,0,IF((SUM($AG237:AQ237)+AR36*$G$202)&gt;$G$204,$G$204-SUM($AG237:AQ237),AR36*$G$202)),2)</f>
        <v>0</v>
      </c>
    </row>
    <row r="238" spans="1:44" x14ac:dyDescent="0.3">
      <c r="A238" s="38" t="str">
        <f t="shared" si="168"/>
        <v>Regional Director/MW</v>
      </c>
      <c r="I238" s="42">
        <f>ROUND(IF(SUM($H238:H238)&gt;$G$204,0,IF((SUM($H238:H238)+I37*$G$202)&gt;$G$204,$G$204-SUM($H238:H238),I37*$G$202)),2)</f>
        <v>0</v>
      </c>
      <c r="J238" s="42">
        <f>ROUND(IF(SUM($I238:I238)&gt;$G$204,0,IF((SUM($I238:I238)+J37*$G$202)&gt;$G$204,$G$204-SUM($I238:I238),J37*$G$202)),2)</f>
        <v>0</v>
      </c>
      <c r="K238" s="42">
        <f>ROUND(IF(SUM($I238:J238)&gt;$G$204,0,IF((SUM($I238:J238)+K37*$G$202)&gt;$G$204,$G$204-SUM($I238:J238),K37*$G$202)),2)</f>
        <v>0</v>
      </c>
      <c r="L238" s="42">
        <f>ROUND(IF(SUM($I238:K238)&gt;$G$204,0,IF((SUM($I238:K238)+L37*$G$202)&gt;$G$204,$G$204-SUM($I238:K238),L37*$G$202)),2)</f>
        <v>0</v>
      </c>
      <c r="M238" s="42">
        <f>ROUND(IF(SUM($I238:L238)&gt;$G$204,0,IF((SUM($I238:L238)+M37*$G$202)&gt;$G$204,$G$204-SUM($I238:L238),M37*$G$202)),2)</f>
        <v>0</v>
      </c>
      <c r="N238" s="42">
        <f>ROUND(IF(SUM($I238:M238)&gt;$G$204,0,IF((SUM($I238:M238)+N37*$G$202)&gt;$G$204,$G$204-SUM($I238:M238),N37*$G$202)),2)</f>
        <v>0</v>
      </c>
      <c r="O238" s="42">
        <f>ROUND(IF(SUM($I238:N238)&gt;$G$204,0,IF((SUM($I238:N238)+O37*$G$202)&gt;$G$204,$G$204-SUM($I238:N238),O37*$G$202)),2)</f>
        <v>0</v>
      </c>
      <c r="P238" s="42">
        <f>ROUND(IF(SUM($I238:O238)&gt;$G$204,0,IF((SUM($I238:O238)+P37*$G$202)&gt;$G$204,$G$204-SUM($I238:O238),P37*$G$202)),2)</f>
        <v>0</v>
      </c>
      <c r="Q238" s="42">
        <f>ROUND(IF(SUM($I238:P238)&gt;$G$204,0,IF((SUM($I238:P238)+Q37*$G$202)&gt;$G$204,$G$204-SUM($I238:P238),Q37*$G$202)),2)</f>
        <v>0</v>
      </c>
      <c r="R238" s="42">
        <f>ROUND(IF(SUM($I238:Q238)&gt;$G$204,0,IF((SUM($I238:Q238)+R37*$G$202)&gt;$G$204,$G$204-SUM($I238:Q238),R37*$G$202)),2)</f>
        <v>0</v>
      </c>
      <c r="S238" s="42">
        <f>ROUND(IF(SUM($I238:R238)&gt;$G$204,0,IF((SUM($I238:R238)+S37*$G$202)&gt;$G$204,$G$204-SUM($I238:R238),S37*$G$202)),2)</f>
        <v>0</v>
      </c>
      <c r="T238" s="42">
        <f>ROUND(IF(SUM($I238:S238)&gt;$G$204,0,IF((SUM($I238:S238)+T37*$G$202)&gt;$G$204,$G$204-SUM($I238:S238),T37*$G$202)),2)</f>
        <v>0</v>
      </c>
      <c r="U238" s="42">
        <f>ROUND(IF(SUM($H238:H238)&gt;$G$204,0,IF((SUM($H238:H238)+U37*$G$202)&gt;$G$204,$G$204-SUM($H238:H238),U37*$G$202)),2)</f>
        <v>0</v>
      </c>
      <c r="V238" s="42">
        <f>ROUND(IF(SUM($U238:U238)&gt;$G$204,0,IF((SUM($U238:U238)+V37*$G$202)&gt;$G$204,$G$204-SUM($U238:U238),V37*$G$202)),2)</f>
        <v>0</v>
      </c>
      <c r="W238" s="42">
        <f>ROUND(IF(SUM($U238:V238)&gt;$G$204,0,IF((SUM($U238:V238)+W37*$G$202)&gt;$G$204,$G$204-SUM($U238:V238),W37*$G$202)),2)</f>
        <v>0</v>
      </c>
      <c r="X238" s="42">
        <f>ROUND(IF(SUM($U238:W238)&gt;$G$204,0,IF((SUM($U238:W238)+X37*$G$202)&gt;$G$204,$G$204-SUM($U238:W238),X37*$G$202)),2)</f>
        <v>0</v>
      </c>
      <c r="Y238" s="42">
        <f>ROUND(IF(SUM($U238:X238)&gt;$G$204,0,IF((SUM($U238:X238)+Y37*$G$202)&gt;$G$204,$G$204-SUM($U238:X238),Y37*$G$202)),2)</f>
        <v>0</v>
      </c>
      <c r="Z238" s="42">
        <f>ROUND(IF(SUM($U238:Y238)&gt;$G$204,0,IF((SUM($U238:Y238)+Z37*$G$202)&gt;$G$204,$G$204-SUM($U238:Y238),Z37*$G$202)),2)</f>
        <v>0</v>
      </c>
      <c r="AA238" s="42">
        <f>ROUND(IF(SUM($U238:Z238)&gt;$G$204,0,IF((SUM($U238:Z238)+AA37*$G$202)&gt;$G$204,$G$204-SUM($U238:Z238),AA37*$G$202)),2)</f>
        <v>0</v>
      </c>
      <c r="AB238" s="42">
        <f>ROUND(IF(SUM($U238:AA238)&gt;$G$204,0,IF((SUM($U238:AA238)+AB37*$G$202)&gt;$G$204,$G$204-SUM($U238:AA238),AB37*$G$202)),2)</f>
        <v>0</v>
      </c>
      <c r="AC238" s="42">
        <f>ROUND(IF(SUM($U238:AB238)&gt;$G$204,0,IF((SUM($U238:AB238)+AC37*$G$202)&gt;$G$204,$G$204-SUM($U238:AB238),AC37*$G$202)),2)</f>
        <v>0</v>
      </c>
      <c r="AD238" s="42">
        <f>ROUND(IF(SUM($U238:AC238)&gt;$G$204,0,IF((SUM($U238:AC238)+AD37*$G$202)&gt;$G$204,$G$204-SUM($U238:AC238),AD37*$G$202)),2)</f>
        <v>0</v>
      </c>
      <c r="AE238" s="42">
        <f>ROUND(IF(SUM($U238:AD238)&gt;$G$204,0,IF((SUM($U238:AD238)+AE37*$G$202)&gt;$G$204,$G$204-SUM($U238:AD238),AE37*$G$202)),2)</f>
        <v>0</v>
      </c>
      <c r="AF238" s="42">
        <f>ROUND(IF(SUM($U238:AE238)&gt;$G$204,0,IF((SUM($U238:AE238)+AF37*$G$202)&gt;$G$204,$G$204-SUM($U238:AE238),AF37*$G$202)),2)</f>
        <v>0</v>
      </c>
      <c r="AG238" s="42">
        <f>ROUND(IF(SUM($H238:H238)&gt;$G$204,0,IF((SUM($H238:H238)+AG37*$G$202)&gt;$G$204,$G$204-SUM($H238:H238),AG37*$G$202)),2)</f>
        <v>50</v>
      </c>
      <c r="AH238" s="42">
        <f>ROUND(IF(SUM($AG238:AG238)&gt;$G$204,0,IF((SUM($AG238:AG238)+AH37*$G$202)&gt;$G$204,$G$204-SUM($AG238:AG238),AH37*$G$202)),2)</f>
        <v>6</v>
      </c>
      <c r="AI238" s="42">
        <f>ROUND(IF(SUM($AG238:AH238)&gt;$G$204,0,IF((SUM($AG238:AH238)+AI37*$G$202)&gt;$G$204,$G$204-SUM($AG238:AH238),AI37*$G$202)),2)</f>
        <v>0</v>
      </c>
      <c r="AJ238" s="42">
        <f>ROUND(IF(SUM($AG238:AI238)&gt;$G$204,0,IF((SUM($AG238:AI238)+AJ37*$G$202)&gt;$G$204,$G$204-SUM($AG238:AI238),AJ37*$G$202)),2)</f>
        <v>0</v>
      </c>
      <c r="AK238" s="42">
        <f>ROUND(IF(SUM($AG238:AJ238)&gt;$G$204,0,IF((SUM($AG238:AJ238)+AK37*$G$202)&gt;$G$204,$G$204-SUM($AG238:AJ238),AK37*$G$202)),2)</f>
        <v>0</v>
      </c>
      <c r="AL238" s="42">
        <f>ROUND(IF(SUM($AG238:AK238)&gt;$G$204,0,IF((SUM($AG238:AK238)+AL37*$G$202)&gt;$G$204,$G$204-SUM($AG238:AK238),AL37*$G$202)),2)</f>
        <v>0</v>
      </c>
      <c r="AM238" s="42">
        <f>ROUND(IF(SUM($AG238:AL238)&gt;$G$204,0,IF((SUM($AG238:AL238)+AM37*$G$202)&gt;$G$204,$G$204-SUM($AG238:AL238),AM37*$G$202)),2)</f>
        <v>0</v>
      </c>
      <c r="AN238" s="42">
        <f>ROUND(IF(SUM($AG238:AM238)&gt;$G$204,0,IF((SUM($AG238:AM238)+AN37*$G$202)&gt;$G$204,$G$204-SUM($AG238:AM238),AN37*$G$202)),2)</f>
        <v>0</v>
      </c>
      <c r="AO238" s="42">
        <f>ROUND(IF(SUM($AG238:AN238)&gt;$G$204,0,IF((SUM($AG238:AN238)+AO37*$G$202)&gt;$G$204,$G$204-SUM($AG238:AN238),AO37*$G$202)),2)</f>
        <v>0</v>
      </c>
      <c r="AP238" s="42">
        <f>ROUND(IF(SUM($AG238:AO238)&gt;$G$204,0,IF((SUM($AG238:AO238)+AP37*$G$202)&gt;$G$204,$G$204-SUM($AG238:AO238),AP37*$G$202)),2)</f>
        <v>0</v>
      </c>
      <c r="AQ238" s="42">
        <f>ROUND(IF(SUM($AG238:AP238)&gt;$G$204,0,IF((SUM($AG238:AP238)+AQ37*$G$202)&gt;$G$204,$G$204-SUM($AG238:AP238),AQ37*$G$202)),2)</f>
        <v>0</v>
      </c>
      <c r="AR238" s="42">
        <f>ROUND(IF(SUM($AG238:AQ238)&gt;$G$204,0,IF((SUM($AG238:AQ238)+AR37*$G$202)&gt;$G$204,$G$204-SUM($AG238:AQ238),AR37*$G$202)),2)</f>
        <v>0</v>
      </c>
    </row>
    <row r="239" spans="1:44" x14ac:dyDescent="0.3">
      <c r="A239" s="38" t="str">
        <f t="shared" si="168"/>
        <v>Regional Director/SW</v>
      </c>
      <c r="I239" s="42">
        <f>ROUND(IF(SUM($H239:H239)&gt;$G$204,0,IF((SUM($H239:H239)+I38*$G$202)&gt;$G$204,$G$204-SUM($H239:H239),I38*$G$202)),2)</f>
        <v>0</v>
      </c>
      <c r="J239" s="42">
        <f>ROUND(IF(SUM($I239:I239)&gt;$G$204,0,IF((SUM($I239:I239)+J38*$G$202)&gt;$G$204,$G$204-SUM($I239:I239),J38*$G$202)),2)</f>
        <v>0</v>
      </c>
      <c r="K239" s="42">
        <f>ROUND(IF(SUM($I239:J239)&gt;$G$204,0,IF((SUM($I239:J239)+K38*$G$202)&gt;$G$204,$G$204-SUM($I239:J239),K38*$G$202)),2)</f>
        <v>0</v>
      </c>
      <c r="L239" s="42">
        <f>ROUND(IF(SUM($I239:K239)&gt;$G$204,0,IF((SUM($I239:K239)+L38*$G$202)&gt;$G$204,$G$204-SUM($I239:K239),L38*$G$202)),2)</f>
        <v>0</v>
      </c>
      <c r="M239" s="42">
        <f>ROUND(IF(SUM($I239:L239)&gt;$G$204,0,IF((SUM($I239:L239)+M38*$G$202)&gt;$G$204,$G$204-SUM($I239:L239),M38*$G$202)),2)</f>
        <v>0</v>
      </c>
      <c r="N239" s="42">
        <f>ROUND(IF(SUM($I239:M239)&gt;$G$204,0,IF((SUM($I239:M239)+N38*$G$202)&gt;$G$204,$G$204-SUM($I239:M239),N38*$G$202)),2)</f>
        <v>0</v>
      </c>
      <c r="O239" s="42">
        <f>ROUND(IF(SUM($I239:N239)&gt;$G$204,0,IF((SUM($I239:N239)+O38*$G$202)&gt;$G$204,$G$204-SUM($I239:N239),O38*$G$202)),2)</f>
        <v>0</v>
      </c>
      <c r="P239" s="42">
        <f>ROUND(IF(SUM($I239:O239)&gt;$G$204,0,IF((SUM($I239:O239)+P38*$G$202)&gt;$G$204,$G$204-SUM($I239:O239),P38*$G$202)),2)</f>
        <v>0</v>
      </c>
      <c r="Q239" s="42">
        <f>ROUND(IF(SUM($I239:P239)&gt;$G$204,0,IF((SUM($I239:P239)+Q38*$G$202)&gt;$G$204,$G$204-SUM($I239:P239),Q38*$G$202)),2)</f>
        <v>0</v>
      </c>
      <c r="R239" s="42">
        <f>ROUND(IF(SUM($I239:Q239)&gt;$G$204,0,IF((SUM($I239:Q239)+R38*$G$202)&gt;$G$204,$G$204-SUM($I239:Q239),R38*$G$202)),2)</f>
        <v>0</v>
      </c>
      <c r="S239" s="42">
        <f>ROUND(IF(SUM($I239:R239)&gt;$G$204,0,IF((SUM($I239:R239)+S38*$G$202)&gt;$G$204,$G$204-SUM($I239:R239),S38*$G$202)),2)</f>
        <v>0</v>
      </c>
      <c r="T239" s="42">
        <f>ROUND(IF(SUM($I239:S239)&gt;$G$204,0,IF((SUM($I239:S239)+T38*$G$202)&gt;$G$204,$G$204-SUM($I239:S239),T38*$G$202)),2)</f>
        <v>0</v>
      </c>
      <c r="U239" s="42">
        <f>ROUND(IF(SUM($H239:H239)&gt;$G$204,0,IF((SUM($H239:H239)+U38*$G$202)&gt;$G$204,$G$204-SUM($H239:H239),U38*$G$202)),2)</f>
        <v>0</v>
      </c>
      <c r="V239" s="42">
        <f>ROUND(IF(SUM($U239:U239)&gt;$G$204,0,IF((SUM($U239:U239)+V38*$G$202)&gt;$G$204,$G$204-SUM($U239:U239),V38*$G$202)),2)</f>
        <v>0</v>
      </c>
      <c r="W239" s="42">
        <f>ROUND(IF(SUM($U239:V239)&gt;$G$204,0,IF((SUM($U239:V239)+W38*$G$202)&gt;$G$204,$G$204-SUM($U239:V239),W38*$G$202)),2)</f>
        <v>0</v>
      </c>
      <c r="X239" s="42">
        <f>ROUND(IF(SUM($U239:W239)&gt;$G$204,0,IF((SUM($U239:W239)+X38*$G$202)&gt;$G$204,$G$204-SUM($U239:W239),X38*$G$202)),2)</f>
        <v>0</v>
      </c>
      <c r="Y239" s="42">
        <f>ROUND(IF(SUM($U239:X239)&gt;$G$204,0,IF((SUM($U239:X239)+Y38*$G$202)&gt;$G$204,$G$204-SUM($U239:X239),Y38*$G$202)),2)</f>
        <v>0</v>
      </c>
      <c r="Z239" s="42">
        <f>ROUND(IF(SUM($U239:Y239)&gt;$G$204,0,IF((SUM($U239:Y239)+Z38*$G$202)&gt;$G$204,$G$204-SUM($U239:Y239),Z38*$G$202)),2)</f>
        <v>0</v>
      </c>
      <c r="AA239" s="42">
        <f>ROUND(IF(SUM($U239:Z239)&gt;$G$204,0,IF((SUM($U239:Z239)+AA38*$G$202)&gt;$G$204,$G$204-SUM($U239:Z239),AA38*$G$202)),2)</f>
        <v>0</v>
      </c>
      <c r="AB239" s="42">
        <f>ROUND(IF(SUM($U239:AA239)&gt;$G$204,0,IF((SUM($U239:AA239)+AB38*$G$202)&gt;$G$204,$G$204-SUM($U239:AA239),AB38*$G$202)),2)</f>
        <v>0</v>
      </c>
      <c r="AC239" s="42">
        <f>ROUND(IF(SUM($U239:AB239)&gt;$G$204,0,IF((SUM($U239:AB239)+AC38*$G$202)&gt;$G$204,$G$204-SUM($U239:AB239),AC38*$G$202)),2)</f>
        <v>0</v>
      </c>
      <c r="AD239" s="42">
        <f>ROUND(IF(SUM($U239:AC239)&gt;$G$204,0,IF((SUM($U239:AC239)+AD38*$G$202)&gt;$G$204,$G$204-SUM($U239:AC239),AD38*$G$202)),2)</f>
        <v>0</v>
      </c>
      <c r="AE239" s="42">
        <f>ROUND(IF(SUM($U239:AD239)&gt;$G$204,0,IF((SUM($U239:AD239)+AE38*$G$202)&gt;$G$204,$G$204-SUM($U239:AD239),AE38*$G$202)),2)</f>
        <v>0</v>
      </c>
      <c r="AF239" s="42">
        <f>ROUND(IF(SUM($U239:AE239)&gt;$G$204,0,IF((SUM($U239:AE239)+AF38*$G$202)&gt;$G$204,$G$204-SUM($U239:AE239),AF38*$G$202)),2)</f>
        <v>0</v>
      </c>
      <c r="AG239" s="42">
        <f>ROUND(IF(SUM($H239:H239)&gt;$G$204,0,IF((SUM($H239:H239)+AG38*$G$202)&gt;$G$204,$G$204-SUM($H239:H239),AG38*$G$202)),2)</f>
        <v>50</v>
      </c>
      <c r="AH239" s="42">
        <f>ROUND(IF(SUM($AG239:AG239)&gt;$G$204,0,IF((SUM($AG239:AG239)+AH38*$G$202)&gt;$G$204,$G$204-SUM($AG239:AG239),AH38*$G$202)),2)</f>
        <v>6</v>
      </c>
      <c r="AI239" s="42">
        <f>ROUND(IF(SUM($AG239:AH239)&gt;$G$204,0,IF((SUM($AG239:AH239)+AI38*$G$202)&gt;$G$204,$G$204-SUM($AG239:AH239),AI38*$G$202)),2)</f>
        <v>0</v>
      </c>
      <c r="AJ239" s="42">
        <f>ROUND(IF(SUM($AG239:AI239)&gt;$G$204,0,IF((SUM($AG239:AI239)+AJ38*$G$202)&gt;$G$204,$G$204-SUM($AG239:AI239),AJ38*$G$202)),2)</f>
        <v>0</v>
      </c>
      <c r="AK239" s="42">
        <f>ROUND(IF(SUM($AG239:AJ239)&gt;$G$204,0,IF((SUM($AG239:AJ239)+AK38*$G$202)&gt;$G$204,$G$204-SUM($AG239:AJ239),AK38*$G$202)),2)</f>
        <v>0</v>
      </c>
      <c r="AL239" s="42">
        <f>ROUND(IF(SUM($AG239:AK239)&gt;$G$204,0,IF((SUM($AG239:AK239)+AL38*$G$202)&gt;$G$204,$G$204-SUM($AG239:AK239),AL38*$G$202)),2)</f>
        <v>0</v>
      </c>
      <c r="AM239" s="42">
        <f>ROUND(IF(SUM($AG239:AL239)&gt;$G$204,0,IF((SUM($AG239:AL239)+AM38*$G$202)&gt;$G$204,$G$204-SUM($AG239:AL239),AM38*$G$202)),2)</f>
        <v>0</v>
      </c>
      <c r="AN239" s="42">
        <f>ROUND(IF(SUM($AG239:AM239)&gt;$G$204,0,IF((SUM($AG239:AM239)+AN38*$G$202)&gt;$G$204,$G$204-SUM($AG239:AM239),AN38*$G$202)),2)</f>
        <v>0</v>
      </c>
      <c r="AO239" s="42">
        <f>ROUND(IF(SUM($AG239:AN239)&gt;$G$204,0,IF((SUM($AG239:AN239)+AO38*$G$202)&gt;$G$204,$G$204-SUM($AG239:AN239),AO38*$G$202)),2)</f>
        <v>0</v>
      </c>
      <c r="AP239" s="42">
        <f>ROUND(IF(SUM($AG239:AO239)&gt;$G$204,0,IF((SUM($AG239:AO239)+AP38*$G$202)&gt;$G$204,$G$204-SUM($AG239:AO239),AP38*$G$202)),2)</f>
        <v>0</v>
      </c>
      <c r="AQ239" s="42">
        <f>ROUND(IF(SUM($AG239:AP239)&gt;$G$204,0,IF((SUM($AG239:AP239)+AQ38*$G$202)&gt;$G$204,$G$204-SUM($AG239:AP239),AQ38*$G$202)),2)</f>
        <v>0</v>
      </c>
      <c r="AR239" s="42">
        <f>ROUND(IF(SUM($AG239:AQ239)&gt;$G$204,0,IF((SUM($AG239:AQ239)+AR38*$G$202)&gt;$G$204,$G$204-SUM($AG239:AQ239),AR38*$G$202)),2)</f>
        <v>0</v>
      </c>
    </row>
    <row r="240" spans="1:44" x14ac:dyDescent="0.3">
      <c r="A240" s="38" t="str">
        <f t="shared" si="168"/>
        <v>Regional Director/West</v>
      </c>
      <c r="I240" s="42">
        <f>ROUND(IF(SUM($H240:H240)&gt;$G$204,0,IF((SUM($H240:H240)+I39*$G$202)&gt;$G$204,$G$204-SUM($H240:H240),I39*$G$202)),2)</f>
        <v>0</v>
      </c>
      <c r="J240" s="42">
        <f>ROUND(IF(SUM($I240:I240)&gt;$G$204,0,IF((SUM($I240:I240)+J39*$G$202)&gt;$G$204,$G$204-SUM($I240:I240),J39*$G$202)),2)</f>
        <v>0</v>
      </c>
      <c r="K240" s="42">
        <f>ROUND(IF(SUM($I240:J240)&gt;$G$204,0,IF((SUM($I240:J240)+K39*$G$202)&gt;$G$204,$G$204-SUM($I240:J240),K39*$G$202)),2)</f>
        <v>0</v>
      </c>
      <c r="L240" s="42">
        <f>ROUND(IF(SUM($I240:K240)&gt;$G$204,0,IF((SUM($I240:K240)+L39*$G$202)&gt;$G$204,$G$204-SUM($I240:K240),L39*$G$202)),2)</f>
        <v>0</v>
      </c>
      <c r="M240" s="42">
        <f>ROUND(IF(SUM($I240:L240)&gt;$G$204,0,IF((SUM($I240:L240)+M39*$G$202)&gt;$G$204,$G$204-SUM($I240:L240),M39*$G$202)),2)</f>
        <v>0</v>
      </c>
      <c r="N240" s="42">
        <f>ROUND(IF(SUM($I240:M240)&gt;$G$204,0,IF((SUM($I240:M240)+N39*$G$202)&gt;$G$204,$G$204-SUM($I240:M240),N39*$G$202)),2)</f>
        <v>0</v>
      </c>
      <c r="O240" s="42">
        <f>ROUND(IF(SUM($I240:N240)&gt;$G$204,0,IF((SUM($I240:N240)+O39*$G$202)&gt;$G$204,$G$204-SUM($I240:N240),O39*$G$202)),2)</f>
        <v>0</v>
      </c>
      <c r="P240" s="42">
        <f>ROUND(IF(SUM($I240:O240)&gt;$G$204,0,IF((SUM($I240:O240)+P39*$G$202)&gt;$G$204,$G$204-SUM($I240:O240),P39*$G$202)),2)</f>
        <v>0</v>
      </c>
      <c r="Q240" s="42">
        <f>ROUND(IF(SUM($I240:P240)&gt;$G$204,0,IF((SUM($I240:P240)+Q39*$G$202)&gt;$G$204,$G$204-SUM($I240:P240),Q39*$G$202)),2)</f>
        <v>0</v>
      </c>
      <c r="R240" s="42">
        <f>ROUND(IF(SUM($I240:Q240)&gt;$G$204,0,IF((SUM($I240:Q240)+R39*$G$202)&gt;$G$204,$G$204-SUM($I240:Q240),R39*$G$202)),2)</f>
        <v>0</v>
      </c>
      <c r="S240" s="42">
        <f>ROUND(IF(SUM($I240:R240)&gt;$G$204,0,IF((SUM($I240:R240)+S39*$G$202)&gt;$G$204,$G$204-SUM($I240:R240),S39*$G$202)),2)</f>
        <v>0</v>
      </c>
      <c r="T240" s="42">
        <f>ROUND(IF(SUM($I240:S240)&gt;$G$204,0,IF((SUM($I240:S240)+T39*$G$202)&gt;$G$204,$G$204-SUM($I240:S240),T39*$G$202)),2)</f>
        <v>0</v>
      </c>
      <c r="U240" s="42">
        <f>ROUND(IF(SUM($H240:H240)&gt;$G$204,0,IF((SUM($H240:H240)+U39*$G$202)&gt;$G$204,$G$204-SUM($H240:H240),U39*$G$202)),2)</f>
        <v>0</v>
      </c>
      <c r="V240" s="42">
        <f>ROUND(IF(SUM($U240:U240)&gt;$G$204,0,IF((SUM($U240:U240)+V39*$G$202)&gt;$G$204,$G$204-SUM($U240:U240),V39*$G$202)),2)</f>
        <v>0</v>
      </c>
      <c r="W240" s="42">
        <f>ROUND(IF(SUM($U240:V240)&gt;$G$204,0,IF((SUM($U240:V240)+W39*$G$202)&gt;$G$204,$G$204-SUM($U240:V240),W39*$G$202)),2)</f>
        <v>0</v>
      </c>
      <c r="X240" s="42">
        <f>ROUND(IF(SUM($U240:W240)&gt;$G$204,0,IF((SUM($U240:W240)+X39*$G$202)&gt;$G$204,$G$204-SUM($U240:W240),X39*$G$202)),2)</f>
        <v>0</v>
      </c>
      <c r="Y240" s="42">
        <f>ROUND(IF(SUM($U240:X240)&gt;$G$204,0,IF((SUM($U240:X240)+Y39*$G$202)&gt;$G$204,$G$204-SUM($U240:X240),Y39*$G$202)),2)</f>
        <v>0</v>
      </c>
      <c r="Z240" s="42">
        <f>ROUND(IF(SUM($U240:Y240)&gt;$G$204,0,IF((SUM($U240:Y240)+Z39*$G$202)&gt;$G$204,$G$204-SUM($U240:Y240),Z39*$G$202)),2)</f>
        <v>0</v>
      </c>
      <c r="AA240" s="42">
        <f>ROUND(IF(SUM($U240:Z240)&gt;$G$204,0,IF((SUM($U240:Z240)+AA39*$G$202)&gt;$G$204,$G$204-SUM($U240:Z240),AA39*$G$202)),2)</f>
        <v>0</v>
      </c>
      <c r="AB240" s="42">
        <f>ROUND(IF(SUM($U240:AA240)&gt;$G$204,0,IF((SUM($U240:AA240)+AB39*$G$202)&gt;$G$204,$G$204-SUM($U240:AA240),AB39*$G$202)),2)</f>
        <v>0</v>
      </c>
      <c r="AC240" s="42">
        <f>ROUND(IF(SUM($U240:AB240)&gt;$G$204,0,IF((SUM($U240:AB240)+AC39*$G$202)&gt;$G$204,$G$204-SUM($U240:AB240),AC39*$G$202)),2)</f>
        <v>0</v>
      </c>
      <c r="AD240" s="42">
        <f>ROUND(IF(SUM($U240:AC240)&gt;$G$204,0,IF((SUM($U240:AC240)+AD39*$G$202)&gt;$G$204,$G$204-SUM($U240:AC240),AD39*$G$202)),2)</f>
        <v>0</v>
      </c>
      <c r="AE240" s="42">
        <f>ROUND(IF(SUM($U240:AD240)&gt;$G$204,0,IF((SUM($U240:AD240)+AE39*$G$202)&gt;$G$204,$G$204-SUM($U240:AD240),AE39*$G$202)),2)</f>
        <v>0</v>
      </c>
      <c r="AF240" s="42">
        <f>ROUND(IF(SUM($U240:AE240)&gt;$G$204,0,IF((SUM($U240:AE240)+AF39*$G$202)&gt;$G$204,$G$204-SUM($U240:AE240),AF39*$G$202)),2)</f>
        <v>0</v>
      </c>
      <c r="AG240" s="42">
        <f>ROUND(IF(SUM($H240:H240)&gt;$G$204,0,IF((SUM($H240:H240)+AG39*$G$202)&gt;$G$204,$G$204-SUM($H240:H240),AG39*$G$202)),2)</f>
        <v>50</v>
      </c>
      <c r="AH240" s="42">
        <f>ROUND(IF(SUM($AG240:AG240)&gt;$G$204,0,IF((SUM($AG240:AG240)+AH39*$G$202)&gt;$G$204,$G$204-SUM($AG240:AG240),AH39*$G$202)),2)</f>
        <v>6</v>
      </c>
      <c r="AI240" s="42">
        <f>ROUND(IF(SUM($AG240:AH240)&gt;$G$204,0,IF((SUM($AG240:AH240)+AI39*$G$202)&gt;$G$204,$G$204-SUM($AG240:AH240),AI39*$G$202)),2)</f>
        <v>0</v>
      </c>
      <c r="AJ240" s="42">
        <f>ROUND(IF(SUM($AG240:AI240)&gt;$G$204,0,IF((SUM($AG240:AI240)+AJ39*$G$202)&gt;$G$204,$G$204-SUM($AG240:AI240),AJ39*$G$202)),2)</f>
        <v>0</v>
      </c>
      <c r="AK240" s="42">
        <f>ROUND(IF(SUM($AG240:AJ240)&gt;$G$204,0,IF((SUM($AG240:AJ240)+AK39*$G$202)&gt;$G$204,$G$204-SUM($AG240:AJ240),AK39*$G$202)),2)</f>
        <v>0</v>
      </c>
      <c r="AL240" s="42">
        <f>ROUND(IF(SUM($AG240:AK240)&gt;$G$204,0,IF((SUM($AG240:AK240)+AL39*$G$202)&gt;$G$204,$G$204-SUM($AG240:AK240),AL39*$G$202)),2)</f>
        <v>0</v>
      </c>
      <c r="AM240" s="42">
        <f>ROUND(IF(SUM($AG240:AL240)&gt;$G$204,0,IF((SUM($AG240:AL240)+AM39*$G$202)&gt;$G$204,$G$204-SUM($AG240:AL240),AM39*$G$202)),2)</f>
        <v>0</v>
      </c>
      <c r="AN240" s="42">
        <f>ROUND(IF(SUM($AG240:AM240)&gt;$G$204,0,IF((SUM($AG240:AM240)+AN39*$G$202)&gt;$G$204,$G$204-SUM($AG240:AM240),AN39*$G$202)),2)</f>
        <v>0</v>
      </c>
      <c r="AO240" s="42">
        <f>ROUND(IF(SUM($AG240:AN240)&gt;$G$204,0,IF((SUM($AG240:AN240)+AO39*$G$202)&gt;$G$204,$G$204-SUM($AG240:AN240),AO39*$G$202)),2)</f>
        <v>0</v>
      </c>
      <c r="AP240" s="42">
        <f>ROUND(IF(SUM($AG240:AO240)&gt;$G$204,0,IF((SUM($AG240:AO240)+AP39*$G$202)&gt;$G$204,$G$204-SUM($AG240:AO240),AP39*$G$202)),2)</f>
        <v>0</v>
      </c>
      <c r="AQ240" s="42">
        <f>ROUND(IF(SUM($AG240:AP240)&gt;$G$204,0,IF((SUM($AG240:AP240)+AQ39*$G$202)&gt;$G$204,$G$204-SUM($AG240:AP240),AQ39*$G$202)),2)</f>
        <v>0</v>
      </c>
      <c r="AR240" s="42">
        <f>ROUND(IF(SUM($AG240:AQ240)&gt;$G$204,0,IF((SUM($AG240:AQ240)+AR39*$G$202)&gt;$G$204,$G$204-SUM($AG240:AQ240),AR39*$G$202)),2)</f>
        <v>0</v>
      </c>
    </row>
    <row r="241" spans="1:44" x14ac:dyDescent="0.3">
      <c r="A241" s="38" t="str">
        <f t="shared" si="168"/>
        <v>Inside AE</v>
      </c>
      <c r="I241" s="42">
        <f>ROUND(IF(SUM($H241:H241)&gt;$G$204,0,IF((SUM($H241:H241)+I40*$G$202)&gt;$G$204,$G$204-SUM($H241:H241),I40*$G$202)),2)</f>
        <v>0</v>
      </c>
      <c r="J241" s="42">
        <f>ROUND(IF(SUM($I241:I241)&gt;$G$204,0,IF((SUM($I241:I241)+J40*$G$202)&gt;$G$204,$G$204-SUM($I241:I241),J40*$G$202)),2)</f>
        <v>0</v>
      </c>
      <c r="K241" s="42">
        <f>ROUND(IF(SUM($I241:J241)&gt;$G$204,0,IF((SUM($I241:J241)+K40*$G$202)&gt;$G$204,$G$204-SUM($I241:J241),K40*$G$202)),2)</f>
        <v>0</v>
      </c>
      <c r="L241" s="42">
        <f>ROUND(IF(SUM($I241:K241)&gt;$G$204,0,IF((SUM($I241:K241)+L40*$G$202)&gt;$G$204,$G$204-SUM($I241:K241),L40*$G$202)),2)</f>
        <v>0</v>
      </c>
      <c r="M241" s="42">
        <f>ROUND(IF(SUM($I241:L241)&gt;$G$204,0,IF((SUM($I241:L241)+M40*$G$202)&gt;$G$204,$G$204-SUM($I241:L241),M40*$G$202)),2)</f>
        <v>0</v>
      </c>
      <c r="N241" s="42">
        <f>ROUND(IF(SUM($I241:M241)&gt;$G$204,0,IF((SUM($I241:M241)+N40*$G$202)&gt;$G$204,$G$204-SUM($I241:M241),N40*$G$202)),2)</f>
        <v>0</v>
      </c>
      <c r="O241" s="42">
        <f>ROUND(IF(SUM($I241:N241)&gt;$G$204,0,IF((SUM($I241:N241)+O40*$G$202)&gt;$G$204,$G$204-SUM($I241:N241),O40*$G$202)),2)</f>
        <v>0</v>
      </c>
      <c r="P241" s="42">
        <f>ROUND(IF(SUM($I241:O241)&gt;$G$204,0,IF((SUM($I241:O241)+P40*$G$202)&gt;$G$204,$G$204-SUM($I241:O241),P40*$G$202)),2)</f>
        <v>0</v>
      </c>
      <c r="Q241" s="42">
        <f>ROUND(IF(SUM($I241:P241)&gt;$G$204,0,IF((SUM($I241:P241)+Q40*$G$202)&gt;$G$204,$G$204-SUM($I241:P241),Q40*$G$202)),2)</f>
        <v>0</v>
      </c>
      <c r="R241" s="42">
        <f>ROUND(IF(SUM($I241:Q241)&gt;$G$204,0,IF((SUM($I241:Q241)+R40*$G$202)&gt;$G$204,$G$204-SUM($I241:Q241),R40*$G$202)),2)</f>
        <v>0</v>
      </c>
      <c r="S241" s="42">
        <f>ROUND(IF(SUM($I241:R241)&gt;$G$204,0,IF((SUM($I241:R241)+S40*$G$202)&gt;$G$204,$G$204-SUM($I241:R241),S40*$G$202)),2)</f>
        <v>0</v>
      </c>
      <c r="T241" s="42">
        <f>ROUND(IF(SUM($I241:S241)&gt;$G$204,0,IF((SUM($I241:S241)+T40*$G$202)&gt;$G$204,$G$204-SUM($I241:S241),T40*$G$202)),2)</f>
        <v>0</v>
      </c>
      <c r="U241" s="42">
        <f>ROUND(IF(SUM($H241:H241)&gt;$G$204,0,IF((SUM($H241:H241)+U40*$G$202)&gt;$G$204,$G$204-SUM($H241:H241),U40*$G$202)),2)</f>
        <v>0</v>
      </c>
      <c r="V241" s="42">
        <f>ROUND(IF(SUM($U241:U241)&gt;$G$204,0,IF((SUM($U241:U241)+V40*$G$202)&gt;$G$204,$G$204-SUM($U241:U241),V40*$G$202)),2)</f>
        <v>0</v>
      </c>
      <c r="W241" s="42">
        <f>ROUND(IF(SUM($U241:V241)&gt;$G$204,0,IF((SUM($U241:V241)+W40*$G$202)&gt;$G$204,$G$204-SUM($U241:V241),W40*$G$202)),2)</f>
        <v>0</v>
      </c>
      <c r="X241" s="42">
        <f>ROUND(IF(SUM($U241:W241)&gt;$G$204,0,IF((SUM($U241:W241)+X40*$G$202)&gt;$G$204,$G$204-SUM($U241:W241),X40*$G$202)),2)</f>
        <v>0</v>
      </c>
      <c r="Y241" s="42">
        <f>ROUND(IF(SUM($U241:X241)&gt;$G$204,0,IF((SUM($U241:X241)+Y40*$G$202)&gt;$G$204,$G$204-SUM($U241:X241),Y40*$G$202)),2)</f>
        <v>0</v>
      </c>
      <c r="Z241" s="42">
        <f>ROUND(IF(SUM($U241:Y241)&gt;$G$204,0,IF((SUM($U241:Y241)+Z40*$G$202)&gt;$G$204,$G$204-SUM($U241:Y241),Z40*$G$202)),2)</f>
        <v>0</v>
      </c>
      <c r="AA241" s="42">
        <f>ROUND(IF(SUM($U241:Z241)&gt;$G$204,0,IF((SUM($U241:Z241)+AA40*$G$202)&gt;$G$204,$G$204-SUM($U241:Z241),AA40*$G$202)),2)</f>
        <v>0</v>
      </c>
      <c r="AB241" s="42">
        <f>ROUND(IF(SUM($U241:AA241)&gt;$G$204,0,IF((SUM($U241:AA241)+AB40*$G$202)&gt;$G$204,$G$204-SUM($U241:AA241),AB40*$G$202)),2)</f>
        <v>0</v>
      </c>
      <c r="AC241" s="42">
        <f>ROUND(IF(SUM($U241:AB241)&gt;$G$204,0,IF((SUM($U241:AB241)+AC40*$G$202)&gt;$G$204,$G$204-SUM($U241:AB241),AC40*$G$202)),2)</f>
        <v>0</v>
      </c>
      <c r="AD241" s="42">
        <f>ROUND(IF(SUM($U241:AC241)&gt;$G$204,0,IF((SUM($U241:AC241)+AD40*$G$202)&gt;$G$204,$G$204-SUM($U241:AC241),AD40*$G$202)),2)</f>
        <v>0</v>
      </c>
      <c r="AE241" s="42">
        <f>ROUND(IF(SUM($U241:AD241)&gt;$G$204,0,IF((SUM($U241:AD241)+AE40*$G$202)&gt;$G$204,$G$204-SUM($U241:AD241),AE40*$G$202)),2)</f>
        <v>0</v>
      </c>
      <c r="AF241" s="42">
        <f>ROUND(IF(SUM($U241:AE241)&gt;$G$204,0,IF((SUM($U241:AE241)+AF40*$G$202)&gt;$G$204,$G$204-SUM($U241:AE241),AF40*$G$202)),2)</f>
        <v>0</v>
      </c>
      <c r="AG241" s="42">
        <f>ROUND(IF(SUM($H241:H241)&gt;$G$204,0,IF((SUM($H241:H241)+AG40*$G$202)&gt;$G$204,$G$204-SUM($H241:H241),AG40*$G$202)),2)</f>
        <v>23.33</v>
      </c>
      <c r="AH241" s="42">
        <f>ROUND(IF(SUM($AG241:AG241)&gt;$G$204,0,IF((SUM($AG241:AG241)+AH40*$G$202)&gt;$G$204,$G$204-SUM($AG241:AG241),AH40*$G$202)),2)</f>
        <v>23.33</v>
      </c>
      <c r="AI241" s="42">
        <f>ROUND(IF(SUM($AG241:AH241)&gt;$G$204,0,IF((SUM($AG241:AH241)+AI40*$G$202)&gt;$G$204,$G$204-SUM($AG241:AH241),AI40*$G$202)),2)</f>
        <v>9.34</v>
      </c>
      <c r="AJ241" s="42">
        <f>ROUND(IF(SUM($AG241:AI241)&gt;$G$204,0,IF((SUM($AG241:AI241)+AJ40*$G$202)&gt;$G$204,$G$204-SUM($AG241:AI241),AJ40*$G$202)),2)</f>
        <v>0</v>
      </c>
      <c r="AK241" s="42">
        <f>ROUND(IF(SUM($AG241:AJ241)&gt;$G$204,0,IF((SUM($AG241:AJ241)+AK40*$G$202)&gt;$G$204,$G$204-SUM($AG241:AJ241),AK40*$G$202)),2)</f>
        <v>0</v>
      </c>
      <c r="AL241" s="42">
        <f>ROUND(IF(SUM($AG241:AK241)&gt;$G$204,0,IF((SUM($AG241:AK241)+AL40*$G$202)&gt;$G$204,$G$204-SUM($AG241:AK241),AL40*$G$202)),2)</f>
        <v>0</v>
      </c>
      <c r="AM241" s="42">
        <f>ROUND(IF(SUM($AG241:AL241)&gt;$G$204,0,IF((SUM($AG241:AL241)+AM40*$G$202)&gt;$G$204,$G$204-SUM($AG241:AL241),AM40*$G$202)),2)</f>
        <v>0</v>
      </c>
      <c r="AN241" s="42">
        <f>ROUND(IF(SUM($AG241:AM241)&gt;$G$204,0,IF((SUM($AG241:AM241)+AN40*$G$202)&gt;$G$204,$G$204-SUM($AG241:AM241),AN40*$G$202)),2)</f>
        <v>0</v>
      </c>
      <c r="AO241" s="42">
        <f>ROUND(IF(SUM($AG241:AN241)&gt;$G$204,0,IF((SUM($AG241:AN241)+AO40*$G$202)&gt;$G$204,$G$204-SUM($AG241:AN241),AO40*$G$202)),2)</f>
        <v>0</v>
      </c>
      <c r="AP241" s="42">
        <f>ROUND(IF(SUM($AG241:AO241)&gt;$G$204,0,IF((SUM($AG241:AO241)+AP40*$G$202)&gt;$G$204,$G$204-SUM($AG241:AO241),AP40*$G$202)),2)</f>
        <v>0</v>
      </c>
      <c r="AQ241" s="42">
        <f>ROUND(IF(SUM($AG241:AP241)&gt;$G$204,0,IF((SUM($AG241:AP241)+AQ40*$G$202)&gt;$G$204,$G$204-SUM($AG241:AP241),AQ40*$G$202)),2)</f>
        <v>0</v>
      </c>
      <c r="AR241" s="42">
        <f>ROUND(IF(SUM($AG241:AQ241)&gt;$G$204,0,IF((SUM($AG241:AQ241)+AR40*$G$202)&gt;$G$204,$G$204-SUM($AG241:AQ241),AR40*$G$202)),2)</f>
        <v>0</v>
      </c>
    </row>
    <row r="242" spans="1:44" x14ac:dyDescent="0.3">
      <c r="A242" s="38" t="str">
        <f t="shared" si="168"/>
        <v>Inside AE</v>
      </c>
      <c r="I242" s="42">
        <f>ROUND(IF(SUM($H242:H242)&gt;$G$204,0,IF((SUM($H242:H242)+I41*$G$202)&gt;$G$204,$G$204-SUM($H242:H242),I41*$G$202)),2)</f>
        <v>0</v>
      </c>
      <c r="J242" s="42">
        <f>ROUND(IF(SUM($I242:I242)&gt;$G$204,0,IF((SUM($I242:I242)+J41*$G$202)&gt;$G$204,$G$204-SUM($I242:I242),J41*$G$202)),2)</f>
        <v>0</v>
      </c>
      <c r="K242" s="42">
        <f>ROUND(IF(SUM($I242:J242)&gt;$G$204,0,IF((SUM($I242:J242)+K41*$G$202)&gt;$G$204,$G$204-SUM($I242:J242),K41*$G$202)),2)</f>
        <v>0</v>
      </c>
      <c r="L242" s="42">
        <f>ROUND(IF(SUM($I242:K242)&gt;$G$204,0,IF((SUM($I242:K242)+L41*$G$202)&gt;$G$204,$G$204-SUM($I242:K242),L41*$G$202)),2)</f>
        <v>0</v>
      </c>
      <c r="M242" s="42">
        <f>ROUND(IF(SUM($I242:L242)&gt;$G$204,0,IF((SUM($I242:L242)+M41*$G$202)&gt;$G$204,$G$204-SUM($I242:L242),M41*$G$202)),2)</f>
        <v>0</v>
      </c>
      <c r="N242" s="42">
        <f>ROUND(IF(SUM($I242:M242)&gt;$G$204,0,IF((SUM($I242:M242)+N41*$G$202)&gt;$G$204,$G$204-SUM($I242:M242),N41*$G$202)),2)</f>
        <v>0</v>
      </c>
      <c r="O242" s="42">
        <f>ROUND(IF(SUM($I242:N242)&gt;$G$204,0,IF((SUM($I242:N242)+O41*$G$202)&gt;$G$204,$G$204-SUM($I242:N242),O41*$G$202)),2)</f>
        <v>0</v>
      </c>
      <c r="P242" s="42">
        <f>ROUND(IF(SUM($I242:O242)&gt;$G$204,0,IF((SUM($I242:O242)+P41*$G$202)&gt;$G$204,$G$204-SUM($I242:O242),P41*$G$202)),2)</f>
        <v>0</v>
      </c>
      <c r="Q242" s="42">
        <f>ROUND(IF(SUM($I242:P242)&gt;$G$204,0,IF((SUM($I242:P242)+Q41*$G$202)&gt;$G$204,$G$204-SUM($I242:P242),Q41*$G$202)),2)</f>
        <v>0</v>
      </c>
      <c r="R242" s="42">
        <f>ROUND(IF(SUM($I242:Q242)&gt;$G$204,0,IF((SUM($I242:Q242)+R41*$G$202)&gt;$G$204,$G$204-SUM($I242:Q242),R41*$G$202)),2)</f>
        <v>0</v>
      </c>
      <c r="S242" s="42">
        <f>ROUND(IF(SUM($I242:R242)&gt;$G$204,0,IF((SUM($I242:R242)+S41*$G$202)&gt;$G$204,$G$204-SUM($I242:R242),S41*$G$202)),2)</f>
        <v>0</v>
      </c>
      <c r="T242" s="42">
        <f>ROUND(IF(SUM($I242:S242)&gt;$G$204,0,IF((SUM($I242:S242)+T41*$G$202)&gt;$G$204,$G$204-SUM($I242:S242),T41*$G$202)),2)</f>
        <v>0</v>
      </c>
      <c r="U242" s="42">
        <f>ROUND(IF(SUM($H242:H242)&gt;$G$204,0,IF((SUM($H242:H242)+U41*$G$202)&gt;$G$204,$G$204-SUM($H242:H242),U41*$G$202)),2)</f>
        <v>0</v>
      </c>
      <c r="V242" s="42">
        <f>ROUND(IF(SUM($U242:U242)&gt;$G$204,0,IF((SUM($U242:U242)+V41*$G$202)&gt;$G$204,$G$204-SUM($U242:U242),V41*$G$202)),2)</f>
        <v>0</v>
      </c>
      <c r="W242" s="42">
        <f>ROUND(IF(SUM($U242:V242)&gt;$G$204,0,IF((SUM($U242:V242)+W41*$G$202)&gt;$G$204,$G$204-SUM($U242:V242),W41*$G$202)),2)</f>
        <v>0</v>
      </c>
      <c r="X242" s="42">
        <f>ROUND(IF(SUM($U242:W242)&gt;$G$204,0,IF((SUM($U242:W242)+X41*$G$202)&gt;$G$204,$G$204-SUM($U242:W242),X41*$G$202)),2)</f>
        <v>0</v>
      </c>
      <c r="Y242" s="42">
        <f>ROUND(IF(SUM($U242:X242)&gt;$G$204,0,IF((SUM($U242:X242)+Y41*$G$202)&gt;$G$204,$G$204-SUM($U242:X242),Y41*$G$202)),2)</f>
        <v>0</v>
      </c>
      <c r="Z242" s="42">
        <f>ROUND(IF(SUM($U242:Y242)&gt;$G$204,0,IF((SUM($U242:Y242)+Z41*$G$202)&gt;$G$204,$G$204-SUM($U242:Y242),Z41*$G$202)),2)</f>
        <v>0</v>
      </c>
      <c r="AA242" s="42">
        <f>ROUND(IF(SUM($U242:Z242)&gt;$G$204,0,IF((SUM($U242:Z242)+AA41*$G$202)&gt;$G$204,$G$204-SUM($U242:Z242),AA41*$G$202)),2)</f>
        <v>0</v>
      </c>
      <c r="AB242" s="42">
        <f>ROUND(IF(SUM($U242:AA242)&gt;$G$204,0,IF((SUM($U242:AA242)+AB41*$G$202)&gt;$G$204,$G$204-SUM($U242:AA242),AB41*$G$202)),2)</f>
        <v>0</v>
      </c>
      <c r="AC242" s="42">
        <f>ROUND(IF(SUM($U242:AB242)&gt;$G$204,0,IF((SUM($U242:AB242)+AC41*$G$202)&gt;$G$204,$G$204-SUM($U242:AB242),AC41*$G$202)),2)</f>
        <v>0</v>
      </c>
      <c r="AD242" s="42">
        <f>ROUND(IF(SUM($U242:AC242)&gt;$G$204,0,IF((SUM($U242:AC242)+AD41*$G$202)&gt;$G$204,$G$204-SUM($U242:AC242),AD41*$G$202)),2)</f>
        <v>0</v>
      </c>
      <c r="AE242" s="42">
        <f>ROUND(IF(SUM($U242:AD242)&gt;$G$204,0,IF((SUM($U242:AD242)+AE41*$G$202)&gt;$G$204,$G$204-SUM($U242:AD242),AE41*$G$202)),2)</f>
        <v>0</v>
      </c>
      <c r="AF242" s="42">
        <f>ROUND(IF(SUM($U242:AE242)&gt;$G$204,0,IF((SUM($U242:AE242)+AF41*$G$202)&gt;$G$204,$G$204-SUM($U242:AE242),AF41*$G$202)),2)</f>
        <v>0</v>
      </c>
      <c r="AG242" s="42">
        <f>ROUND(IF(SUM($H242:H242)&gt;$G$204,0,IF((SUM($H242:H242)+AG41*$G$202)&gt;$G$204,$G$204-SUM($H242:H242),AG41*$G$202)),2)</f>
        <v>23.33</v>
      </c>
      <c r="AH242" s="42">
        <f>ROUND(IF(SUM($AG242:AG242)&gt;$G$204,0,IF((SUM($AG242:AG242)+AH41*$G$202)&gt;$G$204,$G$204-SUM($AG242:AG242),AH41*$G$202)),2)</f>
        <v>23.33</v>
      </c>
      <c r="AI242" s="42">
        <f>ROUND(IF(SUM($AG242:AH242)&gt;$G$204,0,IF((SUM($AG242:AH242)+AI41*$G$202)&gt;$G$204,$G$204-SUM($AG242:AH242),AI41*$G$202)),2)</f>
        <v>9.34</v>
      </c>
      <c r="AJ242" s="42">
        <f>ROUND(IF(SUM($AG242:AI242)&gt;$G$204,0,IF((SUM($AG242:AI242)+AJ41*$G$202)&gt;$G$204,$G$204-SUM($AG242:AI242),AJ41*$G$202)),2)</f>
        <v>0</v>
      </c>
      <c r="AK242" s="42">
        <f>ROUND(IF(SUM($AG242:AJ242)&gt;$G$204,0,IF((SUM($AG242:AJ242)+AK41*$G$202)&gt;$G$204,$G$204-SUM($AG242:AJ242),AK41*$G$202)),2)</f>
        <v>0</v>
      </c>
      <c r="AL242" s="42">
        <f>ROUND(IF(SUM($AG242:AK242)&gt;$G$204,0,IF((SUM($AG242:AK242)+AL41*$G$202)&gt;$G$204,$G$204-SUM($AG242:AK242),AL41*$G$202)),2)</f>
        <v>0</v>
      </c>
      <c r="AM242" s="42">
        <f>ROUND(IF(SUM($AG242:AL242)&gt;$G$204,0,IF((SUM($AG242:AL242)+AM41*$G$202)&gt;$G$204,$G$204-SUM($AG242:AL242),AM41*$G$202)),2)</f>
        <v>0</v>
      </c>
      <c r="AN242" s="42">
        <f>ROUND(IF(SUM($AG242:AM242)&gt;$G$204,0,IF((SUM($AG242:AM242)+AN41*$G$202)&gt;$G$204,$G$204-SUM($AG242:AM242),AN41*$G$202)),2)</f>
        <v>0</v>
      </c>
      <c r="AO242" s="42">
        <f>ROUND(IF(SUM($AG242:AN242)&gt;$G$204,0,IF((SUM($AG242:AN242)+AO41*$G$202)&gt;$G$204,$G$204-SUM($AG242:AN242),AO41*$G$202)),2)</f>
        <v>0</v>
      </c>
      <c r="AP242" s="42">
        <f>ROUND(IF(SUM($AG242:AO242)&gt;$G$204,0,IF((SUM($AG242:AO242)+AP41*$G$202)&gt;$G$204,$G$204-SUM($AG242:AO242),AP41*$G$202)),2)</f>
        <v>0</v>
      </c>
      <c r="AQ242" s="42">
        <f>ROUND(IF(SUM($AG242:AP242)&gt;$G$204,0,IF((SUM($AG242:AP242)+AQ41*$G$202)&gt;$G$204,$G$204-SUM($AG242:AP242),AQ41*$G$202)),2)</f>
        <v>0</v>
      </c>
      <c r="AR242" s="42">
        <f>ROUND(IF(SUM($AG242:AQ242)&gt;$G$204,0,IF((SUM($AG242:AQ242)+AR41*$G$202)&gt;$G$204,$G$204-SUM($AG242:AQ242),AR41*$G$202)),2)</f>
        <v>0</v>
      </c>
    </row>
    <row r="243" spans="1:44" x14ac:dyDescent="0.3">
      <c r="A243" s="38" t="str">
        <f t="shared" si="168"/>
        <v>Field Engineer</v>
      </c>
      <c r="I243" s="42">
        <f>ROUND(IF(SUM($H243:H243)&gt;$G$204,0,IF((SUM($H243:H243)+I42*$G$202)&gt;$G$204,$G$204-SUM($H243:H243),I42*$G$202)),2)</f>
        <v>0</v>
      </c>
      <c r="J243" s="42">
        <f>ROUND(IF(SUM($I243:I243)&gt;$G$204,0,IF((SUM($I243:I243)+J42*$G$202)&gt;$G$204,$G$204-SUM($I243:I243),J42*$G$202)),2)</f>
        <v>0</v>
      </c>
      <c r="K243" s="42">
        <f>ROUND(IF(SUM($I243:J243)&gt;$G$204,0,IF((SUM($I243:J243)+K42*$G$202)&gt;$G$204,$G$204-SUM($I243:J243),K42*$G$202)),2)</f>
        <v>0</v>
      </c>
      <c r="L243" s="42">
        <f>ROUND(IF(SUM($I243:K243)&gt;$G$204,0,IF((SUM($I243:K243)+L42*$G$202)&gt;$G$204,$G$204-SUM($I243:K243),L42*$G$202)),2)</f>
        <v>0</v>
      </c>
      <c r="M243" s="42">
        <f>ROUND(IF(SUM($I243:L243)&gt;$G$204,0,IF((SUM($I243:L243)+M42*$G$202)&gt;$G$204,$G$204-SUM($I243:L243),M42*$G$202)),2)</f>
        <v>0</v>
      </c>
      <c r="N243" s="42">
        <f>ROUND(IF(SUM($I243:M243)&gt;$G$204,0,IF((SUM($I243:M243)+N42*$G$202)&gt;$G$204,$G$204-SUM($I243:M243),N42*$G$202)),2)</f>
        <v>0</v>
      </c>
      <c r="O243" s="42">
        <f>ROUND(IF(SUM($I243:N243)&gt;$G$204,0,IF((SUM($I243:N243)+O42*$G$202)&gt;$G$204,$G$204-SUM($I243:N243),O42*$G$202)),2)</f>
        <v>0</v>
      </c>
      <c r="P243" s="42">
        <f>ROUND(IF(SUM($I243:O243)&gt;$G$204,0,IF((SUM($I243:O243)+P42*$G$202)&gt;$G$204,$G$204-SUM($I243:O243),P42*$G$202)),2)</f>
        <v>0</v>
      </c>
      <c r="Q243" s="42">
        <f>ROUND(IF(SUM($I243:P243)&gt;$G$204,0,IF((SUM($I243:P243)+Q42*$G$202)&gt;$G$204,$G$204-SUM($I243:P243),Q42*$G$202)),2)</f>
        <v>0</v>
      </c>
      <c r="R243" s="42">
        <f>ROUND(IF(SUM($I243:Q243)&gt;$G$204,0,IF((SUM($I243:Q243)+R42*$G$202)&gt;$G$204,$G$204-SUM($I243:Q243),R42*$G$202)),2)</f>
        <v>0</v>
      </c>
      <c r="S243" s="42">
        <f>ROUND(IF(SUM($I243:R243)&gt;$G$204,0,IF((SUM($I243:R243)+S42*$G$202)&gt;$G$204,$G$204-SUM($I243:R243),S42*$G$202)),2)</f>
        <v>0</v>
      </c>
      <c r="T243" s="42">
        <f>ROUND(IF(SUM($I243:S243)&gt;$G$204,0,IF((SUM($I243:S243)+T42*$G$202)&gt;$G$204,$G$204-SUM($I243:S243),T42*$G$202)),2)</f>
        <v>0</v>
      </c>
      <c r="U243" s="42">
        <f>ROUND(IF(SUM($H243:H243)&gt;$G$204,0,IF((SUM($H243:H243)+U42*$G$202)&gt;$G$204,$G$204-SUM($H243:H243),U42*$G$202)),2)</f>
        <v>0</v>
      </c>
      <c r="V243" s="42">
        <f>ROUND(IF(SUM($U243:U243)&gt;$G$204,0,IF((SUM($U243:U243)+V42*$G$202)&gt;$G$204,$G$204-SUM($U243:U243),V42*$G$202)),2)</f>
        <v>0</v>
      </c>
      <c r="W243" s="42">
        <f>ROUND(IF(SUM($U243:V243)&gt;$G$204,0,IF((SUM($U243:V243)+W42*$G$202)&gt;$G$204,$G$204-SUM($U243:V243),W42*$G$202)),2)</f>
        <v>0</v>
      </c>
      <c r="X243" s="42">
        <f>ROUND(IF(SUM($U243:W243)&gt;$G$204,0,IF((SUM($U243:W243)+X42*$G$202)&gt;$G$204,$G$204-SUM($U243:W243),X42*$G$202)),2)</f>
        <v>0</v>
      </c>
      <c r="Y243" s="42">
        <f>ROUND(IF(SUM($U243:X243)&gt;$G$204,0,IF((SUM($U243:X243)+Y42*$G$202)&gt;$G$204,$G$204-SUM($U243:X243),Y42*$G$202)),2)</f>
        <v>0</v>
      </c>
      <c r="Z243" s="42">
        <f>ROUND(IF(SUM($U243:Y243)&gt;$G$204,0,IF((SUM($U243:Y243)+Z42*$G$202)&gt;$G$204,$G$204-SUM($U243:Y243),Z42*$G$202)),2)</f>
        <v>0</v>
      </c>
      <c r="AA243" s="42">
        <f>ROUND(IF(SUM($U243:Z243)&gt;$G$204,0,IF((SUM($U243:Z243)+AA42*$G$202)&gt;$G$204,$G$204-SUM($U243:Z243),AA42*$G$202)),2)</f>
        <v>0</v>
      </c>
      <c r="AB243" s="42">
        <f>ROUND(IF(SUM($U243:AA243)&gt;$G$204,0,IF((SUM($U243:AA243)+AB42*$G$202)&gt;$G$204,$G$204-SUM($U243:AA243),AB42*$G$202)),2)</f>
        <v>0</v>
      </c>
      <c r="AC243" s="42">
        <f>ROUND(IF(SUM($U243:AB243)&gt;$G$204,0,IF((SUM($U243:AB243)+AC42*$G$202)&gt;$G$204,$G$204-SUM($U243:AB243),AC42*$G$202)),2)</f>
        <v>0</v>
      </c>
      <c r="AD243" s="42">
        <f>ROUND(IF(SUM($U243:AC243)&gt;$G$204,0,IF((SUM($U243:AC243)+AD42*$G$202)&gt;$G$204,$G$204-SUM($U243:AC243),AD42*$G$202)),2)</f>
        <v>0</v>
      </c>
      <c r="AE243" s="42">
        <f>ROUND(IF(SUM($U243:AD243)&gt;$G$204,0,IF((SUM($U243:AD243)+AE42*$G$202)&gt;$G$204,$G$204-SUM($U243:AD243),AE42*$G$202)),2)</f>
        <v>0</v>
      </c>
      <c r="AF243" s="42">
        <f>ROUND(IF(SUM($U243:AE243)&gt;$G$204,0,IF((SUM($U243:AE243)+AF42*$G$202)&gt;$G$204,$G$204-SUM($U243:AE243),AF42*$G$202)),2)</f>
        <v>0</v>
      </c>
      <c r="AG243" s="42">
        <f>ROUND(IF(SUM($H243:H243)&gt;$G$204,0,IF((SUM($H243:H243)+AG42*$G$202)&gt;$G$204,$G$204-SUM($H243:H243),AG42*$G$202)),2)</f>
        <v>0</v>
      </c>
      <c r="AH243" s="42">
        <f>ROUND(IF(SUM($AG243:AG243)&gt;$G$204,0,IF((SUM($AG243:AG243)+AH42*$G$202)&gt;$G$204,$G$204-SUM($AG243:AG243),AH42*$G$202)),2)</f>
        <v>0</v>
      </c>
      <c r="AI243" s="42">
        <f>ROUND(IF(SUM($AG243:AH243)&gt;$G$204,0,IF((SUM($AG243:AH243)+AI42*$G$202)&gt;$G$204,$G$204-SUM($AG243:AH243),AI42*$G$202)),2)</f>
        <v>0</v>
      </c>
      <c r="AJ243" s="42">
        <f>ROUND(IF(SUM($AG243:AI243)&gt;$G$204,0,IF((SUM($AG243:AI243)+AJ42*$G$202)&gt;$G$204,$G$204-SUM($AG243:AI243),AJ42*$G$202)),2)</f>
        <v>0</v>
      </c>
      <c r="AK243" s="42">
        <f>ROUND(IF(SUM($AG243:AJ243)&gt;$G$204,0,IF((SUM($AG243:AJ243)+AK42*$G$202)&gt;$G$204,$G$204-SUM($AG243:AJ243),AK42*$G$202)),2)</f>
        <v>40</v>
      </c>
      <c r="AL243" s="42">
        <f>ROUND(IF(SUM($AG243:AK243)&gt;$G$204,0,IF((SUM($AG243:AK243)+AL42*$G$202)&gt;$G$204,$G$204-SUM($AG243:AK243),AL42*$G$202)),2)</f>
        <v>16</v>
      </c>
      <c r="AM243" s="42">
        <f>ROUND(IF(SUM($AG243:AL243)&gt;$G$204,0,IF((SUM($AG243:AL243)+AM42*$G$202)&gt;$G$204,$G$204-SUM($AG243:AL243),AM42*$G$202)),2)</f>
        <v>0</v>
      </c>
      <c r="AN243" s="42">
        <f>ROUND(IF(SUM($AG243:AM243)&gt;$G$204,0,IF((SUM($AG243:AM243)+AN42*$G$202)&gt;$G$204,$G$204-SUM($AG243:AM243),AN42*$G$202)),2)</f>
        <v>0</v>
      </c>
      <c r="AO243" s="42">
        <f>ROUND(IF(SUM($AG243:AN243)&gt;$G$204,0,IF((SUM($AG243:AN243)+AO42*$G$202)&gt;$G$204,$G$204-SUM($AG243:AN243),AO42*$G$202)),2)</f>
        <v>0</v>
      </c>
      <c r="AP243" s="42">
        <f>ROUND(IF(SUM($AG243:AO243)&gt;$G$204,0,IF((SUM($AG243:AO243)+AP42*$G$202)&gt;$G$204,$G$204-SUM($AG243:AO243),AP42*$G$202)),2)</f>
        <v>0</v>
      </c>
      <c r="AQ243" s="42">
        <f>ROUND(IF(SUM($AG243:AP243)&gt;$G$204,0,IF((SUM($AG243:AP243)+AQ42*$G$202)&gt;$G$204,$G$204-SUM($AG243:AP243),AQ42*$G$202)),2)</f>
        <v>0</v>
      </c>
      <c r="AR243" s="42">
        <f>ROUND(IF(SUM($AG243:AQ243)&gt;$G$204,0,IF((SUM($AG243:AQ243)+AR42*$G$202)&gt;$G$204,$G$204-SUM($AG243:AQ243),AR42*$G$202)),2)</f>
        <v>0</v>
      </c>
    </row>
    <row r="244" spans="1:44" x14ac:dyDescent="0.3">
      <c r="A244" s="38" t="str">
        <f t="shared" si="168"/>
        <v>Professional Serv.-Trainer</v>
      </c>
      <c r="I244" s="42">
        <f>ROUND(IF(SUM($H244:H244)&gt;$G$204,0,IF((SUM($H244:H244)+I43*$G$202)&gt;$G$204,$G$204-SUM($H244:H244),I43*$G$202)),2)</f>
        <v>0</v>
      </c>
      <c r="J244" s="42">
        <f>ROUND(IF(SUM($I244:I244)&gt;$G$204,0,IF((SUM($I244:I244)+J43*$G$202)&gt;$G$204,$G$204-SUM($I244:I244),J43*$G$202)),2)</f>
        <v>0</v>
      </c>
      <c r="K244" s="42">
        <f>ROUND(IF(SUM($I244:J244)&gt;$G$204,0,IF((SUM($I244:J244)+K43*$G$202)&gt;$G$204,$G$204-SUM($I244:J244),K43*$G$202)),2)</f>
        <v>0</v>
      </c>
      <c r="L244" s="42">
        <f>ROUND(IF(SUM($I244:K244)&gt;$G$204,0,IF((SUM($I244:K244)+L43*$G$202)&gt;$G$204,$G$204-SUM($I244:K244),L43*$G$202)),2)</f>
        <v>0</v>
      </c>
      <c r="M244" s="42">
        <f>ROUND(IF(SUM($I244:L244)&gt;$G$204,0,IF((SUM($I244:L244)+M43*$G$202)&gt;$G$204,$G$204-SUM($I244:L244),M43*$G$202)),2)</f>
        <v>0</v>
      </c>
      <c r="N244" s="42">
        <f>ROUND(IF(SUM($I244:M244)&gt;$G$204,0,IF((SUM($I244:M244)+N43*$G$202)&gt;$G$204,$G$204-SUM($I244:M244),N43*$G$202)),2)</f>
        <v>0</v>
      </c>
      <c r="O244" s="42">
        <f>ROUND(IF(SUM($I244:N244)&gt;$G$204,0,IF((SUM($I244:N244)+O43*$G$202)&gt;$G$204,$G$204-SUM($I244:N244),O43*$G$202)),2)</f>
        <v>0</v>
      </c>
      <c r="P244" s="42">
        <f>ROUND(IF(SUM($I244:O244)&gt;$G$204,0,IF((SUM($I244:O244)+P43*$G$202)&gt;$G$204,$G$204-SUM($I244:O244),P43*$G$202)),2)</f>
        <v>0</v>
      </c>
      <c r="Q244" s="42">
        <f>ROUND(IF(SUM($I244:P244)&gt;$G$204,0,IF((SUM($I244:P244)+Q43*$G$202)&gt;$G$204,$G$204-SUM($I244:P244),Q43*$G$202)),2)</f>
        <v>0</v>
      </c>
      <c r="R244" s="42">
        <f>ROUND(IF(SUM($I244:Q244)&gt;$G$204,0,IF((SUM($I244:Q244)+R43*$G$202)&gt;$G$204,$G$204-SUM($I244:Q244),R43*$G$202)),2)</f>
        <v>0</v>
      </c>
      <c r="S244" s="42">
        <f>ROUND(IF(SUM($I244:R244)&gt;$G$204,0,IF((SUM($I244:R244)+S43*$G$202)&gt;$G$204,$G$204-SUM($I244:R244),S43*$G$202)),2)</f>
        <v>0</v>
      </c>
      <c r="T244" s="42">
        <f>ROUND(IF(SUM($I244:S244)&gt;$G$204,0,IF((SUM($I244:S244)+T43*$G$202)&gt;$G$204,$G$204-SUM($I244:S244),T43*$G$202)),2)</f>
        <v>0</v>
      </c>
      <c r="U244" s="42">
        <f>ROUND(IF(SUM($H244:H244)&gt;$G$204,0,IF((SUM($H244:H244)+U43*$G$202)&gt;$G$204,$G$204-SUM($H244:H244),U43*$G$202)),2)</f>
        <v>0</v>
      </c>
      <c r="V244" s="42">
        <f>ROUND(IF(SUM($U244:U244)&gt;$G$204,0,IF((SUM($U244:U244)+V43*$G$202)&gt;$G$204,$G$204-SUM($U244:U244),V43*$G$202)),2)</f>
        <v>0</v>
      </c>
      <c r="W244" s="42">
        <f>ROUND(IF(SUM($U244:V244)&gt;$G$204,0,IF((SUM($U244:V244)+W43*$G$202)&gt;$G$204,$G$204-SUM($U244:V244),W43*$G$202)),2)</f>
        <v>0</v>
      </c>
      <c r="X244" s="42">
        <f>ROUND(IF(SUM($U244:W244)&gt;$G$204,0,IF((SUM($U244:W244)+X43*$G$202)&gt;$G$204,$G$204-SUM($U244:W244),X43*$G$202)),2)</f>
        <v>0</v>
      </c>
      <c r="Y244" s="42">
        <f>ROUND(IF(SUM($U244:X244)&gt;$G$204,0,IF((SUM($U244:X244)+Y43*$G$202)&gt;$G$204,$G$204-SUM($U244:X244),Y43*$G$202)),2)</f>
        <v>0</v>
      </c>
      <c r="Z244" s="42">
        <f>ROUND(IF(SUM($U244:Y244)&gt;$G$204,0,IF((SUM($U244:Y244)+Z43*$G$202)&gt;$G$204,$G$204-SUM($U244:Y244),Z43*$G$202)),2)</f>
        <v>0</v>
      </c>
      <c r="AA244" s="42">
        <f>ROUND(IF(SUM($U244:Z244)&gt;$G$204,0,IF((SUM($U244:Z244)+AA43*$G$202)&gt;$G$204,$G$204-SUM($U244:Z244),AA43*$G$202)),2)</f>
        <v>0</v>
      </c>
      <c r="AB244" s="42">
        <f>ROUND(IF(SUM($U244:AA244)&gt;$G$204,0,IF((SUM($U244:AA244)+AB43*$G$202)&gt;$G$204,$G$204-SUM($U244:AA244),AB43*$G$202)),2)</f>
        <v>0</v>
      </c>
      <c r="AC244" s="42">
        <f>ROUND(IF(SUM($U244:AB244)&gt;$G$204,0,IF((SUM($U244:AB244)+AC43*$G$202)&gt;$G$204,$G$204-SUM($U244:AB244),AC43*$G$202)),2)</f>
        <v>0</v>
      </c>
      <c r="AD244" s="42">
        <f>ROUND(IF(SUM($U244:AC244)&gt;$G$204,0,IF((SUM($U244:AC244)+AD43*$G$202)&gt;$G$204,$G$204-SUM($U244:AC244),AD43*$G$202)),2)</f>
        <v>0</v>
      </c>
      <c r="AE244" s="42">
        <f>ROUND(IF(SUM($U244:AD244)&gt;$G$204,0,IF((SUM($U244:AD244)+AE43*$G$202)&gt;$G$204,$G$204-SUM($U244:AD244),AE43*$G$202)),2)</f>
        <v>0</v>
      </c>
      <c r="AF244" s="42">
        <f>ROUND(IF(SUM($U244:AE244)&gt;$G$204,0,IF((SUM($U244:AE244)+AF43*$G$202)&gt;$G$204,$G$204-SUM($U244:AE244),AF43*$G$202)),2)</f>
        <v>0</v>
      </c>
      <c r="AG244" s="42">
        <f>ROUND(IF(SUM($H244:H244)&gt;$G$204,0,IF((SUM($H244:H244)+AG43*$G$202)&gt;$G$204,$G$204-SUM($H244:H244),AG43*$G$202)),2)</f>
        <v>0</v>
      </c>
      <c r="AH244" s="42">
        <f>ROUND(IF(SUM($AG244:AG244)&gt;$G$204,0,IF((SUM($AG244:AG244)+AH43*$G$202)&gt;$G$204,$G$204-SUM($AG244:AG244),AH43*$G$202)),2)</f>
        <v>0</v>
      </c>
      <c r="AI244" s="42">
        <f>ROUND(IF(SUM($AG244:AH244)&gt;$G$204,0,IF((SUM($AG244:AH244)+AI43*$G$202)&gt;$G$204,$G$204-SUM($AG244:AH244),AI43*$G$202)),2)</f>
        <v>0</v>
      </c>
      <c r="AJ244" s="42">
        <f>ROUND(IF(SUM($AG244:AI244)&gt;$G$204,0,IF((SUM($AG244:AI244)+AJ43*$G$202)&gt;$G$204,$G$204-SUM($AG244:AI244),AJ43*$G$202)),2)</f>
        <v>0</v>
      </c>
      <c r="AK244" s="42">
        <f>ROUND(IF(SUM($AG244:AJ244)&gt;$G$204,0,IF((SUM($AG244:AJ244)+AK43*$G$202)&gt;$G$204,$G$204-SUM($AG244:AJ244),AK43*$G$202)),2)</f>
        <v>0</v>
      </c>
      <c r="AL244" s="42">
        <f>ROUND(IF(SUM($AG244:AK244)&gt;$G$204,0,IF((SUM($AG244:AK244)+AL43*$G$202)&gt;$G$204,$G$204-SUM($AG244:AK244),AL43*$G$202)),2)</f>
        <v>0</v>
      </c>
      <c r="AM244" s="42">
        <f>ROUND(IF(SUM($AG244:AL244)&gt;$G$204,0,IF((SUM($AG244:AL244)+AM43*$G$202)&gt;$G$204,$G$204-SUM($AG244:AL244),AM43*$G$202)),2)</f>
        <v>0</v>
      </c>
      <c r="AN244" s="42">
        <f>ROUND(IF(SUM($AG244:AM244)&gt;$G$204,0,IF((SUM($AG244:AM244)+AN43*$G$202)&gt;$G$204,$G$204-SUM($AG244:AM244),AN43*$G$202)),2)</f>
        <v>50</v>
      </c>
      <c r="AO244" s="42">
        <f>ROUND(IF(SUM($AG244:AN244)&gt;$G$204,0,IF((SUM($AG244:AN244)+AO43*$G$202)&gt;$G$204,$G$204-SUM($AG244:AN244),AO43*$G$202)),2)</f>
        <v>6</v>
      </c>
      <c r="AP244" s="42">
        <f>ROUND(IF(SUM($AG244:AO244)&gt;$G$204,0,IF((SUM($AG244:AO244)+AP43*$G$202)&gt;$G$204,$G$204-SUM($AG244:AO244),AP43*$G$202)),2)</f>
        <v>0</v>
      </c>
      <c r="AQ244" s="42">
        <f>ROUND(IF(SUM($AG244:AP244)&gt;$G$204,0,IF((SUM($AG244:AP244)+AQ43*$G$202)&gt;$G$204,$G$204-SUM($AG244:AP244),AQ43*$G$202)),2)</f>
        <v>0</v>
      </c>
      <c r="AR244" s="42">
        <f>ROUND(IF(SUM($AG244:AQ244)&gt;$G$204,0,IF((SUM($AG244:AQ244)+AR43*$G$202)&gt;$G$204,$G$204-SUM($AG244:AQ244),AR43*$G$202)),2)</f>
        <v>0</v>
      </c>
    </row>
    <row r="245" spans="1:44" x14ac:dyDescent="0.3">
      <c r="A245" s="38" t="str">
        <f t="shared" si="168"/>
        <v>Field Engineer</v>
      </c>
      <c r="I245" s="42">
        <f>ROUND(IF(SUM($H245:H245)&gt;$G$204,0,IF((SUM($H245:H245)+I44*$G$202)&gt;$G$204,$G$204-SUM($H245:H245),I44*$G$202)),2)</f>
        <v>0</v>
      </c>
      <c r="J245" s="42">
        <f>ROUND(IF(SUM($I245:I245)&gt;$G$204,0,IF((SUM($I245:I245)+J44*$G$202)&gt;$G$204,$G$204-SUM($I245:I245),J44*$G$202)),2)</f>
        <v>0</v>
      </c>
      <c r="K245" s="42">
        <f>ROUND(IF(SUM($I245:J245)&gt;$G$204,0,IF((SUM($I245:J245)+K44*$G$202)&gt;$G$204,$G$204-SUM($I245:J245),K44*$G$202)),2)</f>
        <v>0</v>
      </c>
      <c r="L245" s="42">
        <f>ROUND(IF(SUM($I245:K245)&gt;$G$204,0,IF((SUM($I245:K245)+L44*$G$202)&gt;$G$204,$G$204-SUM($I245:K245),L44*$G$202)),2)</f>
        <v>0</v>
      </c>
      <c r="M245" s="42">
        <f>ROUND(IF(SUM($I245:L245)&gt;$G$204,0,IF((SUM($I245:L245)+M44*$G$202)&gt;$G$204,$G$204-SUM($I245:L245),M44*$G$202)),2)</f>
        <v>0</v>
      </c>
      <c r="N245" s="42">
        <f>ROUND(IF(SUM($I245:M245)&gt;$G$204,0,IF((SUM($I245:M245)+N44*$G$202)&gt;$G$204,$G$204-SUM($I245:M245),N44*$G$202)),2)</f>
        <v>0</v>
      </c>
      <c r="O245" s="42">
        <f>ROUND(IF(SUM($I245:N245)&gt;$G$204,0,IF((SUM($I245:N245)+O44*$G$202)&gt;$G$204,$G$204-SUM($I245:N245),O44*$G$202)),2)</f>
        <v>0</v>
      </c>
      <c r="P245" s="42">
        <f>ROUND(IF(SUM($I245:O245)&gt;$G$204,0,IF((SUM($I245:O245)+P44*$G$202)&gt;$G$204,$G$204-SUM($I245:O245),P44*$G$202)),2)</f>
        <v>0</v>
      </c>
      <c r="Q245" s="42">
        <f>ROUND(IF(SUM($I245:P245)&gt;$G$204,0,IF((SUM($I245:P245)+Q44*$G$202)&gt;$G$204,$G$204-SUM($I245:P245),Q44*$G$202)),2)</f>
        <v>0</v>
      </c>
      <c r="R245" s="42">
        <f>ROUND(IF(SUM($I245:Q245)&gt;$G$204,0,IF((SUM($I245:Q245)+R44*$G$202)&gt;$G$204,$G$204-SUM($I245:Q245),R44*$G$202)),2)</f>
        <v>0</v>
      </c>
      <c r="S245" s="42">
        <f>ROUND(IF(SUM($I245:R245)&gt;$G$204,0,IF((SUM($I245:R245)+S44*$G$202)&gt;$G$204,$G$204-SUM($I245:R245),S44*$G$202)),2)</f>
        <v>0</v>
      </c>
      <c r="T245" s="42">
        <f>ROUND(IF(SUM($I245:S245)&gt;$G$204,0,IF((SUM($I245:S245)+T44*$G$202)&gt;$G$204,$G$204-SUM($I245:S245),T44*$G$202)),2)</f>
        <v>0</v>
      </c>
      <c r="U245" s="42">
        <f>ROUND(IF(SUM($H245:H245)&gt;$G$204,0,IF((SUM($H245:H245)+U44*$G$202)&gt;$G$204,$G$204-SUM($H245:H245),U44*$G$202)),2)</f>
        <v>0</v>
      </c>
      <c r="V245" s="42">
        <f>ROUND(IF(SUM($U245:U245)&gt;$G$204,0,IF((SUM($U245:U245)+V44*$G$202)&gt;$G$204,$G$204-SUM($U245:U245),V44*$G$202)),2)</f>
        <v>0</v>
      </c>
      <c r="W245" s="42">
        <f>ROUND(IF(SUM($U245:V245)&gt;$G$204,0,IF((SUM($U245:V245)+W44*$G$202)&gt;$G$204,$G$204-SUM($U245:V245),W44*$G$202)),2)</f>
        <v>0</v>
      </c>
      <c r="X245" s="42">
        <f>ROUND(IF(SUM($U245:W245)&gt;$G$204,0,IF((SUM($U245:W245)+X44*$G$202)&gt;$G$204,$G$204-SUM($U245:W245),X44*$G$202)),2)</f>
        <v>0</v>
      </c>
      <c r="Y245" s="42">
        <f>ROUND(IF(SUM($U245:X245)&gt;$G$204,0,IF((SUM($U245:X245)+Y44*$G$202)&gt;$G$204,$G$204-SUM($U245:X245),Y44*$G$202)),2)</f>
        <v>0</v>
      </c>
      <c r="Z245" s="42">
        <f>ROUND(IF(SUM($U245:Y245)&gt;$G$204,0,IF((SUM($U245:Y245)+Z44*$G$202)&gt;$G$204,$G$204-SUM($U245:Y245),Z44*$G$202)),2)</f>
        <v>0</v>
      </c>
      <c r="AA245" s="42">
        <f>ROUND(IF(SUM($U245:Z245)&gt;$G$204,0,IF((SUM($U245:Z245)+AA44*$G$202)&gt;$G$204,$G$204-SUM($U245:Z245),AA44*$G$202)),2)</f>
        <v>0</v>
      </c>
      <c r="AB245" s="42">
        <f>ROUND(IF(SUM($U245:AA245)&gt;$G$204,0,IF((SUM($U245:AA245)+AB44*$G$202)&gt;$G$204,$G$204-SUM($U245:AA245),AB44*$G$202)),2)</f>
        <v>0</v>
      </c>
      <c r="AC245" s="42">
        <f>ROUND(IF(SUM($U245:AB245)&gt;$G$204,0,IF((SUM($U245:AB245)+AC44*$G$202)&gt;$G$204,$G$204-SUM($U245:AB245),AC44*$G$202)),2)</f>
        <v>0</v>
      </c>
      <c r="AD245" s="42">
        <f>ROUND(IF(SUM($U245:AC245)&gt;$G$204,0,IF((SUM($U245:AC245)+AD44*$G$202)&gt;$G$204,$G$204-SUM($U245:AC245),AD44*$G$202)),2)</f>
        <v>0</v>
      </c>
      <c r="AE245" s="42">
        <f>ROUND(IF(SUM($U245:AD245)&gt;$G$204,0,IF((SUM($U245:AD245)+AE44*$G$202)&gt;$G$204,$G$204-SUM($U245:AD245),AE44*$G$202)),2)</f>
        <v>0</v>
      </c>
      <c r="AF245" s="42">
        <f>ROUND(IF(SUM($U245:AE245)&gt;$G$204,0,IF((SUM($U245:AE245)+AF44*$G$202)&gt;$G$204,$G$204-SUM($U245:AE245),AF44*$G$202)),2)</f>
        <v>0</v>
      </c>
      <c r="AG245" s="42">
        <f>ROUND(IF(SUM($H245:H245)&gt;$G$204,0,IF((SUM($H245:H245)+AG44*$G$202)&gt;$G$204,$G$204-SUM($H245:H245),AG44*$G$202)),2)</f>
        <v>0</v>
      </c>
      <c r="AH245" s="42">
        <f>ROUND(IF(SUM($AG245:AG245)&gt;$G$204,0,IF((SUM($AG245:AG245)+AH44*$G$202)&gt;$G$204,$G$204-SUM($AG245:AG245),AH44*$G$202)),2)</f>
        <v>0</v>
      </c>
      <c r="AI245" s="42">
        <f>ROUND(IF(SUM($AG245:AH245)&gt;$G$204,0,IF((SUM($AG245:AH245)+AI44*$G$202)&gt;$G$204,$G$204-SUM($AG245:AH245),AI44*$G$202)),2)</f>
        <v>0</v>
      </c>
      <c r="AJ245" s="42">
        <f>ROUND(IF(SUM($AG245:AI245)&gt;$G$204,0,IF((SUM($AG245:AI245)+AJ44*$G$202)&gt;$G$204,$G$204-SUM($AG245:AI245),AJ44*$G$202)),2)</f>
        <v>0</v>
      </c>
      <c r="AK245" s="42">
        <f>ROUND(IF(SUM($AG245:AJ245)&gt;$G$204,0,IF((SUM($AG245:AJ245)+AK44*$G$202)&gt;$G$204,$G$204-SUM($AG245:AJ245),AK44*$G$202)),2)</f>
        <v>0</v>
      </c>
      <c r="AL245" s="42">
        <f>ROUND(IF(SUM($AG245:AK245)&gt;$G$204,0,IF((SUM($AG245:AK245)+AL44*$G$202)&gt;$G$204,$G$204-SUM($AG245:AK245),AL44*$G$202)),2)</f>
        <v>0</v>
      </c>
      <c r="AM245" s="42">
        <f>ROUND(IF(SUM($AG245:AL245)&gt;$G$204,0,IF((SUM($AG245:AL245)+AM44*$G$202)&gt;$G$204,$G$204-SUM($AG245:AL245),AM44*$G$202)),2)</f>
        <v>0</v>
      </c>
      <c r="AN245" s="42">
        <f>ROUND(IF(SUM($AG245:AM245)&gt;$G$204,0,IF((SUM($AG245:AM245)+AN44*$G$202)&gt;$G$204,$G$204-SUM($AG245:AM245),AN44*$G$202)),2)</f>
        <v>40</v>
      </c>
      <c r="AO245" s="42">
        <f>ROUND(IF(SUM($AG245:AN245)&gt;$G$204,0,IF((SUM($AG245:AN245)+AO44*$G$202)&gt;$G$204,$G$204-SUM($AG245:AN245),AO44*$G$202)),2)</f>
        <v>16</v>
      </c>
      <c r="AP245" s="42">
        <f>ROUND(IF(SUM($AG245:AO245)&gt;$G$204,0,IF((SUM($AG245:AO245)+AP44*$G$202)&gt;$G$204,$G$204-SUM($AG245:AO245),AP44*$G$202)),2)</f>
        <v>0</v>
      </c>
      <c r="AQ245" s="42">
        <f>ROUND(IF(SUM($AG245:AP245)&gt;$G$204,0,IF((SUM($AG245:AP245)+AQ44*$G$202)&gt;$G$204,$G$204-SUM($AG245:AP245),AQ44*$G$202)),2)</f>
        <v>0</v>
      </c>
      <c r="AR245" s="42">
        <f>ROUND(IF(SUM($AG245:AQ245)&gt;$G$204,0,IF((SUM($AG245:AQ245)+AR44*$G$202)&gt;$G$204,$G$204-SUM($AG245:AQ245),AR44*$G$202)),2)</f>
        <v>0</v>
      </c>
    </row>
    <row r="246" spans="1:44" x14ac:dyDescent="0.3">
      <c r="A246" s="38" t="str">
        <f t="shared" si="168"/>
        <v>Field Engineer</v>
      </c>
      <c r="I246" s="42">
        <f>ROUND(IF(SUM($H246:H246)&gt;$G$204,0,IF((SUM($H246:H246)+I45*$G$202)&gt;$G$204,$G$204-SUM($H246:H246),I45*$G$202)),2)</f>
        <v>0</v>
      </c>
      <c r="J246" s="42">
        <f>ROUND(IF(SUM($I246:I246)&gt;$G$204,0,IF((SUM($I246:I246)+J45*$G$202)&gt;$G$204,$G$204-SUM($I246:I246),J45*$G$202)),2)</f>
        <v>0</v>
      </c>
      <c r="K246" s="42">
        <f>ROUND(IF(SUM($I246:J246)&gt;$G$204,0,IF((SUM($I246:J246)+K45*$G$202)&gt;$G$204,$G$204-SUM($I246:J246),K45*$G$202)),2)</f>
        <v>0</v>
      </c>
      <c r="L246" s="42">
        <f>ROUND(IF(SUM($I246:K246)&gt;$G$204,0,IF((SUM($I246:K246)+L45*$G$202)&gt;$G$204,$G$204-SUM($I246:K246),L45*$G$202)),2)</f>
        <v>0</v>
      </c>
      <c r="M246" s="42">
        <f>ROUND(IF(SUM($I246:L246)&gt;$G$204,0,IF((SUM($I246:L246)+M45*$G$202)&gt;$G$204,$G$204-SUM($I246:L246),M45*$G$202)),2)</f>
        <v>0</v>
      </c>
      <c r="N246" s="42">
        <f>ROUND(IF(SUM($I246:M246)&gt;$G$204,0,IF((SUM($I246:M246)+N45*$G$202)&gt;$G$204,$G$204-SUM($I246:M246),N45*$G$202)),2)</f>
        <v>0</v>
      </c>
      <c r="O246" s="42">
        <f>ROUND(IF(SUM($I246:N246)&gt;$G$204,0,IF((SUM($I246:N246)+O45*$G$202)&gt;$G$204,$G$204-SUM($I246:N246),O45*$G$202)),2)</f>
        <v>0</v>
      </c>
      <c r="P246" s="42">
        <f>ROUND(IF(SUM($I246:O246)&gt;$G$204,0,IF((SUM($I246:O246)+P45*$G$202)&gt;$G$204,$G$204-SUM($I246:O246),P45*$G$202)),2)</f>
        <v>0</v>
      </c>
      <c r="Q246" s="42">
        <f>ROUND(IF(SUM($I246:P246)&gt;$G$204,0,IF((SUM($I246:P246)+Q45*$G$202)&gt;$G$204,$G$204-SUM($I246:P246),Q45*$G$202)),2)</f>
        <v>0</v>
      </c>
      <c r="R246" s="42">
        <f>ROUND(IF(SUM($I246:Q246)&gt;$G$204,0,IF((SUM($I246:Q246)+R45*$G$202)&gt;$G$204,$G$204-SUM($I246:Q246),R45*$G$202)),2)</f>
        <v>0</v>
      </c>
      <c r="S246" s="42">
        <f>ROUND(IF(SUM($I246:R246)&gt;$G$204,0,IF((SUM($I246:R246)+S45*$G$202)&gt;$G$204,$G$204-SUM($I246:R246),S45*$G$202)),2)</f>
        <v>0</v>
      </c>
      <c r="T246" s="42">
        <f>ROUND(IF(SUM($I246:S246)&gt;$G$204,0,IF((SUM($I246:S246)+T45*$G$202)&gt;$G$204,$G$204-SUM($I246:S246),T45*$G$202)),2)</f>
        <v>0</v>
      </c>
      <c r="U246" s="42">
        <f>ROUND(IF(SUM($H246:H246)&gt;$G$204,0,IF((SUM($H246:H246)+U45*$G$202)&gt;$G$204,$G$204-SUM($H246:H246),U45*$G$202)),2)</f>
        <v>0</v>
      </c>
      <c r="V246" s="42">
        <f>ROUND(IF(SUM($U246:U246)&gt;$G$204,0,IF((SUM($U246:U246)+V45*$G$202)&gt;$G$204,$G$204-SUM($U246:U246),V45*$G$202)),2)</f>
        <v>0</v>
      </c>
      <c r="W246" s="42">
        <f>ROUND(IF(SUM($U246:V246)&gt;$G$204,0,IF((SUM($U246:V246)+W45*$G$202)&gt;$G$204,$G$204-SUM($U246:V246),W45*$G$202)),2)</f>
        <v>0</v>
      </c>
      <c r="X246" s="42">
        <f>ROUND(IF(SUM($U246:W246)&gt;$G$204,0,IF((SUM($U246:W246)+X45*$G$202)&gt;$G$204,$G$204-SUM($U246:W246),X45*$G$202)),2)</f>
        <v>0</v>
      </c>
      <c r="Y246" s="42">
        <f>ROUND(IF(SUM($U246:X246)&gt;$G$204,0,IF((SUM($U246:X246)+Y45*$G$202)&gt;$G$204,$G$204-SUM($U246:X246),Y45*$G$202)),2)</f>
        <v>0</v>
      </c>
      <c r="Z246" s="42">
        <f>ROUND(IF(SUM($U246:Y246)&gt;$G$204,0,IF((SUM($U246:Y246)+Z45*$G$202)&gt;$G$204,$G$204-SUM($U246:Y246),Z45*$G$202)),2)</f>
        <v>0</v>
      </c>
      <c r="AA246" s="42">
        <f>ROUND(IF(SUM($U246:Z246)&gt;$G$204,0,IF((SUM($U246:Z246)+AA45*$G$202)&gt;$G$204,$G$204-SUM($U246:Z246),AA45*$G$202)),2)</f>
        <v>0</v>
      </c>
      <c r="AB246" s="42">
        <f>ROUND(IF(SUM($U246:AA246)&gt;$G$204,0,IF((SUM($U246:AA246)+AB45*$G$202)&gt;$G$204,$G$204-SUM($U246:AA246),AB45*$G$202)),2)</f>
        <v>0</v>
      </c>
      <c r="AC246" s="42">
        <f>ROUND(IF(SUM($U246:AB246)&gt;$G$204,0,IF((SUM($U246:AB246)+AC45*$G$202)&gt;$G$204,$G$204-SUM($U246:AB246),AC45*$G$202)),2)</f>
        <v>0</v>
      </c>
      <c r="AD246" s="42">
        <f>ROUND(IF(SUM($U246:AC246)&gt;$G$204,0,IF((SUM($U246:AC246)+AD45*$G$202)&gt;$G$204,$G$204-SUM($U246:AC246),AD45*$G$202)),2)</f>
        <v>0</v>
      </c>
      <c r="AE246" s="42">
        <f>ROUND(IF(SUM($U246:AD246)&gt;$G$204,0,IF((SUM($U246:AD246)+AE45*$G$202)&gt;$G$204,$G$204-SUM($U246:AD246),AE45*$G$202)),2)</f>
        <v>0</v>
      </c>
      <c r="AF246" s="42">
        <f>ROUND(IF(SUM($U246:AE246)&gt;$G$204,0,IF((SUM($U246:AE246)+AF45*$G$202)&gt;$G$204,$G$204-SUM($U246:AE246),AF45*$G$202)),2)</f>
        <v>0</v>
      </c>
      <c r="AG246" s="42">
        <f>ROUND(IF(SUM($H246:H246)&gt;$G$204,0,IF((SUM($H246:H246)+AG45*$G$202)&gt;$G$204,$G$204-SUM($H246:H246),AG45*$G$202)),2)</f>
        <v>0</v>
      </c>
      <c r="AH246" s="42">
        <f>ROUND(IF(SUM($AG246:AG246)&gt;$G$204,0,IF((SUM($AG246:AG246)+AH45*$G$202)&gt;$G$204,$G$204-SUM($AG246:AG246),AH45*$G$202)),2)</f>
        <v>0</v>
      </c>
      <c r="AI246" s="42">
        <f>ROUND(IF(SUM($AG246:AH246)&gt;$G$204,0,IF((SUM($AG246:AH246)+AI45*$G$202)&gt;$G$204,$G$204-SUM($AG246:AH246),AI45*$G$202)),2)</f>
        <v>0</v>
      </c>
      <c r="AJ246" s="42">
        <f>ROUND(IF(SUM($AG246:AI246)&gt;$G$204,0,IF((SUM($AG246:AI246)+AJ45*$G$202)&gt;$G$204,$G$204-SUM($AG246:AI246),AJ45*$G$202)),2)</f>
        <v>0</v>
      </c>
      <c r="AK246" s="42">
        <f>ROUND(IF(SUM($AG246:AJ246)&gt;$G$204,0,IF((SUM($AG246:AJ246)+AK45*$G$202)&gt;$G$204,$G$204-SUM($AG246:AJ246),AK45*$G$202)),2)</f>
        <v>0</v>
      </c>
      <c r="AL246" s="42">
        <f>ROUND(IF(SUM($AG246:AK246)&gt;$G$204,0,IF((SUM($AG246:AK246)+AL45*$G$202)&gt;$G$204,$G$204-SUM($AG246:AK246),AL45*$G$202)),2)</f>
        <v>0</v>
      </c>
      <c r="AM246" s="42">
        <f>ROUND(IF(SUM($AG246:AL246)&gt;$G$204,0,IF((SUM($AG246:AL246)+AM45*$G$202)&gt;$G$204,$G$204-SUM($AG246:AL246),AM45*$G$202)),2)</f>
        <v>0</v>
      </c>
      <c r="AN246" s="42">
        <f>ROUND(IF(SUM($AG246:AM246)&gt;$G$204,0,IF((SUM($AG246:AM246)+AN45*$G$202)&gt;$G$204,$G$204-SUM($AG246:AM246),AN45*$G$202)),2)</f>
        <v>0</v>
      </c>
      <c r="AO246" s="42">
        <f>ROUND(IF(SUM($AG246:AN246)&gt;$G$204,0,IF((SUM($AG246:AN246)+AO45*$G$202)&gt;$G$204,$G$204-SUM($AG246:AN246),AO45*$G$202)),2)</f>
        <v>0</v>
      </c>
      <c r="AP246" s="42">
        <f>ROUND(IF(SUM($AG246:AO246)&gt;$G$204,0,IF((SUM($AG246:AO246)+AP45*$G$202)&gt;$G$204,$G$204-SUM($AG246:AO246),AP45*$G$202)),2)</f>
        <v>0</v>
      </c>
      <c r="AQ246" s="42">
        <f>ROUND(IF(SUM($AG246:AP246)&gt;$G$204,0,IF((SUM($AG246:AP246)+AQ45*$G$202)&gt;$G$204,$G$204-SUM($AG246:AP246),AQ45*$G$202)),2)</f>
        <v>40</v>
      </c>
      <c r="AR246" s="42">
        <f>ROUND(IF(SUM($AG246:AQ246)&gt;$G$204,0,IF((SUM($AG246:AQ246)+AR45*$G$202)&gt;$G$204,$G$204-SUM($AG246:AQ246),AR45*$G$202)),2)</f>
        <v>16</v>
      </c>
    </row>
    <row r="247" spans="1:44" x14ac:dyDescent="0.3">
      <c r="A247" s="38" t="str">
        <f t="shared" si="168"/>
        <v>Field Engineer-Network Connectivity</v>
      </c>
      <c r="I247" s="42">
        <f>ROUND(IF(SUM($H247:H247)&gt;$G$204,0,IF((SUM($H247:H247)+I46*$G$202)&gt;$G$204,$G$204-SUM($H247:H247),I46*$G$202)),2)</f>
        <v>50</v>
      </c>
      <c r="J247" s="42">
        <f>ROUND(IF(SUM($I247:I247)&gt;$G$204,0,IF((SUM($I247:I247)+J46*$G$202)&gt;$G$204,$G$204-SUM($I247:I247),J46*$G$202)),2)</f>
        <v>6</v>
      </c>
      <c r="K247" s="42">
        <f>ROUND(IF(SUM($I247:J247)&gt;$G$204,0,IF((SUM($I247:J247)+K46*$G$202)&gt;$G$204,$G$204-SUM($I247:J247),K46*$G$202)),2)</f>
        <v>0</v>
      </c>
      <c r="L247" s="42">
        <f>ROUND(IF(SUM($I247:K247)&gt;$G$204,0,IF((SUM($I247:K247)+L46*$G$202)&gt;$G$204,$G$204-SUM($I247:K247),L46*$G$202)),2)</f>
        <v>0</v>
      </c>
      <c r="M247" s="42">
        <f>ROUND(IF(SUM($I247:L247)&gt;$G$204,0,IF((SUM($I247:L247)+M46*$G$202)&gt;$G$204,$G$204-SUM($I247:L247),M46*$G$202)),2)</f>
        <v>0</v>
      </c>
      <c r="N247" s="42">
        <f>ROUND(IF(SUM($I247:M247)&gt;$G$204,0,IF((SUM($I247:M247)+N46*$G$202)&gt;$G$204,$G$204-SUM($I247:M247),N46*$G$202)),2)</f>
        <v>0</v>
      </c>
      <c r="O247" s="42">
        <f>ROUND(IF(SUM($I247:N247)&gt;$G$204,0,IF((SUM($I247:N247)+O46*$G$202)&gt;$G$204,$G$204-SUM($I247:N247),O46*$G$202)),2)</f>
        <v>0</v>
      </c>
      <c r="P247" s="42">
        <f>ROUND(IF(SUM($I247:O247)&gt;$G$204,0,IF((SUM($I247:O247)+P46*$G$202)&gt;$G$204,$G$204-SUM($I247:O247),P46*$G$202)),2)</f>
        <v>0</v>
      </c>
      <c r="Q247" s="42">
        <f>ROUND(IF(SUM($I247:P247)&gt;$G$204,0,IF((SUM($I247:P247)+Q46*$G$202)&gt;$G$204,$G$204-SUM($I247:P247),Q46*$G$202)),2)</f>
        <v>0</v>
      </c>
      <c r="R247" s="42">
        <f>ROUND(IF(SUM($I247:Q247)&gt;$G$204,0,IF((SUM($I247:Q247)+R46*$G$202)&gt;$G$204,$G$204-SUM($I247:Q247),R46*$G$202)),2)</f>
        <v>0</v>
      </c>
      <c r="S247" s="42">
        <f>ROUND(IF(SUM($I247:R247)&gt;$G$204,0,IF((SUM($I247:R247)+S46*$G$202)&gt;$G$204,$G$204-SUM($I247:R247),S46*$G$202)),2)</f>
        <v>0</v>
      </c>
      <c r="T247" s="42">
        <f>ROUND(IF(SUM($I247:S247)&gt;$G$204,0,IF((SUM($I247:S247)+T46*$G$202)&gt;$G$204,$G$204-SUM($I247:S247),T46*$G$202)),2)</f>
        <v>0</v>
      </c>
      <c r="U247" s="42">
        <f>ROUND(IF(SUM($H247:H247)&gt;$G$204,0,IF((SUM($H247:H247)+U46*$G$202)&gt;$G$204,$G$204-SUM($H247:H247),U46*$G$202)),2)</f>
        <v>50</v>
      </c>
      <c r="V247" s="42">
        <f>ROUND(IF(SUM($U247:U247)&gt;$G$204,0,IF((SUM($U247:U247)+V46*$G$202)&gt;$G$204,$G$204-SUM($U247:U247),V46*$G$202)),2)</f>
        <v>6</v>
      </c>
      <c r="W247" s="42">
        <f>ROUND(IF(SUM($U247:V247)&gt;$G$204,0,IF((SUM($U247:V247)+W46*$G$202)&gt;$G$204,$G$204-SUM($U247:V247),W46*$G$202)),2)</f>
        <v>0</v>
      </c>
      <c r="X247" s="42">
        <f>ROUND(IF(SUM($U247:W247)&gt;$G$204,0,IF((SUM($U247:W247)+X46*$G$202)&gt;$G$204,$G$204-SUM($U247:W247),X46*$G$202)),2)</f>
        <v>0</v>
      </c>
      <c r="Y247" s="42">
        <f>ROUND(IF(SUM($U247:X247)&gt;$G$204,0,IF((SUM($U247:X247)+Y46*$G$202)&gt;$G$204,$G$204-SUM($U247:X247),Y46*$G$202)),2)</f>
        <v>0</v>
      </c>
      <c r="Z247" s="42">
        <f>ROUND(IF(SUM($U247:Y247)&gt;$G$204,0,IF((SUM($U247:Y247)+Z46*$G$202)&gt;$G$204,$G$204-SUM($U247:Y247),Z46*$G$202)),2)</f>
        <v>0</v>
      </c>
      <c r="AA247" s="42">
        <f>ROUND(IF(SUM($U247:Z247)&gt;$G$204,0,IF((SUM($U247:Z247)+AA46*$G$202)&gt;$G$204,$G$204-SUM($U247:Z247),AA46*$G$202)),2)</f>
        <v>0</v>
      </c>
      <c r="AB247" s="42">
        <f>ROUND(IF(SUM($U247:AA247)&gt;$G$204,0,IF((SUM($U247:AA247)+AB46*$G$202)&gt;$G$204,$G$204-SUM($U247:AA247),AB46*$G$202)),2)</f>
        <v>0</v>
      </c>
      <c r="AC247" s="42">
        <f>ROUND(IF(SUM($U247:AB247)&gt;$G$204,0,IF((SUM($U247:AB247)+AC46*$G$202)&gt;$G$204,$G$204-SUM($U247:AB247),AC46*$G$202)),2)</f>
        <v>0</v>
      </c>
      <c r="AD247" s="42">
        <f>ROUND(IF(SUM($U247:AC247)&gt;$G$204,0,IF((SUM($U247:AC247)+AD46*$G$202)&gt;$G$204,$G$204-SUM($U247:AC247),AD46*$G$202)),2)</f>
        <v>0</v>
      </c>
      <c r="AE247" s="42">
        <f>ROUND(IF(SUM($U247:AD247)&gt;$G$204,0,IF((SUM($U247:AD247)+AE46*$G$202)&gt;$G$204,$G$204-SUM($U247:AD247),AE46*$G$202)),2)</f>
        <v>0</v>
      </c>
      <c r="AF247" s="42">
        <f>ROUND(IF(SUM($U247:AE247)&gt;$G$204,0,IF((SUM($U247:AE247)+AF46*$G$202)&gt;$G$204,$G$204-SUM($U247:AE247),AF46*$G$202)),2)</f>
        <v>0</v>
      </c>
      <c r="AG247" s="42">
        <f>ROUND(IF(SUM($H247:H247)&gt;$G$204,0,IF((SUM($H247:H247)+AG46*$G$202)&gt;$G$204,$G$204-SUM($H247:H247),AG46*$G$202)),2)</f>
        <v>50</v>
      </c>
      <c r="AH247" s="42">
        <f>ROUND(IF(SUM($AG247:AG247)&gt;$G$204,0,IF((SUM($AG247:AG247)+AH46*$G$202)&gt;$G$204,$G$204-SUM($AG247:AG247),AH46*$G$202)),2)</f>
        <v>6</v>
      </c>
      <c r="AI247" s="42">
        <f>ROUND(IF(SUM($AG247:AH247)&gt;$G$204,0,IF((SUM($AG247:AH247)+AI46*$G$202)&gt;$G$204,$G$204-SUM($AG247:AH247),AI46*$G$202)),2)</f>
        <v>0</v>
      </c>
      <c r="AJ247" s="42">
        <f>ROUND(IF(SUM($AG247:AI247)&gt;$G$204,0,IF((SUM($AG247:AI247)+AJ46*$G$202)&gt;$G$204,$G$204-SUM($AG247:AI247),AJ46*$G$202)),2)</f>
        <v>0</v>
      </c>
      <c r="AK247" s="42">
        <f>ROUND(IF(SUM($AG247:AJ247)&gt;$G$204,0,IF((SUM($AG247:AJ247)+AK46*$G$202)&gt;$G$204,$G$204-SUM($AG247:AJ247),AK46*$G$202)),2)</f>
        <v>0</v>
      </c>
      <c r="AL247" s="42">
        <f>ROUND(IF(SUM($AG247:AK247)&gt;$G$204,0,IF((SUM($AG247:AK247)+AL46*$G$202)&gt;$G$204,$G$204-SUM($AG247:AK247),AL46*$G$202)),2)</f>
        <v>0</v>
      </c>
      <c r="AM247" s="42">
        <f>ROUND(IF(SUM($AG247:AL247)&gt;$G$204,0,IF((SUM($AG247:AL247)+AM46*$G$202)&gt;$G$204,$G$204-SUM($AG247:AL247),AM46*$G$202)),2)</f>
        <v>0</v>
      </c>
      <c r="AN247" s="42">
        <f>ROUND(IF(SUM($AG247:AM247)&gt;$G$204,0,IF((SUM($AG247:AM247)+AN46*$G$202)&gt;$G$204,$G$204-SUM($AG247:AM247),AN46*$G$202)),2)</f>
        <v>0</v>
      </c>
      <c r="AO247" s="42">
        <f>ROUND(IF(SUM($AG247:AN247)&gt;$G$204,0,IF((SUM($AG247:AN247)+AO46*$G$202)&gt;$G$204,$G$204-SUM($AG247:AN247),AO46*$G$202)),2)</f>
        <v>0</v>
      </c>
      <c r="AP247" s="42">
        <f>ROUND(IF(SUM($AG247:AO247)&gt;$G$204,0,IF((SUM($AG247:AO247)+AP46*$G$202)&gt;$G$204,$G$204-SUM($AG247:AO247),AP46*$G$202)),2)</f>
        <v>0</v>
      </c>
      <c r="AQ247" s="42">
        <f>ROUND(IF(SUM($AG247:AP247)&gt;$G$204,0,IF((SUM($AG247:AP247)+AQ46*$G$202)&gt;$G$204,$G$204-SUM($AG247:AP247),AQ46*$G$202)),2)</f>
        <v>0</v>
      </c>
      <c r="AR247" s="42">
        <f>ROUND(IF(SUM($AG247:AQ247)&gt;$G$204,0,IF((SUM($AG247:AQ247)+AR46*$G$202)&gt;$G$204,$G$204-SUM($AG247:AQ247),AR46*$G$202)),2)</f>
        <v>0</v>
      </c>
    </row>
    <row r="248" spans="1:44" x14ac:dyDescent="0.3">
      <c r="A248" s="38" t="str">
        <f t="shared" si="168"/>
        <v>Field Engineer-Network Connectivity</v>
      </c>
      <c r="I248" s="42">
        <f>ROUND(IF(SUM($H248:H248)&gt;$G$204,0,IF((SUM($H248:H248)+I47*$G$202)&gt;$G$204,$G$204-SUM($H248:H248),I47*$G$202)),2)</f>
        <v>0</v>
      </c>
      <c r="J248" s="42">
        <f>ROUND(IF(SUM($I248:I248)&gt;$G$204,0,IF((SUM($I248:I248)+J47*$G$202)&gt;$G$204,$G$204-SUM($I248:I248),J47*$G$202)),2)</f>
        <v>0</v>
      </c>
      <c r="K248" s="42">
        <f>ROUND(IF(SUM($I248:J248)&gt;$G$204,0,IF((SUM($I248:J248)+K47*$G$202)&gt;$G$204,$G$204-SUM($I248:J248),K47*$G$202)),2)</f>
        <v>0</v>
      </c>
      <c r="L248" s="42">
        <f>ROUND(IF(SUM($I248:K248)&gt;$G$204,0,IF((SUM($I248:K248)+L47*$G$202)&gt;$G$204,$G$204-SUM($I248:K248),L47*$G$202)),2)</f>
        <v>0</v>
      </c>
      <c r="M248" s="42">
        <f>ROUND(IF(SUM($I248:L248)&gt;$G$204,0,IF((SUM($I248:L248)+M47*$G$202)&gt;$G$204,$G$204-SUM($I248:L248),M47*$G$202)),2)</f>
        <v>0</v>
      </c>
      <c r="N248" s="42">
        <f>ROUND(IF(SUM($I248:M248)&gt;$G$204,0,IF((SUM($I248:M248)+N47*$G$202)&gt;$G$204,$G$204-SUM($I248:M248),N47*$G$202)),2)</f>
        <v>0</v>
      </c>
      <c r="O248" s="42">
        <f>ROUND(IF(SUM($I248:N248)&gt;$G$204,0,IF((SUM($I248:N248)+O47*$G$202)&gt;$G$204,$G$204-SUM($I248:N248),O47*$G$202)),2)</f>
        <v>0</v>
      </c>
      <c r="P248" s="42">
        <f>ROUND(IF(SUM($I248:O248)&gt;$G$204,0,IF((SUM($I248:O248)+P47*$G$202)&gt;$G$204,$G$204-SUM($I248:O248),P47*$G$202)),2)</f>
        <v>0</v>
      </c>
      <c r="Q248" s="42">
        <f>ROUND(IF(SUM($I248:P248)&gt;$G$204,0,IF((SUM($I248:P248)+Q47*$G$202)&gt;$G$204,$G$204-SUM($I248:P248),Q47*$G$202)),2)</f>
        <v>0</v>
      </c>
      <c r="R248" s="42">
        <f>ROUND(IF(SUM($I248:Q248)&gt;$G$204,0,IF((SUM($I248:Q248)+R47*$G$202)&gt;$G$204,$G$204-SUM($I248:Q248),R47*$G$202)),2)</f>
        <v>0</v>
      </c>
      <c r="S248" s="42">
        <f>ROUND(IF(SUM($I248:R248)&gt;$G$204,0,IF((SUM($I248:R248)+S47*$G$202)&gt;$G$204,$G$204-SUM($I248:R248),S47*$G$202)),2)</f>
        <v>0</v>
      </c>
      <c r="T248" s="42">
        <f>ROUND(IF(SUM($I248:S248)&gt;$G$204,0,IF((SUM($I248:S248)+T47*$G$202)&gt;$G$204,$G$204-SUM($I248:S248),T47*$G$202)),2)</f>
        <v>0</v>
      </c>
      <c r="U248" s="42">
        <f>ROUND(IF(SUM($H248:H248)&gt;$G$204,0,IF((SUM($H248:H248)+U47*$G$202)&gt;$G$204,$G$204-SUM($H248:H248),U47*$G$202)),2)</f>
        <v>50</v>
      </c>
      <c r="V248" s="42">
        <f>ROUND(IF(SUM($U248:U248)&gt;$G$204,0,IF((SUM($U248:U248)+V47*$G$202)&gt;$G$204,$G$204-SUM($U248:U248),V47*$G$202)),2)</f>
        <v>6</v>
      </c>
      <c r="W248" s="42">
        <f>ROUND(IF(SUM($U248:V248)&gt;$G$204,0,IF((SUM($U248:V248)+W47*$G$202)&gt;$G$204,$G$204-SUM($U248:V248),W47*$G$202)),2)</f>
        <v>0</v>
      </c>
      <c r="X248" s="42">
        <f>ROUND(IF(SUM($U248:W248)&gt;$G$204,0,IF((SUM($U248:W248)+X47*$G$202)&gt;$G$204,$G$204-SUM($U248:W248),X47*$G$202)),2)</f>
        <v>0</v>
      </c>
      <c r="Y248" s="42">
        <f>ROUND(IF(SUM($U248:X248)&gt;$G$204,0,IF((SUM($U248:X248)+Y47*$G$202)&gt;$G$204,$G$204-SUM($U248:X248),Y47*$G$202)),2)</f>
        <v>0</v>
      </c>
      <c r="Z248" s="42">
        <f>ROUND(IF(SUM($U248:Y248)&gt;$G$204,0,IF((SUM($U248:Y248)+Z47*$G$202)&gt;$G$204,$G$204-SUM($U248:Y248),Z47*$G$202)),2)</f>
        <v>0</v>
      </c>
      <c r="AA248" s="42">
        <f>ROUND(IF(SUM($U248:Z248)&gt;$G$204,0,IF((SUM($U248:Z248)+AA47*$G$202)&gt;$G$204,$G$204-SUM($U248:Z248),AA47*$G$202)),2)</f>
        <v>0</v>
      </c>
      <c r="AB248" s="42">
        <f>ROUND(IF(SUM($U248:AA248)&gt;$G$204,0,IF((SUM($U248:AA248)+AB47*$G$202)&gt;$G$204,$G$204-SUM($U248:AA248),AB47*$G$202)),2)</f>
        <v>0</v>
      </c>
      <c r="AC248" s="42">
        <f>ROUND(IF(SUM($U248:AB248)&gt;$G$204,0,IF((SUM($U248:AB248)+AC47*$G$202)&gt;$G$204,$G$204-SUM($U248:AB248),AC47*$G$202)),2)</f>
        <v>0</v>
      </c>
      <c r="AD248" s="42">
        <f>ROUND(IF(SUM($U248:AC248)&gt;$G$204,0,IF((SUM($U248:AC248)+AD47*$G$202)&gt;$G$204,$G$204-SUM($U248:AC248),AD47*$G$202)),2)</f>
        <v>0</v>
      </c>
      <c r="AE248" s="42">
        <f>ROUND(IF(SUM($U248:AD248)&gt;$G$204,0,IF((SUM($U248:AD248)+AE47*$G$202)&gt;$G$204,$G$204-SUM($U248:AD248),AE47*$G$202)),2)</f>
        <v>0</v>
      </c>
      <c r="AF248" s="42">
        <f>ROUND(IF(SUM($U248:AE248)&gt;$G$204,0,IF((SUM($U248:AE248)+AF47*$G$202)&gt;$G$204,$G$204-SUM($U248:AE248),AF47*$G$202)),2)</f>
        <v>0</v>
      </c>
      <c r="AG248" s="42">
        <f>ROUND(IF(SUM($H248:H248)&gt;$G$204,0,IF((SUM($H248:H248)+AG47*$G$202)&gt;$G$204,$G$204-SUM($H248:H248),AG47*$G$202)),2)</f>
        <v>50</v>
      </c>
      <c r="AH248" s="42">
        <f>ROUND(IF(SUM($AG248:AG248)&gt;$G$204,0,IF((SUM($AG248:AG248)+AH47*$G$202)&gt;$G$204,$G$204-SUM($AG248:AG248),AH47*$G$202)),2)</f>
        <v>6</v>
      </c>
      <c r="AI248" s="42">
        <f>ROUND(IF(SUM($AG248:AH248)&gt;$G$204,0,IF((SUM($AG248:AH248)+AI47*$G$202)&gt;$G$204,$G$204-SUM($AG248:AH248),AI47*$G$202)),2)</f>
        <v>0</v>
      </c>
      <c r="AJ248" s="42">
        <f>ROUND(IF(SUM($AG248:AI248)&gt;$G$204,0,IF((SUM($AG248:AI248)+AJ47*$G$202)&gt;$G$204,$G$204-SUM($AG248:AI248),AJ47*$G$202)),2)</f>
        <v>0</v>
      </c>
      <c r="AK248" s="42">
        <f>ROUND(IF(SUM($AG248:AJ248)&gt;$G$204,0,IF((SUM($AG248:AJ248)+AK47*$G$202)&gt;$G$204,$G$204-SUM($AG248:AJ248),AK47*$G$202)),2)</f>
        <v>0</v>
      </c>
      <c r="AL248" s="42">
        <f>ROUND(IF(SUM($AG248:AK248)&gt;$G$204,0,IF((SUM($AG248:AK248)+AL47*$G$202)&gt;$G$204,$G$204-SUM($AG248:AK248),AL47*$G$202)),2)</f>
        <v>0</v>
      </c>
      <c r="AM248" s="42">
        <f>ROUND(IF(SUM($AG248:AL248)&gt;$G$204,0,IF((SUM($AG248:AL248)+AM47*$G$202)&gt;$G$204,$G$204-SUM($AG248:AL248),AM47*$G$202)),2)</f>
        <v>0</v>
      </c>
      <c r="AN248" s="42">
        <f>ROUND(IF(SUM($AG248:AM248)&gt;$G$204,0,IF((SUM($AG248:AM248)+AN47*$G$202)&gt;$G$204,$G$204-SUM($AG248:AM248),AN47*$G$202)),2)</f>
        <v>0</v>
      </c>
      <c r="AO248" s="42">
        <f>ROUND(IF(SUM($AG248:AN248)&gt;$G$204,0,IF((SUM($AG248:AN248)+AO47*$G$202)&gt;$G$204,$G$204-SUM($AG248:AN248),AO47*$G$202)),2)</f>
        <v>0</v>
      </c>
      <c r="AP248" s="42">
        <f>ROUND(IF(SUM($AG248:AO248)&gt;$G$204,0,IF((SUM($AG248:AO248)+AP47*$G$202)&gt;$G$204,$G$204-SUM($AG248:AO248),AP47*$G$202)),2)</f>
        <v>0</v>
      </c>
      <c r="AQ248" s="42">
        <f>ROUND(IF(SUM($AG248:AP248)&gt;$G$204,0,IF((SUM($AG248:AP248)+AQ47*$G$202)&gt;$G$204,$G$204-SUM($AG248:AP248),AQ47*$G$202)),2)</f>
        <v>0</v>
      </c>
      <c r="AR248" s="42">
        <f>ROUND(IF(SUM($AG248:AQ248)&gt;$G$204,0,IF((SUM($AG248:AQ248)+AR47*$G$202)&gt;$G$204,$G$204-SUM($AG248:AQ248),AR47*$G$202)),2)</f>
        <v>0</v>
      </c>
    </row>
    <row r="249" spans="1:44" x14ac:dyDescent="0.3">
      <c r="A249" s="38" t="str">
        <f t="shared" si="168"/>
        <v>Field Engineer-Network Connectivity</v>
      </c>
      <c r="I249" s="42">
        <f>ROUND(IF(SUM($H249:H249)&gt;$G$204,0,IF((SUM($H249:H249)+I48*$G$202)&gt;$G$204,$G$204-SUM($H249:H249),I48*$G$202)),2)</f>
        <v>0</v>
      </c>
      <c r="J249" s="42">
        <f>ROUND(IF(SUM($I249:I249)&gt;$G$204,0,IF((SUM($I249:I249)+J48*$G$202)&gt;$G$204,$G$204-SUM($I249:I249),J48*$G$202)),2)</f>
        <v>0</v>
      </c>
      <c r="K249" s="42">
        <f>ROUND(IF(SUM($I249:J249)&gt;$G$204,0,IF((SUM($I249:J249)+K48*$G$202)&gt;$G$204,$G$204-SUM($I249:J249),K48*$G$202)),2)</f>
        <v>0</v>
      </c>
      <c r="L249" s="42">
        <f>ROUND(IF(SUM($I249:K249)&gt;$G$204,0,IF((SUM($I249:K249)+L48*$G$202)&gt;$G$204,$G$204-SUM($I249:K249),L48*$G$202)),2)</f>
        <v>0</v>
      </c>
      <c r="M249" s="42">
        <f>ROUND(IF(SUM($I249:L249)&gt;$G$204,0,IF((SUM($I249:L249)+M48*$G$202)&gt;$G$204,$G$204-SUM($I249:L249),M48*$G$202)),2)</f>
        <v>0</v>
      </c>
      <c r="N249" s="42">
        <f>ROUND(IF(SUM($I249:M249)&gt;$G$204,0,IF((SUM($I249:M249)+N48*$G$202)&gt;$G$204,$G$204-SUM($I249:M249),N48*$G$202)),2)</f>
        <v>0</v>
      </c>
      <c r="O249" s="42">
        <f>ROUND(IF(SUM($I249:N249)&gt;$G$204,0,IF((SUM($I249:N249)+O48*$G$202)&gt;$G$204,$G$204-SUM($I249:N249),O48*$G$202)),2)</f>
        <v>0</v>
      </c>
      <c r="P249" s="42">
        <f>ROUND(IF(SUM($I249:O249)&gt;$G$204,0,IF((SUM($I249:O249)+P48*$G$202)&gt;$G$204,$G$204-SUM($I249:O249),P48*$G$202)),2)</f>
        <v>0</v>
      </c>
      <c r="Q249" s="42">
        <f>ROUND(IF(SUM($I249:P249)&gt;$G$204,0,IF((SUM($I249:P249)+Q48*$G$202)&gt;$G$204,$G$204-SUM($I249:P249),Q48*$G$202)),2)</f>
        <v>0</v>
      </c>
      <c r="R249" s="42">
        <f>ROUND(IF(SUM($I249:Q249)&gt;$G$204,0,IF((SUM($I249:Q249)+R48*$G$202)&gt;$G$204,$G$204-SUM($I249:Q249),R48*$G$202)),2)</f>
        <v>0</v>
      </c>
      <c r="S249" s="42">
        <f>ROUND(IF(SUM($I249:R249)&gt;$G$204,0,IF((SUM($I249:R249)+S48*$G$202)&gt;$G$204,$G$204-SUM($I249:R249),S48*$G$202)),2)</f>
        <v>0</v>
      </c>
      <c r="T249" s="42">
        <f>ROUND(IF(SUM($I249:S249)&gt;$G$204,0,IF((SUM($I249:S249)+T48*$G$202)&gt;$G$204,$G$204-SUM($I249:S249),T48*$G$202)),2)</f>
        <v>0</v>
      </c>
      <c r="U249" s="42">
        <f>ROUND(IF(SUM($H249:H249)&gt;$G$204,0,IF((SUM($H249:H249)+U48*$G$202)&gt;$G$204,$G$204-SUM($H249:H249),U48*$G$202)),2)</f>
        <v>0</v>
      </c>
      <c r="V249" s="42">
        <f>ROUND(IF(SUM($U249:U249)&gt;$G$204,0,IF((SUM($U249:U249)+V48*$G$202)&gt;$G$204,$G$204-SUM($U249:U249),V48*$G$202)),2)</f>
        <v>0</v>
      </c>
      <c r="W249" s="42">
        <f>ROUND(IF(SUM($U249:V249)&gt;$G$204,0,IF((SUM($U249:V249)+W48*$G$202)&gt;$G$204,$G$204-SUM($U249:V249),W48*$G$202)),2)</f>
        <v>0</v>
      </c>
      <c r="X249" s="42">
        <f>ROUND(IF(SUM($U249:W249)&gt;$G$204,0,IF((SUM($U249:W249)+X48*$G$202)&gt;$G$204,$G$204-SUM($U249:W249),X48*$G$202)),2)</f>
        <v>0</v>
      </c>
      <c r="Y249" s="42">
        <f>ROUND(IF(SUM($U249:X249)&gt;$G$204,0,IF((SUM($U249:X249)+Y48*$G$202)&gt;$G$204,$G$204-SUM($U249:X249),Y48*$G$202)),2)</f>
        <v>0</v>
      </c>
      <c r="Z249" s="42">
        <f>ROUND(IF(SUM($U249:Y249)&gt;$G$204,0,IF((SUM($U249:Y249)+Z48*$G$202)&gt;$G$204,$G$204-SUM($U249:Y249),Z48*$G$202)),2)</f>
        <v>0</v>
      </c>
      <c r="AA249" s="42">
        <f>ROUND(IF(SUM($U249:Z249)&gt;$G$204,0,IF((SUM($U249:Z249)+AA48*$G$202)&gt;$G$204,$G$204-SUM($U249:Z249),AA48*$G$202)),2)</f>
        <v>0</v>
      </c>
      <c r="AB249" s="42">
        <f>ROUND(IF(SUM($U249:AA249)&gt;$G$204,0,IF((SUM($U249:AA249)+AB48*$G$202)&gt;$G$204,$G$204-SUM($U249:AA249),AB48*$G$202)),2)</f>
        <v>0</v>
      </c>
      <c r="AC249" s="42">
        <f>ROUND(IF(SUM($U249:AB249)&gt;$G$204,0,IF((SUM($U249:AB249)+AC48*$G$202)&gt;$G$204,$G$204-SUM($U249:AB249),AC48*$G$202)),2)</f>
        <v>0</v>
      </c>
      <c r="AD249" s="42">
        <f>ROUND(IF(SUM($U249:AC249)&gt;$G$204,0,IF((SUM($U249:AC249)+AD48*$G$202)&gt;$G$204,$G$204-SUM($U249:AC249),AD48*$G$202)),2)</f>
        <v>0</v>
      </c>
      <c r="AE249" s="42">
        <f>ROUND(IF(SUM($U249:AD249)&gt;$G$204,0,IF((SUM($U249:AD249)+AE48*$G$202)&gt;$G$204,$G$204-SUM($U249:AD249),AE48*$G$202)),2)</f>
        <v>0</v>
      </c>
      <c r="AF249" s="42">
        <f>ROUND(IF(SUM($U249:AE249)&gt;$G$204,0,IF((SUM($U249:AE249)+AF48*$G$202)&gt;$G$204,$G$204-SUM($U249:AE249),AF48*$G$202)),2)</f>
        <v>0</v>
      </c>
      <c r="AG249" s="42">
        <f>ROUND(IF(SUM($H249:H249)&gt;$G$204,0,IF((SUM($H249:H249)+AG48*$G$202)&gt;$G$204,$G$204-SUM($H249:H249),AG48*$G$202)),2)</f>
        <v>50</v>
      </c>
      <c r="AH249" s="42">
        <f>ROUND(IF(SUM($AG249:AG249)&gt;$G$204,0,IF((SUM($AG249:AG249)+AH48*$G$202)&gt;$G$204,$G$204-SUM($AG249:AG249),AH48*$G$202)),2)</f>
        <v>6</v>
      </c>
      <c r="AI249" s="42">
        <f>ROUND(IF(SUM($AG249:AH249)&gt;$G$204,0,IF((SUM($AG249:AH249)+AI48*$G$202)&gt;$G$204,$G$204-SUM($AG249:AH249),AI48*$G$202)),2)</f>
        <v>0</v>
      </c>
      <c r="AJ249" s="42">
        <f>ROUND(IF(SUM($AG249:AI249)&gt;$G$204,0,IF((SUM($AG249:AI249)+AJ48*$G$202)&gt;$G$204,$G$204-SUM($AG249:AI249),AJ48*$G$202)),2)</f>
        <v>0</v>
      </c>
      <c r="AK249" s="42">
        <f>ROUND(IF(SUM($AG249:AJ249)&gt;$G$204,0,IF((SUM($AG249:AJ249)+AK48*$G$202)&gt;$G$204,$G$204-SUM($AG249:AJ249),AK48*$G$202)),2)</f>
        <v>0</v>
      </c>
      <c r="AL249" s="42">
        <f>ROUND(IF(SUM($AG249:AK249)&gt;$G$204,0,IF((SUM($AG249:AK249)+AL48*$G$202)&gt;$G$204,$G$204-SUM($AG249:AK249),AL48*$G$202)),2)</f>
        <v>0</v>
      </c>
      <c r="AM249" s="42">
        <f>ROUND(IF(SUM($AG249:AL249)&gt;$G$204,0,IF((SUM($AG249:AL249)+AM48*$G$202)&gt;$G$204,$G$204-SUM($AG249:AL249),AM48*$G$202)),2)</f>
        <v>0</v>
      </c>
      <c r="AN249" s="42">
        <f>ROUND(IF(SUM($AG249:AM249)&gt;$G$204,0,IF((SUM($AG249:AM249)+AN48*$G$202)&gt;$G$204,$G$204-SUM($AG249:AM249),AN48*$G$202)),2)</f>
        <v>0</v>
      </c>
      <c r="AO249" s="42">
        <f>ROUND(IF(SUM($AG249:AN249)&gt;$G$204,0,IF((SUM($AG249:AN249)+AO48*$G$202)&gt;$G$204,$G$204-SUM($AG249:AN249),AO48*$G$202)),2)</f>
        <v>0</v>
      </c>
      <c r="AP249" s="42">
        <f>ROUND(IF(SUM($AG249:AO249)&gt;$G$204,0,IF((SUM($AG249:AO249)+AP48*$G$202)&gt;$G$204,$G$204-SUM($AG249:AO249),AP48*$G$202)),2)</f>
        <v>0</v>
      </c>
      <c r="AQ249" s="42">
        <f>ROUND(IF(SUM($AG249:AP249)&gt;$G$204,0,IF((SUM($AG249:AP249)+AQ48*$G$202)&gt;$G$204,$G$204-SUM($AG249:AP249),AQ48*$G$202)),2)</f>
        <v>0</v>
      </c>
      <c r="AR249" s="42">
        <f>ROUND(IF(SUM($AG249:AQ249)&gt;$G$204,0,IF((SUM($AG249:AQ249)+AR48*$G$202)&gt;$G$204,$G$204-SUM($AG249:AQ249),AR48*$G$202)),2)</f>
        <v>0</v>
      </c>
    </row>
    <row r="251" spans="1:44" x14ac:dyDescent="0.3">
      <c r="I251" s="43">
        <f t="shared" ref="I251:AR251" si="169">SUM(I205:I250)</f>
        <v>719.97</v>
      </c>
      <c r="J251" s="43">
        <f t="shared" si="169"/>
        <v>180.67999999999995</v>
      </c>
      <c r="K251" s="43">
        <f t="shared" si="169"/>
        <v>182.01</v>
      </c>
      <c r="L251" s="43">
        <f t="shared" si="169"/>
        <v>120.67</v>
      </c>
      <c r="M251" s="43">
        <f t="shared" si="169"/>
        <v>28.67</v>
      </c>
      <c r="N251" s="43">
        <f t="shared" si="169"/>
        <v>0</v>
      </c>
      <c r="O251" s="43">
        <f t="shared" si="169"/>
        <v>0</v>
      </c>
      <c r="P251" s="43">
        <f t="shared" si="169"/>
        <v>0</v>
      </c>
      <c r="Q251" s="43">
        <f t="shared" si="169"/>
        <v>0</v>
      </c>
      <c r="R251" s="43">
        <f t="shared" si="169"/>
        <v>0</v>
      </c>
      <c r="S251" s="43">
        <f t="shared" si="169"/>
        <v>0</v>
      </c>
      <c r="T251" s="43">
        <f t="shared" si="169"/>
        <v>0</v>
      </c>
      <c r="U251" s="43">
        <f t="shared" si="169"/>
        <v>1339.96</v>
      </c>
      <c r="V251" s="43">
        <f t="shared" si="169"/>
        <v>312.01999999999992</v>
      </c>
      <c r="W251" s="43">
        <f t="shared" si="169"/>
        <v>28.02</v>
      </c>
      <c r="X251" s="43">
        <f t="shared" si="169"/>
        <v>0</v>
      </c>
      <c r="Y251" s="43">
        <f t="shared" si="169"/>
        <v>0</v>
      </c>
      <c r="Z251" s="43">
        <f t="shared" si="169"/>
        <v>0</v>
      </c>
      <c r="AA251" s="43">
        <f t="shared" si="169"/>
        <v>40</v>
      </c>
      <c r="AB251" s="43">
        <f t="shared" si="169"/>
        <v>16</v>
      </c>
      <c r="AC251" s="43">
        <f t="shared" si="169"/>
        <v>0</v>
      </c>
      <c r="AD251" s="43">
        <f t="shared" si="169"/>
        <v>0</v>
      </c>
      <c r="AE251" s="43">
        <f t="shared" si="169"/>
        <v>50</v>
      </c>
      <c r="AF251" s="43">
        <f t="shared" si="169"/>
        <v>46</v>
      </c>
      <c r="AG251" s="43">
        <f t="shared" si="169"/>
        <v>1803.2799999999997</v>
      </c>
      <c r="AH251" s="43">
        <f t="shared" si="169"/>
        <v>446.01999999999992</v>
      </c>
      <c r="AI251" s="43">
        <f t="shared" si="169"/>
        <v>46.7</v>
      </c>
      <c r="AJ251" s="43">
        <f t="shared" si="169"/>
        <v>0</v>
      </c>
      <c r="AK251" s="43">
        <f t="shared" si="169"/>
        <v>40</v>
      </c>
      <c r="AL251" s="43">
        <f t="shared" si="169"/>
        <v>16</v>
      </c>
      <c r="AM251" s="43">
        <f t="shared" si="169"/>
        <v>0</v>
      </c>
      <c r="AN251" s="43">
        <f t="shared" si="169"/>
        <v>90</v>
      </c>
      <c r="AO251" s="43">
        <f t="shared" si="169"/>
        <v>22</v>
      </c>
      <c r="AP251" s="43">
        <f t="shared" si="169"/>
        <v>0</v>
      </c>
      <c r="AQ251" s="43">
        <f t="shared" si="169"/>
        <v>40</v>
      </c>
      <c r="AR251" s="43">
        <f t="shared" si="169"/>
        <v>16</v>
      </c>
    </row>
    <row r="256" spans="1:44" x14ac:dyDescent="0.3">
      <c r="B256" s="26"/>
      <c r="C256" s="29"/>
      <c r="D256" s="29"/>
      <c r="E256" s="29"/>
      <c r="F256" s="29"/>
      <c r="G256" s="29"/>
      <c r="H256" s="29"/>
    </row>
    <row r="257" spans="2:8" x14ac:dyDescent="0.3">
      <c r="B257" s="26"/>
      <c r="C257" s="29"/>
      <c r="D257" s="29"/>
      <c r="E257" s="29"/>
      <c r="F257" s="29"/>
      <c r="G257" s="29"/>
      <c r="H257" s="29"/>
    </row>
    <row r="260" spans="2:8" x14ac:dyDescent="0.3">
      <c r="B260" s="26"/>
      <c r="C260" s="29"/>
      <c r="D260" s="29"/>
      <c r="E260" s="29"/>
      <c r="F260" s="29"/>
      <c r="G260" s="29"/>
      <c r="H260" s="29"/>
    </row>
    <row r="261" spans="2:8" x14ac:dyDescent="0.3">
      <c r="B261" s="26"/>
      <c r="C261" s="29"/>
      <c r="D261" s="29"/>
      <c r="E261" s="29"/>
      <c r="F261" s="29"/>
      <c r="G261" s="29"/>
      <c r="H261" s="29"/>
    </row>
    <row r="262" spans="2:8" x14ac:dyDescent="0.3">
      <c r="B262" s="26"/>
      <c r="C262" s="29"/>
      <c r="D262" s="29"/>
      <c r="E262" s="29"/>
      <c r="F262" s="29"/>
      <c r="G262" s="29"/>
      <c r="H262" s="29"/>
    </row>
    <row r="263" spans="2:8" x14ac:dyDescent="0.3">
      <c r="B263" s="26"/>
      <c r="C263" s="29"/>
      <c r="D263" s="29"/>
      <c r="E263" s="29"/>
      <c r="F263" s="29"/>
      <c r="G263" s="29"/>
      <c r="H263" s="29"/>
    </row>
    <row r="264" spans="2:8" x14ac:dyDescent="0.3">
      <c r="B264" s="26"/>
      <c r="C264" s="29"/>
      <c r="D264" s="29"/>
      <c r="E264" s="29"/>
      <c r="F264" s="29"/>
      <c r="G264" s="29"/>
      <c r="H264" s="29"/>
    </row>
    <row r="265" spans="2:8" x14ac:dyDescent="0.3">
      <c r="B265" s="26"/>
      <c r="C265" s="29"/>
      <c r="D265" s="29"/>
      <c r="E265" s="29"/>
      <c r="F265" s="29"/>
      <c r="G265" s="29"/>
      <c r="H265" s="29"/>
    </row>
    <row r="266" spans="2:8" x14ac:dyDescent="0.3">
      <c r="B266" s="26"/>
      <c r="C266" s="29"/>
      <c r="D266" s="29"/>
      <c r="E266" s="29"/>
      <c r="F266" s="29"/>
      <c r="G266" s="29"/>
      <c r="H266" s="29"/>
    </row>
    <row r="267" spans="2:8" x14ac:dyDescent="0.3">
      <c r="B267" s="26"/>
      <c r="C267" s="29"/>
      <c r="D267" s="29"/>
      <c r="E267" s="29"/>
      <c r="F267" s="29"/>
      <c r="G267" s="29"/>
      <c r="H267" s="29"/>
    </row>
    <row r="268" spans="2:8" x14ac:dyDescent="0.3">
      <c r="B268" s="26"/>
      <c r="C268" s="29"/>
      <c r="D268" s="29"/>
      <c r="E268" s="29"/>
      <c r="F268" s="29"/>
      <c r="G268" s="29"/>
      <c r="H268" s="29"/>
    </row>
    <row r="269" spans="2:8" x14ac:dyDescent="0.3">
      <c r="B269" s="26"/>
      <c r="C269" s="29"/>
      <c r="D269" s="29"/>
      <c r="E269" s="29"/>
      <c r="F269" s="29"/>
      <c r="G269" s="29"/>
      <c r="H269" s="29"/>
    </row>
    <row r="270" spans="2:8" x14ac:dyDescent="0.3">
      <c r="B270" s="26"/>
      <c r="C270" s="29"/>
      <c r="D270" s="29"/>
      <c r="E270" s="29"/>
      <c r="F270" s="29"/>
      <c r="G270" s="29"/>
      <c r="H270" s="29"/>
    </row>
    <row r="271" spans="2:8" x14ac:dyDescent="0.3">
      <c r="B271" s="26"/>
      <c r="C271" s="29"/>
      <c r="D271" s="29"/>
      <c r="E271" s="29"/>
      <c r="F271" s="29"/>
      <c r="G271" s="29"/>
      <c r="H271" s="29"/>
    </row>
    <row r="272" spans="2:8" x14ac:dyDescent="0.3">
      <c r="B272" s="26"/>
      <c r="C272" s="29"/>
      <c r="D272" s="29"/>
      <c r="E272" s="29"/>
      <c r="F272" s="29"/>
      <c r="G272" s="29"/>
      <c r="H272" s="29"/>
    </row>
    <row r="273" spans="2:8" x14ac:dyDescent="0.3">
      <c r="B273" s="26"/>
      <c r="C273" s="29"/>
      <c r="D273" s="29"/>
      <c r="E273" s="29"/>
      <c r="F273" s="29"/>
      <c r="G273" s="29"/>
      <c r="H273" s="29"/>
    </row>
    <row r="274" spans="2:8" x14ac:dyDescent="0.3">
      <c r="B274" s="26"/>
      <c r="C274" s="29"/>
      <c r="D274" s="29"/>
      <c r="E274" s="29"/>
      <c r="F274" s="29"/>
      <c r="G274" s="29"/>
      <c r="H274" s="29"/>
    </row>
    <row r="275" spans="2:8" x14ac:dyDescent="0.3">
      <c r="B275" s="26"/>
      <c r="C275" s="29"/>
      <c r="D275" s="29"/>
      <c r="E275" s="29"/>
      <c r="F275" s="29"/>
      <c r="G275" s="29"/>
      <c r="H275" s="29"/>
    </row>
    <row r="276" spans="2:8" x14ac:dyDescent="0.3">
      <c r="B276" s="26"/>
      <c r="C276" s="29"/>
      <c r="D276" s="29"/>
      <c r="E276" s="29"/>
      <c r="F276" s="29"/>
      <c r="G276" s="29"/>
      <c r="H276" s="29"/>
    </row>
    <row r="277" spans="2:8" x14ac:dyDescent="0.3">
      <c r="B277" s="26"/>
      <c r="C277" s="29"/>
      <c r="D277" s="29"/>
      <c r="E277" s="29"/>
      <c r="F277" s="29"/>
      <c r="G277" s="29"/>
      <c r="H277" s="29"/>
    </row>
    <row r="278" spans="2:8" x14ac:dyDescent="0.3">
      <c r="B278" s="26"/>
      <c r="C278" s="29"/>
      <c r="D278" s="29"/>
      <c r="E278" s="29"/>
      <c r="F278" s="29"/>
      <c r="G278" s="29"/>
      <c r="H278" s="29"/>
    </row>
    <row r="279" spans="2:8" x14ac:dyDescent="0.3">
      <c r="B279" s="26"/>
      <c r="C279" s="29"/>
      <c r="D279" s="29"/>
      <c r="E279" s="29"/>
      <c r="F279" s="29"/>
      <c r="G279" s="29"/>
      <c r="H279" s="29"/>
    </row>
    <row r="280" spans="2:8" x14ac:dyDescent="0.3">
      <c r="B280" s="26"/>
      <c r="C280" s="29"/>
      <c r="D280" s="29"/>
      <c r="E280" s="29"/>
      <c r="F280" s="29"/>
      <c r="G280" s="29"/>
      <c r="H280" s="29"/>
    </row>
    <row r="281" spans="2:8" x14ac:dyDescent="0.3">
      <c r="B281" s="26"/>
      <c r="C281" s="29"/>
      <c r="D281" s="29"/>
      <c r="E281" s="29"/>
      <c r="F281" s="29"/>
      <c r="G281" s="29"/>
      <c r="H281" s="29"/>
    </row>
    <row r="282" spans="2:8" x14ac:dyDescent="0.3">
      <c r="B282" s="26"/>
      <c r="C282" s="29"/>
      <c r="D282" s="29"/>
      <c r="E282" s="29"/>
      <c r="F282" s="29"/>
      <c r="G282" s="29"/>
      <c r="H282" s="29"/>
    </row>
    <row r="283" spans="2:8" x14ac:dyDescent="0.3">
      <c r="B283" s="26"/>
      <c r="C283" s="29"/>
      <c r="D283" s="29"/>
      <c r="E283" s="29"/>
      <c r="F283" s="29"/>
      <c r="G283" s="29"/>
      <c r="H283" s="29"/>
    </row>
    <row r="284" spans="2:8" x14ac:dyDescent="0.3">
      <c r="B284" s="26"/>
      <c r="C284" s="29"/>
      <c r="D284" s="29"/>
      <c r="E284" s="29"/>
      <c r="F284" s="29"/>
      <c r="G284" s="29"/>
      <c r="H284" s="29"/>
    </row>
    <row r="285" spans="2:8" x14ac:dyDescent="0.3">
      <c r="B285" s="26"/>
      <c r="C285" s="29"/>
      <c r="D285" s="29"/>
      <c r="E285" s="29"/>
      <c r="F285" s="29"/>
      <c r="G285" s="29"/>
      <c r="H285" s="29"/>
    </row>
    <row r="286" spans="2:8" x14ac:dyDescent="0.3">
      <c r="B286" s="26"/>
      <c r="C286" s="29"/>
      <c r="D286" s="29"/>
      <c r="E286" s="29"/>
      <c r="F286" s="29"/>
      <c r="G286" s="29"/>
      <c r="H286" s="29"/>
    </row>
    <row r="287" spans="2:8" x14ac:dyDescent="0.3">
      <c r="B287" s="26"/>
      <c r="C287" s="29"/>
      <c r="D287" s="29"/>
      <c r="E287" s="29"/>
      <c r="F287" s="29"/>
      <c r="G287" s="29"/>
      <c r="H287" s="29"/>
    </row>
    <row r="288" spans="2:8" x14ac:dyDescent="0.3">
      <c r="B288" s="26"/>
      <c r="C288" s="29"/>
      <c r="D288" s="29"/>
      <c r="E288" s="29"/>
      <c r="F288" s="29"/>
      <c r="G288" s="29"/>
      <c r="H288" s="29"/>
    </row>
    <row r="289" spans="2:8" x14ac:dyDescent="0.3">
      <c r="B289" s="26"/>
      <c r="C289" s="29"/>
      <c r="D289" s="29"/>
      <c r="E289" s="29"/>
      <c r="F289" s="29"/>
      <c r="G289" s="29"/>
      <c r="H289" s="29"/>
    </row>
    <row r="290" spans="2:8" x14ac:dyDescent="0.3">
      <c r="B290" s="26"/>
      <c r="C290" s="29"/>
      <c r="D290" s="29"/>
      <c r="E290" s="29"/>
      <c r="F290" s="29"/>
      <c r="G290" s="29"/>
      <c r="H290" s="29"/>
    </row>
    <row r="291" spans="2:8" x14ac:dyDescent="0.3">
      <c r="B291" s="26"/>
      <c r="C291" s="29"/>
      <c r="D291" s="29"/>
      <c r="E291" s="29"/>
      <c r="F291" s="29"/>
      <c r="G291" s="29"/>
      <c r="H291" s="29"/>
    </row>
    <row r="292" spans="2:8" x14ac:dyDescent="0.3">
      <c r="B292" s="26"/>
      <c r="C292" s="29"/>
      <c r="D292" s="29"/>
      <c r="E292" s="29"/>
      <c r="F292" s="29"/>
      <c r="G292" s="29"/>
      <c r="H292" s="29"/>
    </row>
    <row r="293" spans="2:8" x14ac:dyDescent="0.3">
      <c r="B293" s="26"/>
      <c r="C293" s="29"/>
      <c r="D293" s="29"/>
      <c r="E293" s="29"/>
      <c r="F293" s="29"/>
      <c r="G293" s="29"/>
      <c r="H293" s="29"/>
    </row>
    <row r="294" spans="2:8" x14ac:dyDescent="0.3">
      <c r="B294" s="26"/>
      <c r="C294" s="29"/>
      <c r="D294" s="29"/>
      <c r="E294" s="29"/>
      <c r="F294" s="29"/>
      <c r="G294" s="29"/>
      <c r="H294" s="29"/>
    </row>
    <row r="295" spans="2:8" x14ac:dyDescent="0.3">
      <c r="B295" s="26"/>
      <c r="C295" s="29"/>
      <c r="D295" s="29"/>
      <c r="E295" s="29"/>
      <c r="F295" s="29"/>
      <c r="G295" s="29"/>
      <c r="H295" s="29"/>
    </row>
    <row r="296" spans="2:8" x14ac:dyDescent="0.3">
      <c r="B296" s="26"/>
      <c r="C296" s="29"/>
      <c r="D296" s="29"/>
      <c r="E296" s="29"/>
      <c r="F296" s="29"/>
      <c r="G296" s="29"/>
      <c r="H296" s="29"/>
    </row>
    <row r="297" spans="2:8" x14ac:dyDescent="0.3">
      <c r="B297" s="26"/>
      <c r="C297" s="29"/>
      <c r="D297" s="29"/>
      <c r="E297" s="29"/>
      <c r="F297" s="29"/>
      <c r="G297" s="29"/>
      <c r="H297" s="29"/>
    </row>
    <row r="298" spans="2:8" x14ac:dyDescent="0.3">
      <c r="B298" s="26"/>
      <c r="C298" s="29"/>
      <c r="D298" s="29"/>
      <c r="E298" s="29"/>
      <c r="F298" s="29"/>
      <c r="G298" s="29"/>
      <c r="H298" s="29"/>
    </row>
    <row r="299" spans="2:8" x14ac:dyDescent="0.3">
      <c r="B299" s="26"/>
      <c r="C299" s="29"/>
      <c r="D299" s="29"/>
      <c r="E299" s="29"/>
      <c r="F299" s="29"/>
      <c r="G299" s="29"/>
      <c r="H299" s="29"/>
    </row>
    <row r="300" spans="2:8" x14ac:dyDescent="0.3">
      <c r="B300" s="26"/>
      <c r="C300" s="29"/>
      <c r="D300" s="29"/>
      <c r="E300" s="29"/>
      <c r="F300" s="29"/>
      <c r="G300" s="29"/>
      <c r="H300" s="29"/>
    </row>
    <row r="301" spans="2:8" x14ac:dyDescent="0.3">
      <c r="B301" s="26"/>
      <c r="C301" s="29"/>
      <c r="D301" s="29"/>
      <c r="E301" s="29"/>
      <c r="F301" s="29"/>
      <c r="G301" s="29"/>
      <c r="H301" s="29"/>
    </row>
    <row r="302" spans="2:8" x14ac:dyDescent="0.3">
      <c r="B302" s="26"/>
      <c r="C302" s="29"/>
      <c r="D302" s="29"/>
      <c r="E302" s="29"/>
      <c r="F302" s="29"/>
      <c r="G302" s="29"/>
      <c r="H302" s="29"/>
    </row>
    <row r="303" spans="2:8" x14ac:dyDescent="0.3">
      <c r="B303" s="26"/>
      <c r="C303" s="29"/>
      <c r="D303" s="29"/>
      <c r="E303" s="29"/>
      <c r="F303" s="29"/>
      <c r="G303" s="29"/>
      <c r="H303" s="29"/>
    </row>
    <row r="304" spans="2:8" x14ac:dyDescent="0.3">
      <c r="B304" s="26"/>
      <c r="C304" s="29"/>
      <c r="D304" s="29"/>
      <c r="E304" s="29"/>
      <c r="F304" s="29"/>
      <c r="G304" s="29"/>
      <c r="H304" s="29"/>
    </row>
    <row r="305" spans="2:8" x14ac:dyDescent="0.3">
      <c r="B305" s="26"/>
      <c r="C305" s="29"/>
      <c r="D305" s="29"/>
      <c r="E305" s="29"/>
      <c r="F305" s="29"/>
      <c r="G305" s="29"/>
      <c r="H305" s="29"/>
    </row>
    <row r="306" spans="2:8" x14ac:dyDescent="0.3">
      <c r="B306" s="26"/>
      <c r="C306" s="29"/>
      <c r="D306" s="29"/>
      <c r="E306" s="29"/>
      <c r="F306" s="29"/>
      <c r="G306" s="29"/>
      <c r="H306" s="29"/>
    </row>
    <row r="307" spans="2:8" x14ac:dyDescent="0.3">
      <c r="B307" s="26"/>
      <c r="C307" s="29"/>
      <c r="D307" s="29"/>
      <c r="E307" s="29"/>
      <c r="F307" s="29"/>
      <c r="G307" s="29"/>
      <c r="H307" s="29"/>
    </row>
    <row r="308" spans="2:8" x14ac:dyDescent="0.3">
      <c r="B308" s="26"/>
      <c r="C308" s="29"/>
      <c r="D308" s="29"/>
      <c r="E308" s="29"/>
      <c r="F308" s="29"/>
      <c r="G308" s="29"/>
      <c r="H308" s="29"/>
    </row>
    <row r="309" spans="2:8" x14ac:dyDescent="0.3">
      <c r="B309" s="26"/>
      <c r="C309" s="29"/>
      <c r="D309" s="29"/>
      <c r="E309" s="29"/>
      <c r="F309" s="29"/>
      <c r="G309" s="29"/>
      <c r="H309" s="29"/>
    </row>
    <row r="310" spans="2:8" x14ac:dyDescent="0.3">
      <c r="B310" s="26"/>
      <c r="C310" s="29"/>
      <c r="D310" s="29"/>
      <c r="E310" s="29"/>
      <c r="F310" s="29"/>
      <c r="G310" s="29"/>
      <c r="H310" s="29"/>
    </row>
    <row r="311" spans="2:8" x14ac:dyDescent="0.3">
      <c r="B311" s="26"/>
      <c r="C311" s="29"/>
      <c r="D311" s="29"/>
      <c r="E311" s="29"/>
      <c r="F311" s="29"/>
      <c r="G311" s="29"/>
      <c r="H311" s="29"/>
    </row>
    <row r="312" spans="2:8" x14ac:dyDescent="0.3">
      <c r="B312" s="26"/>
      <c r="C312" s="29"/>
      <c r="D312" s="29"/>
      <c r="E312" s="29"/>
      <c r="F312" s="29"/>
      <c r="G312" s="29"/>
      <c r="H312" s="29"/>
    </row>
    <row r="313" spans="2:8" x14ac:dyDescent="0.3">
      <c r="B313" s="26"/>
      <c r="C313" s="29"/>
      <c r="D313" s="29"/>
      <c r="E313" s="29"/>
      <c r="F313" s="29"/>
      <c r="G313" s="29"/>
      <c r="H313" s="29"/>
    </row>
    <row r="314" spans="2:8" x14ac:dyDescent="0.3">
      <c r="B314" s="26"/>
      <c r="C314" s="29"/>
      <c r="D314" s="29"/>
      <c r="E314" s="29"/>
      <c r="F314" s="29"/>
      <c r="G314" s="29"/>
      <c r="H314" s="29"/>
    </row>
    <row r="315" spans="2:8" x14ac:dyDescent="0.3">
      <c r="B315" s="26"/>
      <c r="C315" s="29"/>
      <c r="D315" s="29"/>
      <c r="E315" s="29"/>
      <c r="F315" s="29"/>
      <c r="G315" s="29"/>
      <c r="H315" s="29"/>
    </row>
    <row r="316" spans="2:8" x14ac:dyDescent="0.3">
      <c r="B316" s="26"/>
      <c r="C316" s="29"/>
      <c r="D316" s="29"/>
      <c r="E316" s="29"/>
      <c r="F316" s="29"/>
      <c r="G316" s="29"/>
      <c r="H316" s="29"/>
    </row>
    <row r="317" spans="2:8" x14ac:dyDescent="0.3">
      <c r="B317" s="26"/>
      <c r="C317" s="29"/>
      <c r="D317" s="29"/>
      <c r="E317" s="29"/>
      <c r="F317" s="29"/>
      <c r="G317" s="29"/>
      <c r="H317" s="29"/>
    </row>
    <row r="318" spans="2:8" x14ac:dyDescent="0.3">
      <c r="B318" s="26"/>
      <c r="C318" s="29"/>
      <c r="D318" s="29"/>
      <c r="E318" s="29"/>
      <c r="F318" s="29"/>
      <c r="G318" s="29"/>
      <c r="H318" s="29"/>
    </row>
    <row r="319" spans="2:8" x14ac:dyDescent="0.3">
      <c r="B319" s="26"/>
      <c r="C319" s="29"/>
      <c r="D319" s="29"/>
      <c r="E319" s="29"/>
      <c r="F319" s="29"/>
      <c r="G319" s="29"/>
      <c r="H319" s="29"/>
    </row>
    <row r="320" spans="2:8" x14ac:dyDescent="0.3">
      <c r="B320" s="26"/>
      <c r="C320" s="29"/>
      <c r="D320" s="29"/>
      <c r="E320" s="29"/>
      <c r="F320" s="29"/>
      <c r="G320" s="29"/>
      <c r="H320" s="29"/>
    </row>
    <row r="321" spans="2:8" x14ac:dyDescent="0.3">
      <c r="B321" s="26"/>
      <c r="C321" s="29"/>
      <c r="D321" s="29"/>
      <c r="E321" s="29"/>
      <c r="F321" s="29"/>
      <c r="G321" s="29"/>
      <c r="H321" s="29"/>
    </row>
    <row r="322" spans="2:8" x14ac:dyDescent="0.3">
      <c r="B322" s="26"/>
      <c r="C322" s="29"/>
      <c r="D322" s="29"/>
      <c r="E322" s="29"/>
      <c r="F322" s="29"/>
      <c r="G322" s="29"/>
      <c r="H322" s="29"/>
    </row>
    <row r="323" spans="2:8" x14ac:dyDescent="0.3">
      <c r="B323" s="26"/>
      <c r="C323" s="29"/>
      <c r="D323" s="29"/>
      <c r="E323" s="29"/>
      <c r="F323" s="29"/>
      <c r="G323" s="29"/>
      <c r="H323" s="29"/>
    </row>
    <row r="324" spans="2:8" x14ac:dyDescent="0.3">
      <c r="B324" s="26"/>
      <c r="C324" s="29"/>
      <c r="D324" s="29"/>
      <c r="E324" s="29"/>
      <c r="F324" s="29"/>
      <c r="G324" s="29"/>
      <c r="H324" s="29"/>
    </row>
    <row r="325" spans="2:8" x14ac:dyDescent="0.3">
      <c r="B325" s="26"/>
      <c r="C325" s="29"/>
      <c r="D325" s="29"/>
      <c r="E325" s="29"/>
      <c r="F325" s="29"/>
      <c r="G325" s="29"/>
      <c r="H325" s="29"/>
    </row>
    <row r="326" spans="2:8" x14ac:dyDescent="0.3">
      <c r="B326" s="26"/>
      <c r="C326" s="29"/>
      <c r="D326" s="29"/>
      <c r="E326" s="29"/>
      <c r="F326" s="29"/>
      <c r="G326" s="29"/>
      <c r="H326" s="29"/>
    </row>
    <row r="327" spans="2:8" x14ac:dyDescent="0.3">
      <c r="B327" s="26"/>
      <c r="C327" s="29"/>
      <c r="D327" s="29"/>
      <c r="E327" s="29"/>
      <c r="F327" s="29"/>
      <c r="G327" s="29"/>
      <c r="H327" s="29"/>
    </row>
    <row r="328" spans="2:8" x14ac:dyDescent="0.3">
      <c r="B328" s="26"/>
      <c r="C328" s="29"/>
      <c r="D328" s="29"/>
      <c r="E328" s="29"/>
      <c r="F328" s="29"/>
      <c r="G328" s="29"/>
      <c r="H328" s="29"/>
    </row>
    <row r="329" spans="2:8" x14ac:dyDescent="0.3">
      <c r="B329" s="26"/>
      <c r="C329" s="29"/>
      <c r="D329" s="29"/>
      <c r="E329" s="29"/>
      <c r="F329" s="29"/>
      <c r="G329" s="29"/>
      <c r="H329" s="29"/>
    </row>
    <row r="330" spans="2:8" x14ac:dyDescent="0.3">
      <c r="B330" s="26"/>
      <c r="C330" s="29"/>
      <c r="D330" s="29"/>
      <c r="E330" s="29"/>
      <c r="F330" s="29"/>
      <c r="G330" s="29"/>
      <c r="H330" s="29"/>
    </row>
    <row r="331" spans="2:8" x14ac:dyDescent="0.3">
      <c r="B331" s="26"/>
      <c r="C331" s="29"/>
      <c r="D331" s="29"/>
      <c r="E331" s="29"/>
      <c r="F331" s="29"/>
      <c r="G331" s="29"/>
      <c r="H331" s="29"/>
    </row>
    <row r="332" spans="2:8" x14ac:dyDescent="0.3">
      <c r="B332" s="26"/>
      <c r="C332" s="29"/>
      <c r="D332" s="29"/>
      <c r="E332" s="29"/>
      <c r="F332" s="29"/>
      <c r="G332" s="29"/>
      <c r="H332" s="29"/>
    </row>
    <row r="333" spans="2:8" x14ac:dyDescent="0.3">
      <c r="B333" s="26"/>
      <c r="C333" s="29"/>
      <c r="D333" s="29"/>
      <c r="E333" s="29"/>
      <c r="F333" s="29"/>
      <c r="G333" s="29"/>
      <c r="H333" s="29"/>
    </row>
    <row r="334" spans="2:8" x14ac:dyDescent="0.3">
      <c r="B334" s="26"/>
      <c r="C334" s="29"/>
      <c r="D334" s="29"/>
      <c r="E334" s="29"/>
      <c r="F334" s="29"/>
      <c r="G334" s="29"/>
      <c r="H334" s="29"/>
    </row>
    <row r="335" spans="2:8" x14ac:dyDescent="0.3">
      <c r="B335" s="26"/>
      <c r="C335" s="29"/>
      <c r="D335" s="29"/>
      <c r="E335" s="29"/>
      <c r="F335" s="29"/>
      <c r="G335" s="29"/>
      <c r="H335" s="29"/>
    </row>
    <row r="336" spans="2:8" x14ac:dyDescent="0.3">
      <c r="B336" s="26"/>
      <c r="C336" s="29"/>
      <c r="D336" s="29"/>
      <c r="E336" s="29"/>
      <c r="F336" s="29"/>
      <c r="G336" s="29"/>
      <c r="H336" s="29"/>
    </row>
    <row r="337" spans="2:8" x14ac:dyDescent="0.3">
      <c r="B337" s="26"/>
      <c r="C337" s="29"/>
      <c r="D337" s="29"/>
      <c r="E337" s="29"/>
      <c r="F337" s="29"/>
      <c r="G337" s="29"/>
      <c r="H337" s="29"/>
    </row>
    <row r="338" spans="2:8" x14ac:dyDescent="0.3">
      <c r="B338" s="26"/>
      <c r="C338" s="29"/>
      <c r="D338" s="29"/>
      <c r="E338" s="29"/>
      <c r="F338" s="29"/>
      <c r="G338" s="29"/>
      <c r="H338" s="29"/>
    </row>
    <row r="339" spans="2:8" x14ac:dyDescent="0.3">
      <c r="B339" s="26"/>
      <c r="C339" s="29"/>
      <c r="D339" s="29"/>
      <c r="E339" s="29"/>
      <c r="F339" s="29"/>
      <c r="G339" s="29"/>
      <c r="H339" s="29"/>
    </row>
    <row r="340" spans="2:8" x14ac:dyDescent="0.3">
      <c r="B340" s="26"/>
      <c r="C340" s="29"/>
      <c r="D340" s="29"/>
      <c r="E340" s="29"/>
      <c r="F340" s="29"/>
      <c r="G340" s="29"/>
      <c r="H340" s="29"/>
    </row>
    <row r="341" spans="2:8" x14ac:dyDescent="0.3">
      <c r="B341" s="26"/>
      <c r="C341" s="29"/>
      <c r="D341" s="29"/>
      <c r="E341" s="29"/>
      <c r="F341" s="29"/>
      <c r="G341" s="29"/>
      <c r="H341" s="29"/>
    </row>
    <row r="342" spans="2:8" x14ac:dyDescent="0.3">
      <c r="B342" s="26"/>
      <c r="C342" s="29"/>
      <c r="D342" s="29"/>
      <c r="E342" s="29"/>
      <c r="F342" s="29"/>
      <c r="G342" s="29"/>
      <c r="H342" s="29"/>
    </row>
    <row r="343" spans="2:8" x14ac:dyDescent="0.3">
      <c r="B343" s="26"/>
      <c r="C343" s="29"/>
      <c r="D343" s="29"/>
      <c r="E343" s="29"/>
      <c r="F343" s="29"/>
      <c r="G343" s="29"/>
      <c r="H343" s="29"/>
    </row>
    <row r="344" spans="2:8" x14ac:dyDescent="0.3">
      <c r="B344" s="26"/>
      <c r="C344" s="29"/>
      <c r="D344" s="29"/>
      <c r="E344" s="29"/>
      <c r="F344" s="29"/>
      <c r="G344" s="29"/>
      <c r="H344" s="29"/>
    </row>
    <row r="345" spans="2:8" x14ac:dyDescent="0.3">
      <c r="B345" s="26"/>
      <c r="C345" s="29"/>
      <c r="D345" s="29"/>
      <c r="E345" s="29"/>
      <c r="F345" s="29"/>
      <c r="G345" s="29"/>
      <c r="H345" s="29"/>
    </row>
    <row r="346" spans="2:8" x14ac:dyDescent="0.3">
      <c r="B346" s="26"/>
      <c r="C346" s="29"/>
      <c r="D346" s="29"/>
      <c r="E346" s="29"/>
      <c r="F346" s="29"/>
      <c r="G346" s="29"/>
      <c r="H346" s="29"/>
    </row>
    <row r="347" spans="2:8" x14ac:dyDescent="0.3">
      <c r="B347" s="26"/>
      <c r="C347" s="29"/>
      <c r="D347" s="29"/>
      <c r="E347" s="29"/>
      <c r="F347" s="29"/>
      <c r="G347" s="29"/>
      <c r="H347" s="29"/>
    </row>
    <row r="348" spans="2:8" x14ac:dyDescent="0.3">
      <c r="B348" s="26"/>
      <c r="C348" s="29"/>
      <c r="D348" s="29"/>
      <c r="E348" s="29"/>
      <c r="F348" s="29"/>
      <c r="G348" s="29"/>
      <c r="H348" s="29"/>
    </row>
    <row r="349" spans="2:8" x14ac:dyDescent="0.3">
      <c r="B349" s="26"/>
      <c r="C349" s="29"/>
      <c r="D349" s="29"/>
      <c r="E349" s="29"/>
      <c r="F349" s="29"/>
      <c r="G349" s="29"/>
      <c r="H349" s="29"/>
    </row>
    <row r="350" spans="2:8" x14ac:dyDescent="0.3">
      <c r="B350" s="26"/>
      <c r="C350" s="29"/>
      <c r="D350" s="29"/>
      <c r="E350" s="29"/>
      <c r="F350" s="29"/>
      <c r="G350" s="29"/>
      <c r="H350" s="29"/>
    </row>
    <row r="351" spans="2:8" x14ac:dyDescent="0.3">
      <c r="B351" s="26"/>
      <c r="C351" s="29"/>
      <c r="D351" s="29"/>
      <c r="E351" s="29"/>
      <c r="F351" s="29"/>
      <c r="G351" s="29"/>
      <c r="H351" s="29"/>
    </row>
    <row r="352" spans="2:8" x14ac:dyDescent="0.3">
      <c r="B352" s="26"/>
      <c r="C352" s="29"/>
      <c r="D352" s="29"/>
      <c r="E352" s="29"/>
      <c r="F352" s="29"/>
      <c r="G352" s="29"/>
      <c r="H352" s="29"/>
    </row>
    <row r="353" spans="2:8" x14ac:dyDescent="0.3">
      <c r="B353" s="26"/>
      <c r="C353" s="29"/>
      <c r="D353" s="29"/>
      <c r="E353" s="29"/>
      <c r="F353" s="29"/>
      <c r="G353" s="29"/>
      <c r="H353" s="29"/>
    </row>
    <row r="354" spans="2:8" x14ac:dyDescent="0.3">
      <c r="B354" s="26"/>
      <c r="C354" s="29"/>
      <c r="D354" s="29"/>
      <c r="E354" s="29"/>
      <c r="F354" s="29"/>
      <c r="G354" s="29"/>
      <c r="H354" s="29"/>
    </row>
    <row r="355" spans="2:8" x14ac:dyDescent="0.3">
      <c r="B355" s="26"/>
      <c r="C355" s="29"/>
      <c r="D355" s="29"/>
      <c r="E355" s="29"/>
      <c r="F355" s="29"/>
      <c r="G355" s="29"/>
      <c r="H355" s="29"/>
    </row>
    <row r="356" spans="2:8" x14ac:dyDescent="0.3">
      <c r="B356" s="26"/>
      <c r="C356" s="29"/>
      <c r="D356" s="29"/>
      <c r="E356" s="29"/>
      <c r="F356" s="29"/>
      <c r="G356" s="29"/>
      <c r="H356" s="29"/>
    </row>
    <row r="357" spans="2:8" x14ac:dyDescent="0.3">
      <c r="B357" s="26"/>
      <c r="C357" s="29"/>
      <c r="D357" s="29"/>
      <c r="E357" s="29"/>
      <c r="F357" s="29"/>
      <c r="G357" s="29"/>
      <c r="H357" s="29"/>
    </row>
    <row r="358" spans="2:8" x14ac:dyDescent="0.3">
      <c r="B358" s="26"/>
      <c r="C358" s="29"/>
      <c r="D358" s="29"/>
      <c r="E358" s="29"/>
      <c r="F358" s="29"/>
      <c r="G358" s="29"/>
      <c r="H358" s="29"/>
    </row>
    <row r="359" spans="2:8" x14ac:dyDescent="0.3">
      <c r="B359" s="26"/>
      <c r="C359" s="29"/>
      <c r="D359" s="29"/>
      <c r="E359" s="29"/>
      <c r="F359" s="29"/>
      <c r="G359" s="29"/>
      <c r="H359" s="29"/>
    </row>
    <row r="360" spans="2:8" x14ac:dyDescent="0.3">
      <c r="B360" s="26"/>
      <c r="C360" s="29"/>
      <c r="D360" s="29"/>
      <c r="E360" s="29"/>
      <c r="F360" s="29"/>
      <c r="G360" s="29"/>
      <c r="H360" s="29"/>
    </row>
    <row r="361" spans="2:8" x14ac:dyDescent="0.3">
      <c r="B361" s="26"/>
      <c r="C361" s="29"/>
      <c r="D361" s="29"/>
      <c r="E361" s="29"/>
      <c r="F361" s="29"/>
      <c r="G361" s="29"/>
      <c r="H361" s="29"/>
    </row>
    <row r="362" spans="2:8" x14ac:dyDescent="0.3">
      <c r="B362" s="26"/>
      <c r="C362" s="29"/>
      <c r="D362" s="29"/>
      <c r="E362" s="29"/>
      <c r="F362" s="29"/>
      <c r="G362" s="29"/>
      <c r="H362" s="29"/>
    </row>
    <row r="363" spans="2:8" x14ac:dyDescent="0.3">
      <c r="B363" s="26"/>
      <c r="C363" s="29"/>
      <c r="D363" s="29"/>
      <c r="E363" s="29"/>
      <c r="F363" s="29"/>
      <c r="G363" s="29"/>
      <c r="H363" s="29"/>
    </row>
    <row r="364" spans="2:8" x14ac:dyDescent="0.3">
      <c r="B364" s="26"/>
      <c r="C364" s="29"/>
      <c r="D364" s="29"/>
      <c r="E364" s="29"/>
      <c r="F364" s="29"/>
      <c r="G364" s="29"/>
      <c r="H364" s="29"/>
    </row>
    <row r="365" spans="2:8" x14ac:dyDescent="0.3">
      <c r="B365" s="26"/>
      <c r="C365" s="29"/>
      <c r="D365" s="29"/>
      <c r="E365" s="29"/>
      <c r="F365" s="29"/>
      <c r="G365" s="29"/>
      <c r="H365" s="29"/>
    </row>
    <row r="366" spans="2:8" x14ac:dyDescent="0.3">
      <c r="B366" s="26"/>
      <c r="C366" s="29"/>
      <c r="D366" s="29"/>
      <c r="E366" s="29"/>
      <c r="F366" s="29"/>
      <c r="G366" s="29"/>
      <c r="H366" s="29"/>
    </row>
    <row r="367" spans="2:8" x14ac:dyDescent="0.3">
      <c r="B367" s="26"/>
      <c r="C367" s="29"/>
      <c r="D367" s="29"/>
      <c r="E367" s="29"/>
      <c r="F367" s="29"/>
      <c r="G367" s="29"/>
      <c r="H367" s="29"/>
    </row>
    <row r="368" spans="2:8" x14ac:dyDescent="0.3">
      <c r="B368" s="26"/>
      <c r="C368" s="29"/>
      <c r="D368" s="29"/>
      <c r="E368" s="29"/>
      <c r="F368" s="29"/>
      <c r="G368" s="29"/>
      <c r="H368" s="29"/>
    </row>
    <row r="369" spans="2:8" x14ac:dyDescent="0.3">
      <c r="B369" s="26"/>
      <c r="C369" s="29"/>
      <c r="D369" s="29"/>
      <c r="E369" s="29"/>
      <c r="F369" s="29"/>
      <c r="G369" s="29"/>
      <c r="H369" s="29"/>
    </row>
    <row r="370" spans="2:8" x14ac:dyDescent="0.3">
      <c r="B370" s="26"/>
      <c r="C370" s="29"/>
      <c r="D370" s="29"/>
      <c r="E370" s="29"/>
      <c r="F370" s="29"/>
      <c r="G370" s="29"/>
      <c r="H370" s="29"/>
    </row>
    <row r="371" spans="2:8" x14ac:dyDescent="0.3">
      <c r="B371" s="26"/>
      <c r="C371" s="29"/>
      <c r="D371" s="29"/>
      <c r="E371" s="29"/>
      <c r="F371" s="29"/>
      <c r="G371" s="29"/>
      <c r="H371" s="29"/>
    </row>
    <row r="372" spans="2:8" x14ac:dyDescent="0.3">
      <c r="B372" s="26"/>
      <c r="C372" s="29"/>
      <c r="D372" s="29"/>
      <c r="E372" s="29"/>
      <c r="F372" s="29"/>
      <c r="G372" s="29"/>
      <c r="H372" s="29"/>
    </row>
    <row r="373" spans="2:8" x14ac:dyDescent="0.3">
      <c r="B373" s="26"/>
      <c r="C373" s="29"/>
      <c r="D373" s="29"/>
      <c r="E373" s="29"/>
      <c r="F373" s="29"/>
      <c r="G373" s="29"/>
      <c r="H373" s="29"/>
    </row>
    <row r="374" spans="2:8" x14ac:dyDescent="0.3">
      <c r="B374" s="26"/>
      <c r="C374" s="29"/>
      <c r="D374" s="29"/>
      <c r="E374" s="29"/>
      <c r="F374" s="29"/>
      <c r="G374" s="29"/>
      <c r="H374" s="29"/>
    </row>
    <row r="375" spans="2:8" x14ac:dyDescent="0.3">
      <c r="B375" s="26"/>
      <c r="C375" s="29"/>
      <c r="D375" s="29"/>
      <c r="E375" s="29"/>
      <c r="F375" s="29"/>
      <c r="G375" s="29"/>
      <c r="H375" s="29"/>
    </row>
    <row r="376" spans="2:8" x14ac:dyDescent="0.3">
      <c r="B376" s="26"/>
      <c r="C376" s="29"/>
      <c r="D376" s="29"/>
      <c r="E376" s="29"/>
      <c r="F376" s="29"/>
      <c r="G376" s="29"/>
      <c r="H376" s="29"/>
    </row>
    <row r="377" spans="2:8" x14ac:dyDescent="0.3">
      <c r="B377" s="26"/>
      <c r="C377" s="29"/>
      <c r="D377" s="29"/>
      <c r="E377" s="29"/>
      <c r="F377" s="29"/>
      <c r="G377" s="29"/>
      <c r="H377" s="29"/>
    </row>
    <row r="378" spans="2:8" x14ac:dyDescent="0.3">
      <c r="B378" s="26"/>
      <c r="C378" s="29"/>
      <c r="D378" s="29"/>
      <c r="E378" s="29"/>
      <c r="F378" s="29"/>
      <c r="G378" s="29"/>
      <c r="H378" s="29"/>
    </row>
    <row r="379" spans="2:8" x14ac:dyDescent="0.3">
      <c r="B379" s="26"/>
      <c r="C379" s="29"/>
      <c r="D379" s="29"/>
      <c r="E379" s="29"/>
      <c r="F379" s="29"/>
      <c r="G379" s="29"/>
      <c r="H379" s="29"/>
    </row>
    <row r="380" spans="2:8" x14ac:dyDescent="0.3">
      <c r="B380" s="26"/>
      <c r="C380" s="29"/>
      <c r="D380" s="29"/>
      <c r="E380" s="29"/>
      <c r="F380" s="29"/>
      <c r="G380" s="29"/>
      <c r="H380" s="29"/>
    </row>
    <row r="381" spans="2:8" x14ac:dyDescent="0.3">
      <c r="B381" s="26"/>
      <c r="C381" s="29"/>
      <c r="D381" s="29"/>
      <c r="E381" s="29"/>
      <c r="F381" s="29"/>
      <c r="G381" s="29"/>
      <c r="H381" s="29"/>
    </row>
    <row r="382" spans="2:8" x14ac:dyDescent="0.3">
      <c r="B382" s="26"/>
      <c r="C382" s="29"/>
      <c r="D382" s="29"/>
      <c r="E382" s="29"/>
      <c r="F382" s="29"/>
      <c r="G382" s="29"/>
      <c r="H382" s="29"/>
    </row>
    <row r="383" spans="2:8" x14ac:dyDescent="0.3">
      <c r="B383" s="26"/>
      <c r="C383" s="29"/>
      <c r="D383" s="29"/>
      <c r="E383" s="29"/>
      <c r="F383" s="29"/>
      <c r="G383" s="29"/>
      <c r="H383" s="29"/>
    </row>
    <row r="384" spans="2:8" x14ac:dyDescent="0.3">
      <c r="B384" s="26"/>
      <c r="C384" s="29"/>
      <c r="D384" s="29"/>
      <c r="E384" s="29"/>
      <c r="F384" s="29"/>
      <c r="G384" s="29"/>
      <c r="H384" s="29"/>
    </row>
    <row r="385" spans="2:8" x14ac:dyDescent="0.3">
      <c r="B385" s="26"/>
      <c r="C385" s="29"/>
      <c r="D385" s="29"/>
      <c r="E385" s="29"/>
      <c r="F385" s="29"/>
      <c r="G385" s="29"/>
      <c r="H385" s="29"/>
    </row>
    <row r="386" spans="2:8" x14ac:dyDescent="0.3">
      <c r="B386" s="26"/>
      <c r="C386" s="29"/>
      <c r="D386" s="29"/>
      <c r="E386" s="29"/>
      <c r="F386" s="29"/>
      <c r="G386" s="29"/>
      <c r="H386" s="29"/>
    </row>
    <row r="387" spans="2:8" x14ac:dyDescent="0.3">
      <c r="B387" s="26"/>
      <c r="C387" s="29"/>
      <c r="D387" s="29"/>
      <c r="E387" s="29"/>
      <c r="F387" s="29"/>
      <c r="G387" s="29"/>
      <c r="H387" s="29"/>
    </row>
    <row r="388" spans="2:8" x14ac:dyDescent="0.3">
      <c r="B388" s="26"/>
      <c r="C388" s="29"/>
      <c r="D388" s="29"/>
      <c r="E388" s="29"/>
      <c r="F388" s="29"/>
      <c r="G388" s="29"/>
      <c r="H388" s="29"/>
    </row>
    <row r="389" spans="2:8" x14ac:dyDescent="0.3">
      <c r="B389" s="26"/>
      <c r="C389" s="29"/>
      <c r="D389" s="29"/>
      <c r="E389" s="29"/>
      <c r="F389" s="29"/>
      <c r="G389" s="29"/>
      <c r="H389" s="29"/>
    </row>
    <row r="390" spans="2:8" x14ac:dyDescent="0.3">
      <c r="B390" s="26"/>
      <c r="C390" s="29"/>
      <c r="D390" s="29"/>
      <c r="E390" s="29"/>
      <c r="F390" s="29"/>
      <c r="G390" s="29"/>
      <c r="H390" s="29"/>
    </row>
    <row r="391" spans="2:8" x14ac:dyDescent="0.3">
      <c r="B391" s="26"/>
      <c r="C391" s="29"/>
      <c r="D391" s="29"/>
      <c r="E391" s="29"/>
      <c r="F391" s="29"/>
      <c r="G391" s="29"/>
      <c r="H391" s="29"/>
    </row>
    <row r="392" spans="2:8" x14ac:dyDescent="0.3">
      <c r="B392" s="26"/>
      <c r="C392" s="29"/>
      <c r="D392" s="29"/>
      <c r="E392" s="29"/>
      <c r="F392" s="29"/>
      <c r="G392" s="29"/>
      <c r="H392" s="29"/>
    </row>
    <row r="393" spans="2:8" x14ac:dyDescent="0.3">
      <c r="B393" s="26"/>
      <c r="C393" s="29"/>
      <c r="D393" s="29"/>
      <c r="E393" s="29"/>
      <c r="F393" s="29"/>
      <c r="G393" s="29"/>
      <c r="H393" s="29"/>
    </row>
    <row r="394" spans="2:8" x14ac:dyDescent="0.3">
      <c r="B394" s="26"/>
      <c r="C394" s="29"/>
      <c r="D394" s="29"/>
      <c r="E394" s="29"/>
      <c r="F394" s="29"/>
      <c r="G394" s="29"/>
      <c r="H394" s="29"/>
    </row>
    <row r="395" spans="2:8" x14ac:dyDescent="0.3">
      <c r="B395" s="26"/>
      <c r="C395" s="29"/>
      <c r="D395" s="29"/>
      <c r="E395" s="29"/>
      <c r="F395" s="29"/>
      <c r="G395" s="29"/>
      <c r="H395" s="29"/>
    </row>
    <row r="396" spans="2:8" x14ac:dyDescent="0.3">
      <c r="B396" s="26"/>
      <c r="C396" s="29"/>
      <c r="D396" s="29"/>
      <c r="E396" s="29"/>
      <c r="F396" s="29"/>
      <c r="G396" s="29"/>
      <c r="H396" s="29"/>
    </row>
    <row r="397" spans="2:8" x14ac:dyDescent="0.3">
      <c r="B397" s="26"/>
      <c r="C397" s="29"/>
      <c r="D397" s="29"/>
      <c r="E397" s="29"/>
      <c r="F397" s="29"/>
      <c r="G397" s="29"/>
      <c r="H397" s="29"/>
    </row>
    <row r="398" spans="2:8" x14ac:dyDescent="0.3">
      <c r="B398" s="26"/>
      <c r="C398" s="29"/>
      <c r="D398" s="29"/>
      <c r="E398" s="29"/>
      <c r="F398" s="29"/>
      <c r="G398" s="29"/>
      <c r="H398" s="29"/>
    </row>
    <row r="399" spans="2:8" x14ac:dyDescent="0.3">
      <c r="B399" s="26"/>
      <c r="C399" s="29"/>
      <c r="D399" s="29"/>
      <c r="E399" s="29"/>
      <c r="F399" s="29"/>
      <c r="G399" s="29"/>
      <c r="H399" s="29"/>
    </row>
    <row r="400" spans="2:8" x14ac:dyDescent="0.3">
      <c r="B400" s="26"/>
      <c r="C400" s="29"/>
      <c r="D400" s="29"/>
      <c r="E400" s="29"/>
      <c r="F400" s="29"/>
      <c r="G400" s="29"/>
      <c r="H400" s="29"/>
    </row>
    <row r="401" spans="2:8" x14ac:dyDescent="0.3">
      <c r="B401" s="26"/>
      <c r="C401" s="29"/>
      <c r="D401" s="29"/>
      <c r="E401" s="29"/>
      <c r="F401" s="29"/>
      <c r="G401" s="29"/>
      <c r="H401" s="29"/>
    </row>
    <row r="402" spans="2:8" x14ac:dyDescent="0.3">
      <c r="B402" s="26"/>
      <c r="C402" s="29"/>
      <c r="D402" s="29"/>
      <c r="E402" s="29"/>
      <c r="F402" s="29"/>
      <c r="G402" s="29"/>
      <c r="H402" s="29"/>
    </row>
    <row r="403" spans="2:8" x14ac:dyDescent="0.3">
      <c r="B403" s="26"/>
      <c r="C403" s="29"/>
      <c r="D403" s="29"/>
      <c r="E403" s="29"/>
      <c r="F403" s="29"/>
      <c r="G403" s="29"/>
      <c r="H403" s="29"/>
    </row>
    <row r="404" spans="2:8" x14ac:dyDescent="0.3">
      <c r="B404" s="26"/>
      <c r="C404" s="29"/>
      <c r="D404" s="29"/>
      <c r="E404" s="29"/>
      <c r="F404" s="29"/>
      <c r="G404" s="29"/>
      <c r="H404" s="29"/>
    </row>
    <row r="405" spans="2:8" x14ac:dyDescent="0.3">
      <c r="B405" s="26"/>
      <c r="C405" s="29"/>
      <c r="D405" s="29"/>
      <c r="E405" s="29"/>
      <c r="F405" s="29"/>
      <c r="G405" s="29"/>
      <c r="H405" s="29"/>
    </row>
    <row r="406" spans="2:8" x14ac:dyDescent="0.3">
      <c r="B406" s="26"/>
      <c r="C406" s="29"/>
      <c r="D406" s="29"/>
      <c r="E406" s="29"/>
      <c r="F406" s="29"/>
      <c r="G406" s="29"/>
      <c r="H406" s="29"/>
    </row>
    <row r="407" spans="2:8" x14ac:dyDescent="0.3">
      <c r="B407" s="26"/>
      <c r="C407" s="29"/>
      <c r="D407" s="29"/>
      <c r="E407" s="29"/>
      <c r="F407" s="29"/>
      <c r="G407" s="29"/>
      <c r="H407" s="29"/>
    </row>
    <row r="408" spans="2:8" x14ac:dyDescent="0.3">
      <c r="B408" s="26"/>
      <c r="C408" s="29"/>
      <c r="D408" s="29"/>
      <c r="E408" s="29"/>
      <c r="F408" s="29"/>
      <c r="G408" s="29"/>
      <c r="H408" s="29"/>
    </row>
    <row r="409" spans="2:8" x14ac:dyDescent="0.3">
      <c r="B409" s="26"/>
      <c r="C409" s="29"/>
      <c r="D409" s="29"/>
      <c r="E409" s="29"/>
      <c r="F409" s="29"/>
      <c r="G409" s="29"/>
      <c r="H409" s="29"/>
    </row>
    <row r="410" spans="2:8" x14ac:dyDescent="0.3">
      <c r="B410" s="26"/>
      <c r="C410" s="29"/>
      <c r="D410" s="29"/>
      <c r="E410" s="29"/>
      <c r="F410" s="29"/>
      <c r="G410" s="29"/>
      <c r="H410" s="29"/>
    </row>
    <row r="411" spans="2:8" x14ac:dyDescent="0.3">
      <c r="B411" s="26"/>
      <c r="C411" s="29"/>
      <c r="D411" s="29"/>
      <c r="E411" s="29"/>
      <c r="F411" s="29"/>
      <c r="G411" s="29"/>
      <c r="H411" s="29"/>
    </row>
    <row r="412" spans="2:8" x14ac:dyDescent="0.3">
      <c r="B412" s="26"/>
      <c r="C412" s="29"/>
      <c r="D412" s="29"/>
      <c r="E412" s="29"/>
      <c r="F412" s="29"/>
      <c r="G412" s="29"/>
      <c r="H412" s="29"/>
    </row>
    <row r="413" spans="2:8" x14ac:dyDescent="0.3">
      <c r="B413" s="26"/>
      <c r="C413" s="29"/>
      <c r="D413" s="29"/>
      <c r="E413" s="29"/>
      <c r="F413" s="29"/>
      <c r="G413" s="29"/>
      <c r="H413" s="29"/>
    </row>
    <row r="414" spans="2:8" x14ac:dyDescent="0.3">
      <c r="B414" s="26"/>
      <c r="C414" s="29"/>
      <c r="D414" s="29"/>
      <c r="E414" s="29"/>
      <c r="F414" s="29"/>
      <c r="G414" s="29"/>
      <c r="H414" s="29"/>
    </row>
    <row r="415" spans="2:8" x14ac:dyDescent="0.3">
      <c r="B415" s="26"/>
      <c r="C415" s="29"/>
      <c r="D415" s="29"/>
      <c r="E415" s="29"/>
      <c r="F415" s="29"/>
      <c r="G415" s="29"/>
      <c r="H415" s="29"/>
    </row>
    <row r="416" spans="2:8" x14ac:dyDescent="0.3">
      <c r="B416" s="26"/>
      <c r="C416" s="29"/>
      <c r="D416" s="29"/>
      <c r="E416" s="29"/>
      <c r="F416" s="29"/>
      <c r="G416" s="29"/>
      <c r="H416" s="29"/>
    </row>
    <row r="417" spans="2:8" x14ac:dyDescent="0.3">
      <c r="B417" s="26"/>
      <c r="C417" s="29"/>
      <c r="D417" s="29"/>
      <c r="E417" s="29"/>
      <c r="F417" s="29"/>
      <c r="G417" s="29"/>
      <c r="H417" s="29"/>
    </row>
    <row r="418" spans="2:8" x14ac:dyDescent="0.3">
      <c r="B418" s="26"/>
      <c r="C418" s="29"/>
      <c r="D418" s="29"/>
      <c r="E418" s="29"/>
      <c r="F418" s="29"/>
      <c r="G418" s="29"/>
      <c r="H418" s="29"/>
    </row>
    <row r="419" spans="2:8" x14ac:dyDescent="0.3">
      <c r="B419" s="26"/>
      <c r="C419" s="29"/>
      <c r="D419" s="29"/>
      <c r="E419" s="29"/>
      <c r="F419" s="29"/>
      <c r="G419" s="29"/>
      <c r="H419" s="29"/>
    </row>
    <row r="420" spans="2:8" x14ac:dyDescent="0.3">
      <c r="B420" s="26"/>
      <c r="C420" s="29"/>
      <c r="D420" s="29"/>
      <c r="E420" s="29"/>
      <c r="F420" s="29"/>
      <c r="G420" s="29"/>
      <c r="H420" s="29"/>
    </row>
    <row r="421" spans="2:8" x14ac:dyDescent="0.3">
      <c r="B421" s="26"/>
      <c r="C421" s="29"/>
      <c r="D421" s="29"/>
      <c r="E421" s="29"/>
      <c r="F421" s="29"/>
      <c r="G421" s="29"/>
      <c r="H421" s="29"/>
    </row>
    <row r="422" spans="2:8" x14ac:dyDescent="0.3">
      <c r="B422" s="26"/>
      <c r="C422" s="29"/>
      <c r="D422" s="29"/>
      <c r="E422" s="29"/>
      <c r="F422" s="29"/>
      <c r="G422" s="29"/>
      <c r="H422" s="29"/>
    </row>
    <row r="423" spans="2:8" x14ac:dyDescent="0.3">
      <c r="B423" s="26"/>
      <c r="C423" s="29"/>
      <c r="D423" s="29"/>
      <c r="E423" s="29"/>
      <c r="F423" s="29"/>
      <c r="G423" s="29"/>
      <c r="H423" s="29"/>
    </row>
    <row r="424" spans="2:8" x14ac:dyDescent="0.3">
      <c r="B424" s="26"/>
      <c r="C424" s="29"/>
      <c r="D424" s="29"/>
      <c r="E424" s="29"/>
      <c r="F424" s="29"/>
      <c r="G424" s="29"/>
      <c r="H424" s="29"/>
    </row>
    <row r="425" spans="2:8" x14ac:dyDescent="0.3">
      <c r="B425" s="26"/>
      <c r="C425" s="29"/>
      <c r="D425" s="29"/>
      <c r="E425" s="29"/>
      <c r="F425" s="29"/>
      <c r="G425" s="29"/>
      <c r="H425" s="29"/>
    </row>
    <row r="426" spans="2:8" x14ac:dyDescent="0.3">
      <c r="B426" s="26"/>
      <c r="C426" s="29"/>
      <c r="D426" s="29"/>
      <c r="E426" s="29"/>
      <c r="F426" s="29"/>
      <c r="G426" s="29"/>
      <c r="H426" s="29"/>
    </row>
    <row r="427" spans="2:8" x14ac:dyDescent="0.3">
      <c r="B427" s="26"/>
      <c r="C427" s="29"/>
      <c r="D427" s="29"/>
      <c r="E427" s="29"/>
      <c r="F427" s="29"/>
      <c r="G427" s="29"/>
      <c r="H427" s="29"/>
    </row>
    <row r="428" spans="2:8" x14ac:dyDescent="0.3">
      <c r="B428" s="26"/>
      <c r="C428" s="29"/>
      <c r="D428" s="29"/>
      <c r="E428" s="29"/>
      <c r="F428" s="29"/>
      <c r="G428" s="29"/>
      <c r="H428" s="29"/>
    </row>
    <row r="429" spans="2:8" x14ac:dyDescent="0.3">
      <c r="B429" s="26"/>
      <c r="C429" s="29"/>
      <c r="D429" s="29"/>
      <c r="E429" s="29"/>
      <c r="F429" s="29"/>
      <c r="G429" s="29"/>
      <c r="H429" s="29"/>
    </row>
    <row r="430" spans="2:8" x14ac:dyDescent="0.3">
      <c r="B430" s="26"/>
      <c r="C430" s="29"/>
      <c r="D430" s="29"/>
      <c r="E430" s="29"/>
      <c r="F430" s="29"/>
      <c r="G430" s="29"/>
      <c r="H430" s="29"/>
    </row>
    <row r="431" spans="2:8" x14ac:dyDescent="0.3">
      <c r="B431" s="26"/>
      <c r="C431" s="29"/>
      <c r="D431" s="29"/>
      <c r="E431" s="29"/>
      <c r="F431" s="29"/>
      <c r="G431" s="29"/>
      <c r="H431" s="29"/>
    </row>
    <row r="432" spans="2:8" x14ac:dyDescent="0.3">
      <c r="B432" s="26"/>
      <c r="C432" s="29"/>
      <c r="D432" s="29"/>
      <c r="E432" s="29"/>
      <c r="F432" s="29"/>
      <c r="G432" s="29"/>
      <c r="H432" s="29"/>
    </row>
    <row r="433" spans="2:8" x14ac:dyDescent="0.3">
      <c r="B433" s="26"/>
      <c r="C433" s="29"/>
      <c r="D433" s="29"/>
      <c r="E433" s="29"/>
      <c r="F433" s="29"/>
      <c r="G433" s="29"/>
      <c r="H433" s="29"/>
    </row>
    <row r="434" spans="2:8" x14ac:dyDescent="0.3">
      <c r="B434" s="26"/>
      <c r="C434" s="29"/>
      <c r="D434" s="29"/>
      <c r="E434" s="29"/>
      <c r="F434" s="29"/>
      <c r="G434" s="29"/>
      <c r="H434" s="29"/>
    </row>
    <row r="435" spans="2:8" x14ac:dyDescent="0.3">
      <c r="B435" s="26"/>
      <c r="C435" s="29"/>
      <c r="D435" s="29"/>
      <c r="E435" s="29"/>
      <c r="F435" s="29"/>
      <c r="G435" s="29"/>
      <c r="H435" s="29"/>
    </row>
    <row r="436" spans="2:8" x14ac:dyDescent="0.3">
      <c r="B436" s="26"/>
      <c r="C436" s="29"/>
      <c r="D436" s="29"/>
      <c r="E436" s="29"/>
      <c r="F436" s="29"/>
      <c r="G436" s="29"/>
      <c r="H436" s="29"/>
    </row>
    <row r="437" spans="2:8" x14ac:dyDescent="0.3">
      <c r="B437" s="26"/>
      <c r="C437" s="29"/>
      <c r="D437" s="29"/>
      <c r="E437" s="29"/>
      <c r="F437" s="29"/>
      <c r="G437" s="29"/>
      <c r="H437" s="29"/>
    </row>
    <row r="438" spans="2:8" x14ac:dyDescent="0.3">
      <c r="B438" s="26"/>
      <c r="C438" s="29"/>
      <c r="D438" s="29"/>
      <c r="E438" s="29"/>
      <c r="F438" s="29"/>
      <c r="G438" s="29"/>
      <c r="H438" s="29"/>
    </row>
    <row r="439" spans="2:8" x14ac:dyDescent="0.3">
      <c r="B439" s="26"/>
      <c r="C439" s="29"/>
      <c r="D439" s="29"/>
      <c r="E439" s="29"/>
      <c r="F439" s="29"/>
      <c r="G439" s="29"/>
      <c r="H439" s="29"/>
    </row>
    <row r="440" spans="2:8" x14ac:dyDescent="0.3">
      <c r="B440" s="26"/>
      <c r="C440" s="29"/>
      <c r="D440" s="29"/>
      <c r="E440" s="29"/>
      <c r="F440" s="29"/>
      <c r="G440" s="29"/>
      <c r="H440" s="29"/>
    </row>
    <row r="441" spans="2:8" x14ac:dyDescent="0.3">
      <c r="B441" s="26"/>
      <c r="C441" s="29"/>
      <c r="D441" s="29"/>
      <c r="E441" s="29"/>
      <c r="F441" s="29"/>
      <c r="G441" s="29"/>
      <c r="H441" s="29"/>
    </row>
    <row r="442" spans="2:8" x14ac:dyDescent="0.3">
      <c r="B442" s="26"/>
      <c r="C442" s="29"/>
      <c r="D442" s="29"/>
      <c r="E442" s="29"/>
      <c r="F442" s="29"/>
      <c r="G442" s="29"/>
      <c r="H442" s="29"/>
    </row>
    <row r="443" spans="2:8" x14ac:dyDescent="0.3">
      <c r="B443" s="26"/>
      <c r="C443" s="29"/>
      <c r="D443" s="29"/>
      <c r="E443" s="29"/>
      <c r="F443" s="29"/>
      <c r="G443" s="29"/>
      <c r="H443" s="29"/>
    </row>
    <row r="444" spans="2:8" x14ac:dyDescent="0.3">
      <c r="B444" s="26"/>
      <c r="C444" s="29"/>
      <c r="D444" s="29"/>
      <c r="E444" s="29"/>
      <c r="F444" s="29"/>
      <c r="G444" s="29"/>
      <c r="H444" s="29"/>
    </row>
    <row r="445" spans="2:8" x14ac:dyDescent="0.3">
      <c r="B445" s="26"/>
      <c r="C445" s="29"/>
      <c r="D445" s="29"/>
      <c r="E445" s="29"/>
      <c r="F445" s="29"/>
      <c r="G445" s="29"/>
      <c r="H445" s="29"/>
    </row>
    <row r="446" spans="2:8" x14ac:dyDescent="0.3">
      <c r="B446" s="26"/>
      <c r="C446" s="29"/>
      <c r="D446" s="29"/>
      <c r="E446" s="29"/>
      <c r="F446" s="29"/>
      <c r="G446" s="29"/>
      <c r="H446" s="29"/>
    </row>
    <row r="447" spans="2:8" x14ac:dyDescent="0.3">
      <c r="B447" s="26"/>
      <c r="C447" s="29"/>
      <c r="D447" s="29"/>
      <c r="E447" s="29"/>
      <c r="F447" s="29"/>
      <c r="G447" s="29"/>
      <c r="H447" s="29"/>
    </row>
    <row r="448" spans="2:8" x14ac:dyDescent="0.3">
      <c r="B448" s="26"/>
      <c r="C448" s="29"/>
      <c r="D448" s="29"/>
      <c r="E448" s="29"/>
      <c r="F448" s="29"/>
      <c r="G448" s="29"/>
      <c r="H448" s="29"/>
    </row>
    <row r="449" spans="2:8" x14ac:dyDescent="0.3">
      <c r="B449" s="26"/>
      <c r="C449" s="29"/>
      <c r="D449" s="29"/>
      <c r="E449" s="29"/>
      <c r="F449" s="29"/>
      <c r="G449" s="29"/>
      <c r="H449" s="29"/>
    </row>
    <row r="450" spans="2:8" x14ac:dyDescent="0.3">
      <c r="B450" s="26"/>
      <c r="C450" s="29"/>
      <c r="D450" s="29"/>
      <c r="E450" s="29"/>
      <c r="F450" s="29"/>
      <c r="G450" s="29"/>
      <c r="H450" s="29"/>
    </row>
    <row r="451" spans="2:8" x14ac:dyDescent="0.3">
      <c r="B451" s="26"/>
      <c r="C451" s="29"/>
      <c r="D451" s="29"/>
      <c r="E451" s="29"/>
      <c r="F451" s="29"/>
      <c r="G451" s="29"/>
      <c r="H451" s="29"/>
    </row>
    <row r="452" spans="2:8" x14ac:dyDescent="0.3">
      <c r="B452" s="26"/>
      <c r="C452" s="29"/>
      <c r="D452" s="29"/>
      <c r="E452" s="29"/>
      <c r="F452" s="29"/>
      <c r="G452" s="29"/>
      <c r="H452" s="29"/>
    </row>
    <row r="453" spans="2:8" x14ac:dyDescent="0.3">
      <c r="B453" s="26"/>
      <c r="C453" s="29"/>
      <c r="D453" s="29"/>
      <c r="E453" s="29"/>
      <c r="F453" s="29"/>
      <c r="G453" s="29"/>
      <c r="H453" s="29"/>
    </row>
    <row r="454" spans="2:8" x14ac:dyDescent="0.3">
      <c r="B454" s="26"/>
      <c r="C454" s="29"/>
      <c r="D454" s="29"/>
      <c r="E454" s="29"/>
      <c r="F454" s="29"/>
      <c r="G454" s="29"/>
      <c r="H454" s="29"/>
    </row>
    <row r="455" spans="2:8" x14ac:dyDescent="0.3">
      <c r="B455" s="26"/>
      <c r="C455" s="29"/>
      <c r="D455" s="29"/>
      <c r="E455" s="29"/>
      <c r="F455" s="29"/>
      <c r="G455" s="29"/>
      <c r="H455" s="29"/>
    </row>
    <row r="456" spans="2:8" x14ac:dyDescent="0.3">
      <c r="B456" s="26"/>
      <c r="C456" s="29"/>
      <c r="D456" s="29"/>
      <c r="E456" s="29"/>
      <c r="F456" s="29"/>
      <c r="G456" s="29"/>
      <c r="H456" s="29"/>
    </row>
    <row r="457" spans="2:8" x14ac:dyDescent="0.3">
      <c r="B457" s="26"/>
      <c r="C457" s="29"/>
      <c r="D457" s="29"/>
      <c r="E457" s="29"/>
      <c r="F457" s="29"/>
      <c r="G457" s="29"/>
      <c r="H457" s="29"/>
    </row>
    <row r="458" spans="2:8" x14ac:dyDescent="0.3">
      <c r="B458" s="26"/>
      <c r="C458" s="29"/>
      <c r="D458" s="29"/>
      <c r="E458" s="29"/>
      <c r="F458" s="29"/>
      <c r="G458" s="29"/>
      <c r="H458" s="29"/>
    </row>
    <row r="459" spans="2:8" x14ac:dyDescent="0.3">
      <c r="B459" s="26"/>
      <c r="C459" s="29"/>
      <c r="D459" s="29"/>
      <c r="E459" s="29"/>
      <c r="F459" s="29"/>
      <c r="G459" s="29"/>
      <c r="H459" s="29"/>
    </row>
    <row r="460" spans="2:8" x14ac:dyDescent="0.3">
      <c r="B460" s="26"/>
      <c r="C460" s="29"/>
      <c r="D460" s="29"/>
      <c r="E460" s="29"/>
      <c r="F460" s="29"/>
      <c r="G460" s="29"/>
      <c r="H460" s="29"/>
    </row>
    <row r="461" spans="2:8" x14ac:dyDescent="0.3">
      <c r="B461" s="26"/>
      <c r="C461" s="29"/>
      <c r="D461" s="29"/>
      <c r="E461" s="29"/>
      <c r="F461" s="29"/>
      <c r="G461" s="29"/>
      <c r="H461" s="29"/>
    </row>
    <row r="462" spans="2:8" x14ac:dyDescent="0.3">
      <c r="B462" s="26"/>
      <c r="C462" s="29"/>
      <c r="D462" s="29"/>
      <c r="E462" s="29"/>
      <c r="F462" s="29"/>
      <c r="G462" s="29"/>
      <c r="H462" s="29"/>
    </row>
    <row r="463" spans="2:8" x14ac:dyDescent="0.3">
      <c r="B463" s="26"/>
      <c r="C463" s="29"/>
      <c r="D463" s="29"/>
      <c r="E463" s="29"/>
      <c r="F463" s="29"/>
      <c r="G463" s="29"/>
      <c r="H463" s="29"/>
    </row>
    <row r="464" spans="2:8" x14ac:dyDescent="0.3">
      <c r="B464" s="26"/>
      <c r="C464" s="29"/>
      <c r="D464" s="29"/>
      <c r="E464" s="29"/>
      <c r="F464" s="29"/>
      <c r="G464" s="29"/>
      <c r="H464" s="29"/>
    </row>
    <row r="465" spans="2:8" x14ac:dyDescent="0.3">
      <c r="B465" s="26"/>
      <c r="C465" s="29"/>
      <c r="D465" s="29"/>
      <c r="E465" s="29"/>
      <c r="F465" s="29"/>
      <c r="G465" s="29"/>
      <c r="H465" s="29"/>
    </row>
    <row r="466" spans="2:8" x14ac:dyDescent="0.3">
      <c r="B466" s="26"/>
      <c r="C466" s="29"/>
      <c r="D466" s="29"/>
      <c r="E466" s="29"/>
      <c r="F466" s="29"/>
      <c r="G466" s="29"/>
      <c r="H466" s="29"/>
    </row>
    <row r="467" spans="2:8" x14ac:dyDescent="0.3">
      <c r="B467" s="26"/>
      <c r="C467" s="29"/>
      <c r="D467" s="29"/>
      <c r="E467" s="29"/>
      <c r="F467" s="29"/>
      <c r="G467" s="29"/>
      <c r="H467" s="29"/>
    </row>
    <row r="468" spans="2:8" x14ac:dyDescent="0.3">
      <c r="B468" s="26"/>
      <c r="C468" s="29"/>
      <c r="D468" s="29"/>
      <c r="E468" s="29"/>
      <c r="F468" s="29"/>
      <c r="G468" s="29"/>
      <c r="H468" s="29"/>
    </row>
    <row r="469" spans="2:8" x14ac:dyDescent="0.3">
      <c r="B469" s="26"/>
      <c r="C469" s="29"/>
      <c r="D469" s="29"/>
      <c r="E469" s="29"/>
      <c r="F469" s="29"/>
      <c r="G469" s="29"/>
      <c r="H469" s="29"/>
    </row>
    <row r="470" spans="2:8" x14ac:dyDescent="0.3">
      <c r="B470" s="26"/>
      <c r="C470" s="29"/>
      <c r="D470" s="29"/>
      <c r="E470" s="29"/>
      <c r="F470" s="29"/>
      <c r="G470" s="29"/>
      <c r="H470" s="29"/>
    </row>
    <row r="471" spans="2:8" x14ac:dyDescent="0.3">
      <c r="B471" s="26"/>
      <c r="C471" s="29"/>
      <c r="D471" s="29"/>
      <c r="E471" s="29"/>
      <c r="F471" s="29"/>
      <c r="G471" s="29"/>
      <c r="H471" s="29"/>
    </row>
    <row r="472" spans="2:8" x14ac:dyDescent="0.3">
      <c r="B472" s="26"/>
      <c r="C472" s="29"/>
      <c r="D472" s="29"/>
      <c r="E472" s="29"/>
      <c r="F472" s="29"/>
      <c r="G472" s="29"/>
      <c r="H472" s="29"/>
    </row>
    <row r="473" spans="2:8" x14ac:dyDescent="0.3">
      <c r="B473" s="26"/>
      <c r="C473" s="29"/>
      <c r="D473" s="29"/>
      <c r="E473" s="29"/>
      <c r="F473" s="29"/>
      <c r="G473" s="29"/>
      <c r="H473" s="29"/>
    </row>
    <row r="474" spans="2:8" x14ac:dyDescent="0.3">
      <c r="B474" s="26"/>
      <c r="C474" s="29"/>
      <c r="D474" s="29"/>
      <c r="E474" s="29"/>
      <c r="F474" s="29"/>
      <c r="G474" s="29"/>
      <c r="H474" s="29"/>
    </row>
    <row r="475" spans="2:8" x14ac:dyDescent="0.3">
      <c r="B475" s="26"/>
      <c r="C475" s="29"/>
      <c r="D475" s="29"/>
      <c r="E475" s="29"/>
      <c r="F475" s="29"/>
      <c r="G475" s="29"/>
      <c r="H475" s="29"/>
    </row>
    <row r="476" spans="2:8" x14ac:dyDescent="0.3">
      <c r="B476" s="26"/>
      <c r="C476" s="29"/>
      <c r="D476" s="29"/>
      <c r="E476" s="29"/>
      <c r="F476" s="29"/>
      <c r="G476" s="29"/>
      <c r="H476" s="29"/>
    </row>
    <row r="477" spans="2:8" x14ac:dyDescent="0.3">
      <c r="B477" s="26"/>
      <c r="C477" s="29"/>
      <c r="D477" s="29"/>
      <c r="E477" s="29"/>
      <c r="F477" s="29"/>
      <c r="G477" s="29"/>
      <c r="H477" s="29"/>
    </row>
    <row r="478" spans="2:8" x14ac:dyDescent="0.3">
      <c r="B478" s="26"/>
      <c r="C478" s="29"/>
      <c r="D478" s="29"/>
      <c r="E478" s="29"/>
      <c r="F478" s="29"/>
      <c r="G478" s="29"/>
      <c r="H478" s="29"/>
    </row>
    <row r="479" spans="2:8" x14ac:dyDescent="0.3">
      <c r="B479" s="26"/>
      <c r="C479" s="29"/>
      <c r="D479" s="29"/>
      <c r="E479" s="29"/>
      <c r="F479" s="29"/>
      <c r="G479" s="29"/>
      <c r="H479" s="29"/>
    </row>
    <row r="480" spans="2:8" x14ac:dyDescent="0.3">
      <c r="B480" s="26"/>
      <c r="C480" s="29"/>
      <c r="D480" s="29"/>
      <c r="E480" s="29"/>
      <c r="F480" s="29"/>
      <c r="G480" s="29"/>
      <c r="H480" s="29"/>
    </row>
    <row r="481" spans="2:8" x14ac:dyDescent="0.3">
      <c r="B481" s="26"/>
      <c r="C481" s="29"/>
      <c r="D481" s="29"/>
      <c r="E481" s="29"/>
      <c r="F481" s="29"/>
      <c r="G481" s="29"/>
      <c r="H481" s="29"/>
    </row>
    <row r="482" spans="2:8" x14ac:dyDescent="0.3">
      <c r="B482" s="26"/>
      <c r="C482" s="29"/>
      <c r="D482" s="29"/>
      <c r="E482" s="29"/>
      <c r="F482" s="29"/>
      <c r="G482" s="29"/>
      <c r="H482" s="29"/>
    </row>
    <row r="483" spans="2:8" x14ac:dyDescent="0.3">
      <c r="B483" s="26"/>
      <c r="C483" s="29"/>
      <c r="D483" s="29"/>
      <c r="E483" s="29"/>
      <c r="F483" s="29"/>
      <c r="G483" s="29"/>
      <c r="H483" s="29"/>
    </row>
    <row r="484" spans="2:8" x14ac:dyDescent="0.3">
      <c r="B484" s="26"/>
      <c r="C484" s="29"/>
      <c r="D484" s="29"/>
      <c r="E484" s="29"/>
      <c r="F484" s="29"/>
      <c r="G484" s="29"/>
      <c r="H484" s="29"/>
    </row>
    <row r="485" spans="2:8" x14ac:dyDescent="0.3">
      <c r="B485" s="26"/>
      <c r="C485" s="29"/>
      <c r="D485" s="29"/>
      <c r="E485" s="29"/>
      <c r="F485" s="29"/>
      <c r="G485" s="29"/>
      <c r="H485" s="29"/>
    </row>
    <row r="486" spans="2:8" x14ac:dyDescent="0.3">
      <c r="B486" s="26"/>
      <c r="C486" s="29"/>
      <c r="D486" s="29"/>
      <c r="E486" s="29"/>
      <c r="F486" s="29"/>
      <c r="G486" s="29"/>
      <c r="H486" s="29"/>
    </row>
    <row r="487" spans="2:8" x14ac:dyDescent="0.3">
      <c r="B487" s="26"/>
      <c r="C487" s="29"/>
      <c r="D487" s="29"/>
      <c r="E487" s="29"/>
      <c r="F487" s="29"/>
      <c r="G487" s="29"/>
      <c r="H487" s="29"/>
    </row>
    <row r="488" spans="2:8" x14ac:dyDescent="0.3">
      <c r="B488" s="26"/>
      <c r="C488" s="29"/>
      <c r="D488" s="29"/>
      <c r="E488" s="29"/>
      <c r="F488" s="29"/>
      <c r="G488" s="29"/>
      <c r="H488" s="29"/>
    </row>
    <row r="489" spans="2:8" x14ac:dyDescent="0.3">
      <c r="B489" s="26"/>
      <c r="C489" s="29"/>
      <c r="D489" s="29"/>
      <c r="E489" s="29"/>
      <c r="F489" s="29"/>
      <c r="G489" s="29"/>
      <c r="H489" s="29"/>
    </row>
    <row r="490" spans="2:8" x14ac:dyDescent="0.3">
      <c r="B490" s="26"/>
      <c r="C490" s="29"/>
      <c r="D490" s="29"/>
      <c r="E490" s="29"/>
      <c r="F490" s="29"/>
      <c r="G490" s="29"/>
      <c r="H490" s="29"/>
    </row>
    <row r="491" spans="2:8" x14ac:dyDescent="0.3">
      <c r="B491" s="26"/>
      <c r="C491" s="29"/>
      <c r="D491" s="29"/>
      <c r="E491" s="29"/>
      <c r="F491" s="29"/>
      <c r="G491" s="29"/>
      <c r="H491" s="29"/>
    </row>
    <row r="492" spans="2:8" x14ac:dyDescent="0.3">
      <c r="B492" s="26"/>
      <c r="C492" s="29"/>
      <c r="D492" s="29"/>
      <c r="E492" s="29"/>
      <c r="F492" s="29"/>
      <c r="G492" s="29"/>
      <c r="H492" s="29"/>
    </row>
    <row r="493" spans="2:8" x14ac:dyDescent="0.3">
      <c r="B493" s="26"/>
      <c r="C493" s="29"/>
      <c r="D493" s="29"/>
      <c r="E493" s="29"/>
      <c r="F493" s="29"/>
      <c r="G493" s="29"/>
      <c r="H493" s="29"/>
    </row>
    <row r="494" spans="2:8" x14ac:dyDescent="0.3">
      <c r="B494" s="26"/>
      <c r="C494" s="29"/>
      <c r="D494" s="29"/>
      <c r="E494" s="29"/>
      <c r="F494" s="29"/>
      <c r="G494" s="29"/>
      <c r="H494" s="29"/>
    </row>
    <row r="495" spans="2:8" x14ac:dyDescent="0.3">
      <c r="B495" s="26"/>
      <c r="C495" s="29"/>
      <c r="D495" s="29"/>
      <c r="E495" s="29"/>
      <c r="F495" s="29"/>
      <c r="G495" s="29"/>
      <c r="H495" s="29"/>
    </row>
    <row r="496" spans="2:8" x14ac:dyDescent="0.3">
      <c r="B496" s="26"/>
      <c r="C496" s="29"/>
      <c r="D496" s="29"/>
      <c r="E496" s="29"/>
      <c r="F496" s="29"/>
      <c r="G496" s="29"/>
      <c r="H496" s="29"/>
    </row>
    <row r="497" spans="2:8" x14ac:dyDescent="0.3">
      <c r="B497" s="26"/>
      <c r="C497" s="29"/>
      <c r="D497" s="29"/>
      <c r="E497" s="29"/>
      <c r="F497" s="29"/>
      <c r="G497" s="29"/>
      <c r="H497" s="29"/>
    </row>
    <row r="498" spans="2:8" x14ac:dyDescent="0.3">
      <c r="B498" s="26"/>
      <c r="C498" s="29"/>
      <c r="D498" s="29"/>
      <c r="E498" s="29"/>
      <c r="F498" s="29"/>
      <c r="G498" s="29"/>
      <c r="H498" s="29"/>
    </row>
    <row r="499" spans="2:8" x14ac:dyDescent="0.3">
      <c r="B499" s="26"/>
      <c r="C499" s="29"/>
      <c r="D499" s="29"/>
      <c r="E499" s="29"/>
      <c r="F499" s="29"/>
      <c r="G499" s="29"/>
      <c r="H499" s="29"/>
    </row>
    <row r="500" spans="2:8" x14ac:dyDescent="0.3">
      <c r="B500" s="26"/>
      <c r="C500" s="29"/>
      <c r="D500" s="29"/>
      <c r="E500" s="29"/>
      <c r="F500" s="29"/>
      <c r="G500" s="29"/>
      <c r="H500" s="29"/>
    </row>
    <row r="501" spans="2:8" x14ac:dyDescent="0.3">
      <c r="B501" s="26"/>
      <c r="C501" s="29"/>
      <c r="D501" s="29"/>
      <c r="E501" s="29"/>
      <c r="F501" s="29"/>
      <c r="G501" s="29"/>
      <c r="H501" s="29"/>
    </row>
    <row r="502" spans="2:8" x14ac:dyDescent="0.3">
      <c r="B502" s="26"/>
      <c r="C502" s="29"/>
      <c r="D502" s="29"/>
      <c r="E502" s="29"/>
      <c r="F502" s="29"/>
      <c r="G502" s="29"/>
      <c r="H502" s="29"/>
    </row>
    <row r="503" spans="2:8" x14ac:dyDescent="0.3">
      <c r="B503" s="26"/>
      <c r="C503" s="29"/>
      <c r="D503" s="29"/>
      <c r="E503" s="29"/>
      <c r="F503" s="29"/>
      <c r="G503" s="29"/>
      <c r="H503" s="29"/>
    </row>
    <row r="504" spans="2:8" x14ac:dyDescent="0.3">
      <c r="B504" s="26"/>
      <c r="C504" s="29"/>
      <c r="D504" s="29"/>
      <c r="E504" s="29"/>
      <c r="F504" s="29"/>
      <c r="G504" s="29"/>
      <c r="H504" s="29"/>
    </row>
    <row r="505" spans="2:8" x14ac:dyDescent="0.3">
      <c r="B505" s="26"/>
      <c r="C505" s="29"/>
      <c r="D505" s="29"/>
      <c r="E505" s="29"/>
      <c r="F505" s="29"/>
      <c r="G505" s="29"/>
      <c r="H505" s="29"/>
    </row>
    <row r="506" spans="2:8" x14ac:dyDescent="0.3">
      <c r="B506" s="26"/>
      <c r="C506" s="29"/>
      <c r="D506" s="29"/>
      <c r="E506" s="29"/>
      <c r="F506" s="29"/>
      <c r="G506" s="29"/>
      <c r="H506" s="29"/>
    </row>
    <row r="507" spans="2:8" x14ac:dyDescent="0.3">
      <c r="B507" s="26"/>
      <c r="C507" s="29"/>
      <c r="D507" s="29"/>
      <c r="E507" s="29"/>
      <c r="F507" s="29"/>
      <c r="G507" s="29"/>
      <c r="H507" s="29"/>
    </row>
    <row r="508" spans="2:8" x14ac:dyDescent="0.3">
      <c r="B508" s="26"/>
      <c r="C508" s="29"/>
      <c r="D508" s="29"/>
      <c r="E508" s="29"/>
      <c r="F508" s="29"/>
      <c r="G508" s="29"/>
      <c r="H508" s="29"/>
    </row>
    <row r="509" spans="2:8" x14ac:dyDescent="0.3">
      <c r="B509" s="26"/>
      <c r="C509" s="29"/>
      <c r="D509" s="29"/>
      <c r="E509" s="29"/>
      <c r="F509" s="29"/>
      <c r="G509" s="29"/>
      <c r="H509" s="29"/>
    </row>
    <row r="510" spans="2:8" x14ac:dyDescent="0.3">
      <c r="B510" s="26"/>
      <c r="C510" s="29"/>
      <c r="D510" s="29"/>
      <c r="E510" s="29"/>
      <c r="F510" s="29"/>
      <c r="G510" s="29"/>
      <c r="H510" s="29"/>
    </row>
    <row r="511" spans="2:8" x14ac:dyDescent="0.3">
      <c r="B511" s="26"/>
      <c r="C511" s="29"/>
      <c r="D511" s="29"/>
      <c r="E511" s="29"/>
      <c r="F511" s="29"/>
      <c r="G511" s="29"/>
      <c r="H511" s="29"/>
    </row>
    <row r="512" spans="2:8" x14ac:dyDescent="0.3">
      <c r="B512" s="26"/>
      <c r="C512" s="29"/>
      <c r="D512" s="29"/>
      <c r="E512" s="29"/>
      <c r="F512" s="29"/>
      <c r="G512" s="29"/>
      <c r="H512" s="29"/>
    </row>
    <row r="513" spans="2:8" x14ac:dyDescent="0.3">
      <c r="B513" s="26"/>
      <c r="C513" s="29"/>
      <c r="D513" s="29"/>
      <c r="E513" s="29"/>
      <c r="F513" s="29"/>
      <c r="G513" s="29"/>
      <c r="H513" s="29"/>
    </row>
    <row r="514" spans="2:8" x14ac:dyDescent="0.3">
      <c r="B514" s="26"/>
      <c r="C514" s="29"/>
      <c r="D514" s="29"/>
      <c r="E514" s="29"/>
      <c r="F514" s="29"/>
      <c r="G514" s="29"/>
      <c r="H514" s="29"/>
    </row>
    <row r="515" spans="2:8" x14ac:dyDescent="0.3">
      <c r="B515" s="26"/>
      <c r="C515" s="29"/>
      <c r="D515" s="29"/>
      <c r="E515" s="29"/>
      <c r="F515" s="29"/>
      <c r="G515" s="29"/>
      <c r="H515" s="29"/>
    </row>
    <row r="516" spans="2:8" x14ac:dyDescent="0.3">
      <c r="B516" s="26"/>
      <c r="C516" s="29"/>
      <c r="D516" s="29"/>
      <c r="E516" s="29"/>
      <c r="F516" s="29"/>
      <c r="G516" s="29"/>
      <c r="H516" s="29"/>
    </row>
    <row r="517" spans="2:8" x14ac:dyDescent="0.3">
      <c r="B517" s="26"/>
      <c r="C517" s="29"/>
      <c r="D517" s="29"/>
      <c r="E517" s="29"/>
      <c r="F517" s="29"/>
      <c r="G517" s="29"/>
      <c r="H517" s="29"/>
    </row>
    <row r="518" spans="2:8" x14ac:dyDescent="0.3">
      <c r="B518" s="26"/>
      <c r="C518" s="29"/>
      <c r="D518" s="29"/>
      <c r="E518" s="29"/>
      <c r="F518" s="29"/>
      <c r="G518" s="29"/>
      <c r="H518" s="29"/>
    </row>
    <row r="519" spans="2:8" x14ac:dyDescent="0.3">
      <c r="B519" s="26"/>
      <c r="C519" s="29"/>
      <c r="D519" s="29"/>
      <c r="E519" s="29"/>
      <c r="F519" s="29"/>
      <c r="G519" s="29"/>
      <c r="H519" s="29"/>
    </row>
    <row r="520" spans="2:8" x14ac:dyDescent="0.3">
      <c r="B520" s="26"/>
      <c r="C520" s="29"/>
      <c r="D520" s="29"/>
      <c r="E520" s="29"/>
      <c r="F520" s="29"/>
      <c r="G520" s="29"/>
      <c r="H520" s="29"/>
    </row>
    <row r="521" spans="2:8" x14ac:dyDescent="0.3">
      <c r="B521" s="26"/>
      <c r="C521" s="29"/>
      <c r="D521" s="29"/>
      <c r="E521" s="29"/>
      <c r="F521" s="29"/>
      <c r="G521" s="29"/>
      <c r="H521" s="29"/>
    </row>
    <row r="522" spans="2:8" x14ac:dyDescent="0.3">
      <c r="B522" s="26"/>
      <c r="C522" s="29"/>
      <c r="D522" s="29"/>
      <c r="E522" s="29"/>
      <c r="F522" s="29"/>
      <c r="G522" s="29"/>
      <c r="H522" s="29"/>
    </row>
    <row r="523" spans="2:8" x14ac:dyDescent="0.3">
      <c r="B523" s="26"/>
      <c r="C523" s="29"/>
      <c r="D523" s="29"/>
      <c r="E523" s="29"/>
      <c r="F523" s="29"/>
      <c r="G523" s="29"/>
      <c r="H523" s="29"/>
    </row>
    <row r="524" spans="2:8" x14ac:dyDescent="0.3">
      <c r="B524" s="26"/>
      <c r="C524" s="29"/>
      <c r="D524" s="29"/>
      <c r="E524" s="29"/>
      <c r="F524" s="29"/>
      <c r="G524" s="29"/>
      <c r="H524" s="29"/>
    </row>
    <row r="525" spans="2:8" x14ac:dyDescent="0.3">
      <c r="B525" s="26"/>
      <c r="C525" s="29"/>
      <c r="D525" s="29"/>
      <c r="E525" s="29"/>
      <c r="F525" s="29"/>
      <c r="G525" s="29"/>
      <c r="H525" s="29"/>
    </row>
    <row r="526" spans="2:8" x14ac:dyDescent="0.3">
      <c r="B526" s="26"/>
      <c r="C526" s="29"/>
      <c r="D526" s="29"/>
      <c r="E526" s="29"/>
      <c r="F526" s="29"/>
      <c r="G526" s="29"/>
      <c r="H526" s="29"/>
    </row>
    <row r="527" spans="2:8" x14ac:dyDescent="0.3">
      <c r="B527" s="26"/>
      <c r="C527" s="29"/>
      <c r="D527" s="29"/>
      <c r="E527" s="29"/>
      <c r="F527" s="29"/>
      <c r="G527" s="29"/>
      <c r="H527" s="29"/>
    </row>
    <row r="528" spans="2:8" x14ac:dyDescent="0.3">
      <c r="B528" s="26"/>
      <c r="C528" s="29"/>
      <c r="D528" s="29"/>
      <c r="E528" s="29"/>
      <c r="F528" s="29"/>
      <c r="G528" s="29"/>
      <c r="H528" s="29"/>
    </row>
    <row r="529" spans="2:8" x14ac:dyDescent="0.3">
      <c r="B529" s="26"/>
      <c r="C529" s="29"/>
      <c r="D529" s="29"/>
      <c r="E529" s="29"/>
      <c r="F529" s="29"/>
      <c r="G529" s="29"/>
      <c r="H529" s="29"/>
    </row>
    <row r="530" spans="2:8" x14ac:dyDescent="0.3">
      <c r="B530" s="26"/>
      <c r="C530" s="29"/>
      <c r="D530" s="29"/>
      <c r="E530" s="29"/>
      <c r="F530" s="29"/>
      <c r="G530" s="29"/>
      <c r="H530" s="29"/>
    </row>
    <row r="531" spans="2:8" x14ac:dyDescent="0.3">
      <c r="B531" s="26"/>
      <c r="C531" s="29"/>
      <c r="D531" s="29"/>
      <c r="E531" s="29"/>
      <c r="F531" s="29"/>
      <c r="G531" s="29"/>
      <c r="H531" s="29"/>
    </row>
    <row r="532" spans="2:8" x14ac:dyDescent="0.3">
      <c r="B532" s="26"/>
      <c r="C532" s="29"/>
      <c r="D532" s="29"/>
      <c r="E532" s="29"/>
      <c r="F532" s="29"/>
      <c r="G532" s="29"/>
      <c r="H532" s="29"/>
    </row>
    <row r="533" spans="2:8" x14ac:dyDescent="0.3">
      <c r="B533" s="26"/>
      <c r="C533" s="29"/>
      <c r="D533" s="29"/>
      <c r="E533" s="29"/>
      <c r="F533" s="29"/>
      <c r="G533" s="29"/>
      <c r="H533" s="29"/>
    </row>
    <row r="534" spans="2:8" x14ac:dyDescent="0.3">
      <c r="B534" s="26"/>
      <c r="C534" s="29"/>
      <c r="D534" s="29"/>
      <c r="E534" s="29"/>
      <c r="F534" s="29"/>
      <c r="G534" s="29"/>
      <c r="H534" s="29"/>
    </row>
    <row r="535" spans="2:8" x14ac:dyDescent="0.3">
      <c r="B535" s="26"/>
      <c r="C535" s="29"/>
      <c r="D535" s="29"/>
      <c r="E535" s="29"/>
      <c r="F535" s="29"/>
      <c r="G535" s="29"/>
      <c r="H535" s="29"/>
    </row>
    <row r="536" spans="2:8" x14ac:dyDescent="0.3">
      <c r="B536" s="26"/>
      <c r="C536" s="29"/>
      <c r="D536" s="29"/>
      <c r="E536" s="29"/>
      <c r="F536" s="29"/>
      <c r="G536" s="29"/>
      <c r="H536" s="29"/>
    </row>
    <row r="537" spans="2:8" x14ac:dyDescent="0.3">
      <c r="B537" s="26"/>
      <c r="C537" s="29"/>
      <c r="D537" s="29"/>
      <c r="E537" s="29"/>
      <c r="F537" s="29"/>
      <c r="G537" s="29"/>
      <c r="H537" s="29"/>
    </row>
    <row r="538" spans="2:8" x14ac:dyDescent="0.3">
      <c r="B538" s="26"/>
      <c r="C538" s="29"/>
      <c r="D538" s="29"/>
      <c r="E538" s="29"/>
      <c r="F538" s="29"/>
      <c r="G538" s="29"/>
      <c r="H538" s="29"/>
    </row>
    <row r="539" spans="2:8" x14ac:dyDescent="0.3">
      <c r="B539" s="26"/>
      <c r="C539" s="29"/>
      <c r="D539" s="29"/>
      <c r="E539" s="29"/>
      <c r="F539" s="29"/>
      <c r="G539" s="29"/>
      <c r="H539" s="29"/>
    </row>
    <row r="540" spans="2:8" x14ac:dyDescent="0.3">
      <c r="B540" s="26"/>
      <c r="C540" s="29"/>
      <c r="D540" s="29"/>
      <c r="E540" s="29"/>
      <c r="F540" s="29"/>
      <c r="G540" s="29"/>
      <c r="H540" s="29"/>
    </row>
    <row r="541" spans="2:8" x14ac:dyDescent="0.3">
      <c r="B541" s="26"/>
      <c r="C541" s="29"/>
      <c r="D541" s="29"/>
      <c r="E541" s="29"/>
      <c r="F541" s="29"/>
      <c r="G541" s="29"/>
      <c r="H541" s="29"/>
    </row>
    <row r="542" spans="2:8" x14ac:dyDescent="0.3">
      <c r="B542" s="26"/>
      <c r="C542" s="29"/>
      <c r="D542" s="29"/>
      <c r="E542" s="29"/>
      <c r="F542" s="29"/>
      <c r="G542" s="29"/>
      <c r="H542" s="29"/>
    </row>
    <row r="543" spans="2:8" x14ac:dyDescent="0.3">
      <c r="B543" s="26"/>
      <c r="C543" s="29"/>
      <c r="D543" s="29"/>
      <c r="E543" s="29"/>
      <c r="F543" s="29"/>
      <c r="G543" s="29"/>
      <c r="H543" s="29"/>
    </row>
    <row r="544" spans="2:8" x14ac:dyDescent="0.3">
      <c r="B544" s="26"/>
      <c r="C544" s="29"/>
      <c r="D544" s="29"/>
      <c r="E544" s="29"/>
      <c r="F544" s="29"/>
      <c r="G544" s="29"/>
      <c r="H544" s="29"/>
    </row>
    <row r="545" spans="2:8" x14ac:dyDescent="0.3">
      <c r="B545" s="26"/>
      <c r="C545" s="29"/>
      <c r="D545" s="29"/>
      <c r="E545" s="29"/>
      <c r="F545" s="29"/>
      <c r="G545" s="29"/>
      <c r="H545" s="29"/>
    </row>
    <row r="546" spans="2:8" x14ac:dyDescent="0.3">
      <c r="B546" s="26"/>
      <c r="C546" s="29"/>
      <c r="D546" s="29"/>
      <c r="E546" s="29"/>
      <c r="F546" s="29"/>
      <c r="G546" s="29"/>
      <c r="H546" s="29"/>
    </row>
    <row r="547" spans="2:8" x14ac:dyDescent="0.3">
      <c r="B547" s="26"/>
      <c r="C547" s="29"/>
      <c r="D547" s="29"/>
      <c r="E547" s="29"/>
      <c r="F547" s="29"/>
      <c r="G547" s="29"/>
      <c r="H547" s="29"/>
    </row>
    <row r="548" spans="2:8" x14ac:dyDescent="0.3">
      <c r="B548" s="26"/>
      <c r="C548" s="29"/>
      <c r="D548" s="29"/>
      <c r="E548" s="29"/>
      <c r="F548" s="29"/>
      <c r="G548" s="29"/>
      <c r="H548" s="29"/>
    </row>
    <row r="549" spans="2:8" x14ac:dyDescent="0.3">
      <c r="B549" s="26"/>
      <c r="C549" s="29"/>
      <c r="D549" s="29"/>
      <c r="E549" s="29"/>
      <c r="F549" s="29"/>
      <c r="G549" s="29"/>
      <c r="H549" s="29"/>
    </row>
    <row r="550" spans="2:8" x14ac:dyDescent="0.3">
      <c r="B550" s="26"/>
      <c r="C550" s="29"/>
      <c r="D550" s="29"/>
      <c r="E550" s="29"/>
      <c r="F550" s="29"/>
      <c r="G550" s="29"/>
      <c r="H550" s="29"/>
    </row>
    <row r="551" spans="2:8" x14ac:dyDescent="0.3">
      <c r="B551" s="26"/>
      <c r="C551" s="29"/>
      <c r="D551" s="29"/>
      <c r="E551" s="29"/>
      <c r="F551" s="29"/>
      <c r="G551" s="29"/>
      <c r="H551" s="29"/>
    </row>
    <row r="552" spans="2:8" x14ac:dyDescent="0.3">
      <c r="B552" s="26"/>
      <c r="C552" s="29"/>
      <c r="D552" s="29"/>
      <c r="E552" s="29"/>
      <c r="F552" s="29"/>
      <c r="G552" s="29"/>
      <c r="H552" s="29"/>
    </row>
    <row r="553" spans="2:8" x14ac:dyDescent="0.3">
      <c r="B553" s="26"/>
      <c r="C553" s="29"/>
      <c r="D553" s="29"/>
      <c r="E553" s="29"/>
      <c r="F553" s="29"/>
      <c r="G553" s="29"/>
      <c r="H553" s="29"/>
    </row>
    <row r="554" spans="2:8" x14ac:dyDescent="0.3">
      <c r="B554" s="26"/>
      <c r="C554" s="29"/>
      <c r="D554" s="29"/>
      <c r="E554" s="29"/>
      <c r="F554" s="29"/>
      <c r="G554" s="29"/>
      <c r="H554" s="29"/>
    </row>
    <row r="555" spans="2:8" x14ac:dyDescent="0.3">
      <c r="B555" s="26"/>
      <c r="C555" s="29"/>
      <c r="D555" s="29"/>
      <c r="E555" s="29"/>
      <c r="F555" s="29"/>
      <c r="G555" s="29"/>
      <c r="H555" s="29"/>
    </row>
    <row r="556" spans="2:8" x14ac:dyDescent="0.3">
      <c r="B556" s="26"/>
      <c r="C556" s="29"/>
      <c r="D556" s="29"/>
      <c r="E556" s="29"/>
      <c r="F556" s="29"/>
      <c r="G556" s="29"/>
      <c r="H556" s="29"/>
    </row>
    <row r="557" spans="2:8" x14ac:dyDescent="0.3">
      <c r="B557" s="26"/>
      <c r="C557" s="29"/>
      <c r="D557" s="29"/>
      <c r="E557" s="29"/>
      <c r="F557" s="29"/>
      <c r="G557" s="29"/>
      <c r="H557" s="29"/>
    </row>
    <row r="558" spans="2:8" x14ac:dyDescent="0.3">
      <c r="B558" s="26"/>
      <c r="C558" s="29"/>
      <c r="D558" s="29"/>
      <c r="E558" s="29"/>
      <c r="F558" s="29"/>
      <c r="G558" s="29"/>
      <c r="H558" s="29"/>
    </row>
    <row r="559" spans="2:8" x14ac:dyDescent="0.3">
      <c r="B559" s="26"/>
      <c r="C559" s="29"/>
      <c r="D559" s="29"/>
      <c r="E559" s="29"/>
      <c r="F559" s="29"/>
      <c r="G559" s="29"/>
      <c r="H559" s="29"/>
    </row>
    <row r="560" spans="2:8" x14ac:dyDescent="0.3">
      <c r="B560" s="26"/>
      <c r="C560" s="29"/>
      <c r="D560" s="29"/>
      <c r="E560" s="29"/>
      <c r="F560" s="29"/>
      <c r="G560" s="29"/>
      <c r="H560" s="29"/>
    </row>
    <row r="561" spans="2:8" x14ac:dyDescent="0.3">
      <c r="B561" s="26"/>
      <c r="C561" s="29"/>
      <c r="D561" s="29"/>
      <c r="E561" s="29"/>
      <c r="F561" s="29"/>
      <c r="G561" s="29"/>
      <c r="H561" s="29"/>
    </row>
    <row r="562" spans="2:8" x14ac:dyDescent="0.3">
      <c r="B562" s="26"/>
      <c r="C562" s="29"/>
      <c r="D562" s="29"/>
      <c r="E562" s="29"/>
      <c r="F562" s="29"/>
      <c r="G562" s="29"/>
      <c r="H562" s="29"/>
    </row>
    <row r="563" spans="2:8" x14ac:dyDescent="0.3">
      <c r="B563" s="26"/>
      <c r="C563" s="29"/>
      <c r="D563" s="29"/>
      <c r="E563" s="29"/>
      <c r="F563" s="29"/>
      <c r="G563" s="29"/>
      <c r="H563" s="29"/>
    </row>
    <row r="564" spans="2:8" x14ac:dyDescent="0.3">
      <c r="B564" s="26"/>
      <c r="C564" s="29"/>
      <c r="D564" s="29"/>
      <c r="E564" s="29"/>
      <c r="F564" s="29"/>
      <c r="G564" s="29"/>
      <c r="H564" s="29"/>
    </row>
    <row r="565" spans="2:8" x14ac:dyDescent="0.3">
      <c r="B565" s="26"/>
      <c r="C565" s="29"/>
      <c r="D565" s="29"/>
      <c r="E565" s="29"/>
      <c r="F565" s="29"/>
      <c r="G565" s="29"/>
      <c r="H565" s="29"/>
    </row>
    <row r="566" spans="2:8" x14ac:dyDescent="0.3">
      <c r="B566" s="26"/>
      <c r="C566" s="29"/>
      <c r="D566" s="29"/>
      <c r="E566" s="29"/>
      <c r="F566" s="29"/>
      <c r="G566" s="29"/>
      <c r="H566" s="29"/>
    </row>
    <row r="567" spans="2:8" x14ac:dyDescent="0.3">
      <c r="B567" s="26"/>
      <c r="C567" s="29"/>
      <c r="D567" s="29"/>
      <c r="E567" s="29"/>
      <c r="F567" s="29"/>
      <c r="G567" s="29"/>
      <c r="H567" s="29"/>
    </row>
    <row r="568" spans="2:8" x14ac:dyDescent="0.3">
      <c r="B568" s="26"/>
      <c r="C568" s="29"/>
      <c r="D568" s="29"/>
      <c r="E568" s="29"/>
      <c r="F568" s="29"/>
      <c r="G568" s="29"/>
      <c r="H568" s="29"/>
    </row>
    <row r="569" spans="2:8" x14ac:dyDescent="0.3">
      <c r="B569" s="26"/>
      <c r="C569" s="29"/>
      <c r="D569" s="29"/>
      <c r="E569" s="29"/>
      <c r="F569" s="29"/>
      <c r="G569" s="29"/>
      <c r="H569" s="29"/>
    </row>
    <row r="570" spans="2:8" x14ac:dyDescent="0.3">
      <c r="B570" s="26"/>
      <c r="C570" s="29"/>
      <c r="D570" s="29"/>
      <c r="E570" s="29"/>
      <c r="F570" s="29"/>
      <c r="G570" s="29"/>
      <c r="H570" s="29"/>
    </row>
    <row r="571" spans="2:8" x14ac:dyDescent="0.3">
      <c r="B571" s="26"/>
      <c r="C571" s="29"/>
      <c r="D571" s="29"/>
      <c r="E571" s="29"/>
      <c r="F571" s="29"/>
      <c r="G571" s="29"/>
      <c r="H571" s="29"/>
    </row>
    <row r="572" spans="2:8" x14ac:dyDescent="0.3">
      <c r="B572" s="26"/>
      <c r="C572" s="29"/>
      <c r="D572" s="29"/>
      <c r="E572" s="29"/>
      <c r="F572" s="29"/>
      <c r="G572" s="29"/>
      <c r="H572" s="29"/>
    </row>
    <row r="573" spans="2:8" x14ac:dyDescent="0.3">
      <c r="B573" s="26"/>
      <c r="C573" s="29"/>
      <c r="D573" s="29"/>
      <c r="E573" s="29"/>
      <c r="F573" s="29"/>
      <c r="G573" s="29"/>
      <c r="H573" s="29"/>
    </row>
    <row r="574" spans="2:8" x14ac:dyDescent="0.3">
      <c r="B574" s="26"/>
      <c r="C574" s="29"/>
      <c r="D574" s="29"/>
      <c r="E574" s="29"/>
      <c r="F574" s="29"/>
      <c r="G574" s="29"/>
      <c r="H574" s="29"/>
    </row>
    <row r="575" spans="2:8" x14ac:dyDescent="0.3">
      <c r="B575" s="26"/>
      <c r="C575" s="29"/>
      <c r="D575" s="29"/>
      <c r="E575" s="29"/>
      <c r="F575" s="29"/>
      <c r="G575" s="29"/>
      <c r="H575" s="29"/>
    </row>
    <row r="576" spans="2:8" x14ac:dyDescent="0.3">
      <c r="B576" s="26"/>
      <c r="C576" s="29"/>
      <c r="D576" s="29"/>
      <c r="E576" s="29"/>
      <c r="F576" s="29"/>
      <c r="G576" s="29"/>
      <c r="H576" s="29"/>
    </row>
    <row r="577" spans="2:8" x14ac:dyDescent="0.3">
      <c r="B577" s="26"/>
      <c r="C577" s="29"/>
      <c r="D577" s="29"/>
      <c r="E577" s="29"/>
      <c r="F577" s="29"/>
      <c r="G577" s="29"/>
      <c r="H577" s="29"/>
    </row>
    <row r="578" spans="2:8" x14ac:dyDescent="0.3">
      <c r="B578" s="26"/>
      <c r="C578" s="29"/>
      <c r="D578" s="29"/>
      <c r="E578" s="29"/>
      <c r="F578" s="29"/>
      <c r="G578" s="29"/>
      <c r="H578" s="29"/>
    </row>
    <row r="579" spans="2:8" x14ac:dyDescent="0.3">
      <c r="B579" s="26"/>
      <c r="C579" s="29"/>
      <c r="D579" s="29"/>
      <c r="E579" s="29"/>
      <c r="F579" s="29"/>
      <c r="G579" s="29"/>
      <c r="H579" s="29"/>
    </row>
    <row r="580" spans="2:8" x14ac:dyDescent="0.3">
      <c r="B580" s="26"/>
      <c r="C580" s="29"/>
      <c r="D580" s="29"/>
      <c r="E580" s="29"/>
      <c r="F580" s="29"/>
      <c r="G580" s="29"/>
      <c r="H580" s="29"/>
    </row>
    <row r="581" spans="2:8" x14ac:dyDescent="0.3">
      <c r="B581" s="26"/>
      <c r="C581" s="29"/>
      <c r="D581" s="29"/>
      <c r="E581" s="29"/>
      <c r="F581" s="29"/>
      <c r="G581" s="29"/>
      <c r="H581" s="29"/>
    </row>
    <row r="582" spans="2:8" x14ac:dyDescent="0.3">
      <c r="B582" s="26"/>
      <c r="C582" s="29"/>
      <c r="D582" s="29"/>
      <c r="E582" s="29"/>
      <c r="F582" s="29"/>
      <c r="G582" s="29"/>
      <c r="H582" s="29"/>
    </row>
    <row r="583" spans="2:8" x14ac:dyDescent="0.3">
      <c r="B583" s="26"/>
      <c r="C583" s="29"/>
      <c r="D583" s="29"/>
      <c r="E583" s="29"/>
      <c r="F583" s="29"/>
      <c r="G583" s="29"/>
      <c r="H583" s="29"/>
    </row>
    <row r="584" spans="2:8" x14ac:dyDescent="0.3">
      <c r="B584" s="26"/>
      <c r="C584" s="29"/>
      <c r="D584" s="29"/>
      <c r="E584" s="29"/>
      <c r="F584" s="29"/>
      <c r="G584" s="29"/>
      <c r="H584" s="29"/>
    </row>
    <row r="585" spans="2:8" x14ac:dyDescent="0.3">
      <c r="B585" s="26"/>
      <c r="C585" s="29"/>
      <c r="D585" s="29"/>
      <c r="E585" s="29"/>
      <c r="F585" s="29"/>
      <c r="G585" s="29"/>
      <c r="H585" s="29"/>
    </row>
    <row r="586" spans="2:8" x14ac:dyDescent="0.3">
      <c r="B586" s="26"/>
      <c r="C586" s="29"/>
      <c r="D586" s="29"/>
      <c r="E586" s="29"/>
      <c r="F586" s="29"/>
      <c r="G586" s="29"/>
      <c r="H586" s="29"/>
    </row>
    <row r="587" spans="2:8" x14ac:dyDescent="0.3">
      <c r="B587" s="26"/>
      <c r="C587" s="29"/>
      <c r="D587" s="29"/>
      <c r="E587" s="29"/>
      <c r="F587" s="29"/>
      <c r="G587" s="29"/>
      <c r="H587" s="29"/>
    </row>
    <row r="588" spans="2:8" x14ac:dyDescent="0.3">
      <c r="B588" s="26"/>
      <c r="C588" s="29"/>
      <c r="D588" s="29"/>
      <c r="E588" s="29"/>
      <c r="F588" s="29"/>
      <c r="G588" s="29"/>
      <c r="H588" s="29"/>
    </row>
    <row r="589" spans="2:8" x14ac:dyDescent="0.3">
      <c r="B589" s="26"/>
      <c r="C589" s="29"/>
      <c r="D589" s="29"/>
      <c r="E589" s="29"/>
      <c r="F589" s="29"/>
      <c r="G589" s="29"/>
      <c r="H589" s="29"/>
    </row>
    <row r="590" spans="2:8" x14ac:dyDescent="0.3">
      <c r="B590" s="26"/>
      <c r="C590" s="29"/>
      <c r="D590" s="29"/>
      <c r="E590" s="29"/>
      <c r="F590" s="29"/>
      <c r="G590" s="29"/>
      <c r="H590" s="29"/>
    </row>
    <row r="591" spans="2:8" x14ac:dyDescent="0.3">
      <c r="B591" s="26"/>
      <c r="C591" s="29"/>
      <c r="D591" s="29"/>
      <c r="E591" s="29"/>
      <c r="F591" s="29"/>
      <c r="G591" s="29"/>
      <c r="H591" s="29"/>
    </row>
    <row r="592" spans="2:8" x14ac:dyDescent="0.3">
      <c r="B592" s="26"/>
      <c r="C592" s="29"/>
      <c r="D592" s="29"/>
      <c r="E592" s="29"/>
      <c r="F592" s="29"/>
      <c r="G592" s="29"/>
      <c r="H592" s="29"/>
    </row>
    <row r="593" spans="2:8" x14ac:dyDescent="0.3">
      <c r="B593" s="26"/>
      <c r="C593" s="29"/>
      <c r="D593" s="29"/>
      <c r="E593" s="29"/>
      <c r="F593" s="29"/>
      <c r="G593" s="29"/>
      <c r="H593" s="29"/>
    </row>
    <row r="594" spans="2:8" x14ac:dyDescent="0.3">
      <c r="B594" s="26"/>
      <c r="C594" s="29"/>
      <c r="D594" s="29"/>
      <c r="E594" s="29"/>
      <c r="F594" s="29"/>
      <c r="G594" s="29"/>
      <c r="H594" s="29"/>
    </row>
    <row r="595" spans="2:8" x14ac:dyDescent="0.3">
      <c r="B595" s="26"/>
      <c r="C595" s="29"/>
      <c r="D595" s="29"/>
      <c r="E595" s="29"/>
      <c r="F595" s="29"/>
      <c r="G595" s="29"/>
      <c r="H595" s="29"/>
    </row>
    <row r="596" spans="2:8" x14ac:dyDescent="0.3">
      <c r="B596" s="26"/>
      <c r="C596" s="29"/>
      <c r="D596" s="29"/>
      <c r="E596" s="29"/>
      <c r="F596" s="29"/>
      <c r="G596" s="29"/>
      <c r="H596" s="29"/>
    </row>
    <row r="597" spans="2:8" x14ac:dyDescent="0.3">
      <c r="B597" s="26"/>
      <c r="C597" s="29"/>
      <c r="D597" s="29"/>
      <c r="E597" s="29"/>
      <c r="F597" s="29"/>
      <c r="G597" s="29"/>
      <c r="H597" s="29"/>
    </row>
    <row r="598" spans="2:8" x14ac:dyDescent="0.3">
      <c r="B598" s="26"/>
      <c r="C598" s="29"/>
      <c r="D598" s="29"/>
      <c r="E598" s="29"/>
      <c r="F598" s="29"/>
      <c r="G598" s="29"/>
      <c r="H598" s="29"/>
    </row>
    <row r="599" spans="2:8" x14ac:dyDescent="0.3">
      <c r="B599" s="26"/>
      <c r="C599" s="29"/>
      <c r="D599" s="29"/>
      <c r="E599" s="29"/>
      <c r="F599" s="29"/>
      <c r="G599" s="29"/>
      <c r="H599" s="29"/>
    </row>
    <row r="600" spans="2:8" x14ac:dyDescent="0.3">
      <c r="B600" s="26"/>
      <c r="C600" s="29"/>
      <c r="D600" s="29"/>
      <c r="E600" s="29"/>
      <c r="F600" s="29"/>
      <c r="G600" s="29"/>
      <c r="H600" s="29"/>
    </row>
    <row r="601" spans="2:8" x14ac:dyDescent="0.3">
      <c r="B601" s="26"/>
      <c r="C601" s="29"/>
      <c r="D601" s="29"/>
      <c r="E601" s="29"/>
      <c r="F601" s="29"/>
      <c r="G601" s="29"/>
      <c r="H601" s="29"/>
    </row>
    <row r="602" spans="2:8" x14ac:dyDescent="0.3">
      <c r="B602" s="26"/>
      <c r="C602" s="29"/>
      <c r="D602" s="29"/>
      <c r="E602" s="29"/>
      <c r="F602" s="29"/>
      <c r="G602" s="29"/>
      <c r="H602" s="29"/>
    </row>
    <row r="603" spans="2:8" x14ac:dyDescent="0.3">
      <c r="B603" s="26"/>
      <c r="C603" s="29"/>
      <c r="D603" s="29"/>
      <c r="E603" s="29"/>
      <c r="F603" s="29"/>
      <c r="G603" s="29"/>
      <c r="H603" s="29"/>
    </row>
    <row r="604" spans="2:8" x14ac:dyDescent="0.3">
      <c r="B604" s="26"/>
      <c r="C604" s="29"/>
      <c r="D604" s="29"/>
      <c r="E604" s="29"/>
      <c r="F604" s="29"/>
      <c r="G604" s="29"/>
      <c r="H604" s="29"/>
    </row>
    <row r="605" spans="2:8" x14ac:dyDescent="0.3">
      <c r="B605" s="26"/>
      <c r="C605" s="29"/>
      <c r="D605" s="29"/>
      <c r="E605" s="29"/>
      <c r="F605" s="29"/>
      <c r="G605" s="29"/>
      <c r="H605" s="29"/>
    </row>
    <row r="606" spans="2:8" x14ac:dyDescent="0.3">
      <c r="B606" s="26"/>
      <c r="C606" s="29"/>
      <c r="D606" s="29"/>
      <c r="E606" s="29"/>
      <c r="F606" s="29"/>
      <c r="G606" s="29"/>
      <c r="H606" s="29"/>
    </row>
    <row r="607" spans="2:8" x14ac:dyDescent="0.3">
      <c r="B607" s="26"/>
      <c r="C607" s="29"/>
      <c r="D607" s="29"/>
      <c r="E607" s="29"/>
      <c r="F607" s="29"/>
      <c r="G607" s="29"/>
      <c r="H607" s="29"/>
    </row>
    <row r="608" spans="2:8" x14ac:dyDescent="0.3">
      <c r="B608" s="26"/>
      <c r="C608" s="29"/>
      <c r="D608" s="29"/>
      <c r="E608" s="29"/>
      <c r="F608" s="29"/>
      <c r="G608" s="29"/>
      <c r="H608" s="29"/>
    </row>
    <row r="609" spans="2:8" x14ac:dyDescent="0.3">
      <c r="B609" s="26"/>
      <c r="C609" s="29"/>
      <c r="D609" s="29"/>
      <c r="E609" s="29"/>
      <c r="F609" s="29"/>
      <c r="G609" s="29"/>
      <c r="H609" s="29"/>
    </row>
    <row r="610" spans="2:8" x14ac:dyDescent="0.3">
      <c r="B610" s="26"/>
      <c r="C610" s="29"/>
      <c r="D610" s="29"/>
      <c r="E610" s="29"/>
      <c r="F610" s="29"/>
      <c r="G610" s="29"/>
      <c r="H610" s="29"/>
    </row>
    <row r="611" spans="2:8" x14ac:dyDescent="0.3">
      <c r="B611" s="26"/>
      <c r="C611" s="29"/>
      <c r="D611" s="29"/>
      <c r="E611" s="29"/>
      <c r="F611" s="29"/>
      <c r="G611" s="29"/>
      <c r="H611" s="29"/>
    </row>
    <row r="612" spans="2:8" x14ac:dyDescent="0.3">
      <c r="B612" s="26"/>
      <c r="C612" s="29"/>
      <c r="D612" s="29"/>
      <c r="E612" s="29"/>
      <c r="F612" s="29"/>
      <c r="G612" s="29"/>
      <c r="H612" s="29"/>
    </row>
    <row r="613" spans="2:8" x14ac:dyDescent="0.3">
      <c r="B613" s="26"/>
      <c r="C613" s="29"/>
      <c r="D613" s="29"/>
      <c r="E613" s="29"/>
      <c r="F613" s="29"/>
      <c r="G613" s="29"/>
      <c r="H613" s="29"/>
    </row>
    <row r="614" spans="2:8" x14ac:dyDescent="0.3">
      <c r="B614" s="26"/>
      <c r="C614" s="29"/>
      <c r="D614" s="29"/>
      <c r="E614" s="29"/>
      <c r="F614" s="29"/>
      <c r="G614" s="29"/>
      <c r="H614" s="29"/>
    </row>
    <row r="615" spans="2:8" x14ac:dyDescent="0.3">
      <c r="B615" s="26"/>
      <c r="C615" s="29"/>
      <c r="D615" s="29"/>
      <c r="E615" s="29"/>
      <c r="F615" s="29"/>
      <c r="G615" s="29"/>
      <c r="H615" s="29"/>
    </row>
    <row r="616" spans="2:8" x14ac:dyDescent="0.3">
      <c r="B616" s="26"/>
      <c r="C616" s="29"/>
      <c r="D616" s="29"/>
      <c r="E616" s="29"/>
      <c r="F616" s="29"/>
      <c r="G616" s="29"/>
      <c r="H616" s="29"/>
    </row>
    <row r="617" spans="2:8" x14ac:dyDescent="0.3">
      <c r="B617" s="26"/>
      <c r="C617" s="29"/>
      <c r="D617" s="29"/>
      <c r="E617" s="29"/>
      <c r="F617" s="29"/>
      <c r="G617" s="29"/>
      <c r="H617" s="29"/>
    </row>
    <row r="618" spans="2:8" x14ac:dyDescent="0.3">
      <c r="B618" s="26"/>
      <c r="C618" s="29"/>
      <c r="D618" s="29"/>
      <c r="E618" s="29"/>
      <c r="F618" s="29"/>
      <c r="G618" s="29"/>
      <c r="H618" s="29"/>
    </row>
    <row r="619" spans="2:8" x14ac:dyDescent="0.3">
      <c r="B619" s="26"/>
      <c r="C619" s="29"/>
      <c r="D619" s="29"/>
      <c r="E619" s="29"/>
      <c r="F619" s="29"/>
      <c r="G619" s="29"/>
      <c r="H619" s="29"/>
    </row>
    <row r="620" spans="2:8" x14ac:dyDescent="0.3">
      <c r="B620" s="26"/>
      <c r="C620" s="29"/>
      <c r="D620" s="29"/>
      <c r="E620" s="29"/>
      <c r="F620" s="29"/>
      <c r="G620" s="29"/>
      <c r="H620" s="29"/>
    </row>
    <row r="621" spans="2:8" x14ac:dyDescent="0.3">
      <c r="B621" s="26"/>
      <c r="C621" s="29"/>
      <c r="D621" s="29"/>
      <c r="E621" s="29"/>
      <c r="F621" s="29"/>
      <c r="G621" s="29"/>
      <c r="H621" s="29"/>
    </row>
    <row r="622" spans="2:8" x14ac:dyDescent="0.3">
      <c r="B622" s="26"/>
      <c r="C622" s="29"/>
      <c r="D622" s="29"/>
      <c r="E622" s="29"/>
      <c r="F622" s="29"/>
      <c r="G622" s="29"/>
      <c r="H622" s="29"/>
    </row>
    <row r="623" spans="2:8" x14ac:dyDescent="0.3">
      <c r="B623" s="26"/>
      <c r="C623" s="29"/>
      <c r="D623" s="29"/>
      <c r="E623" s="29"/>
      <c r="F623" s="29"/>
      <c r="G623" s="29"/>
      <c r="H623" s="29"/>
    </row>
    <row r="624" spans="2:8" x14ac:dyDescent="0.3">
      <c r="B624" s="26"/>
      <c r="C624" s="29"/>
      <c r="D624" s="29"/>
      <c r="E624" s="29"/>
      <c r="F624" s="29"/>
      <c r="G624" s="29"/>
      <c r="H624" s="29"/>
    </row>
    <row r="625" spans="2:8" x14ac:dyDescent="0.3">
      <c r="B625" s="26"/>
      <c r="C625" s="29"/>
      <c r="D625" s="29"/>
      <c r="E625" s="29"/>
      <c r="F625" s="29"/>
      <c r="G625" s="29"/>
      <c r="H625" s="29"/>
    </row>
    <row r="626" spans="2:8" x14ac:dyDescent="0.3">
      <c r="B626" s="26"/>
      <c r="C626" s="29"/>
      <c r="D626" s="29"/>
      <c r="E626" s="29"/>
      <c r="F626" s="29"/>
      <c r="G626" s="29"/>
      <c r="H626" s="29"/>
    </row>
    <row r="627" spans="2:8" x14ac:dyDescent="0.3">
      <c r="B627" s="26"/>
      <c r="C627" s="29"/>
      <c r="D627" s="29"/>
      <c r="E627" s="29"/>
      <c r="F627" s="29"/>
      <c r="G627" s="29"/>
      <c r="H627" s="29"/>
    </row>
    <row r="628" spans="2:8" x14ac:dyDescent="0.3">
      <c r="B628" s="26"/>
      <c r="C628" s="29"/>
      <c r="D628" s="29"/>
      <c r="E628" s="29"/>
      <c r="F628" s="29"/>
      <c r="G628" s="29"/>
      <c r="H628" s="29"/>
    </row>
    <row r="629" spans="2:8" x14ac:dyDescent="0.3">
      <c r="B629" s="26"/>
      <c r="C629" s="29"/>
      <c r="D629" s="29"/>
      <c r="E629" s="29"/>
      <c r="F629" s="29"/>
      <c r="G629" s="29"/>
      <c r="H629" s="29"/>
    </row>
    <row r="630" spans="2:8" x14ac:dyDescent="0.3">
      <c r="B630" s="26"/>
      <c r="C630" s="29"/>
      <c r="D630" s="29"/>
      <c r="E630" s="29"/>
      <c r="F630" s="29"/>
      <c r="G630" s="29"/>
      <c r="H630" s="29"/>
    </row>
    <row r="631" spans="2:8" x14ac:dyDescent="0.3">
      <c r="B631" s="26"/>
      <c r="C631" s="29"/>
      <c r="D631" s="29"/>
      <c r="E631" s="29"/>
      <c r="F631" s="29"/>
      <c r="G631" s="29"/>
      <c r="H631" s="29"/>
    </row>
    <row r="632" spans="2:8" x14ac:dyDescent="0.3">
      <c r="B632" s="26"/>
      <c r="C632" s="29"/>
      <c r="D632" s="29"/>
      <c r="E632" s="29"/>
      <c r="F632" s="29"/>
      <c r="G632" s="29"/>
      <c r="H632" s="29"/>
    </row>
    <row r="633" spans="2:8" x14ac:dyDescent="0.3">
      <c r="B633" s="26"/>
      <c r="C633" s="29"/>
      <c r="D633" s="29"/>
      <c r="E633" s="29"/>
      <c r="F633" s="29"/>
      <c r="G633" s="29"/>
      <c r="H633" s="29"/>
    </row>
    <row r="634" spans="2:8" x14ac:dyDescent="0.3">
      <c r="B634" s="26"/>
      <c r="C634" s="29"/>
      <c r="D634" s="29"/>
      <c r="E634" s="29"/>
      <c r="F634" s="29"/>
      <c r="G634" s="29"/>
      <c r="H634" s="29"/>
    </row>
    <row r="635" spans="2:8" x14ac:dyDescent="0.3">
      <c r="B635" s="26"/>
      <c r="C635" s="29"/>
      <c r="D635" s="29"/>
      <c r="E635" s="29"/>
      <c r="F635" s="29"/>
      <c r="G635" s="29"/>
      <c r="H635" s="29"/>
    </row>
    <row r="636" spans="2:8" x14ac:dyDescent="0.3">
      <c r="B636" s="26"/>
      <c r="C636" s="29"/>
      <c r="D636" s="29"/>
      <c r="E636" s="29"/>
      <c r="F636" s="29"/>
      <c r="G636" s="29"/>
      <c r="H636" s="29"/>
    </row>
    <row r="637" spans="2:8" x14ac:dyDescent="0.3">
      <c r="B637" s="26"/>
      <c r="C637" s="29"/>
      <c r="D637" s="29"/>
      <c r="E637" s="29"/>
      <c r="F637" s="29"/>
      <c r="G637" s="29"/>
      <c r="H637" s="29"/>
    </row>
    <row r="638" spans="2:8" x14ac:dyDescent="0.3">
      <c r="B638" s="26"/>
      <c r="C638" s="29"/>
      <c r="D638" s="29"/>
      <c r="E638" s="29"/>
      <c r="F638" s="29"/>
      <c r="G638" s="29"/>
      <c r="H638" s="29"/>
    </row>
    <row r="639" spans="2:8" x14ac:dyDescent="0.3">
      <c r="B639" s="26"/>
      <c r="C639" s="29"/>
      <c r="D639" s="29"/>
      <c r="E639" s="29"/>
      <c r="F639" s="29"/>
      <c r="G639" s="29"/>
      <c r="H639" s="29"/>
    </row>
    <row r="640" spans="2:8" x14ac:dyDescent="0.3">
      <c r="B640" s="26"/>
      <c r="C640" s="29"/>
      <c r="D640" s="29"/>
      <c r="E640" s="29"/>
      <c r="F640" s="29"/>
      <c r="G640" s="29"/>
      <c r="H640" s="29"/>
    </row>
    <row r="641" spans="2:8" x14ac:dyDescent="0.3">
      <c r="B641" s="26"/>
      <c r="C641" s="29"/>
      <c r="D641" s="29"/>
      <c r="E641" s="29"/>
      <c r="F641" s="29"/>
      <c r="G641" s="29"/>
      <c r="H641" s="29"/>
    </row>
    <row r="642" spans="2:8" x14ac:dyDescent="0.3">
      <c r="B642" s="26"/>
      <c r="C642" s="29"/>
      <c r="D642" s="29"/>
      <c r="E642" s="29"/>
      <c r="F642" s="29"/>
      <c r="G642" s="29"/>
      <c r="H642" s="29"/>
    </row>
    <row r="643" spans="2:8" x14ac:dyDescent="0.3">
      <c r="B643" s="26"/>
      <c r="C643" s="29"/>
      <c r="D643" s="29"/>
      <c r="E643" s="29"/>
      <c r="F643" s="29"/>
      <c r="G643" s="29"/>
      <c r="H643" s="29"/>
    </row>
    <row r="644" spans="2:8" x14ac:dyDescent="0.3">
      <c r="B644" s="26"/>
      <c r="C644" s="29"/>
      <c r="D644" s="29"/>
      <c r="E644" s="29"/>
      <c r="F644" s="29"/>
      <c r="G644" s="29"/>
      <c r="H644" s="29"/>
    </row>
    <row r="645" spans="2:8" x14ac:dyDescent="0.3">
      <c r="B645" s="26"/>
      <c r="C645" s="29"/>
      <c r="D645" s="29"/>
      <c r="E645" s="29"/>
      <c r="F645" s="29"/>
      <c r="G645" s="29"/>
      <c r="H645" s="29"/>
    </row>
    <row r="646" spans="2:8" x14ac:dyDescent="0.3">
      <c r="B646" s="26"/>
      <c r="C646" s="29"/>
      <c r="D646" s="29"/>
      <c r="E646" s="29"/>
      <c r="F646" s="29"/>
      <c r="G646" s="29"/>
      <c r="H646" s="29"/>
    </row>
    <row r="647" spans="2:8" x14ac:dyDescent="0.3">
      <c r="B647" s="26"/>
      <c r="C647" s="29"/>
      <c r="D647" s="29"/>
      <c r="E647" s="29"/>
      <c r="F647" s="29"/>
      <c r="G647" s="29"/>
      <c r="H647" s="29"/>
    </row>
    <row r="648" spans="2:8" x14ac:dyDescent="0.3">
      <c r="B648" s="26"/>
      <c r="C648" s="29"/>
      <c r="D648" s="29"/>
      <c r="E648" s="29"/>
      <c r="F648" s="29"/>
      <c r="G648" s="29"/>
      <c r="H648" s="29"/>
    </row>
    <row r="649" spans="2:8" x14ac:dyDescent="0.3">
      <c r="B649" s="26"/>
      <c r="C649" s="29"/>
      <c r="D649" s="29"/>
      <c r="E649" s="29"/>
      <c r="F649" s="29"/>
      <c r="G649" s="29"/>
      <c r="H649" s="29"/>
    </row>
    <row r="650" spans="2:8" x14ac:dyDescent="0.3">
      <c r="B650" s="26"/>
      <c r="C650" s="29"/>
      <c r="D650" s="29"/>
      <c r="E650" s="29"/>
      <c r="F650" s="29"/>
      <c r="G650" s="29"/>
      <c r="H650" s="29"/>
    </row>
    <row r="651" spans="2:8" x14ac:dyDescent="0.3">
      <c r="B651" s="26"/>
      <c r="C651" s="29"/>
      <c r="D651" s="29"/>
      <c r="E651" s="29"/>
      <c r="F651" s="29"/>
      <c r="G651" s="29"/>
      <c r="H651" s="29"/>
    </row>
    <row r="652" spans="2:8" x14ac:dyDescent="0.3">
      <c r="B652" s="26"/>
      <c r="C652" s="29"/>
      <c r="D652" s="29"/>
      <c r="E652" s="29"/>
      <c r="F652" s="29"/>
      <c r="G652" s="29"/>
      <c r="H652" s="29"/>
    </row>
    <row r="653" spans="2:8" x14ac:dyDescent="0.3">
      <c r="B653" s="26"/>
      <c r="C653" s="29"/>
      <c r="D653" s="29"/>
      <c r="E653" s="29"/>
      <c r="F653" s="29"/>
      <c r="G653" s="29"/>
      <c r="H653" s="29"/>
    </row>
    <row r="654" spans="2:8" x14ac:dyDescent="0.3">
      <c r="B654" s="26"/>
      <c r="C654" s="29"/>
      <c r="D654" s="29"/>
      <c r="E654" s="29"/>
      <c r="F654" s="29"/>
      <c r="G654" s="29"/>
      <c r="H654" s="29"/>
    </row>
    <row r="655" spans="2:8" x14ac:dyDescent="0.3">
      <c r="B655" s="26"/>
      <c r="C655" s="29"/>
      <c r="D655" s="29"/>
      <c r="E655" s="29"/>
      <c r="F655" s="29"/>
      <c r="G655" s="29"/>
      <c r="H655" s="29"/>
    </row>
    <row r="656" spans="2:8" x14ac:dyDescent="0.3">
      <c r="B656" s="26"/>
      <c r="C656" s="29"/>
      <c r="D656" s="29"/>
      <c r="E656" s="29"/>
      <c r="F656" s="29"/>
      <c r="G656" s="29"/>
      <c r="H656" s="29"/>
    </row>
    <row r="657" spans="2:8" x14ac:dyDescent="0.3">
      <c r="B657" s="26"/>
      <c r="C657" s="29"/>
      <c r="D657" s="29"/>
      <c r="E657" s="29"/>
      <c r="F657" s="29"/>
      <c r="G657" s="29"/>
      <c r="H657" s="29"/>
    </row>
    <row r="658" spans="2:8" x14ac:dyDescent="0.3">
      <c r="B658" s="26"/>
      <c r="C658" s="29"/>
      <c r="D658" s="29"/>
      <c r="E658" s="29"/>
      <c r="F658" s="29"/>
      <c r="G658" s="29"/>
      <c r="H658" s="29"/>
    </row>
    <row r="659" spans="2:8" x14ac:dyDescent="0.3">
      <c r="B659" s="26"/>
      <c r="C659" s="29"/>
      <c r="D659" s="29"/>
      <c r="E659" s="29"/>
      <c r="F659" s="29"/>
      <c r="G659" s="29"/>
      <c r="H659" s="29"/>
    </row>
    <row r="660" spans="2:8" x14ac:dyDescent="0.3">
      <c r="B660" s="26"/>
      <c r="C660" s="29"/>
      <c r="D660" s="29"/>
      <c r="E660" s="29"/>
      <c r="F660" s="29"/>
      <c r="G660" s="29"/>
      <c r="H660" s="29"/>
    </row>
    <row r="661" spans="2:8" x14ac:dyDescent="0.3">
      <c r="B661" s="26"/>
      <c r="C661" s="29"/>
      <c r="D661" s="29"/>
      <c r="E661" s="29"/>
      <c r="F661" s="29"/>
      <c r="G661" s="29"/>
      <c r="H661" s="29"/>
    </row>
    <row r="662" spans="2:8" x14ac:dyDescent="0.3">
      <c r="B662" s="26"/>
      <c r="C662" s="29"/>
      <c r="D662" s="29"/>
      <c r="E662" s="29"/>
      <c r="F662" s="29"/>
      <c r="G662" s="29"/>
      <c r="H662" s="29"/>
    </row>
    <row r="663" spans="2:8" x14ac:dyDescent="0.3">
      <c r="B663" s="26"/>
      <c r="C663" s="29"/>
      <c r="D663" s="29"/>
      <c r="E663" s="29"/>
      <c r="F663" s="29"/>
      <c r="G663" s="29"/>
      <c r="H663" s="29"/>
    </row>
    <row r="664" spans="2:8" x14ac:dyDescent="0.3">
      <c r="B664" s="26"/>
      <c r="C664" s="29"/>
      <c r="D664" s="29"/>
      <c r="E664" s="29"/>
      <c r="F664" s="29"/>
      <c r="G664" s="29"/>
      <c r="H664" s="29"/>
    </row>
    <row r="665" spans="2:8" x14ac:dyDescent="0.3">
      <c r="B665" s="26"/>
      <c r="C665" s="29"/>
      <c r="D665" s="29"/>
      <c r="E665" s="29"/>
      <c r="F665" s="29"/>
      <c r="G665" s="29"/>
      <c r="H665" s="29"/>
    </row>
    <row r="666" spans="2:8" x14ac:dyDescent="0.3">
      <c r="B666" s="26"/>
      <c r="C666" s="29"/>
      <c r="D666" s="29"/>
      <c r="E666" s="29"/>
      <c r="F666" s="29"/>
      <c r="G666" s="29"/>
      <c r="H666" s="29"/>
    </row>
    <row r="667" spans="2:8" x14ac:dyDescent="0.3">
      <c r="B667" s="26"/>
      <c r="C667" s="29"/>
      <c r="D667" s="29"/>
      <c r="E667" s="29"/>
      <c r="F667" s="29"/>
      <c r="G667" s="29"/>
      <c r="H667" s="29"/>
    </row>
    <row r="668" spans="2:8" x14ac:dyDescent="0.3">
      <c r="B668" s="26"/>
      <c r="C668" s="29"/>
      <c r="D668" s="29"/>
      <c r="E668" s="29"/>
      <c r="F668" s="29"/>
      <c r="G668" s="29"/>
      <c r="H668" s="29"/>
    </row>
    <row r="669" spans="2:8" x14ac:dyDescent="0.3">
      <c r="B669" s="26"/>
      <c r="C669" s="29"/>
      <c r="D669" s="29"/>
      <c r="E669" s="29"/>
      <c r="F669" s="29"/>
      <c r="G669" s="29"/>
      <c r="H669" s="29"/>
    </row>
    <row r="670" spans="2:8" x14ac:dyDescent="0.3">
      <c r="B670" s="26"/>
      <c r="C670" s="29"/>
      <c r="D670" s="29"/>
      <c r="E670" s="29"/>
      <c r="F670" s="29"/>
      <c r="G670" s="29"/>
      <c r="H670" s="29"/>
    </row>
    <row r="671" spans="2:8" x14ac:dyDescent="0.3">
      <c r="B671" s="26"/>
      <c r="C671" s="29"/>
      <c r="D671" s="29"/>
      <c r="E671" s="29"/>
      <c r="F671" s="29"/>
      <c r="G671" s="29"/>
      <c r="H671" s="29"/>
    </row>
    <row r="672" spans="2:8" x14ac:dyDescent="0.3">
      <c r="B672" s="26"/>
      <c r="C672" s="29"/>
      <c r="D672" s="29"/>
      <c r="E672" s="29"/>
      <c r="F672" s="29"/>
      <c r="G672" s="29"/>
      <c r="H672" s="29"/>
    </row>
    <row r="673" spans="2:8" x14ac:dyDescent="0.3">
      <c r="B673" s="26"/>
      <c r="C673" s="29"/>
      <c r="D673" s="29"/>
      <c r="E673" s="29"/>
      <c r="F673" s="29"/>
      <c r="G673" s="29"/>
      <c r="H673" s="29"/>
    </row>
    <row r="674" spans="2:8" x14ac:dyDescent="0.3">
      <c r="B674" s="26"/>
      <c r="C674" s="29"/>
      <c r="D674" s="29"/>
      <c r="E674" s="29"/>
      <c r="F674" s="29"/>
      <c r="G674" s="29"/>
      <c r="H674" s="29"/>
    </row>
    <row r="675" spans="2:8" x14ac:dyDescent="0.3">
      <c r="B675" s="26"/>
      <c r="C675" s="29"/>
      <c r="D675" s="29"/>
      <c r="E675" s="29"/>
      <c r="F675" s="29"/>
      <c r="G675" s="29"/>
      <c r="H675" s="29"/>
    </row>
    <row r="676" spans="2:8" x14ac:dyDescent="0.3">
      <c r="B676" s="26"/>
      <c r="C676" s="29"/>
      <c r="D676" s="29"/>
      <c r="E676" s="29"/>
      <c r="F676" s="29"/>
      <c r="G676" s="29"/>
      <c r="H676" s="29"/>
    </row>
    <row r="677" spans="2:8" x14ac:dyDescent="0.3">
      <c r="B677" s="26"/>
      <c r="C677" s="29"/>
      <c r="D677" s="29"/>
      <c r="E677" s="29"/>
      <c r="F677" s="29"/>
      <c r="G677" s="29"/>
      <c r="H677" s="29"/>
    </row>
    <row r="678" spans="2:8" x14ac:dyDescent="0.3">
      <c r="B678" s="26"/>
      <c r="C678" s="29"/>
      <c r="D678" s="29"/>
      <c r="E678" s="29"/>
      <c r="F678" s="29"/>
      <c r="G678" s="29"/>
      <c r="H678" s="29"/>
    </row>
    <row r="679" spans="2:8" x14ac:dyDescent="0.3">
      <c r="B679" s="26"/>
      <c r="C679" s="29"/>
      <c r="D679" s="29"/>
      <c r="E679" s="29"/>
      <c r="F679" s="29"/>
      <c r="G679" s="29"/>
      <c r="H679" s="29"/>
    </row>
    <row r="680" spans="2:8" x14ac:dyDescent="0.3">
      <c r="B680" s="26"/>
      <c r="C680" s="29"/>
      <c r="D680" s="29"/>
      <c r="E680" s="29"/>
      <c r="F680" s="29"/>
      <c r="G680" s="29"/>
      <c r="H680" s="29"/>
    </row>
    <row r="681" spans="2:8" x14ac:dyDescent="0.3">
      <c r="B681" s="26"/>
      <c r="C681" s="29"/>
      <c r="D681" s="29"/>
      <c r="E681" s="29"/>
      <c r="F681" s="29"/>
      <c r="G681" s="29"/>
      <c r="H681" s="29"/>
    </row>
    <row r="682" spans="2:8" x14ac:dyDescent="0.3">
      <c r="B682" s="26"/>
      <c r="C682" s="29"/>
      <c r="D682" s="29"/>
      <c r="E682" s="29"/>
      <c r="F682" s="29"/>
      <c r="G682" s="29"/>
      <c r="H682" s="29"/>
    </row>
    <row r="683" spans="2:8" x14ac:dyDescent="0.3">
      <c r="B683" s="26"/>
      <c r="C683" s="29"/>
      <c r="D683" s="29"/>
      <c r="E683" s="29"/>
      <c r="F683" s="29"/>
      <c r="G683" s="29"/>
      <c r="H683" s="29"/>
    </row>
    <row r="684" spans="2:8" x14ac:dyDescent="0.3">
      <c r="B684" s="26"/>
      <c r="C684" s="29"/>
      <c r="D684" s="29"/>
      <c r="E684" s="29"/>
      <c r="F684" s="29"/>
      <c r="G684" s="29"/>
      <c r="H684" s="29"/>
    </row>
    <row r="685" spans="2:8" x14ac:dyDescent="0.3">
      <c r="B685" s="26"/>
      <c r="C685" s="29"/>
      <c r="D685" s="29"/>
      <c r="E685" s="29"/>
      <c r="F685" s="29"/>
      <c r="G685" s="29"/>
      <c r="H685" s="29"/>
    </row>
    <row r="686" spans="2:8" x14ac:dyDescent="0.3">
      <c r="B686" s="26"/>
      <c r="C686" s="29"/>
      <c r="D686" s="29"/>
      <c r="E686" s="29"/>
      <c r="F686" s="29"/>
      <c r="G686" s="29"/>
      <c r="H686" s="29"/>
    </row>
    <row r="687" spans="2:8" x14ac:dyDescent="0.3">
      <c r="B687" s="26"/>
      <c r="C687" s="29"/>
      <c r="D687" s="29"/>
      <c r="E687" s="29"/>
      <c r="F687" s="29"/>
      <c r="G687" s="29"/>
      <c r="H687" s="29"/>
    </row>
    <row r="688" spans="2:8" x14ac:dyDescent="0.3">
      <c r="B688" s="26"/>
      <c r="C688" s="29"/>
      <c r="D688" s="29"/>
      <c r="E688" s="29"/>
      <c r="F688" s="29"/>
      <c r="G688" s="29"/>
      <c r="H688" s="29"/>
    </row>
    <row r="689" spans="2:8" x14ac:dyDescent="0.3">
      <c r="B689" s="26"/>
      <c r="C689" s="29"/>
      <c r="D689" s="29"/>
      <c r="E689" s="29"/>
      <c r="F689" s="29"/>
      <c r="G689" s="29"/>
      <c r="H689" s="29"/>
    </row>
    <row r="690" spans="2:8" x14ac:dyDescent="0.3">
      <c r="B690" s="26"/>
      <c r="C690" s="29"/>
      <c r="D690" s="29"/>
      <c r="E690" s="29"/>
      <c r="F690" s="29"/>
      <c r="G690" s="29"/>
      <c r="H690" s="29"/>
    </row>
    <row r="691" spans="2:8" x14ac:dyDescent="0.3">
      <c r="B691" s="26"/>
      <c r="C691" s="29"/>
      <c r="D691" s="29"/>
      <c r="E691" s="29"/>
      <c r="F691" s="29"/>
      <c r="G691" s="29"/>
      <c r="H691" s="29"/>
    </row>
    <row r="692" spans="2:8" x14ac:dyDescent="0.3">
      <c r="B692" s="26"/>
      <c r="C692" s="29"/>
      <c r="D692" s="29"/>
      <c r="E692" s="29"/>
      <c r="F692" s="29"/>
      <c r="G692" s="29"/>
      <c r="H692" s="29"/>
    </row>
    <row r="693" spans="2:8" x14ac:dyDescent="0.3">
      <c r="B693" s="26"/>
      <c r="C693" s="29"/>
      <c r="D693" s="29"/>
      <c r="E693" s="29"/>
      <c r="F693" s="29"/>
      <c r="G693" s="29"/>
      <c r="H693" s="29"/>
    </row>
    <row r="694" spans="2:8" x14ac:dyDescent="0.3">
      <c r="B694" s="26"/>
      <c r="C694" s="29"/>
      <c r="D694" s="29"/>
      <c r="E694" s="29"/>
      <c r="F694" s="29"/>
      <c r="G694" s="29"/>
      <c r="H694" s="29"/>
    </row>
    <row r="695" spans="2:8" x14ac:dyDescent="0.3">
      <c r="B695" s="26"/>
      <c r="C695" s="29"/>
      <c r="D695" s="29"/>
      <c r="E695" s="29"/>
      <c r="F695" s="29"/>
      <c r="G695" s="29"/>
      <c r="H695" s="29"/>
    </row>
    <row r="696" spans="2:8" x14ac:dyDescent="0.3">
      <c r="B696" s="26"/>
      <c r="C696" s="29"/>
      <c r="D696" s="29"/>
      <c r="E696" s="29"/>
      <c r="F696" s="29"/>
      <c r="G696" s="29"/>
      <c r="H696" s="29"/>
    </row>
    <row r="697" spans="2:8" x14ac:dyDescent="0.3">
      <c r="B697" s="26"/>
      <c r="C697" s="29"/>
      <c r="D697" s="29"/>
      <c r="E697" s="29"/>
      <c r="F697" s="29"/>
      <c r="G697" s="29"/>
      <c r="H697" s="29"/>
    </row>
    <row r="698" spans="2:8" x14ac:dyDescent="0.3">
      <c r="B698" s="26"/>
      <c r="C698" s="29"/>
      <c r="D698" s="29"/>
      <c r="E698" s="29"/>
      <c r="F698" s="29"/>
      <c r="G698" s="29"/>
      <c r="H698" s="29"/>
    </row>
    <row r="699" spans="2:8" x14ac:dyDescent="0.3">
      <c r="B699" s="26"/>
      <c r="C699" s="29"/>
      <c r="D699" s="29"/>
      <c r="E699" s="29"/>
      <c r="F699" s="29"/>
      <c r="G699" s="29"/>
      <c r="H699" s="29"/>
    </row>
    <row r="700" spans="2:8" x14ac:dyDescent="0.3">
      <c r="B700" s="26"/>
      <c r="C700" s="29"/>
      <c r="D700" s="29"/>
      <c r="E700" s="29"/>
      <c r="F700" s="29"/>
      <c r="G700" s="29"/>
      <c r="H700" s="29"/>
    </row>
    <row r="701" spans="2:8" x14ac:dyDescent="0.3">
      <c r="B701" s="26"/>
      <c r="C701" s="29"/>
      <c r="D701" s="29"/>
      <c r="E701" s="29"/>
      <c r="F701" s="29"/>
      <c r="G701" s="29"/>
      <c r="H701" s="29"/>
    </row>
    <row r="702" spans="2:8" x14ac:dyDescent="0.3">
      <c r="B702" s="26"/>
      <c r="C702" s="29"/>
      <c r="D702" s="29"/>
      <c r="E702" s="29"/>
      <c r="F702" s="29"/>
      <c r="G702" s="29"/>
      <c r="H702" s="29"/>
    </row>
    <row r="703" spans="2:8" x14ac:dyDescent="0.3">
      <c r="B703" s="26"/>
      <c r="C703" s="29"/>
      <c r="D703" s="29"/>
      <c r="E703" s="29"/>
      <c r="F703" s="29"/>
      <c r="G703" s="29"/>
      <c r="H703" s="29"/>
    </row>
    <row r="704" spans="2:8" x14ac:dyDescent="0.3">
      <c r="B704" s="26"/>
      <c r="C704" s="29"/>
      <c r="D704" s="29"/>
      <c r="E704" s="29"/>
      <c r="F704" s="29"/>
      <c r="G704" s="29"/>
      <c r="H704" s="29"/>
    </row>
    <row r="705" spans="2:8" x14ac:dyDescent="0.3">
      <c r="B705" s="26"/>
      <c r="C705" s="29"/>
      <c r="D705" s="29"/>
      <c r="E705" s="29"/>
      <c r="F705" s="29"/>
      <c r="G705" s="29"/>
      <c r="H705" s="29"/>
    </row>
    <row r="706" spans="2:8" x14ac:dyDescent="0.3">
      <c r="B706" s="26"/>
      <c r="C706" s="29"/>
      <c r="D706" s="29"/>
      <c r="E706" s="29"/>
      <c r="F706" s="29"/>
      <c r="G706" s="29"/>
      <c r="H706" s="29"/>
    </row>
    <row r="707" spans="2:8" x14ac:dyDescent="0.3">
      <c r="B707" s="26"/>
      <c r="C707" s="29"/>
      <c r="D707" s="29"/>
      <c r="E707" s="29"/>
      <c r="F707" s="29"/>
      <c r="G707" s="29"/>
      <c r="H707" s="29"/>
    </row>
    <row r="708" spans="2:8" x14ac:dyDescent="0.3">
      <c r="B708" s="26"/>
      <c r="C708" s="29"/>
      <c r="D708" s="29"/>
      <c r="E708" s="29"/>
      <c r="F708" s="29"/>
      <c r="G708" s="29"/>
      <c r="H708" s="29"/>
    </row>
    <row r="709" spans="2:8" x14ac:dyDescent="0.3">
      <c r="B709" s="26"/>
      <c r="C709" s="29"/>
      <c r="D709" s="29"/>
      <c r="E709" s="29"/>
      <c r="F709" s="29"/>
      <c r="G709" s="29"/>
      <c r="H709" s="29"/>
    </row>
    <row r="710" spans="2:8" x14ac:dyDescent="0.3">
      <c r="B710" s="26"/>
      <c r="C710" s="29"/>
      <c r="D710" s="29"/>
      <c r="E710" s="29"/>
      <c r="F710" s="29"/>
      <c r="G710" s="29"/>
      <c r="H710" s="29"/>
    </row>
    <row r="711" spans="2:8" x14ac:dyDescent="0.3">
      <c r="B711" s="26"/>
      <c r="C711" s="29"/>
      <c r="D711" s="29"/>
      <c r="E711" s="29"/>
      <c r="F711" s="29"/>
      <c r="G711" s="29"/>
      <c r="H711" s="29"/>
    </row>
    <row r="712" spans="2:8" x14ac:dyDescent="0.3">
      <c r="B712" s="26"/>
      <c r="C712" s="29"/>
      <c r="D712" s="29"/>
      <c r="E712" s="29"/>
      <c r="F712" s="29"/>
      <c r="G712" s="29"/>
      <c r="H712" s="29"/>
    </row>
    <row r="713" spans="2:8" x14ac:dyDescent="0.3">
      <c r="B713" s="26"/>
      <c r="C713" s="29"/>
      <c r="D713" s="29"/>
      <c r="E713" s="29"/>
      <c r="F713" s="29"/>
      <c r="G713" s="29"/>
      <c r="H713" s="29"/>
    </row>
    <row r="714" spans="2:8" x14ac:dyDescent="0.3">
      <c r="B714" s="26"/>
      <c r="C714" s="29"/>
      <c r="D714" s="29"/>
      <c r="E714" s="29"/>
      <c r="F714" s="29"/>
      <c r="G714" s="29"/>
      <c r="H714" s="29"/>
    </row>
    <row r="715" spans="2:8" x14ac:dyDescent="0.3">
      <c r="B715" s="26"/>
      <c r="C715" s="29"/>
      <c r="D715" s="29"/>
      <c r="E715" s="29"/>
      <c r="F715" s="29"/>
      <c r="G715" s="29"/>
      <c r="H715" s="29"/>
    </row>
    <row r="716" spans="2:8" x14ac:dyDescent="0.3">
      <c r="B716" s="26"/>
      <c r="C716" s="29"/>
      <c r="D716" s="29"/>
      <c r="E716" s="29"/>
      <c r="F716" s="29"/>
      <c r="G716" s="29"/>
      <c r="H716" s="29"/>
    </row>
    <row r="717" spans="2:8" x14ac:dyDescent="0.3">
      <c r="B717" s="26"/>
      <c r="C717" s="29"/>
      <c r="D717" s="29"/>
      <c r="E717" s="29"/>
      <c r="F717" s="29"/>
      <c r="G717" s="29"/>
      <c r="H717" s="29"/>
    </row>
    <row r="718" spans="2:8" x14ac:dyDescent="0.3">
      <c r="B718" s="26"/>
      <c r="C718" s="29"/>
      <c r="D718" s="29"/>
      <c r="E718" s="29"/>
      <c r="F718" s="29"/>
      <c r="G718" s="29"/>
      <c r="H718" s="29"/>
    </row>
    <row r="719" spans="2:8" x14ac:dyDescent="0.3">
      <c r="B719" s="26"/>
      <c r="C719" s="29"/>
      <c r="D719" s="29"/>
      <c r="E719" s="29"/>
      <c r="F719" s="29"/>
      <c r="G719" s="29"/>
      <c r="H719" s="29"/>
    </row>
    <row r="720" spans="2:8" x14ac:dyDescent="0.3">
      <c r="B720" s="26"/>
      <c r="C720" s="29"/>
      <c r="D720" s="29"/>
      <c r="E720" s="29"/>
      <c r="F720" s="29"/>
      <c r="G720" s="29"/>
      <c r="H720" s="29"/>
    </row>
    <row r="721" spans="2:8" x14ac:dyDescent="0.3">
      <c r="B721" s="26"/>
      <c r="C721" s="29"/>
      <c r="D721" s="29"/>
      <c r="E721" s="29"/>
      <c r="F721" s="29"/>
      <c r="G721" s="29"/>
      <c r="H721" s="29"/>
    </row>
    <row r="722" spans="2:8" x14ac:dyDescent="0.3">
      <c r="B722" s="26"/>
      <c r="C722" s="29"/>
      <c r="D722" s="29"/>
      <c r="E722" s="29"/>
      <c r="F722" s="29"/>
      <c r="G722" s="29"/>
      <c r="H722" s="29"/>
    </row>
    <row r="723" spans="2:8" x14ac:dyDescent="0.3">
      <c r="B723" s="26"/>
      <c r="C723" s="29"/>
      <c r="D723" s="29"/>
      <c r="E723" s="29"/>
      <c r="F723" s="29"/>
      <c r="G723" s="29"/>
      <c r="H723" s="29"/>
    </row>
    <row r="724" spans="2:8" x14ac:dyDescent="0.3">
      <c r="B724" s="26"/>
      <c r="C724" s="29"/>
      <c r="D724" s="29"/>
      <c r="E724" s="29"/>
      <c r="F724" s="29"/>
      <c r="G724" s="29"/>
      <c r="H724" s="29"/>
    </row>
    <row r="725" spans="2:8" x14ac:dyDescent="0.3">
      <c r="B725" s="26"/>
      <c r="C725" s="29"/>
      <c r="D725" s="29"/>
      <c r="E725" s="29"/>
      <c r="F725" s="29"/>
      <c r="G725" s="29"/>
      <c r="H725" s="29"/>
    </row>
    <row r="726" spans="2:8" x14ac:dyDescent="0.3">
      <c r="B726" s="26"/>
      <c r="C726" s="29"/>
      <c r="D726" s="29"/>
      <c r="E726" s="29"/>
      <c r="F726" s="29"/>
      <c r="G726" s="29"/>
      <c r="H726" s="29"/>
    </row>
    <row r="727" spans="2:8" x14ac:dyDescent="0.3">
      <c r="B727" s="26"/>
      <c r="C727" s="29"/>
      <c r="D727" s="29"/>
      <c r="E727" s="29"/>
      <c r="F727" s="29"/>
      <c r="G727" s="29"/>
      <c r="H727" s="29"/>
    </row>
    <row r="728" spans="2:8" x14ac:dyDescent="0.3">
      <c r="B728" s="26"/>
      <c r="C728" s="29"/>
      <c r="D728" s="29"/>
      <c r="E728" s="29"/>
      <c r="F728" s="29"/>
      <c r="G728" s="29"/>
      <c r="H728" s="29"/>
    </row>
    <row r="729" spans="2:8" x14ac:dyDescent="0.3">
      <c r="B729" s="26"/>
      <c r="C729" s="29"/>
      <c r="D729" s="29"/>
      <c r="E729" s="29"/>
      <c r="F729" s="29"/>
      <c r="G729" s="29"/>
      <c r="H729" s="29"/>
    </row>
    <row r="730" spans="2:8" x14ac:dyDescent="0.3">
      <c r="B730" s="26"/>
      <c r="C730" s="29"/>
      <c r="D730" s="29"/>
      <c r="E730" s="29"/>
      <c r="F730" s="29"/>
      <c r="G730" s="29"/>
      <c r="H730" s="29"/>
    </row>
    <row r="731" spans="2:8" x14ac:dyDescent="0.3">
      <c r="B731" s="26"/>
      <c r="C731" s="29"/>
      <c r="D731" s="29"/>
      <c r="E731" s="29"/>
      <c r="F731" s="29"/>
      <c r="G731" s="29"/>
      <c r="H731" s="29"/>
    </row>
    <row r="732" spans="2:8" x14ac:dyDescent="0.3">
      <c r="B732" s="26"/>
      <c r="C732" s="29"/>
      <c r="D732" s="29"/>
      <c r="E732" s="29"/>
      <c r="F732" s="29"/>
      <c r="G732" s="29"/>
      <c r="H732" s="29"/>
    </row>
    <row r="733" spans="2:8" x14ac:dyDescent="0.3">
      <c r="B733" s="26"/>
      <c r="C733" s="29"/>
      <c r="D733" s="29"/>
      <c r="E733" s="29"/>
      <c r="F733" s="29"/>
      <c r="G733" s="29"/>
      <c r="H733" s="29"/>
    </row>
    <row r="734" spans="2:8" x14ac:dyDescent="0.3">
      <c r="B734" s="26"/>
      <c r="C734" s="29"/>
      <c r="D734" s="29"/>
      <c r="E734" s="29"/>
      <c r="F734" s="29"/>
      <c r="G734" s="29"/>
      <c r="H734" s="29"/>
    </row>
    <row r="735" spans="2:8" x14ac:dyDescent="0.3">
      <c r="B735" s="26"/>
      <c r="C735" s="29"/>
      <c r="D735" s="29"/>
      <c r="E735" s="29"/>
      <c r="F735" s="29"/>
      <c r="G735" s="29"/>
      <c r="H735" s="29"/>
    </row>
    <row r="736" spans="2:8" x14ac:dyDescent="0.3">
      <c r="B736" s="26"/>
      <c r="C736" s="29"/>
      <c r="D736" s="29"/>
      <c r="E736" s="29"/>
      <c r="F736" s="29"/>
      <c r="G736" s="29"/>
      <c r="H736" s="29"/>
    </row>
    <row r="737" spans="2:8" x14ac:dyDescent="0.3">
      <c r="B737" s="26"/>
      <c r="C737" s="29"/>
      <c r="D737" s="29"/>
      <c r="E737" s="29"/>
      <c r="F737" s="29"/>
      <c r="G737" s="29"/>
      <c r="H737" s="29"/>
    </row>
    <row r="738" spans="2:8" x14ac:dyDescent="0.3">
      <c r="B738" s="26"/>
      <c r="C738" s="29"/>
      <c r="D738" s="29"/>
      <c r="E738" s="29"/>
      <c r="F738" s="29"/>
      <c r="G738" s="29"/>
      <c r="H738" s="29"/>
    </row>
    <row r="739" spans="2:8" x14ac:dyDescent="0.3">
      <c r="B739" s="26"/>
      <c r="C739" s="29"/>
      <c r="D739" s="29"/>
      <c r="E739" s="29"/>
      <c r="F739" s="29"/>
      <c r="G739" s="29"/>
      <c r="H739" s="29"/>
    </row>
    <row r="740" spans="2:8" x14ac:dyDescent="0.3">
      <c r="B740" s="26"/>
      <c r="C740" s="29"/>
      <c r="D740" s="29"/>
      <c r="E740" s="29"/>
      <c r="F740" s="29"/>
      <c r="G740" s="29"/>
      <c r="H740" s="29"/>
    </row>
    <row r="741" spans="2:8" x14ac:dyDescent="0.3">
      <c r="B741" s="26"/>
      <c r="C741" s="29"/>
      <c r="D741" s="29"/>
      <c r="E741" s="29"/>
      <c r="F741" s="29"/>
      <c r="G741" s="29"/>
      <c r="H741" s="29"/>
    </row>
    <row r="742" spans="2:8" x14ac:dyDescent="0.3">
      <c r="B742" s="26"/>
      <c r="C742" s="29"/>
      <c r="D742" s="29"/>
      <c r="E742" s="29"/>
      <c r="F742" s="29"/>
      <c r="G742" s="29"/>
      <c r="H742" s="29"/>
    </row>
    <row r="743" spans="2:8" x14ac:dyDescent="0.3">
      <c r="B743" s="26"/>
      <c r="C743" s="29"/>
      <c r="D743" s="29"/>
      <c r="E743" s="29"/>
      <c r="F743" s="29"/>
      <c r="G743" s="29"/>
      <c r="H743" s="29"/>
    </row>
    <row r="744" spans="2:8" x14ac:dyDescent="0.3">
      <c r="B744" s="26"/>
      <c r="C744" s="29"/>
      <c r="D744" s="29"/>
      <c r="E744" s="29"/>
      <c r="F744" s="29"/>
      <c r="G744" s="29"/>
      <c r="H744" s="29"/>
    </row>
    <row r="745" spans="2:8" x14ac:dyDescent="0.3">
      <c r="B745" s="26"/>
      <c r="C745" s="29"/>
      <c r="D745" s="29"/>
      <c r="E745" s="29"/>
      <c r="F745" s="29"/>
      <c r="G745" s="29"/>
      <c r="H745" s="29"/>
    </row>
    <row r="746" spans="2:8" x14ac:dyDescent="0.3">
      <c r="B746" s="26"/>
      <c r="C746" s="29"/>
      <c r="D746" s="29"/>
      <c r="E746" s="29"/>
      <c r="F746" s="29"/>
      <c r="G746" s="29"/>
      <c r="H746" s="29"/>
    </row>
    <row r="747" spans="2:8" x14ac:dyDescent="0.3">
      <c r="B747" s="26"/>
      <c r="C747" s="29"/>
      <c r="D747" s="29"/>
      <c r="E747" s="29"/>
      <c r="F747" s="29"/>
      <c r="G747" s="29"/>
      <c r="H747" s="29"/>
    </row>
    <row r="748" spans="2:8" x14ac:dyDescent="0.3">
      <c r="B748" s="26"/>
      <c r="C748" s="29"/>
      <c r="D748" s="29"/>
      <c r="E748" s="29"/>
      <c r="F748" s="29"/>
      <c r="G748" s="29"/>
      <c r="H748" s="29"/>
    </row>
    <row r="749" spans="2:8" x14ac:dyDescent="0.3">
      <c r="B749" s="26"/>
      <c r="C749" s="29"/>
      <c r="D749" s="29"/>
      <c r="E749" s="29"/>
      <c r="F749" s="29"/>
      <c r="G749" s="29"/>
      <c r="H749" s="29"/>
    </row>
    <row r="750" spans="2:8" x14ac:dyDescent="0.3">
      <c r="B750" s="26"/>
      <c r="C750" s="29"/>
      <c r="D750" s="29"/>
      <c r="E750" s="29"/>
      <c r="F750" s="29"/>
      <c r="G750" s="29"/>
      <c r="H750" s="29"/>
    </row>
    <row r="751" spans="2:8" x14ac:dyDescent="0.3">
      <c r="B751" s="26"/>
      <c r="C751" s="29"/>
      <c r="D751" s="29"/>
      <c r="E751" s="29"/>
      <c r="F751" s="29"/>
      <c r="G751" s="29"/>
      <c r="H751" s="29"/>
    </row>
    <row r="752" spans="2:8" x14ac:dyDescent="0.3">
      <c r="B752" s="26"/>
      <c r="C752" s="29"/>
      <c r="D752" s="29"/>
      <c r="E752" s="29"/>
      <c r="F752" s="29"/>
      <c r="G752" s="29"/>
      <c r="H752" s="29"/>
    </row>
    <row r="753" spans="2:8" x14ac:dyDescent="0.3">
      <c r="B753" s="26"/>
      <c r="C753" s="29"/>
      <c r="D753" s="29"/>
      <c r="E753" s="29"/>
      <c r="F753" s="29"/>
      <c r="G753" s="29"/>
      <c r="H753" s="29"/>
    </row>
    <row r="754" spans="2:8" x14ac:dyDescent="0.3">
      <c r="B754" s="26"/>
      <c r="C754" s="29"/>
      <c r="D754" s="29"/>
      <c r="E754" s="29"/>
      <c r="F754" s="29"/>
      <c r="G754" s="29"/>
      <c r="H754" s="29"/>
    </row>
    <row r="755" spans="2:8" x14ac:dyDescent="0.3">
      <c r="B755" s="26"/>
      <c r="C755" s="29"/>
      <c r="D755" s="29"/>
      <c r="E755" s="29"/>
      <c r="F755" s="29"/>
      <c r="G755" s="29"/>
      <c r="H755" s="29"/>
    </row>
    <row r="756" spans="2:8" x14ac:dyDescent="0.3">
      <c r="B756" s="26"/>
      <c r="C756" s="29"/>
      <c r="D756" s="29"/>
      <c r="E756" s="29"/>
      <c r="F756" s="29"/>
      <c r="G756" s="29"/>
      <c r="H756" s="29"/>
    </row>
    <row r="757" spans="2:8" x14ac:dyDescent="0.3">
      <c r="B757" s="26"/>
      <c r="C757" s="29"/>
      <c r="D757" s="29"/>
      <c r="E757" s="29"/>
      <c r="F757" s="29"/>
      <c r="G757" s="29"/>
      <c r="H757" s="29"/>
    </row>
    <row r="758" spans="2:8" x14ac:dyDescent="0.3">
      <c r="B758" s="26"/>
      <c r="C758" s="29"/>
      <c r="D758" s="29"/>
      <c r="E758" s="29"/>
      <c r="F758" s="29"/>
      <c r="G758" s="29"/>
      <c r="H758" s="29"/>
    </row>
    <row r="759" spans="2:8" x14ac:dyDescent="0.3">
      <c r="B759" s="26"/>
      <c r="C759" s="29"/>
      <c r="D759" s="29"/>
      <c r="E759" s="29"/>
      <c r="F759" s="29"/>
      <c r="G759" s="29"/>
      <c r="H759" s="29"/>
    </row>
    <row r="760" spans="2:8" x14ac:dyDescent="0.3">
      <c r="B760" s="26"/>
      <c r="C760" s="29"/>
      <c r="D760" s="29"/>
      <c r="E760" s="29"/>
      <c r="F760" s="29"/>
      <c r="G760" s="29"/>
      <c r="H760" s="29"/>
    </row>
    <row r="761" spans="2:8" x14ac:dyDescent="0.3">
      <c r="B761" s="26"/>
      <c r="C761" s="29"/>
      <c r="D761" s="29"/>
      <c r="E761" s="29"/>
      <c r="F761" s="29"/>
      <c r="G761" s="29"/>
      <c r="H761" s="29"/>
    </row>
    <row r="762" spans="2:8" x14ac:dyDescent="0.3">
      <c r="B762" s="26"/>
      <c r="C762" s="29"/>
      <c r="D762" s="29"/>
      <c r="E762" s="29"/>
      <c r="F762" s="29"/>
      <c r="G762" s="29"/>
      <c r="H762" s="29"/>
    </row>
    <row r="763" spans="2:8" x14ac:dyDescent="0.3">
      <c r="B763" s="26"/>
      <c r="C763" s="29"/>
      <c r="D763" s="29"/>
      <c r="E763" s="29"/>
      <c r="F763" s="29"/>
      <c r="G763" s="29"/>
      <c r="H763" s="29"/>
    </row>
    <row r="764" spans="2:8" x14ac:dyDescent="0.3">
      <c r="B764" s="26"/>
      <c r="C764" s="29"/>
      <c r="D764" s="29"/>
      <c r="E764" s="29"/>
      <c r="F764" s="29"/>
      <c r="G764" s="29"/>
      <c r="H764" s="29"/>
    </row>
    <row r="765" spans="2:8" x14ac:dyDescent="0.3">
      <c r="B765" s="26"/>
      <c r="C765" s="29"/>
      <c r="D765" s="29"/>
      <c r="E765" s="29"/>
      <c r="F765" s="29"/>
      <c r="G765" s="29"/>
      <c r="H765" s="29"/>
    </row>
    <row r="766" spans="2:8" x14ac:dyDescent="0.3">
      <c r="B766" s="26"/>
      <c r="C766" s="29"/>
      <c r="D766" s="29"/>
      <c r="E766" s="29"/>
      <c r="F766" s="29"/>
      <c r="G766" s="29"/>
      <c r="H766" s="29"/>
    </row>
    <row r="767" spans="2:8" x14ac:dyDescent="0.3">
      <c r="B767" s="26"/>
      <c r="C767" s="29"/>
      <c r="D767" s="29"/>
      <c r="E767" s="29"/>
      <c r="F767" s="29"/>
      <c r="G767" s="29"/>
      <c r="H767" s="29"/>
    </row>
    <row r="768" spans="2:8" x14ac:dyDescent="0.3">
      <c r="B768" s="26"/>
      <c r="C768" s="29"/>
      <c r="D768" s="29"/>
      <c r="E768" s="29"/>
      <c r="F768" s="29"/>
      <c r="G768" s="29"/>
      <c r="H768" s="29"/>
    </row>
    <row r="769" spans="2:8" x14ac:dyDescent="0.3">
      <c r="B769" s="26"/>
      <c r="C769" s="29"/>
      <c r="D769" s="29"/>
      <c r="E769" s="29"/>
      <c r="F769" s="29"/>
      <c r="G769" s="29"/>
      <c r="H769" s="29"/>
    </row>
    <row r="770" spans="2:8" x14ac:dyDescent="0.3">
      <c r="B770" s="26"/>
      <c r="C770" s="29"/>
      <c r="D770" s="29"/>
      <c r="E770" s="29"/>
      <c r="F770" s="29"/>
      <c r="G770" s="29"/>
      <c r="H770" s="29"/>
    </row>
    <row r="771" spans="2:8" x14ac:dyDescent="0.3">
      <c r="B771" s="26"/>
      <c r="C771" s="29"/>
      <c r="D771" s="29"/>
      <c r="E771" s="29"/>
      <c r="F771" s="29"/>
      <c r="G771" s="29"/>
      <c r="H771" s="29"/>
    </row>
    <row r="772" spans="2:8" x14ac:dyDescent="0.3">
      <c r="B772" s="26"/>
      <c r="C772" s="29"/>
      <c r="D772" s="29"/>
      <c r="E772" s="29"/>
      <c r="F772" s="29"/>
      <c r="G772" s="29"/>
      <c r="H772" s="29"/>
    </row>
    <row r="773" spans="2:8" x14ac:dyDescent="0.3">
      <c r="B773" s="26"/>
      <c r="C773" s="29"/>
      <c r="D773" s="29"/>
      <c r="E773" s="29"/>
      <c r="F773" s="29"/>
      <c r="G773" s="29"/>
      <c r="H773" s="29"/>
    </row>
    <row r="774" spans="2:8" x14ac:dyDescent="0.3">
      <c r="B774" s="26"/>
      <c r="C774" s="29"/>
      <c r="D774" s="29"/>
      <c r="E774" s="29"/>
      <c r="F774" s="29"/>
      <c r="G774" s="29"/>
      <c r="H774" s="29"/>
    </row>
    <row r="775" spans="2:8" x14ac:dyDescent="0.3">
      <c r="B775" s="26"/>
      <c r="C775" s="29"/>
      <c r="D775" s="29"/>
      <c r="E775" s="29"/>
      <c r="F775" s="29"/>
      <c r="G775" s="29"/>
      <c r="H775" s="29"/>
    </row>
    <row r="776" spans="2:8" x14ac:dyDescent="0.3">
      <c r="B776" s="26"/>
      <c r="C776" s="29"/>
      <c r="D776" s="29"/>
      <c r="E776" s="29"/>
      <c r="F776" s="29"/>
      <c r="G776" s="29"/>
      <c r="H776" s="29"/>
    </row>
    <row r="777" spans="2:8" x14ac:dyDescent="0.3">
      <c r="B777" s="26"/>
      <c r="C777" s="29"/>
      <c r="D777" s="29"/>
      <c r="E777" s="29"/>
      <c r="F777" s="29"/>
      <c r="G777" s="29"/>
      <c r="H777" s="29"/>
    </row>
    <row r="778" spans="2:8" x14ac:dyDescent="0.3">
      <c r="B778" s="26"/>
      <c r="C778" s="29"/>
      <c r="D778" s="29"/>
      <c r="E778" s="29"/>
      <c r="F778" s="29"/>
      <c r="G778" s="29"/>
      <c r="H778" s="29"/>
    </row>
    <row r="779" spans="2:8" x14ac:dyDescent="0.3">
      <c r="B779" s="26"/>
      <c r="C779" s="29"/>
      <c r="D779" s="29"/>
      <c r="E779" s="29"/>
      <c r="F779" s="29"/>
      <c r="G779" s="29"/>
      <c r="H779" s="29"/>
    </row>
    <row r="780" spans="2:8" x14ac:dyDescent="0.3">
      <c r="B780" s="26"/>
      <c r="C780" s="29"/>
      <c r="D780" s="29"/>
      <c r="E780" s="29"/>
      <c r="F780" s="29"/>
      <c r="G780" s="29"/>
      <c r="H780" s="29"/>
    </row>
    <row r="781" spans="2:8" x14ac:dyDescent="0.3">
      <c r="B781" s="26"/>
      <c r="C781" s="29"/>
      <c r="D781" s="29"/>
      <c r="E781" s="29"/>
      <c r="F781" s="29"/>
      <c r="G781" s="29"/>
      <c r="H781" s="29"/>
    </row>
    <row r="782" spans="2:8" x14ac:dyDescent="0.3">
      <c r="B782" s="26"/>
      <c r="C782" s="29"/>
      <c r="D782" s="29"/>
      <c r="E782" s="29"/>
      <c r="F782" s="29"/>
      <c r="G782" s="29"/>
      <c r="H782" s="29"/>
    </row>
    <row r="783" spans="2:8" x14ac:dyDescent="0.3">
      <c r="B783" s="26"/>
      <c r="C783" s="29"/>
      <c r="D783" s="29"/>
      <c r="E783" s="29"/>
      <c r="F783" s="29"/>
      <c r="G783" s="29"/>
      <c r="H783" s="29"/>
    </row>
    <row r="784" spans="2:8" x14ac:dyDescent="0.3">
      <c r="B784" s="26"/>
      <c r="C784" s="29"/>
      <c r="D784" s="29"/>
      <c r="E784" s="29"/>
      <c r="F784" s="29"/>
      <c r="G784" s="29"/>
      <c r="H784" s="29"/>
    </row>
    <row r="785" spans="2:8" x14ac:dyDescent="0.3">
      <c r="B785" s="26"/>
      <c r="C785" s="29"/>
      <c r="D785" s="29"/>
      <c r="E785" s="29"/>
      <c r="F785" s="29"/>
      <c r="G785" s="29"/>
      <c r="H785" s="29"/>
    </row>
    <row r="786" spans="2:8" x14ac:dyDescent="0.3">
      <c r="B786" s="26"/>
      <c r="C786" s="29"/>
      <c r="D786" s="29"/>
      <c r="E786" s="29"/>
      <c r="F786" s="29"/>
      <c r="G786" s="29"/>
      <c r="H786" s="29"/>
    </row>
    <row r="787" spans="2:8" x14ac:dyDescent="0.3">
      <c r="B787" s="26"/>
      <c r="C787" s="29"/>
      <c r="D787" s="29"/>
      <c r="E787" s="29"/>
      <c r="F787" s="29"/>
      <c r="G787" s="29"/>
      <c r="H787" s="29"/>
    </row>
    <row r="788" spans="2:8" x14ac:dyDescent="0.3">
      <c r="B788" s="26"/>
      <c r="C788" s="29"/>
      <c r="D788" s="29"/>
      <c r="E788" s="29"/>
      <c r="F788" s="29"/>
      <c r="G788" s="29"/>
      <c r="H788" s="29"/>
    </row>
    <row r="789" spans="2:8" x14ac:dyDescent="0.3">
      <c r="B789" s="26"/>
      <c r="C789" s="29"/>
      <c r="D789" s="29"/>
      <c r="E789" s="29"/>
      <c r="F789" s="29"/>
      <c r="G789" s="29"/>
      <c r="H789" s="29"/>
    </row>
    <row r="790" spans="2:8" x14ac:dyDescent="0.3">
      <c r="B790" s="26"/>
      <c r="C790" s="29"/>
      <c r="D790" s="29"/>
      <c r="E790" s="29"/>
      <c r="F790" s="29"/>
      <c r="G790" s="29"/>
      <c r="H790" s="29"/>
    </row>
    <row r="791" spans="2:8" x14ac:dyDescent="0.3">
      <c r="B791" s="26"/>
      <c r="C791" s="29"/>
      <c r="D791" s="29"/>
      <c r="E791" s="29"/>
      <c r="F791" s="29"/>
      <c r="G791" s="29"/>
      <c r="H791" s="29"/>
    </row>
    <row r="792" spans="2:8" x14ac:dyDescent="0.3">
      <c r="B792" s="26"/>
      <c r="C792" s="29"/>
      <c r="D792" s="29"/>
      <c r="E792" s="29"/>
      <c r="F792" s="29"/>
      <c r="G792" s="29"/>
      <c r="H792" s="29"/>
    </row>
    <row r="793" spans="2:8" x14ac:dyDescent="0.3">
      <c r="B793" s="26"/>
      <c r="C793" s="29"/>
      <c r="D793" s="29"/>
      <c r="E793" s="29"/>
      <c r="F793" s="29"/>
      <c r="G793" s="29"/>
      <c r="H793" s="29"/>
    </row>
    <row r="794" spans="2:8" x14ac:dyDescent="0.3">
      <c r="B794" s="26"/>
      <c r="C794" s="29"/>
      <c r="D794" s="29"/>
      <c r="E794" s="29"/>
      <c r="F794" s="29"/>
      <c r="G794" s="29"/>
      <c r="H794" s="29"/>
    </row>
    <row r="795" spans="2:8" x14ac:dyDescent="0.3">
      <c r="B795" s="26"/>
      <c r="C795" s="29"/>
      <c r="D795" s="29"/>
      <c r="E795" s="29"/>
      <c r="F795" s="29"/>
      <c r="G795" s="29"/>
      <c r="H795" s="29"/>
    </row>
    <row r="796" spans="2:8" x14ac:dyDescent="0.3">
      <c r="B796" s="26"/>
      <c r="C796" s="29"/>
      <c r="D796" s="29"/>
      <c r="E796" s="29"/>
      <c r="F796" s="29"/>
      <c r="G796" s="29"/>
      <c r="H796" s="29"/>
    </row>
    <row r="797" spans="2:8" x14ac:dyDescent="0.3">
      <c r="B797" s="26"/>
      <c r="C797" s="29"/>
      <c r="D797" s="29"/>
      <c r="E797" s="29"/>
      <c r="F797" s="29"/>
      <c r="G797" s="29"/>
      <c r="H797" s="29"/>
    </row>
    <row r="798" spans="2:8" x14ac:dyDescent="0.3">
      <c r="B798" s="26"/>
      <c r="C798" s="29"/>
      <c r="D798" s="29"/>
      <c r="E798" s="29"/>
      <c r="F798" s="29"/>
      <c r="G798" s="29"/>
      <c r="H798" s="29"/>
    </row>
    <row r="799" spans="2:8" x14ac:dyDescent="0.3">
      <c r="B799" s="26"/>
      <c r="C799" s="29"/>
      <c r="D799" s="29"/>
      <c r="E799" s="29"/>
      <c r="F799" s="29"/>
      <c r="G799" s="29"/>
      <c r="H799" s="29"/>
    </row>
    <row r="800" spans="2:8" x14ac:dyDescent="0.3">
      <c r="B800" s="26"/>
      <c r="C800" s="29"/>
      <c r="D800" s="29"/>
      <c r="E800" s="29"/>
      <c r="F800" s="29"/>
      <c r="G800" s="29"/>
      <c r="H800" s="29"/>
    </row>
    <row r="801" spans="2:8" x14ac:dyDescent="0.3">
      <c r="B801" s="26"/>
      <c r="C801" s="29"/>
      <c r="D801" s="29"/>
      <c r="E801" s="29"/>
      <c r="F801" s="29"/>
      <c r="G801" s="29"/>
      <c r="H801" s="29"/>
    </row>
    <row r="802" spans="2:8" x14ac:dyDescent="0.3">
      <c r="B802" s="26"/>
      <c r="C802" s="29"/>
      <c r="D802" s="29"/>
      <c r="E802" s="29"/>
      <c r="F802" s="29"/>
      <c r="G802" s="29"/>
      <c r="H802" s="29"/>
    </row>
    <row r="803" spans="2:8" x14ac:dyDescent="0.3">
      <c r="B803" s="26"/>
      <c r="C803" s="29"/>
      <c r="D803" s="29"/>
      <c r="E803" s="29"/>
      <c r="F803" s="29"/>
      <c r="G803" s="29"/>
      <c r="H803" s="29"/>
    </row>
    <row r="804" spans="2:8" x14ac:dyDescent="0.3">
      <c r="B804" s="26"/>
      <c r="C804" s="29"/>
      <c r="D804" s="29"/>
      <c r="E804" s="29"/>
      <c r="F804" s="29"/>
      <c r="G804" s="29"/>
      <c r="H804" s="29"/>
    </row>
    <row r="805" spans="2:8" x14ac:dyDescent="0.3">
      <c r="B805" s="26"/>
      <c r="C805" s="29"/>
      <c r="D805" s="29"/>
      <c r="E805" s="29"/>
      <c r="F805" s="29"/>
      <c r="G805" s="29"/>
      <c r="H805" s="29"/>
    </row>
    <row r="806" spans="2:8" x14ac:dyDescent="0.3">
      <c r="B806" s="26"/>
      <c r="C806" s="29"/>
      <c r="D806" s="29"/>
      <c r="E806" s="29"/>
      <c r="F806" s="29"/>
      <c r="G806" s="29"/>
      <c r="H806" s="29"/>
    </row>
    <row r="807" spans="2:8" x14ac:dyDescent="0.3">
      <c r="B807" s="26"/>
      <c r="C807" s="29"/>
      <c r="D807" s="29"/>
      <c r="E807" s="29"/>
      <c r="F807" s="29"/>
      <c r="G807" s="29"/>
      <c r="H807" s="29"/>
    </row>
    <row r="808" spans="2:8" x14ac:dyDescent="0.3">
      <c r="B808" s="26"/>
      <c r="C808" s="29"/>
      <c r="D808" s="29"/>
      <c r="E808" s="29"/>
      <c r="F808" s="29"/>
      <c r="G808" s="29"/>
      <c r="H808" s="29"/>
    </row>
    <row r="809" spans="2:8" x14ac:dyDescent="0.3">
      <c r="B809" s="26"/>
      <c r="C809" s="29"/>
      <c r="D809" s="29"/>
      <c r="E809" s="29"/>
      <c r="F809" s="29"/>
      <c r="G809" s="29"/>
      <c r="H809" s="29"/>
    </row>
    <row r="810" spans="2:8" x14ac:dyDescent="0.3">
      <c r="B810" s="26"/>
      <c r="C810" s="29"/>
      <c r="D810" s="29"/>
      <c r="E810" s="29"/>
      <c r="F810" s="29"/>
      <c r="G810" s="29"/>
      <c r="H810" s="29"/>
    </row>
    <row r="811" spans="2:8" x14ac:dyDescent="0.3">
      <c r="B811" s="26"/>
      <c r="C811" s="29"/>
      <c r="D811" s="29"/>
      <c r="E811" s="29"/>
      <c r="F811" s="29"/>
      <c r="G811" s="29"/>
      <c r="H811" s="29"/>
    </row>
    <row r="812" spans="2:8" x14ac:dyDescent="0.3">
      <c r="B812" s="26"/>
      <c r="C812" s="29"/>
      <c r="D812" s="29"/>
      <c r="E812" s="29"/>
      <c r="F812" s="29"/>
      <c r="G812" s="29"/>
      <c r="H812" s="29"/>
    </row>
    <row r="813" spans="2:8" x14ac:dyDescent="0.3">
      <c r="B813" s="26"/>
      <c r="C813" s="29"/>
      <c r="D813" s="29"/>
      <c r="E813" s="29"/>
      <c r="F813" s="29"/>
      <c r="G813" s="29"/>
      <c r="H813" s="29"/>
    </row>
    <row r="814" spans="2:8" x14ac:dyDescent="0.3">
      <c r="B814" s="26"/>
      <c r="C814" s="29"/>
      <c r="D814" s="29"/>
      <c r="E814" s="29"/>
      <c r="F814" s="29"/>
      <c r="G814" s="29"/>
      <c r="H814" s="29"/>
    </row>
    <row r="815" spans="2:8" x14ac:dyDescent="0.3">
      <c r="B815" s="26"/>
      <c r="C815" s="29"/>
      <c r="D815" s="29"/>
      <c r="E815" s="29"/>
      <c r="F815" s="29"/>
      <c r="G815" s="29"/>
      <c r="H815" s="29"/>
    </row>
    <row r="816" spans="2:8" x14ac:dyDescent="0.3">
      <c r="B816" s="26"/>
      <c r="C816" s="29"/>
      <c r="D816" s="29"/>
      <c r="E816" s="29"/>
      <c r="F816" s="29"/>
      <c r="G816" s="29"/>
      <c r="H816" s="29"/>
    </row>
    <row r="817" spans="2:8" x14ac:dyDescent="0.3">
      <c r="B817" s="26"/>
      <c r="C817" s="29"/>
      <c r="D817" s="29"/>
      <c r="E817" s="29"/>
      <c r="F817" s="29"/>
      <c r="G817" s="29"/>
      <c r="H817" s="29"/>
    </row>
    <row r="818" spans="2:8" x14ac:dyDescent="0.3">
      <c r="B818" s="26"/>
      <c r="C818" s="29"/>
      <c r="D818" s="29"/>
      <c r="E818" s="29"/>
      <c r="F818" s="29"/>
      <c r="G818" s="29"/>
      <c r="H818" s="29"/>
    </row>
    <row r="819" spans="2:8" x14ac:dyDescent="0.3">
      <c r="B819" s="26"/>
      <c r="C819" s="29"/>
      <c r="D819" s="29"/>
      <c r="E819" s="29"/>
      <c r="F819" s="29"/>
      <c r="G819" s="29"/>
      <c r="H819" s="29"/>
    </row>
    <row r="820" spans="2:8" x14ac:dyDescent="0.3">
      <c r="B820" s="26"/>
      <c r="C820" s="29"/>
      <c r="D820" s="29"/>
      <c r="E820" s="29"/>
      <c r="F820" s="29"/>
      <c r="G820" s="29"/>
      <c r="H820" s="29"/>
    </row>
    <row r="821" spans="2:8" x14ac:dyDescent="0.3">
      <c r="B821" s="26"/>
      <c r="C821" s="29"/>
      <c r="D821" s="29"/>
      <c r="E821" s="29"/>
      <c r="F821" s="29"/>
      <c r="G821" s="29"/>
      <c r="H821" s="29"/>
    </row>
    <row r="822" spans="2:8" x14ac:dyDescent="0.3">
      <c r="B822" s="26"/>
      <c r="C822" s="29"/>
      <c r="D822" s="29"/>
      <c r="E822" s="29"/>
      <c r="F822" s="29"/>
      <c r="G822" s="29"/>
      <c r="H822" s="29"/>
    </row>
    <row r="823" spans="2:8" x14ac:dyDescent="0.3">
      <c r="B823" s="26"/>
      <c r="C823" s="29"/>
      <c r="D823" s="29"/>
      <c r="E823" s="29"/>
      <c r="F823" s="29"/>
      <c r="G823" s="29"/>
      <c r="H823" s="29"/>
    </row>
    <row r="824" spans="2:8" x14ac:dyDescent="0.3">
      <c r="B824" s="26"/>
      <c r="C824" s="29"/>
      <c r="D824" s="29"/>
      <c r="E824" s="29"/>
      <c r="F824" s="29"/>
      <c r="G824" s="29"/>
      <c r="H824" s="29"/>
    </row>
    <row r="825" spans="2:8" x14ac:dyDescent="0.3">
      <c r="B825" s="26"/>
      <c r="C825" s="29"/>
      <c r="D825" s="29"/>
      <c r="E825" s="29"/>
      <c r="F825" s="29"/>
      <c r="G825" s="29"/>
      <c r="H825" s="29"/>
    </row>
    <row r="826" spans="2:8" x14ac:dyDescent="0.3">
      <c r="B826" s="26"/>
      <c r="C826" s="29"/>
      <c r="D826" s="29"/>
      <c r="E826" s="29"/>
      <c r="F826" s="29"/>
      <c r="G826" s="29"/>
      <c r="H826" s="29"/>
    </row>
    <row r="827" spans="2:8" x14ac:dyDescent="0.3">
      <c r="B827" s="26"/>
      <c r="C827" s="29"/>
      <c r="D827" s="29"/>
      <c r="E827" s="29"/>
      <c r="F827" s="29"/>
      <c r="G827" s="29"/>
      <c r="H827" s="29"/>
    </row>
    <row r="828" spans="2:8" x14ac:dyDescent="0.3">
      <c r="B828" s="26"/>
      <c r="C828" s="29"/>
      <c r="D828" s="29"/>
      <c r="E828" s="29"/>
      <c r="F828" s="29"/>
      <c r="G828" s="29"/>
      <c r="H828" s="29"/>
    </row>
    <row r="829" spans="2:8" x14ac:dyDescent="0.3">
      <c r="B829" s="26"/>
      <c r="C829" s="29"/>
      <c r="D829" s="29"/>
      <c r="E829" s="29"/>
      <c r="F829" s="29"/>
      <c r="G829" s="29"/>
      <c r="H829" s="29"/>
    </row>
    <row r="830" spans="2:8" x14ac:dyDescent="0.3">
      <c r="B830" s="26"/>
      <c r="C830" s="29"/>
      <c r="D830" s="29"/>
      <c r="E830" s="29"/>
      <c r="F830" s="29"/>
      <c r="G830" s="29"/>
      <c r="H830" s="29"/>
    </row>
    <row r="831" spans="2:8" x14ac:dyDescent="0.3">
      <c r="B831" s="26"/>
      <c r="C831" s="29"/>
      <c r="D831" s="29"/>
      <c r="E831" s="29"/>
      <c r="F831" s="29"/>
      <c r="G831" s="29"/>
      <c r="H831" s="29"/>
    </row>
    <row r="832" spans="2:8" x14ac:dyDescent="0.3">
      <c r="B832" s="26"/>
      <c r="C832" s="29"/>
      <c r="D832" s="29"/>
      <c r="E832" s="29"/>
      <c r="F832" s="29"/>
      <c r="G832" s="29"/>
      <c r="H832" s="29"/>
    </row>
    <row r="833" spans="2:8" x14ac:dyDescent="0.3">
      <c r="B833" s="26"/>
      <c r="C833" s="29"/>
      <c r="D833" s="29"/>
      <c r="E833" s="29"/>
      <c r="F833" s="29"/>
      <c r="G833" s="29"/>
      <c r="H833" s="29"/>
    </row>
    <row r="834" spans="2:8" x14ac:dyDescent="0.3">
      <c r="B834" s="26"/>
      <c r="C834" s="29"/>
      <c r="D834" s="29"/>
      <c r="E834" s="29"/>
      <c r="F834" s="29"/>
      <c r="G834" s="29"/>
      <c r="H834" s="29"/>
    </row>
    <row r="835" spans="2:8" x14ac:dyDescent="0.3">
      <c r="B835" s="26"/>
      <c r="C835" s="29"/>
      <c r="D835" s="29"/>
      <c r="E835" s="29"/>
      <c r="F835" s="29"/>
      <c r="G835" s="29"/>
      <c r="H835" s="29"/>
    </row>
    <row r="836" spans="2:8" x14ac:dyDescent="0.3">
      <c r="B836" s="26"/>
      <c r="C836" s="29"/>
      <c r="D836" s="29"/>
      <c r="E836" s="29"/>
      <c r="F836" s="29"/>
      <c r="G836" s="29"/>
      <c r="H836" s="29"/>
    </row>
    <row r="837" spans="2:8" x14ac:dyDescent="0.3">
      <c r="B837" s="26"/>
      <c r="C837" s="29"/>
      <c r="D837" s="29"/>
      <c r="E837" s="29"/>
      <c r="F837" s="29"/>
      <c r="G837" s="29"/>
      <c r="H837" s="29"/>
    </row>
    <row r="838" spans="2:8" x14ac:dyDescent="0.3">
      <c r="B838" s="26"/>
      <c r="C838" s="29"/>
      <c r="D838" s="29"/>
      <c r="E838" s="29"/>
      <c r="F838" s="29"/>
      <c r="G838" s="29"/>
      <c r="H838" s="29"/>
    </row>
    <row r="839" spans="2:8" x14ac:dyDescent="0.3">
      <c r="B839" s="26"/>
      <c r="C839" s="29"/>
      <c r="D839" s="29"/>
      <c r="E839" s="29"/>
      <c r="F839" s="29"/>
      <c r="G839" s="29"/>
      <c r="H839" s="29"/>
    </row>
    <row r="840" spans="2:8" x14ac:dyDescent="0.3">
      <c r="B840" s="26"/>
      <c r="C840" s="29"/>
      <c r="D840" s="29"/>
      <c r="E840" s="29"/>
      <c r="F840" s="29"/>
      <c r="G840" s="29"/>
      <c r="H840" s="29"/>
    </row>
    <row r="841" spans="2:8" x14ac:dyDescent="0.3">
      <c r="B841" s="26"/>
      <c r="C841" s="29"/>
      <c r="D841" s="29"/>
      <c r="E841" s="29"/>
      <c r="F841" s="29"/>
      <c r="G841" s="29"/>
      <c r="H841" s="29"/>
    </row>
    <row r="842" spans="2:8" x14ac:dyDescent="0.3">
      <c r="B842" s="26"/>
      <c r="C842" s="29"/>
      <c r="D842" s="29"/>
      <c r="E842" s="29"/>
      <c r="F842" s="29"/>
      <c r="G842" s="29"/>
      <c r="H842" s="29"/>
    </row>
    <row r="843" spans="2:8" x14ac:dyDescent="0.3">
      <c r="B843" s="26"/>
      <c r="C843" s="29"/>
      <c r="D843" s="29"/>
      <c r="E843" s="29"/>
      <c r="F843" s="29"/>
      <c r="G843" s="29"/>
      <c r="H843" s="29"/>
    </row>
    <row r="844" spans="2:8" x14ac:dyDescent="0.3">
      <c r="B844" s="26"/>
      <c r="C844" s="29"/>
      <c r="D844" s="29"/>
      <c r="E844" s="29"/>
      <c r="F844" s="29"/>
      <c r="G844" s="29"/>
      <c r="H844" s="29"/>
    </row>
    <row r="845" spans="2:8" x14ac:dyDescent="0.3">
      <c r="B845" s="26"/>
      <c r="C845" s="29"/>
      <c r="D845" s="29"/>
      <c r="E845" s="29"/>
      <c r="F845" s="29"/>
      <c r="G845" s="29"/>
      <c r="H845" s="29"/>
    </row>
    <row r="846" spans="2:8" x14ac:dyDescent="0.3">
      <c r="B846" s="26"/>
      <c r="C846" s="29"/>
      <c r="D846" s="29"/>
      <c r="E846" s="29"/>
      <c r="F846" s="29"/>
      <c r="G846" s="29"/>
      <c r="H846" s="29"/>
    </row>
    <row r="847" spans="2:8" x14ac:dyDescent="0.3">
      <c r="B847" s="26"/>
      <c r="C847" s="29"/>
      <c r="D847" s="29"/>
      <c r="E847" s="29"/>
      <c r="F847" s="29"/>
      <c r="G847" s="29"/>
      <c r="H847" s="29"/>
    </row>
    <row r="848" spans="2:8" x14ac:dyDescent="0.3">
      <c r="B848" s="26"/>
      <c r="C848" s="29"/>
      <c r="D848" s="29"/>
      <c r="E848" s="29"/>
      <c r="F848" s="29"/>
      <c r="G848" s="29"/>
      <c r="H848" s="29"/>
    </row>
    <row r="849" spans="2:8" x14ac:dyDescent="0.3">
      <c r="B849" s="26"/>
      <c r="C849" s="29"/>
      <c r="D849" s="29"/>
      <c r="E849" s="29"/>
      <c r="F849" s="29"/>
      <c r="G849" s="29"/>
      <c r="H849" s="29"/>
    </row>
    <row r="850" spans="2:8" x14ac:dyDescent="0.3">
      <c r="B850" s="26"/>
      <c r="C850" s="29"/>
      <c r="D850" s="29"/>
      <c r="E850" s="29"/>
      <c r="F850" s="29"/>
      <c r="G850" s="29"/>
      <c r="H850" s="29"/>
    </row>
    <row r="851" spans="2:8" x14ac:dyDescent="0.3">
      <c r="B851" s="26"/>
      <c r="C851" s="29"/>
      <c r="D851" s="29"/>
      <c r="E851" s="29"/>
      <c r="F851" s="29"/>
      <c r="G851" s="29"/>
      <c r="H851" s="29"/>
    </row>
    <row r="852" spans="2:8" x14ac:dyDescent="0.3">
      <c r="B852" s="26"/>
      <c r="C852" s="29"/>
      <c r="D852" s="29"/>
      <c r="E852" s="29"/>
      <c r="F852" s="29"/>
      <c r="G852" s="29"/>
      <c r="H852" s="29"/>
    </row>
    <row r="853" spans="2:8" x14ac:dyDescent="0.3">
      <c r="B853" s="26"/>
      <c r="C853" s="29"/>
      <c r="D853" s="29"/>
      <c r="E853" s="29"/>
      <c r="F853" s="29"/>
      <c r="G853" s="29"/>
      <c r="H853" s="29"/>
    </row>
    <row r="854" spans="2:8" x14ac:dyDescent="0.3">
      <c r="B854" s="26"/>
      <c r="C854" s="29"/>
      <c r="D854" s="29"/>
      <c r="E854" s="29"/>
      <c r="F854" s="29"/>
      <c r="G854" s="29"/>
      <c r="H854" s="29"/>
    </row>
    <row r="855" spans="2:8" x14ac:dyDescent="0.3">
      <c r="B855" s="26"/>
      <c r="C855" s="29"/>
      <c r="D855" s="29"/>
      <c r="E855" s="29"/>
      <c r="F855" s="29"/>
      <c r="G855" s="29"/>
      <c r="H855" s="29"/>
    </row>
    <row r="856" spans="2:8" x14ac:dyDescent="0.3">
      <c r="B856" s="26"/>
      <c r="C856" s="29"/>
      <c r="D856" s="29"/>
      <c r="E856" s="29"/>
      <c r="F856" s="29"/>
      <c r="G856" s="29"/>
      <c r="H856" s="29"/>
    </row>
    <row r="857" spans="2:8" x14ac:dyDescent="0.3">
      <c r="B857" s="26"/>
      <c r="C857" s="29"/>
      <c r="D857" s="29"/>
      <c r="E857" s="29"/>
      <c r="F857" s="29"/>
      <c r="G857" s="29"/>
      <c r="H857" s="29"/>
    </row>
    <row r="858" spans="2:8" x14ac:dyDescent="0.3">
      <c r="B858" s="26"/>
      <c r="C858" s="29"/>
      <c r="D858" s="29"/>
      <c r="E858" s="29"/>
      <c r="F858" s="29"/>
      <c r="G858" s="29"/>
      <c r="H858" s="29"/>
    </row>
    <row r="859" spans="2:8" x14ac:dyDescent="0.3">
      <c r="B859" s="26"/>
      <c r="C859" s="29"/>
      <c r="D859" s="29"/>
      <c r="E859" s="29"/>
      <c r="F859" s="29"/>
      <c r="G859" s="29"/>
      <c r="H859" s="29"/>
    </row>
    <row r="860" spans="2:8" x14ac:dyDescent="0.3">
      <c r="B860" s="26"/>
      <c r="C860" s="29"/>
      <c r="D860" s="29"/>
      <c r="E860" s="29"/>
      <c r="F860" s="29"/>
      <c r="G860" s="29"/>
      <c r="H860" s="29"/>
    </row>
    <row r="861" spans="2:8" x14ac:dyDescent="0.3">
      <c r="B861" s="26"/>
      <c r="C861" s="29"/>
      <c r="D861" s="29"/>
      <c r="E861" s="29"/>
      <c r="F861" s="29"/>
      <c r="G861" s="29"/>
      <c r="H861" s="29"/>
    </row>
    <row r="862" spans="2:8" x14ac:dyDescent="0.3">
      <c r="B862" s="26"/>
      <c r="C862" s="29"/>
      <c r="D862" s="29"/>
      <c r="E862" s="29"/>
      <c r="F862" s="29"/>
      <c r="G862" s="29"/>
      <c r="H862" s="29"/>
    </row>
    <row r="863" spans="2:8" x14ac:dyDescent="0.3">
      <c r="B863" s="26"/>
      <c r="C863" s="29"/>
      <c r="D863" s="29"/>
      <c r="E863" s="29"/>
      <c r="F863" s="29"/>
      <c r="G863" s="29"/>
      <c r="H863" s="29"/>
    </row>
    <row r="864" spans="2:8" x14ac:dyDescent="0.3">
      <c r="B864" s="26"/>
      <c r="C864" s="29"/>
      <c r="D864" s="29"/>
      <c r="E864" s="29"/>
      <c r="F864" s="29"/>
      <c r="G864" s="29"/>
      <c r="H864" s="29"/>
    </row>
    <row r="865" spans="2:8" x14ac:dyDescent="0.3">
      <c r="B865" s="26"/>
      <c r="C865" s="29"/>
      <c r="D865" s="29"/>
      <c r="E865" s="29"/>
      <c r="F865" s="29"/>
      <c r="G865" s="29"/>
      <c r="H865" s="29"/>
    </row>
    <row r="866" spans="2:8" x14ac:dyDescent="0.3">
      <c r="B866" s="26"/>
      <c r="C866" s="29"/>
      <c r="D866" s="29"/>
      <c r="E866" s="29"/>
      <c r="F866" s="29"/>
      <c r="G866" s="29"/>
      <c r="H866" s="29"/>
    </row>
    <row r="867" spans="2:8" x14ac:dyDescent="0.3">
      <c r="B867" s="26"/>
      <c r="C867" s="29"/>
      <c r="D867" s="29"/>
      <c r="E867" s="29"/>
      <c r="F867" s="29"/>
      <c r="G867" s="29"/>
      <c r="H867" s="29"/>
    </row>
    <row r="868" spans="2:8" x14ac:dyDescent="0.3">
      <c r="B868" s="26"/>
      <c r="C868" s="29"/>
      <c r="D868" s="29"/>
      <c r="E868" s="29"/>
      <c r="F868" s="29"/>
      <c r="G868" s="29"/>
      <c r="H868" s="29"/>
    </row>
    <row r="869" spans="2:8" x14ac:dyDescent="0.3">
      <c r="B869" s="26"/>
      <c r="C869" s="29"/>
      <c r="D869" s="29"/>
      <c r="E869" s="29"/>
      <c r="F869" s="29"/>
      <c r="G869" s="29"/>
      <c r="H869" s="29"/>
    </row>
    <row r="870" spans="2:8" x14ac:dyDescent="0.3">
      <c r="B870" s="26"/>
      <c r="C870" s="29"/>
      <c r="D870" s="29"/>
      <c r="E870" s="29"/>
      <c r="F870" s="29"/>
      <c r="G870" s="29"/>
      <c r="H870" s="29"/>
    </row>
    <row r="871" spans="2:8" x14ac:dyDescent="0.3">
      <c r="B871" s="26"/>
      <c r="C871" s="29"/>
      <c r="D871" s="29"/>
      <c r="E871" s="29"/>
      <c r="F871" s="29"/>
      <c r="G871" s="29"/>
      <c r="H871" s="29"/>
    </row>
    <row r="872" spans="2:8" x14ac:dyDescent="0.3">
      <c r="B872" s="26"/>
      <c r="C872" s="29"/>
      <c r="D872" s="29"/>
      <c r="E872" s="29"/>
      <c r="F872" s="29"/>
      <c r="G872" s="29"/>
      <c r="H872" s="29"/>
    </row>
    <row r="873" spans="2:8" x14ac:dyDescent="0.3">
      <c r="B873" s="26"/>
      <c r="C873" s="29"/>
      <c r="D873" s="29"/>
      <c r="E873" s="29"/>
      <c r="F873" s="29"/>
      <c r="G873" s="29"/>
      <c r="H873" s="29"/>
    </row>
    <row r="874" spans="2:8" x14ac:dyDescent="0.3">
      <c r="B874" s="26"/>
      <c r="C874" s="29"/>
      <c r="D874" s="29"/>
      <c r="E874" s="29"/>
      <c r="F874" s="29"/>
      <c r="G874" s="29"/>
      <c r="H874" s="29"/>
    </row>
    <row r="875" spans="2:8" x14ac:dyDescent="0.3">
      <c r="B875" s="26"/>
      <c r="C875" s="29"/>
      <c r="D875" s="29"/>
      <c r="E875" s="29"/>
      <c r="F875" s="29"/>
      <c r="G875" s="29"/>
      <c r="H875" s="29"/>
    </row>
    <row r="876" spans="2:8" x14ac:dyDescent="0.3">
      <c r="B876" s="26"/>
      <c r="C876" s="29"/>
      <c r="D876" s="29"/>
      <c r="E876" s="29"/>
      <c r="F876" s="29"/>
      <c r="G876" s="29"/>
      <c r="H876" s="29"/>
    </row>
    <row r="877" spans="2:8" x14ac:dyDescent="0.3">
      <c r="B877" s="26"/>
      <c r="C877" s="29"/>
      <c r="D877" s="29"/>
      <c r="E877" s="29"/>
      <c r="F877" s="29"/>
      <c r="G877" s="29"/>
      <c r="H877" s="29"/>
    </row>
    <row r="878" spans="2:8" x14ac:dyDescent="0.3">
      <c r="B878" s="26"/>
      <c r="C878" s="29"/>
      <c r="D878" s="29"/>
      <c r="E878" s="29"/>
      <c r="F878" s="29"/>
      <c r="G878" s="29"/>
      <c r="H878" s="29"/>
    </row>
    <row r="879" spans="2:8" x14ac:dyDescent="0.3">
      <c r="B879" s="26"/>
      <c r="C879" s="29"/>
      <c r="D879" s="29"/>
      <c r="E879" s="29"/>
      <c r="F879" s="29"/>
      <c r="G879" s="29"/>
      <c r="H879" s="29"/>
    </row>
    <row r="880" spans="2:8" x14ac:dyDescent="0.3">
      <c r="B880" s="26"/>
      <c r="C880" s="29"/>
      <c r="D880" s="29"/>
      <c r="E880" s="29"/>
      <c r="F880" s="29"/>
      <c r="G880" s="29"/>
      <c r="H880" s="29"/>
    </row>
    <row r="881" spans="2:8" x14ac:dyDescent="0.3">
      <c r="B881" s="26"/>
      <c r="C881" s="29"/>
      <c r="D881" s="29"/>
      <c r="E881" s="29"/>
      <c r="F881" s="29"/>
      <c r="G881" s="29"/>
      <c r="H881" s="29"/>
    </row>
    <row r="882" spans="2:8" x14ac:dyDescent="0.3">
      <c r="B882" s="26"/>
      <c r="C882" s="29"/>
      <c r="D882" s="29"/>
      <c r="E882" s="29"/>
      <c r="F882" s="29"/>
      <c r="G882" s="29"/>
      <c r="H882" s="29"/>
    </row>
    <row r="883" spans="2:8" x14ac:dyDescent="0.3">
      <c r="B883" s="26"/>
      <c r="C883" s="29"/>
      <c r="D883" s="29"/>
      <c r="E883" s="29"/>
      <c r="F883" s="29"/>
      <c r="G883" s="29"/>
      <c r="H883" s="29"/>
    </row>
    <row r="884" spans="2:8" x14ac:dyDescent="0.3">
      <c r="B884" s="26"/>
      <c r="C884" s="29"/>
      <c r="D884" s="29"/>
      <c r="E884" s="29"/>
      <c r="F884" s="29"/>
      <c r="G884" s="29"/>
      <c r="H884" s="29"/>
    </row>
    <row r="885" spans="2:8" x14ac:dyDescent="0.3">
      <c r="B885" s="26"/>
      <c r="C885" s="29"/>
      <c r="D885" s="29"/>
      <c r="E885" s="29"/>
      <c r="F885" s="29"/>
      <c r="G885" s="29"/>
      <c r="H885" s="29"/>
    </row>
    <row r="886" spans="2:8" x14ac:dyDescent="0.3">
      <c r="B886" s="26"/>
      <c r="C886" s="29"/>
      <c r="D886" s="29"/>
      <c r="E886" s="29"/>
      <c r="F886" s="29"/>
      <c r="G886" s="29"/>
      <c r="H886" s="29"/>
    </row>
    <row r="887" spans="2:8" x14ac:dyDescent="0.3">
      <c r="B887" s="26"/>
      <c r="C887" s="29"/>
      <c r="D887" s="29"/>
      <c r="E887" s="29"/>
      <c r="F887" s="29"/>
      <c r="G887" s="29"/>
      <c r="H887" s="29"/>
    </row>
    <row r="888" spans="2:8" x14ac:dyDescent="0.3">
      <c r="B888" s="26"/>
      <c r="C888" s="29"/>
      <c r="D888" s="29"/>
      <c r="E888" s="29"/>
      <c r="F888" s="29"/>
      <c r="G888" s="29"/>
      <c r="H888" s="29"/>
    </row>
    <row r="889" spans="2:8" x14ac:dyDescent="0.3">
      <c r="B889" s="26"/>
      <c r="C889" s="29"/>
      <c r="D889" s="29"/>
      <c r="E889" s="29"/>
      <c r="F889" s="29"/>
      <c r="G889" s="29"/>
      <c r="H889" s="29"/>
    </row>
    <row r="890" spans="2:8" x14ac:dyDescent="0.3">
      <c r="B890" s="26"/>
      <c r="C890" s="29"/>
      <c r="D890" s="29"/>
      <c r="E890" s="29"/>
      <c r="F890" s="29"/>
      <c r="G890" s="29"/>
      <c r="H890" s="29"/>
    </row>
    <row r="891" spans="2:8" x14ac:dyDescent="0.3">
      <c r="B891" s="26"/>
      <c r="C891" s="29"/>
      <c r="D891" s="29"/>
      <c r="E891" s="29"/>
      <c r="F891" s="29"/>
      <c r="G891" s="29"/>
      <c r="H891" s="29"/>
    </row>
    <row r="892" spans="2:8" x14ac:dyDescent="0.3">
      <c r="B892" s="26"/>
      <c r="C892" s="29"/>
      <c r="D892" s="29"/>
      <c r="E892" s="29"/>
      <c r="F892" s="29"/>
      <c r="G892" s="29"/>
      <c r="H892" s="29"/>
    </row>
    <row r="893" spans="2:8" x14ac:dyDescent="0.3">
      <c r="B893" s="26"/>
      <c r="C893" s="29"/>
      <c r="D893" s="29"/>
      <c r="E893" s="29"/>
      <c r="F893" s="29"/>
      <c r="G893" s="29"/>
      <c r="H893" s="29"/>
    </row>
    <row r="894" spans="2:8" x14ac:dyDescent="0.3">
      <c r="B894" s="26"/>
      <c r="C894" s="29"/>
      <c r="D894" s="29"/>
      <c r="E894" s="29"/>
      <c r="F894" s="29"/>
      <c r="G894" s="29"/>
      <c r="H894" s="29"/>
    </row>
    <row r="895" spans="2:8" x14ac:dyDescent="0.3">
      <c r="B895" s="26"/>
      <c r="C895" s="29"/>
      <c r="D895" s="29"/>
      <c r="E895" s="29"/>
      <c r="F895" s="29"/>
      <c r="G895" s="29"/>
      <c r="H895" s="29"/>
    </row>
    <row r="896" spans="2:8" x14ac:dyDescent="0.3">
      <c r="B896" s="26"/>
      <c r="C896" s="29"/>
      <c r="D896" s="29"/>
      <c r="E896" s="29"/>
      <c r="F896" s="29"/>
      <c r="G896" s="29"/>
      <c r="H896" s="29"/>
    </row>
    <row r="897" spans="2:8" x14ac:dyDescent="0.3">
      <c r="B897" s="26"/>
      <c r="C897" s="29"/>
      <c r="D897" s="29"/>
      <c r="E897" s="29"/>
      <c r="F897" s="29"/>
      <c r="G897" s="29"/>
      <c r="H897" s="29"/>
    </row>
    <row r="898" spans="2:8" x14ac:dyDescent="0.3">
      <c r="B898" s="26"/>
      <c r="C898" s="29"/>
      <c r="D898" s="29"/>
      <c r="E898" s="29"/>
      <c r="F898" s="29"/>
      <c r="G898" s="29"/>
      <c r="H898" s="29"/>
    </row>
    <row r="899" spans="2:8" x14ac:dyDescent="0.3">
      <c r="B899" s="26"/>
      <c r="C899" s="29"/>
      <c r="D899" s="29"/>
      <c r="E899" s="29"/>
      <c r="F899" s="29"/>
      <c r="G899" s="29"/>
      <c r="H899" s="29"/>
    </row>
    <row r="900" spans="2:8" x14ac:dyDescent="0.3">
      <c r="B900" s="26"/>
      <c r="C900" s="29"/>
      <c r="D900" s="29"/>
      <c r="E900" s="29"/>
      <c r="F900" s="29"/>
      <c r="G900" s="29"/>
      <c r="H900" s="29"/>
    </row>
    <row r="901" spans="2:8" x14ac:dyDescent="0.3">
      <c r="B901" s="26"/>
      <c r="C901" s="29"/>
      <c r="D901" s="29"/>
      <c r="E901" s="29"/>
      <c r="F901" s="29"/>
      <c r="G901" s="29"/>
      <c r="H901" s="29"/>
    </row>
    <row r="902" spans="2:8" x14ac:dyDescent="0.3">
      <c r="B902" s="26"/>
      <c r="C902" s="29"/>
      <c r="D902" s="29"/>
      <c r="E902" s="29"/>
      <c r="F902" s="29"/>
      <c r="G902" s="29"/>
      <c r="H902" s="29"/>
    </row>
    <row r="903" spans="2:8" x14ac:dyDescent="0.3">
      <c r="B903" s="26"/>
      <c r="C903" s="29"/>
      <c r="D903" s="29"/>
      <c r="E903" s="29"/>
      <c r="F903" s="29"/>
      <c r="G903" s="29"/>
      <c r="H903" s="29"/>
    </row>
    <row r="904" spans="2:8" x14ac:dyDescent="0.3">
      <c r="B904" s="26"/>
      <c r="C904" s="29"/>
      <c r="D904" s="29"/>
      <c r="E904" s="29"/>
      <c r="F904" s="29"/>
      <c r="G904" s="29"/>
      <c r="H904" s="29"/>
    </row>
    <row r="905" spans="2:8" x14ac:dyDescent="0.3">
      <c r="B905" s="26"/>
      <c r="C905" s="29"/>
      <c r="D905" s="29"/>
      <c r="E905" s="29"/>
      <c r="F905" s="29"/>
      <c r="G905" s="29"/>
      <c r="H905" s="29"/>
    </row>
    <row r="906" spans="2:8" x14ac:dyDescent="0.3">
      <c r="B906" s="26"/>
      <c r="C906" s="29"/>
      <c r="D906" s="29"/>
      <c r="E906" s="29"/>
      <c r="F906" s="29"/>
      <c r="G906" s="29"/>
      <c r="H906" s="29"/>
    </row>
    <row r="907" spans="2:8" x14ac:dyDescent="0.3">
      <c r="B907" s="26"/>
      <c r="C907" s="29"/>
      <c r="D907" s="29"/>
      <c r="E907" s="29"/>
      <c r="F907" s="29"/>
      <c r="G907" s="29"/>
      <c r="H907" s="29"/>
    </row>
    <row r="908" spans="2:8" x14ac:dyDescent="0.3">
      <c r="B908" s="26"/>
      <c r="C908" s="29"/>
      <c r="D908" s="29"/>
      <c r="E908" s="29"/>
      <c r="F908" s="29"/>
      <c r="G908" s="29"/>
      <c r="H908" s="29"/>
    </row>
    <row r="909" spans="2:8" x14ac:dyDescent="0.3">
      <c r="B909" s="26"/>
      <c r="C909" s="29"/>
      <c r="D909" s="29"/>
      <c r="E909" s="29"/>
      <c r="F909" s="29"/>
      <c r="G909" s="29"/>
      <c r="H909" s="29"/>
    </row>
    <row r="910" spans="2:8" x14ac:dyDescent="0.3">
      <c r="B910" s="26"/>
      <c r="C910" s="29"/>
      <c r="D910" s="29"/>
      <c r="E910" s="29"/>
      <c r="F910" s="29"/>
      <c r="G910" s="29"/>
      <c r="H910" s="29"/>
    </row>
    <row r="911" spans="2:8" x14ac:dyDescent="0.3">
      <c r="B911" s="26"/>
      <c r="C911" s="29"/>
      <c r="D911" s="29"/>
      <c r="E911" s="29"/>
      <c r="F911" s="29"/>
      <c r="G911" s="29"/>
      <c r="H911" s="29"/>
    </row>
    <row r="912" spans="2:8" x14ac:dyDescent="0.3">
      <c r="B912" s="26"/>
      <c r="C912" s="29"/>
      <c r="D912" s="29"/>
      <c r="E912" s="29"/>
      <c r="F912" s="29"/>
      <c r="G912" s="29"/>
      <c r="H912" s="29"/>
    </row>
    <row r="913" spans="2:8" x14ac:dyDescent="0.3">
      <c r="B913" s="26"/>
      <c r="C913" s="29"/>
      <c r="D913" s="29"/>
      <c r="E913" s="29"/>
      <c r="F913" s="29"/>
      <c r="G913" s="29"/>
      <c r="H913" s="29"/>
    </row>
    <row r="914" spans="2:8" x14ac:dyDescent="0.3">
      <c r="B914" s="26"/>
      <c r="C914" s="29"/>
      <c r="D914" s="29"/>
      <c r="E914" s="29"/>
      <c r="F914" s="29"/>
      <c r="G914" s="29"/>
      <c r="H914" s="29"/>
    </row>
    <row r="915" spans="2:8" x14ac:dyDescent="0.3">
      <c r="B915" s="26"/>
      <c r="C915" s="29"/>
      <c r="D915" s="29"/>
      <c r="E915" s="29"/>
      <c r="F915" s="29"/>
      <c r="G915" s="29"/>
      <c r="H915" s="29"/>
    </row>
    <row r="916" spans="2:8" x14ac:dyDescent="0.3">
      <c r="B916" s="26"/>
      <c r="C916" s="29"/>
      <c r="D916" s="29"/>
      <c r="E916" s="29"/>
      <c r="F916" s="29"/>
      <c r="G916" s="29"/>
      <c r="H916" s="29"/>
    </row>
    <row r="917" spans="2:8" x14ac:dyDescent="0.3">
      <c r="B917" s="26"/>
      <c r="C917" s="29"/>
      <c r="D917" s="29"/>
      <c r="E917" s="29"/>
      <c r="F917" s="29"/>
      <c r="G917" s="29"/>
      <c r="H917" s="29"/>
    </row>
    <row r="918" spans="2:8" x14ac:dyDescent="0.3">
      <c r="B918" s="26"/>
      <c r="C918" s="29"/>
      <c r="D918" s="29"/>
      <c r="E918" s="29"/>
      <c r="F918" s="29"/>
      <c r="G918" s="29"/>
      <c r="H918" s="29"/>
    </row>
    <row r="919" spans="2:8" x14ac:dyDescent="0.3">
      <c r="B919" s="26"/>
      <c r="C919" s="29"/>
      <c r="D919" s="29"/>
      <c r="E919" s="29"/>
      <c r="F919" s="29"/>
      <c r="G919" s="29"/>
      <c r="H919" s="29"/>
    </row>
    <row r="920" spans="2:8" x14ac:dyDescent="0.3">
      <c r="B920" s="26"/>
      <c r="C920" s="29"/>
      <c r="D920" s="29"/>
      <c r="E920" s="29"/>
      <c r="F920" s="29"/>
      <c r="G920" s="29"/>
      <c r="H920" s="29"/>
    </row>
    <row r="921" spans="2:8" x14ac:dyDescent="0.3">
      <c r="B921" s="26"/>
      <c r="C921" s="29"/>
      <c r="D921" s="29"/>
      <c r="E921" s="29"/>
      <c r="F921" s="29"/>
      <c r="G921" s="29"/>
      <c r="H921" s="29"/>
    </row>
    <row r="922" spans="2:8" x14ac:dyDescent="0.3">
      <c r="B922" s="26"/>
      <c r="C922" s="29"/>
      <c r="D922" s="29"/>
      <c r="E922" s="29"/>
      <c r="F922" s="29"/>
      <c r="G922" s="29"/>
      <c r="H922" s="29"/>
    </row>
    <row r="923" spans="2:8" x14ac:dyDescent="0.3">
      <c r="B923" s="26"/>
      <c r="C923" s="29"/>
      <c r="D923" s="29"/>
      <c r="E923" s="29"/>
      <c r="F923" s="29"/>
      <c r="G923" s="29"/>
      <c r="H923" s="29"/>
    </row>
    <row r="924" spans="2:8" x14ac:dyDescent="0.3">
      <c r="B924" s="26"/>
      <c r="C924" s="29"/>
      <c r="D924" s="29"/>
      <c r="E924" s="29"/>
      <c r="F924" s="29"/>
      <c r="G924" s="29"/>
      <c r="H924" s="29"/>
    </row>
    <row r="925" spans="2:8" x14ac:dyDescent="0.3">
      <c r="B925" s="26"/>
      <c r="C925" s="29"/>
      <c r="D925" s="29"/>
      <c r="E925" s="29"/>
      <c r="F925" s="29"/>
      <c r="G925" s="29"/>
      <c r="H925" s="29"/>
    </row>
    <row r="926" spans="2:8" x14ac:dyDescent="0.3">
      <c r="B926" s="26"/>
      <c r="C926" s="29"/>
      <c r="D926" s="29"/>
      <c r="E926" s="29"/>
      <c r="F926" s="29"/>
      <c r="G926" s="29"/>
      <c r="H926" s="29"/>
    </row>
    <row r="927" spans="2:8" x14ac:dyDescent="0.3">
      <c r="B927" s="26"/>
      <c r="C927" s="29"/>
      <c r="D927" s="29"/>
      <c r="E927" s="29"/>
      <c r="F927" s="29"/>
      <c r="G927" s="29"/>
      <c r="H927" s="29"/>
    </row>
    <row r="928" spans="2:8" x14ac:dyDescent="0.3">
      <c r="B928" s="26"/>
      <c r="C928" s="29"/>
      <c r="D928" s="29"/>
      <c r="E928" s="29"/>
      <c r="F928" s="29"/>
      <c r="G928" s="29"/>
      <c r="H928" s="29"/>
    </row>
    <row r="929" spans="2:8" x14ac:dyDescent="0.3">
      <c r="B929" s="26"/>
      <c r="C929" s="29"/>
      <c r="D929" s="29"/>
      <c r="E929" s="29"/>
      <c r="F929" s="29"/>
      <c r="G929" s="29"/>
      <c r="H929" s="29"/>
    </row>
    <row r="930" spans="2:8" x14ac:dyDescent="0.3">
      <c r="B930" s="26"/>
      <c r="C930" s="29"/>
      <c r="D930" s="29"/>
      <c r="E930" s="29"/>
      <c r="F930" s="29"/>
      <c r="G930" s="29"/>
      <c r="H930" s="29"/>
    </row>
    <row r="931" spans="2:8" x14ac:dyDescent="0.3">
      <c r="B931" s="26"/>
      <c r="C931" s="29"/>
      <c r="D931" s="29"/>
      <c r="E931" s="29"/>
      <c r="F931" s="29"/>
      <c r="G931" s="29"/>
      <c r="H931" s="29"/>
    </row>
    <row r="932" spans="2:8" x14ac:dyDescent="0.3">
      <c r="B932" s="26"/>
      <c r="C932" s="29"/>
      <c r="D932" s="29"/>
      <c r="E932" s="29"/>
      <c r="F932" s="29"/>
      <c r="G932" s="29"/>
      <c r="H932" s="29"/>
    </row>
    <row r="933" spans="2:8" x14ac:dyDescent="0.3">
      <c r="B933" s="26"/>
      <c r="C933" s="29"/>
      <c r="D933" s="29"/>
      <c r="E933" s="29"/>
      <c r="F933" s="29"/>
      <c r="G933" s="29"/>
      <c r="H933" s="29"/>
    </row>
    <row r="934" spans="2:8" x14ac:dyDescent="0.3">
      <c r="B934" s="26"/>
      <c r="C934" s="29"/>
      <c r="D934" s="29"/>
      <c r="E934" s="29"/>
      <c r="F934" s="29"/>
      <c r="G934" s="29"/>
      <c r="H934" s="29"/>
    </row>
    <row r="935" spans="2:8" x14ac:dyDescent="0.3">
      <c r="B935" s="26"/>
      <c r="C935" s="29"/>
      <c r="D935" s="29"/>
      <c r="E935" s="29"/>
      <c r="F935" s="29"/>
      <c r="G935" s="29"/>
      <c r="H935" s="29"/>
    </row>
    <row r="936" spans="2:8" x14ac:dyDescent="0.3">
      <c r="B936" s="26"/>
      <c r="C936" s="29"/>
      <c r="D936" s="29"/>
      <c r="E936" s="29"/>
      <c r="F936" s="29"/>
      <c r="G936" s="29"/>
      <c r="H936" s="29"/>
    </row>
    <row r="937" spans="2:8" x14ac:dyDescent="0.3">
      <c r="B937" s="26"/>
      <c r="C937" s="29"/>
      <c r="D937" s="29"/>
      <c r="E937" s="29"/>
      <c r="F937" s="29"/>
      <c r="G937" s="29"/>
      <c r="H937" s="29"/>
    </row>
    <row r="938" spans="2:8" x14ac:dyDescent="0.3">
      <c r="B938" s="26"/>
      <c r="C938" s="29"/>
      <c r="D938" s="29"/>
      <c r="E938" s="29"/>
      <c r="F938" s="29"/>
      <c r="G938" s="29"/>
      <c r="H938" s="29"/>
    </row>
    <row r="939" spans="2:8" x14ac:dyDescent="0.3">
      <c r="B939" s="26"/>
      <c r="C939" s="29"/>
      <c r="D939" s="29"/>
      <c r="E939" s="29"/>
      <c r="F939" s="29"/>
      <c r="G939" s="29"/>
      <c r="H939" s="29"/>
    </row>
    <row r="940" spans="2:8" x14ac:dyDescent="0.3">
      <c r="B940" s="26"/>
      <c r="C940" s="29"/>
      <c r="D940" s="29"/>
      <c r="E940" s="29"/>
      <c r="F940" s="29"/>
      <c r="G940" s="29"/>
      <c r="H940" s="29"/>
    </row>
    <row r="941" spans="2:8" x14ac:dyDescent="0.3">
      <c r="B941" s="26"/>
      <c r="C941" s="29"/>
      <c r="D941" s="29"/>
      <c r="E941" s="29"/>
      <c r="F941" s="29"/>
      <c r="G941" s="29"/>
      <c r="H941" s="29"/>
    </row>
    <row r="942" spans="2:8" x14ac:dyDescent="0.3">
      <c r="B942" s="26"/>
      <c r="C942" s="29"/>
      <c r="D942" s="29"/>
      <c r="E942" s="29"/>
      <c r="F942" s="29"/>
      <c r="G942" s="29"/>
      <c r="H942" s="29"/>
    </row>
    <row r="943" spans="2:8" x14ac:dyDescent="0.3">
      <c r="B943" s="26"/>
      <c r="C943" s="29"/>
      <c r="D943" s="29"/>
      <c r="E943" s="29"/>
      <c r="F943" s="29"/>
      <c r="G943" s="29"/>
      <c r="H943" s="29"/>
    </row>
    <row r="944" spans="2:8" x14ac:dyDescent="0.3">
      <c r="B944" s="26"/>
      <c r="C944" s="29"/>
      <c r="D944" s="29"/>
      <c r="E944" s="29"/>
      <c r="F944" s="29"/>
      <c r="G944" s="29"/>
      <c r="H944" s="29"/>
    </row>
    <row r="945" spans="2:8" x14ac:dyDescent="0.3">
      <c r="B945" s="26"/>
      <c r="C945" s="29"/>
      <c r="D945" s="29"/>
      <c r="E945" s="29"/>
      <c r="F945" s="29"/>
      <c r="G945" s="29"/>
      <c r="H945" s="29"/>
    </row>
    <row r="946" spans="2:8" x14ac:dyDescent="0.3">
      <c r="B946" s="26"/>
      <c r="C946" s="29"/>
      <c r="D946" s="29"/>
      <c r="E946" s="29"/>
      <c r="F946" s="29"/>
      <c r="G946" s="29"/>
      <c r="H946" s="29"/>
    </row>
    <row r="947" spans="2:8" x14ac:dyDescent="0.3">
      <c r="B947" s="26"/>
      <c r="C947" s="29"/>
      <c r="D947" s="29"/>
      <c r="E947" s="29"/>
      <c r="F947" s="29"/>
      <c r="G947" s="29"/>
      <c r="H947" s="29"/>
    </row>
    <row r="948" spans="2:8" x14ac:dyDescent="0.3">
      <c r="B948" s="26"/>
      <c r="C948" s="29"/>
      <c r="D948" s="29"/>
      <c r="E948" s="29"/>
      <c r="F948" s="29"/>
      <c r="G948" s="29"/>
      <c r="H948" s="29"/>
    </row>
    <row r="949" spans="2:8" x14ac:dyDescent="0.3">
      <c r="B949" s="26"/>
      <c r="C949" s="29"/>
      <c r="D949" s="29"/>
      <c r="E949" s="29"/>
      <c r="F949" s="29"/>
      <c r="G949" s="29"/>
      <c r="H949" s="29"/>
    </row>
    <row r="950" spans="2:8" x14ac:dyDescent="0.3">
      <c r="B950" s="26"/>
      <c r="C950" s="29"/>
      <c r="D950" s="29"/>
      <c r="E950" s="29"/>
      <c r="F950" s="29"/>
      <c r="G950" s="29"/>
      <c r="H950" s="29"/>
    </row>
    <row r="951" spans="2:8" x14ac:dyDescent="0.3">
      <c r="B951" s="26"/>
      <c r="C951" s="29"/>
      <c r="D951" s="29"/>
      <c r="E951" s="29"/>
      <c r="F951" s="29"/>
      <c r="G951" s="29"/>
      <c r="H951" s="29"/>
    </row>
    <row r="952" spans="2:8" x14ac:dyDescent="0.3">
      <c r="B952" s="26"/>
      <c r="C952" s="29"/>
      <c r="D952" s="29"/>
      <c r="E952" s="29"/>
      <c r="F952" s="29"/>
      <c r="G952" s="29"/>
      <c r="H952" s="29"/>
    </row>
    <row r="953" spans="2:8" x14ac:dyDescent="0.3">
      <c r="B953" s="26"/>
      <c r="C953" s="29"/>
      <c r="D953" s="29"/>
      <c r="E953" s="29"/>
      <c r="F953" s="29"/>
      <c r="G953" s="29"/>
      <c r="H953" s="29"/>
    </row>
    <row r="954" spans="2:8" x14ac:dyDescent="0.3">
      <c r="B954" s="26"/>
      <c r="C954" s="29"/>
      <c r="D954" s="29"/>
      <c r="E954" s="29"/>
      <c r="F954" s="29"/>
      <c r="G954" s="29"/>
      <c r="H954" s="29"/>
    </row>
    <row r="955" spans="2:8" x14ac:dyDescent="0.3">
      <c r="B955" s="26"/>
      <c r="C955" s="29"/>
      <c r="D955" s="29"/>
      <c r="E955" s="29"/>
      <c r="F955" s="29"/>
      <c r="G955" s="29"/>
      <c r="H955" s="29"/>
    </row>
    <row r="956" spans="2:8" x14ac:dyDescent="0.3">
      <c r="B956" s="26"/>
      <c r="C956" s="29"/>
      <c r="D956" s="29"/>
      <c r="E956" s="29"/>
      <c r="F956" s="29"/>
      <c r="G956" s="29"/>
      <c r="H956" s="29"/>
    </row>
    <row r="957" spans="2:8" x14ac:dyDescent="0.3">
      <c r="B957" s="26"/>
      <c r="C957" s="29"/>
      <c r="D957" s="29"/>
      <c r="E957" s="29"/>
      <c r="F957" s="29"/>
      <c r="G957" s="29"/>
      <c r="H957" s="29"/>
    </row>
    <row r="958" spans="2:8" x14ac:dyDescent="0.3">
      <c r="B958" s="26"/>
      <c r="C958" s="29"/>
      <c r="D958" s="29"/>
      <c r="E958" s="29"/>
      <c r="F958" s="29"/>
      <c r="G958" s="29"/>
      <c r="H958" s="29"/>
    </row>
    <row r="959" spans="2:8" x14ac:dyDescent="0.3">
      <c r="B959" s="26"/>
      <c r="C959" s="29"/>
      <c r="D959" s="29"/>
      <c r="E959" s="29"/>
      <c r="F959" s="29"/>
      <c r="G959" s="29"/>
      <c r="H959" s="29"/>
    </row>
    <row r="960" spans="2:8" x14ac:dyDescent="0.3">
      <c r="B960" s="26"/>
      <c r="C960" s="29"/>
      <c r="D960" s="29"/>
      <c r="E960" s="29"/>
      <c r="F960" s="29"/>
      <c r="G960" s="29"/>
      <c r="H960" s="29"/>
    </row>
    <row r="961" spans="2:8" x14ac:dyDescent="0.3">
      <c r="B961" s="26"/>
      <c r="C961" s="29"/>
      <c r="D961" s="29"/>
      <c r="E961" s="29"/>
      <c r="F961" s="29"/>
      <c r="G961" s="29"/>
      <c r="H961" s="29"/>
    </row>
    <row r="962" spans="2:8" x14ac:dyDescent="0.3">
      <c r="B962" s="26"/>
      <c r="C962" s="29"/>
      <c r="D962" s="29"/>
      <c r="E962" s="29"/>
      <c r="F962" s="29"/>
      <c r="G962" s="29"/>
      <c r="H962" s="29"/>
    </row>
    <row r="963" spans="2:8" x14ac:dyDescent="0.3">
      <c r="B963" s="26"/>
      <c r="C963" s="29"/>
      <c r="D963" s="29"/>
      <c r="E963" s="29"/>
      <c r="F963" s="29"/>
      <c r="G963" s="29"/>
      <c r="H963" s="29"/>
    </row>
    <row r="964" spans="2:8" x14ac:dyDescent="0.3">
      <c r="B964" s="26"/>
      <c r="C964" s="29"/>
      <c r="D964" s="29"/>
      <c r="E964" s="29"/>
      <c r="F964" s="29"/>
      <c r="G964" s="29"/>
      <c r="H964" s="29"/>
    </row>
    <row r="965" spans="2:8" x14ac:dyDescent="0.3">
      <c r="B965" s="26"/>
      <c r="C965" s="29"/>
      <c r="D965" s="29"/>
      <c r="E965" s="29"/>
      <c r="F965" s="29"/>
      <c r="G965" s="29"/>
      <c r="H965" s="29"/>
    </row>
    <row r="966" spans="2:8" x14ac:dyDescent="0.3">
      <c r="B966" s="26"/>
      <c r="C966" s="29"/>
      <c r="D966" s="29"/>
      <c r="E966" s="29"/>
      <c r="F966" s="29"/>
      <c r="G966" s="29"/>
      <c r="H966" s="29"/>
    </row>
    <row r="967" spans="2:8" x14ac:dyDescent="0.3">
      <c r="B967" s="26"/>
      <c r="C967" s="29"/>
      <c r="D967" s="29"/>
      <c r="E967" s="29"/>
      <c r="F967" s="29"/>
      <c r="G967" s="29"/>
      <c r="H967" s="29"/>
    </row>
    <row r="968" spans="2:8" x14ac:dyDescent="0.3">
      <c r="B968" s="26"/>
      <c r="C968" s="29"/>
      <c r="D968" s="29"/>
      <c r="E968" s="29"/>
      <c r="F968" s="29"/>
      <c r="G968" s="29"/>
      <c r="H968" s="29"/>
    </row>
    <row r="969" spans="2:8" x14ac:dyDescent="0.3">
      <c r="B969" s="26"/>
      <c r="C969" s="29"/>
      <c r="D969" s="29"/>
      <c r="E969" s="29"/>
      <c r="F969" s="29"/>
      <c r="G969" s="29"/>
      <c r="H969" s="29"/>
    </row>
    <row r="970" spans="2:8" x14ac:dyDescent="0.3">
      <c r="B970" s="26"/>
      <c r="C970" s="29"/>
      <c r="D970" s="29"/>
      <c r="E970" s="29"/>
      <c r="F970" s="29"/>
      <c r="G970" s="29"/>
      <c r="H970" s="29"/>
    </row>
    <row r="971" spans="2:8" x14ac:dyDescent="0.3">
      <c r="B971" s="26"/>
      <c r="C971" s="29"/>
      <c r="D971" s="29"/>
      <c r="E971" s="29"/>
      <c r="F971" s="29"/>
      <c r="G971" s="29"/>
      <c r="H971" s="29"/>
    </row>
    <row r="972" spans="2:8" x14ac:dyDescent="0.3">
      <c r="B972" s="26"/>
      <c r="C972" s="29"/>
      <c r="D972" s="29"/>
      <c r="E972" s="29"/>
      <c r="F972" s="29"/>
      <c r="G972" s="29"/>
      <c r="H972" s="29"/>
    </row>
    <row r="973" spans="2:8" x14ac:dyDescent="0.3">
      <c r="B973" s="26"/>
      <c r="C973" s="29"/>
      <c r="D973" s="29"/>
      <c r="E973" s="29"/>
      <c r="F973" s="29"/>
      <c r="G973" s="29"/>
      <c r="H973" s="29"/>
    </row>
    <row r="974" spans="2:8" x14ac:dyDescent="0.3">
      <c r="B974" s="26"/>
      <c r="C974" s="29"/>
      <c r="D974" s="29"/>
      <c r="E974" s="29"/>
      <c r="F974" s="29"/>
      <c r="G974" s="29"/>
      <c r="H974" s="29"/>
    </row>
    <row r="975" spans="2:8" x14ac:dyDescent="0.3">
      <c r="B975" s="26"/>
      <c r="C975" s="29"/>
      <c r="D975" s="29"/>
      <c r="E975" s="29"/>
      <c r="F975" s="29"/>
      <c r="G975" s="29"/>
      <c r="H975" s="29"/>
    </row>
    <row r="976" spans="2:8" x14ac:dyDescent="0.3">
      <c r="B976" s="26"/>
      <c r="C976" s="29"/>
      <c r="D976" s="29"/>
      <c r="E976" s="29"/>
      <c r="F976" s="29"/>
      <c r="G976" s="29"/>
      <c r="H976" s="29"/>
    </row>
    <row r="977" spans="2:8" x14ac:dyDescent="0.3">
      <c r="B977" s="26"/>
      <c r="C977" s="29"/>
      <c r="D977" s="29"/>
      <c r="E977" s="29"/>
      <c r="F977" s="29"/>
      <c r="G977" s="29"/>
      <c r="H977" s="29"/>
    </row>
    <row r="978" spans="2:8" x14ac:dyDescent="0.3">
      <c r="B978" s="26"/>
      <c r="C978" s="29"/>
      <c r="D978" s="29"/>
      <c r="E978" s="29"/>
      <c r="F978" s="29"/>
      <c r="G978" s="29"/>
      <c r="H978" s="29"/>
    </row>
    <row r="979" spans="2:8" x14ac:dyDescent="0.3">
      <c r="B979" s="26"/>
      <c r="C979" s="29"/>
      <c r="D979" s="29"/>
      <c r="E979" s="29"/>
      <c r="F979" s="29"/>
      <c r="G979" s="29"/>
      <c r="H979" s="29"/>
    </row>
    <row r="980" spans="2:8" x14ac:dyDescent="0.3">
      <c r="B980" s="26"/>
      <c r="C980" s="29"/>
      <c r="D980" s="29"/>
      <c r="E980" s="29"/>
      <c r="F980" s="29"/>
      <c r="G980" s="29"/>
      <c r="H980" s="29"/>
    </row>
    <row r="981" spans="2:8" x14ac:dyDescent="0.3">
      <c r="B981" s="26"/>
      <c r="C981" s="29"/>
      <c r="D981" s="29"/>
      <c r="E981" s="29"/>
      <c r="F981" s="29"/>
      <c r="G981" s="29"/>
      <c r="H981" s="29"/>
    </row>
    <row r="982" spans="2:8" x14ac:dyDescent="0.3">
      <c r="B982" s="26"/>
      <c r="C982" s="29"/>
      <c r="D982" s="29"/>
      <c r="E982" s="29"/>
      <c r="F982" s="29"/>
      <c r="G982" s="29"/>
      <c r="H982" s="29"/>
    </row>
    <row r="983" spans="2:8" x14ac:dyDescent="0.3">
      <c r="B983" s="26"/>
      <c r="C983" s="29"/>
      <c r="D983" s="29"/>
      <c r="E983" s="29"/>
      <c r="F983" s="29"/>
      <c r="G983" s="29"/>
      <c r="H983" s="29"/>
    </row>
    <row r="984" spans="2:8" x14ac:dyDescent="0.3">
      <c r="B984" s="26"/>
      <c r="C984" s="29"/>
      <c r="D984" s="29"/>
      <c r="E984" s="29"/>
      <c r="F984" s="29"/>
      <c r="G984" s="29"/>
      <c r="H984" s="29"/>
    </row>
    <row r="985" spans="2:8" x14ac:dyDescent="0.3">
      <c r="B985" s="26"/>
      <c r="C985" s="29"/>
      <c r="D985" s="29"/>
      <c r="E985" s="29"/>
      <c r="F985" s="29"/>
      <c r="G985" s="29"/>
      <c r="H985" s="29"/>
    </row>
    <row r="986" spans="2:8" x14ac:dyDescent="0.3">
      <c r="B986" s="26"/>
      <c r="C986" s="29"/>
      <c r="D986" s="29"/>
      <c r="E986" s="29"/>
      <c r="F986" s="29"/>
      <c r="G986" s="29"/>
      <c r="H986" s="29"/>
    </row>
    <row r="987" spans="2:8" x14ac:dyDescent="0.3">
      <c r="B987" s="26"/>
      <c r="C987" s="29"/>
      <c r="D987" s="29"/>
      <c r="E987" s="29"/>
      <c r="F987" s="29"/>
      <c r="G987" s="29"/>
      <c r="H987" s="29"/>
    </row>
    <row r="988" spans="2:8" x14ac:dyDescent="0.3">
      <c r="B988" s="26"/>
      <c r="C988" s="29"/>
      <c r="D988" s="29"/>
      <c r="E988" s="29"/>
      <c r="F988" s="29"/>
      <c r="G988" s="29"/>
      <c r="H988" s="29"/>
    </row>
    <row r="989" spans="2:8" x14ac:dyDescent="0.3">
      <c r="B989" s="26"/>
      <c r="C989" s="29"/>
      <c r="D989" s="29"/>
      <c r="E989" s="29"/>
      <c r="F989" s="29"/>
      <c r="G989" s="29"/>
      <c r="H989" s="29"/>
    </row>
    <row r="990" spans="2:8" x14ac:dyDescent="0.3">
      <c r="B990" s="26"/>
      <c r="C990" s="29"/>
      <c r="D990" s="29"/>
      <c r="E990" s="29"/>
      <c r="F990" s="29"/>
      <c r="G990" s="29"/>
      <c r="H990" s="29"/>
    </row>
    <row r="991" spans="2:8" x14ac:dyDescent="0.3">
      <c r="B991" s="26"/>
      <c r="C991" s="29"/>
      <c r="D991" s="29"/>
      <c r="E991" s="29"/>
      <c r="F991" s="29"/>
      <c r="G991" s="29"/>
      <c r="H991" s="29"/>
    </row>
    <row r="992" spans="2:8" x14ac:dyDescent="0.3">
      <c r="B992" s="26"/>
      <c r="C992" s="29"/>
      <c r="D992" s="29"/>
      <c r="E992" s="29"/>
      <c r="F992" s="29"/>
      <c r="G992" s="29"/>
      <c r="H992" s="29"/>
    </row>
    <row r="993" spans="2:8" x14ac:dyDescent="0.3">
      <c r="B993" s="26"/>
      <c r="C993" s="29"/>
      <c r="D993" s="29"/>
      <c r="E993" s="29"/>
      <c r="F993" s="29"/>
      <c r="G993" s="29"/>
      <c r="H993" s="29"/>
    </row>
    <row r="994" spans="2:8" x14ac:dyDescent="0.3">
      <c r="B994" s="26"/>
      <c r="C994" s="29"/>
      <c r="D994" s="29"/>
      <c r="E994" s="29"/>
      <c r="F994" s="29"/>
      <c r="G994" s="29"/>
      <c r="H994" s="29"/>
    </row>
    <row r="995" spans="2:8" x14ac:dyDescent="0.3">
      <c r="B995" s="26"/>
      <c r="C995" s="29"/>
      <c r="D995" s="29"/>
      <c r="E995" s="29"/>
      <c r="F995" s="29"/>
      <c r="G995" s="29"/>
      <c r="H995" s="29"/>
    </row>
    <row r="996" spans="2:8" x14ac:dyDescent="0.3">
      <c r="B996" s="26"/>
      <c r="C996" s="29"/>
      <c r="D996" s="29"/>
      <c r="E996" s="29"/>
      <c r="F996" s="29"/>
      <c r="G996" s="29"/>
      <c r="H996" s="29"/>
    </row>
    <row r="997" spans="2:8" x14ac:dyDescent="0.3">
      <c r="B997" s="26"/>
      <c r="C997" s="29"/>
      <c r="D997" s="29"/>
      <c r="E997" s="29"/>
      <c r="F997" s="29"/>
      <c r="G997" s="29"/>
      <c r="H997" s="29"/>
    </row>
    <row r="998" spans="2:8" x14ac:dyDescent="0.3">
      <c r="B998" s="26"/>
      <c r="C998" s="29"/>
      <c r="D998" s="29"/>
      <c r="E998" s="29"/>
      <c r="F998" s="29"/>
      <c r="G998" s="29"/>
      <c r="H998" s="29"/>
    </row>
    <row r="999" spans="2:8" x14ac:dyDescent="0.3">
      <c r="B999" s="26"/>
      <c r="C999" s="29"/>
      <c r="D999" s="29"/>
      <c r="E999" s="29"/>
      <c r="F999" s="29"/>
      <c r="G999" s="29"/>
      <c r="H999" s="29"/>
    </row>
    <row r="1000" spans="2:8" x14ac:dyDescent="0.3">
      <c r="B1000" s="26"/>
      <c r="C1000" s="29"/>
      <c r="D1000" s="29"/>
      <c r="E1000" s="29"/>
      <c r="F1000" s="29"/>
      <c r="G1000" s="29"/>
      <c r="H1000" s="29"/>
    </row>
    <row r="1001" spans="2:8" x14ac:dyDescent="0.3">
      <c r="B1001" s="26"/>
      <c r="C1001" s="29"/>
      <c r="D1001" s="29"/>
      <c r="E1001" s="29"/>
      <c r="F1001" s="29"/>
      <c r="G1001" s="29"/>
      <c r="H1001" s="29"/>
    </row>
    <row r="1002" spans="2:8" x14ac:dyDescent="0.3">
      <c r="B1002" s="26"/>
      <c r="C1002" s="29"/>
      <c r="D1002" s="29"/>
      <c r="E1002" s="29"/>
      <c r="F1002" s="29"/>
      <c r="G1002" s="29"/>
      <c r="H1002" s="29"/>
    </row>
    <row r="1003" spans="2:8" x14ac:dyDescent="0.3">
      <c r="B1003" s="26"/>
      <c r="C1003" s="29"/>
      <c r="D1003" s="29"/>
      <c r="E1003" s="29"/>
      <c r="F1003" s="29"/>
      <c r="G1003" s="29"/>
      <c r="H1003" s="29"/>
    </row>
    <row r="1004" spans="2:8" x14ac:dyDescent="0.3">
      <c r="B1004" s="26"/>
      <c r="C1004" s="29"/>
      <c r="D1004" s="29"/>
      <c r="E1004" s="29"/>
      <c r="F1004" s="29"/>
      <c r="G1004" s="29"/>
      <c r="H1004" s="29"/>
    </row>
    <row r="1005" spans="2:8" x14ac:dyDescent="0.3">
      <c r="B1005" s="26"/>
      <c r="C1005" s="29"/>
      <c r="D1005" s="29"/>
      <c r="E1005" s="29"/>
      <c r="F1005" s="29"/>
      <c r="G1005" s="29"/>
      <c r="H1005" s="29"/>
    </row>
    <row r="1006" spans="2:8" x14ac:dyDescent="0.3">
      <c r="B1006" s="26"/>
      <c r="C1006" s="29"/>
      <c r="D1006" s="29"/>
      <c r="E1006" s="29"/>
      <c r="F1006" s="29"/>
      <c r="G1006" s="29"/>
      <c r="H1006" s="29"/>
    </row>
    <row r="1007" spans="2:8" x14ac:dyDescent="0.3">
      <c r="B1007" s="26"/>
      <c r="C1007" s="29"/>
      <c r="D1007" s="29"/>
      <c r="E1007" s="29"/>
      <c r="F1007" s="29"/>
      <c r="G1007" s="29"/>
      <c r="H1007" s="29"/>
    </row>
    <row r="1008" spans="2:8" x14ac:dyDescent="0.3">
      <c r="B1008" s="26"/>
      <c r="C1008" s="29"/>
      <c r="D1008" s="29"/>
      <c r="E1008" s="29"/>
      <c r="F1008" s="29"/>
      <c r="G1008" s="29"/>
      <c r="H1008" s="29"/>
    </row>
    <row r="1009" spans="2:8" x14ac:dyDescent="0.3">
      <c r="B1009" s="26"/>
      <c r="C1009" s="29"/>
      <c r="D1009" s="29"/>
      <c r="E1009" s="29"/>
      <c r="F1009" s="29"/>
      <c r="G1009" s="29"/>
      <c r="H1009" s="29"/>
    </row>
    <row r="1010" spans="2:8" x14ac:dyDescent="0.3">
      <c r="B1010" s="26"/>
      <c r="C1010" s="29"/>
      <c r="D1010" s="29"/>
      <c r="E1010" s="29"/>
      <c r="F1010" s="29"/>
      <c r="G1010" s="29"/>
      <c r="H1010" s="29"/>
    </row>
    <row r="1011" spans="2:8" x14ac:dyDescent="0.3">
      <c r="B1011" s="26"/>
      <c r="C1011" s="29"/>
      <c r="D1011" s="29"/>
      <c r="E1011" s="29"/>
      <c r="F1011" s="29"/>
      <c r="G1011" s="29"/>
      <c r="H1011" s="29"/>
    </row>
    <row r="1012" spans="2:8" x14ac:dyDescent="0.3">
      <c r="B1012" s="26"/>
      <c r="C1012" s="29"/>
      <c r="D1012" s="29"/>
      <c r="E1012" s="29"/>
      <c r="F1012" s="29"/>
      <c r="G1012" s="29"/>
      <c r="H1012" s="29"/>
    </row>
    <row r="1013" spans="2:8" x14ac:dyDescent="0.3">
      <c r="B1013" s="26"/>
      <c r="C1013" s="29"/>
      <c r="D1013" s="29"/>
      <c r="E1013" s="29"/>
      <c r="F1013" s="29"/>
      <c r="G1013" s="29"/>
      <c r="H1013" s="29"/>
    </row>
    <row r="1014" spans="2:8" x14ac:dyDescent="0.3">
      <c r="B1014" s="26"/>
      <c r="C1014" s="29"/>
      <c r="D1014" s="29"/>
      <c r="E1014" s="29"/>
      <c r="F1014" s="29"/>
      <c r="G1014" s="29"/>
      <c r="H1014" s="29"/>
    </row>
    <row r="1015" spans="2:8" x14ac:dyDescent="0.3">
      <c r="B1015" s="26"/>
      <c r="C1015" s="29"/>
      <c r="D1015" s="29"/>
      <c r="E1015" s="29"/>
      <c r="F1015" s="29"/>
      <c r="G1015" s="29"/>
      <c r="H1015" s="29"/>
    </row>
    <row r="1016" spans="2:8" x14ac:dyDescent="0.3">
      <c r="B1016" s="26"/>
      <c r="C1016" s="29"/>
      <c r="D1016" s="29"/>
      <c r="E1016" s="29"/>
      <c r="F1016" s="29"/>
      <c r="G1016" s="29"/>
      <c r="H1016" s="29"/>
    </row>
    <row r="1017" spans="2:8" x14ac:dyDescent="0.3">
      <c r="B1017" s="26"/>
      <c r="C1017" s="29"/>
      <c r="D1017" s="29"/>
      <c r="E1017" s="29"/>
      <c r="F1017" s="29"/>
      <c r="G1017" s="29"/>
      <c r="H1017" s="29"/>
    </row>
    <row r="1018" spans="2:8" x14ac:dyDescent="0.3">
      <c r="B1018" s="26"/>
      <c r="C1018" s="29"/>
      <c r="D1018" s="29"/>
      <c r="E1018" s="29"/>
      <c r="F1018" s="29"/>
      <c r="G1018" s="29"/>
      <c r="H1018" s="29"/>
    </row>
    <row r="1019" spans="2:8" x14ac:dyDescent="0.3">
      <c r="B1019" s="26"/>
      <c r="C1019" s="29"/>
      <c r="D1019" s="29"/>
      <c r="E1019" s="29"/>
      <c r="F1019" s="29"/>
      <c r="G1019" s="29"/>
      <c r="H1019" s="29"/>
    </row>
    <row r="1020" spans="2:8" x14ac:dyDescent="0.3">
      <c r="B1020" s="26"/>
      <c r="C1020" s="29"/>
      <c r="D1020" s="29"/>
      <c r="E1020" s="29"/>
      <c r="F1020" s="29"/>
      <c r="G1020" s="29"/>
      <c r="H1020" s="29"/>
    </row>
    <row r="1021" spans="2:8" x14ac:dyDescent="0.3">
      <c r="B1021" s="26"/>
      <c r="C1021" s="29"/>
      <c r="D1021" s="29"/>
      <c r="E1021" s="29"/>
      <c r="F1021" s="29"/>
      <c r="G1021" s="29"/>
      <c r="H1021" s="29"/>
    </row>
    <row r="1022" spans="2:8" x14ac:dyDescent="0.3">
      <c r="B1022" s="26"/>
      <c r="C1022" s="29"/>
      <c r="D1022" s="29"/>
      <c r="E1022" s="29"/>
      <c r="F1022" s="29"/>
      <c r="G1022" s="29"/>
      <c r="H1022" s="29"/>
    </row>
    <row r="1023" spans="2:8" x14ac:dyDescent="0.3">
      <c r="B1023" s="26"/>
      <c r="C1023" s="29"/>
      <c r="D1023" s="29"/>
      <c r="E1023" s="29"/>
      <c r="F1023" s="29"/>
      <c r="G1023" s="29"/>
      <c r="H1023" s="29"/>
    </row>
    <row r="1024" spans="2:8" x14ac:dyDescent="0.3">
      <c r="B1024" s="26"/>
      <c r="C1024" s="29"/>
      <c r="D1024" s="29"/>
      <c r="E1024" s="29"/>
      <c r="F1024" s="29"/>
      <c r="G1024" s="29"/>
      <c r="H1024" s="29"/>
    </row>
    <row r="1025" spans="2:8" x14ac:dyDescent="0.3">
      <c r="B1025" s="26"/>
      <c r="C1025" s="29"/>
      <c r="D1025" s="29"/>
      <c r="E1025" s="29"/>
      <c r="F1025" s="29"/>
      <c r="G1025" s="29"/>
      <c r="H1025" s="29"/>
    </row>
    <row r="1026" spans="2:8" x14ac:dyDescent="0.3">
      <c r="B1026" s="26"/>
      <c r="C1026" s="29"/>
      <c r="D1026" s="29"/>
      <c r="E1026" s="29"/>
      <c r="F1026" s="29"/>
      <c r="G1026" s="29"/>
      <c r="H1026" s="29"/>
    </row>
    <row r="1027" spans="2:8" x14ac:dyDescent="0.3">
      <c r="B1027" s="26"/>
      <c r="C1027" s="29"/>
      <c r="D1027" s="29"/>
      <c r="E1027" s="29"/>
      <c r="F1027" s="29"/>
      <c r="G1027" s="29"/>
      <c r="H1027" s="29"/>
    </row>
    <row r="1028" spans="2:8" x14ac:dyDescent="0.3">
      <c r="B1028" s="26"/>
      <c r="C1028" s="29"/>
      <c r="D1028" s="29"/>
      <c r="E1028" s="29"/>
      <c r="F1028" s="29"/>
      <c r="G1028" s="29"/>
      <c r="H1028" s="29"/>
    </row>
    <row r="1029" spans="2:8" x14ac:dyDescent="0.3">
      <c r="B1029" s="26"/>
      <c r="C1029" s="29"/>
      <c r="D1029" s="29"/>
      <c r="E1029" s="29"/>
      <c r="F1029" s="29"/>
      <c r="G1029" s="29"/>
      <c r="H1029" s="29"/>
    </row>
    <row r="1030" spans="2:8" x14ac:dyDescent="0.3">
      <c r="B1030" s="26"/>
      <c r="C1030" s="29"/>
      <c r="D1030" s="29"/>
      <c r="E1030" s="29"/>
      <c r="F1030" s="29"/>
      <c r="G1030" s="29"/>
      <c r="H1030" s="29"/>
    </row>
    <row r="1031" spans="2:8" x14ac:dyDescent="0.3">
      <c r="B1031" s="26"/>
      <c r="C1031" s="29"/>
      <c r="D1031" s="29"/>
      <c r="E1031" s="29"/>
      <c r="F1031" s="29"/>
      <c r="G1031" s="29"/>
      <c r="H1031" s="29"/>
    </row>
    <row r="1032" spans="2:8" x14ac:dyDescent="0.3">
      <c r="B1032" s="26"/>
      <c r="C1032" s="29"/>
      <c r="D1032" s="29"/>
      <c r="E1032" s="29"/>
      <c r="F1032" s="29"/>
      <c r="G1032" s="29"/>
      <c r="H1032" s="29"/>
    </row>
    <row r="1033" spans="2:8" x14ac:dyDescent="0.3">
      <c r="B1033" s="26"/>
      <c r="C1033" s="29"/>
      <c r="D1033" s="29"/>
      <c r="E1033" s="29"/>
      <c r="F1033" s="29"/>
      <c r="G1033" s="29"/>
      <c r="H1033" s="29"/>
    </row>
    <row r="1034" spans="2:8" x14ac:dyDescent="0.3">
      <c r="B1034" s="26"/>
      <c r="C1034" s="29"/>
      <c r="D1034" s="29"/>
      <c r="E1034" s="29"/>
      <c r="F1034" s="29"/>
      <c r="G1034" s="29"/>
      <c r="H1034" s="29"/>
    </row>
    <row r="1035" spans="2:8" x14ac:dyDescent="0.3">
      <c r="B1035" s="26"/>
      <c r="C1035" s="29"/>
      <c r="D1035" s="29"/>
      <c r="E1035" s="29"/>
      <c r="F1035" s="29"/>
      <c r="G1035" s="29"/>
      <c r="H1035" s="29"/>
    </row>
    <row r="1036" spans="2:8" x14ac:dyDescent="0.3">
      <c r="B1036" s="26"/>
      <c r="C1036" s="29"/>
      <c r="D1036" s="29"/>
      <c r="E1036" s="29"/>
      <c r="F1036" s="29"/>
      <c r="G1036" s="29"/>
      <c r="H1036" s="29"/>
    </row>
    <row r="1037" spans="2:8" x14ac:dyDescent="0.3">
      <c r="B1037" s="26"/>
      <c r="C1037" s="29"/>
      <c r="D1037" s="29"/>
      <c r="E1037" s="29"/>
      <c r="F1037" s="29"/>
      <c r="G1037" s="29"/>
      <c r="H1037" s="29"/>
    </row>
    <row r="1038" spans="2:8" x14ac:dyDescent="0.3">
      <c r="B1038" s="26"/>
      <c r="C1038" s="29"/>
      <c r="D1038" s="29"/>
      <c r="E1038" s="29"/>
      <c r="F1038" s="29"/>
      <c r="G1038" s="29"/>
      <c r="H1038" s="29"/>
    </row>
    <row r="1039" spans="2:8" x14ac:dyDescent="0.3">
      <c r="B1039" s="26"/>
      <c r="C1039" s="29"/>
      <c r="D1039" s="29"/>
      <c r="E1039" s="29"/>
      <c r="F1039" s="29"/>
      <c r="G1039" s="29"/>
      <c r="H1039" s="29"/>
    </row>
    <row r="1040" spans="2:8" x14ac:dyDescent="0.3">
      <c r="B1040" s="26"/>
      <c r="C1040" s="29"/>
      <c r="D1040" s="29"/>
      <c r="E1040" s="29"/>
      <c r="F1040" s="29"/>
      <c r="G1040" s="29"/>
      <c r="H1040" s="29"/>
    </row>
    <row r="1041" spans="2:8" x14ac:dyDescent="0.3">
      <c r="B1041" s="26"/>
      <c r="C1041" s="29"/>
      <c r="D1041" s="29"/>
      <c r="E1041" s="29"/>
      <c r="F1041" s="29"/>
      <c r="G1041" s="29"/>
      <c r="H1041" s="29"/>
    </row>
    <row r="1042" spans="2:8" x14ac:dyDescent="0.3">
      <c r="B1042" s="26"/>
      <c r="C1042" s="29"/>
      <c r="D1042" s="29"/>
      <c r="E1042" s="29"/>
      <c r="F1042" s="29"/>
      <c r="G1042" s="29"/>
      <c r="H1042" s="29"/>
    </row>
    <row r="1043" spans="2:8" x14ac:dyDescent="0.3">
      <c r="B1043" s="26"/>
      <c r="C1043" s="29"/>
      <c r="D1043" s="29"/>
      <c r="E1043" s="29"/>
      <c r="F1043" s="29"/>
      <c r="G1043" s="29"/>
      <c r="H1043" s="29"/>
    </row>
    <row r="1044" spans="2:8" x14ac:dyDescent="0.3">
      <c r="B1044" s="26"/>
      <c r="C1044" s="29"/>
      <c r="D1044" s="29"/>
      <c r="E1044" s="29"/>
      <c r="F1044" s="29"/>
      <c r="G1044" s="29"/>
      <c r="H1044" s="29"/>
    </row>
    <row r="1045" spans="2:8" x14ac:dyDescent="0.3">
      <c r="B1045" s="26"/>
      <c r="C1045" s="29"/>
      <c r="D1045" s="29"/>
      <c r="E1045" s="29"/>
      <c r="F1045" s="29"/>
      <c r="G1045" s="29"/>
      <c r="H1045" s="29"/>
    </row>
    <row r="1046" spans="2:8" x14ac:dyDescent="0.3">
      <c r="B1046" s="26"/>
      <c r="C1046" s="29"/>
      <c r="D1046" s="29"/>
      <c r="E1046" s="29"/>
      <c r="F1046" s="29"/>
      <c r="G1046" s="29"/>
      <c r="H1046" s="29"/>
    </row>
    <row r="1047" spans="2:8" x14ac:dyDescent="0.3">
      <c r="B1047" s="26"/>
      <c r="C1047" s="29"/>
      <c r="D1047" s="29"/>
      <c r="E1047" s="29"/>
      <c r="F1047" s="29"/>
      <c r="G1047" s="29"/>
      <c r="H1047" s="29"/>
    </row>
    <row r="1048" spans="2:8" x14ac:dyDescent="0.3">
      <c r="B1048" s="26"/>
      <c r="C1048" s="29"/>
      <c r="D1048" s="29"/>
      <c r="E1048" s="29"/>
      <c r="F1048" s="29"/>
      <c r="G1048" s="29"/>
      <c r="H1048" s="29"/>
    </row>
    <row r="1049" spans="2:8" x14ac:dyDescent="0.3">
      <c r="B1049" s="26"/>
      <c r="C1049" s="29"/>
      <c r="D1049" s="29"/>
      <c r="E1049" s="29"/>
      <c r="F1049" s="29"/>
      <c r="G1049" s="29"/>
      <c r="H1049" s="29"/>
    </row>
    <row r="1050" spans="2:8" x14ac:dyDescent="0.3">
      <c r="B1050" s="26"/>
      <c r="C1050" s="29"/>
      <c r="D1050" s="29"/>
      <c r="E1050" s="29"/>
      <c r="F1050" s="29"/>
      <c r="G1050" s="29"/>
      <c r="H1050" s="29"/>
    </row>
    <row r="1051" spans="2:8" x14ac:dyDescent="0.3">
      <c r="B1051" s="26"/>
      <c r="C1051" s="29"/>
      <c r="D1051" s="29"/>
      <c r="E1051" s="29"/>
      <c r="F1051" s="29"/>
      <c r="G1051" s="29"/>
      <c r="H1051" s="29"/>
    </row>
    <row r="1052" spans="2:8" x14ac:dyDescent="0.3">
      <c r="B1052" s="26"/>
      <c r="C1052" s="29"/>
      <c r="D1052" s="29"/>
      <c r="E1052" s="29"/>
      <c r="F1052" s="29"/>
      <c r="G1052" s="29"/>
      <c r="H1052" s="29"/>
    </row>
    <row r="1053" spans="2:8" x14ac:dyDescent="0.3">
      <c r="B1053" s="26"/>
      <c r="C1053" s="29"/>
      <c r="D1053" s="29"/>
      <c r="E1053" s="29"/>
      <c r="F1053" s="29"/>
      <c r="G1053" s="29"/>
      <c r="H1053" s="29"/>
    </row>
    <row r="1054" spans="2:8" x14ac:dyDescent="0.3">
      <c r="B1054" s="26"/>
      <c r="C1054" s="29"/>
      <c r="D1054" s="29"/>
      <c r="E1054" s="29"/>
      <c r="F1054" s="29"/>
      <c r="G1054" s="29"/>
      <c r="H1054" s="29"/>
    </row>
    <row r="1055" spans="2:8" x14ac:dyDescent="0.3">
      <c r="B1055" s="26"/>
      <c r="C1055" s="29"/>
      <c r="D1055" s="29"/>
      <c r="E1055" s="29"/>
      <c r="F1055" s="29"/>
      <c r="G1055" s="29"/>
      <c r="H1055" s="29"/>
    </row>
    <row r="1056" spans="2:8" x14ac:dyDescent="0.3">
      <c r="B1056" s="26"/>
      <c r="C1056" s="29"/>
      <c r="D1056" s="29"/>
      <c r="E1056" s="29"/>
      <c r="F1056" s="29"/>
      <c r="G1056" s="29"/>
      <c r="H1056" s="29"/>
    </row>
    <row r="1057" spans="2:8" x14ac:dyDescent="0.3">
      <c r="B1057" s="26"/>
      <c r="C1057" s="29"/>
      <c r="D1057" s="29"/>
      <c r="E1057" s="29"/>
      <c r="F1057" s="29"/>
      <c r="G1057" s="29"/>
      <c r="H1057" s="29"/>
    </row>
    <row r="1058" spans="2:8" x14ac:dyDescent="0.3">
      <c r="B1058" s="26"/>
      <c r="C1058" s="29"/>
      <c r="D1058" s="29"/>
      <c r="E1058" s="29"/>
      <c r="F1058" s="29"/>
      <c r="G1058" s="29"/>
      <c r="H1058" s="29"/>
    </row>
    <row r="1059" spans="2:8" x14ac:dyDescent="0.3">
      <c r="B1059" s="26"/>
      <c r="C1059" s="29"/>
      <c r="D1059" s="29"/>
      <c r="E1059" s="29"/>
      <c r="F1059" s="29"/>
      <c r="G1059" s="29"/>
      <c r="H1059" s="29"/>
    </row>
    <row r="1060" spans="2:8" x14ac:dyDescent="0.3">
      <c r="B1060" s="26"/>
      <c r="C1060" s="29"/>
      <c r="D1060" s="29"/>
      <c r="E1060" s="29"/>
      <c r="F1060" s="29"/>
      <c r="G1060" s="29"/>
      <c r="H1060" s="29"/>
    </row>
    <row r="1061" spans="2:8" x14ac:dyDescent="0.3">
      <c r="B1061" s="29"/>
      <c r="C1061" s="29"/>
      <c r="D1061" s="29"/>
      <c r="E1061" s="29"/>
      <c r="F1061" s="29"/>
      <c r="G1061" s="29"/>
      <c r="H1061" s="29"/>
    </row>
    <row r="1062" spans="2:8" x14ac:dyDescent="0.3">
      <c r="B1062" s="29"/>
      <c r="C1062" s="29"/>
      <c r="D1062" s="29"/>
      <c r="E1062" s="29"/>
      <c r="F1062" s="29"/>
      <c r="G1062" s="29"/>
      <c r="H1062" s="29"/>
    </row>
    <row r="1063" spans="2:8" x14ac:dyDescent="0.3">
      <c r="B1063" s="29"/>
      <c r="C1063" s="29"/>
      <c r="D1063" s="29"/>
      <c r="E1063" s="29"/>
      <c r="F1063" s="29"/>
      <c r="G1063" s="29"/>
      <c r="H1063" s="29"/>
    </row>
    <row r="1064" spans="2:8" x14ac:dyDescent="0.3">
      <c r="B1064" s="29"/>
      <c r="C1064" s="29"/>
      <c r="D1064" s="29"/>
      <c r="E1064" s="29"/>
      <c r="F1064" s="29"/>
      <c r="G1064" s="29"/>
      <c r="H1064" s="29"/>
    </row>
    <row r="1065" spans="2:8" x14ac:dyDescent="0.3">
      <c r="B1065" s="29"/>
      <c r="C1065" s="29"/>
      <c r="D1065" s="29"/>
      <c r="E1065" s="29"/>
      <c r="F1065" s="29"/>
      <c r="G1065" s="29"/>
      <c r="H1065" s="29"/>
    </row>
    <row r="1066" spans="2:8" x14ac:dyDescent="0.3">
      <c r="B1066" s="29"/>
      <c r="C1066" s="29"/>
      <c r="D1066" s="29"/>
      <c r="E1066" s="29"/>
      <c r="F1066" s="29"/>
      <c r="G1066" s="29"/>
      <c r="H1066" s="29"/>
    </row>
    <row r="1067" spans="2:8" x14ac:dyDescent="0.3">
      <c r="B1067" s="29"/>
      <c r="C1067" s="29"/>
      <c r="D1067" s="29"/>
      <c r="E1067" s="29"/>
      <c r="F1067" s="29"/>
      <c r="G1067" s="29"/>
      <c r="H1067" s="29"/>
    </row>
    <row r="1068" spans="2:8" x14ac:dyDescent="0.3">
      <c r="B1068" s="29"/>
      <c r="C1068" s="29"/>
      <c r="D1068" s="29"/>
      <c r="E1068" s="29"/>
      <c r="F1068" s="29"/>
      <c r="G1068" s="29"/>
      <c r="H1068" s="29"/>
    </row>
    <row r="1069" spans="2:8" x14ac:dyDescent="0.3">
      <c r="B1069" s="29"/>
      <c r="C1069" s="29"/>
      <c r="D1069" s="29"/>
      <c r="E1069" s="29"/>
      <c r="F1069" s="29"/>
      <c r="G1069" s="29"/>
      <c r="H1069" s="29"/>
    </row>
    <row r="1070" spans="2:8" x14ac:dyDescent="0.3">
      <c r="B1070" s="29"/>
      <c r="C1070" s="29"/>
      <c r="D1070" s="29"/>
      <c r="E1070" s="29"/>
      <c r="F1070" s="29"/>
      <c r="G1070" s="29"/>
      <c r="H1070" s="29"/>
    </row>
    <row r="1071" spans="2:8" x14ac:dyDescent="0.3">
      <c r="B1071" s="29"/>
      <c r="C1071" s="29"/>
      <c r="D1071" s="29"/>
      <c r="E1071" s="29"/>
      <c r="F1071" s="29"/>
      <c r="G1071" s="29"/>
      <c r="H1071" s="29"/>
    </row>
    <row r="1072" spans="2:8" x14ac:dyDescent="0.3">
      <c r="B1072" s="29"/>
      <c r="C1072" s="29"/>
      <c r="D1072" s="29"/>
      <c r="E1072" s="29"/>
      <c r="F1072" s="29"/>
      <c r="G1072" s="29"/>
      <c r="H1072" s="29"/>
    </row>
    <row r="1073" spans="2:8" x14ac:dyDescent="0.3">
      <c r="B1073" s="29"/>
      <c r="C1073" s="29"/>
      <c r="D1073" s="29"/>
      <c r="E1073" s="29"/>
      <c r="F1073" s="29"/>
      <c r="G1073" s="29"/>
      <c r="H1073" s="29"/>
    </row>
    <row r="1074" spans="2:8" x14ac:dyDescent="0.3">
      <c r="B1074" s="29"/>
      <c r="C1074" s="29"/>
      <c r="D1074" s="29"/>
      <c r="E1074" s="29"/>
      <c r="F1074" s="29"/>
      <c r="G1074" s="29"/>
      <c r="H1074" s="29"/>
    </row>
    <row r="1075" spans="2:8" x14ac:dyDescent="0.3">
      <c r="B1075" s="29"/>
      <c r="C1075" s="29"/>
      <c r="D1075" s="29"/>
      <c r="E1075" s="29"/>
      <c r="F1075" s="29"/>
      <c r="G1075" s="29"/>
      <c r="H1075" s="29"/>
    </row>
    <row r="1076" spans="2:8" x14ac:dyDescent="0.3">
      <c r="B1076" s="29"/>
      <c r="C1076" s="29"/>
      <c r="D1076" s="29"/>
      <c r="E1076" s="29"/>
      <c r="F1076" s="29"/>
      <c r="G1076" s="29"/>
      <c r="H1076" s="29"/>
    </row>
    <row r="1077" spans="2:8" x14ac:dyDescent="0.3">
      <c r="B1077" s="29"/>
      <c r="C1077" s="29"/>
      <c r="D1077" s="29"/>
      <c r="E1077" s="29"/>
      <c r="F1077" s="29"/>
      <c r="G1077" s="29"/>
      <c r="H1077" s="29"/>
    </row>
    <row r="1078" spans="2:8" x14ac:dyDescent="0.3">
      <c r="B1078" s="29"/>
      <c r="C1078" s="29"/>
      <c r="D1078" s="29"/>
      <c r="E1078" s="29"/>
      <c r="F1078" s="29"/>
      <c r="G1078" s="29"/>
      <c r="H1078" s="29"/>
    </row>
    <row r="1079" spans="2:8" x14ac:dyDescent="0.3">
      <c r="B1079" s="29"/>
      <c r="C1079" s="29"/>
      <c r="D1079" s="29"/>
      <c r="E1079" s="29"/>
      <c r="F1079" s="29"/>
      <c r="G1079" s="29"/>
      <c r="H1079" s="29"/>
    </row>
    <row r="1080" spans="2:8" x14ac:dyDescent="0.3">
      <c r="B1080" s="29"/>
      <c r="C1080" s="29"/>
      <c r="D1080" s="29"/>
      <c r="E1080" s="29"/>
      <c r="F1080" s="29"/>
      <c r="G1080" s="29"/>
      <c r="H1080" s="29"/>
    </row>
    <row r="1081" spans="2:8" x14ac:dyDescent="0.3">
      <c r="B1081" s="29"/>
      <c r="C1081" s="29"/>
      <c r="D1081" s="29"/>
      <c r="E1081" s="29"/>
      <c r="F1081" s="29"/>
      <c r="G1081" s="29"/>
      <c r="H1081" s="29"/>
    </row>
    <row r="1082" spans="2:8" x14ac:dyDescent="0.3">
      <c r="B1082" s="29"/>
      <c r="C1082" s="29"/>
      <c r="D1082" s="29"/>
      <c r="E1082" s="29"/>
      <c r="F1082" s="29"/>
      <c r="G1082" s="29"/>
      <c r="H1082" s="29"/>
    </row>
    <row r="1083" spans="2:8" x14ac:dyDescent="0.3">
      <c r="B1083" s="29"/>
      <c r="C1083" s="29"/>
      <c r="D1083" s="29"/>
      <c r="E1083" s="29"/>
      <c r="F1083" s="29"/>
      <c r="G1083" s="29"/>
      <c r="H1083" s="29"/>
    </row>
    <row r="1084" spans="2:8" x14ac:dyDescent="0.3">
      <c r="B1084" s="29"/>
      <c r="C1084" s="29"/>
      <c r="D1084" s="29"/>
      <c r="E1084" s="29"/>
      <c r="F1084" s="29"/>
      <c r="G1084" s="29"/>
      <c r="H1084" s="29"/>
    </row>
    <row r="1085" spans="2:8" x14ac:dyDescent="0.3">
      <c r="B1085" s="29"/>
      <c r="C1085" s="29"/>
      <c r="D1085" s="29"/>
      <c r="E1085" s="29"/>
      <c r="F1085" s="29"/>
      <c r="G1085" s="29"/>
      <c r="H1085" s="29"/>
    </row>
    <row r="1086" spans="2:8" x14ac:dyDescent="0.3">
      <c r="B1086" s="29"/>
      <c r="C1086" s="29"/>
      <c r="D1086" s="29"/>
      <c r="E1086" s="29"/>
      <c r="F1086" s="29"/>
      <c r="G1086" s="29"/>
      <c r="H1086" s="29"/>
    </row>
    <row r="1087" spans="2:8" x14ac:dyDescent="0.3">
      <c r="B1087" s="29"/>
      <c r="C1087" s="29"/>
      <c r="D1087" s="29"/>
      <c r="E1087" s="29"/>
      <c r="F1087" s="29"/>
      <c r="G1087" s="29"/>
      <c r="H1087" s="29"/>
    </row>
    <row r="1088" spans="2:8" x14ac:dyDescent="0.3">
      <c r="B1088" s="29"/>
      <c r="C1088" s="29"/>
      <c r="D1088" s="29"/>
      <c r="E1088" s="29"/>
      <c r="F1088" s="29"/>
      <c r="G1088" s="29"/>
      <c r="H1088" s="29"/>
    </row>
    <row r="1089" spans="2:8" x14ac:dyDescent="0.3">
      <c r="B1089" s="29"/>
      <c r="C1089" s="29"/>
      <c r="D1089" s="29"/>
      <c r="E1089" s="29"/>
      <c r="F1089" s="29"/>
      <c r="G1089" s="29"/>
      <c r="H1089" s="29"/>
    </row>
    <row r="1090" spans="2:8" x14ac:dyDescent="0.3">
      <c r="B1090" s="29"/>
      <c r="C1090" s="29"/>
      <c r="D1090" s="29"/>
      <c r="E1090" s="29"/>
      <c r="F1090" s="29"/>
      <c r="G1090" s="29"/>
      <c r="H1090" s="29"/>
    </row>
    <row r="1091" spans="2:8" x14ac:dyDescent="0.3">
      <c r="B1091" s="29"/>
      <c r="C1091" s="29"/>
      <c r="D1091" s="29"/>
      <c r="E1091" s="29"/>
      <c r="F1091" s="29"/>
      <c r="G1091" s="29"/>
      <c r="H1091" s="29"/>
    </row>
    <row r="1092" spans="2:8" x14ac:dyDescent="0.3">
      <c r="B1092" s="29"/>
      <c r="C1092" s="29"/>
      <c r="D1092" s="29"/>
      <c r="E1092" s="29"/>
      <c r="F1092" s="29"/>
      <c r="G1092" s="29"/>
      <c r="H1092" s="29"/>
    </row>
    <row r="1093" spans="2:8" x14ac:dyDescent="0.3">
      <c r="B1093" s="29"/>
      <c r="C1093" s="29"/>
      <c r="D1093" s="29"/>
      <c r="E1093" s="29"/>
      <c r="F1093" s="29"/>
      <c r="G1093" s="29"/>
      <c r="H1093" s="29"/>
    </row>
    <row r="1094" spans="2:8" x14ac:dyDescent="0.3">
      <c r="B1094" s="29"/>
      <c r="C1094" s="29"/>
      <c r="D1094" s="29"/>
      <c r="E1094" s="29"/>
      <c r="F1094" s="29"/>
      <c r="G1094" s="29"/>
      <c r="H1094" s="29"/>
    </row>
    <row r="1095" spans="2:8" x14ac:dyDescent="0.3">
      <c r="B1095" s="29"/>
      <c r="C1095" s="29"/>
      <c r="D1095" s="29"/>
      <c r="E1095" s="29"/>
      <c r="F1095" s="29"/>
      <c r="G1095" s="29"/>
      <c r="H1095" s="29"/>
    </row>
    <row r="1096" spans="2:8" x14ac:dyDescent="0.3">
      <c r="B1096" s="29"/>
      <c r="C1096" s="29"/>
      <c r="D1096" s="29"/>
      <c r="E1096" s="29"/>
      <c r="F1096" s="29"/>
      <c r="G1096" s="29"/>
      <c r="H1096" s="29"/>
    </row>
    <row r="1097" spans="2:8" x14ac:dyDescent="0.3">
      <c r="B1097" s="29"/>
      <c r="C1097" s="29"/>
      <c r="D1097" s="29"/>
      <c r="E1097" s="29"/>
      <c r="F1097" s="29"/>
      <c r="G1097" s="29"/>
      <c r="H1097" s="29"/>
    </row>
    <row r="1098" spans="2:8" x14ac:dyDescent="0.3">
      <c r="B1098" s="29"/>
      <c r="C1098" s="29"/>
      <c r="D1098" s="29"/>
      <c r="E1098" s="29"/>
      <c r="F1098" s="29"/>
      <c r="G1098" s="29"/>
      <c r="H1098" s="29"/>
    </row>
    <row r="1099" spans="2:8" x14ac:dyDescent="0.3">
      <c r="B1099" s="29"/>
      <c r="C1099" s="29"/>
      <c r="D1099" s="29"/>
      <c r="E1099" s="29"/>
      <c r="F1099" s="29"/>
      <c r="G1099" s="29"/>
      <c r="H1099" s="29"/>
    </row>
    <row r="1100" spans="2:8" x14ac:dyDescent="0.3">
      <c r="B1100" s="29"/>
      <c r="C1100" s="29"/>
      <c r="D1100" s="29"/>
      <c r="E1100" s="29"/>
      <c r="F1100" s="29"/>
      <c r="G1100" s="29"/>
      <c r="H1100" s="29"/>
    </row>
    <row r="1101" spans="2:8" x14ac:dyDescent="0.3">
      <c r="B1101" s="29"/>
      <c r="C1101" s="29"/>
      <c r="D1101" s="29"/>
      <c r="E1101" s="29"/>
      <c r="F1101" s="29"/>
      <c r="G1101" s="29"/>
      <c r="H1101" s="29"/>
    </row>
    <row r="1102" spans="2:8" x14ac:dyDescent="0.3">
      <c r="B1102" s="29"/>
      <c r="C1102" s="29"/>
      <c r="D1102" s="29"/>
      <c r="E1102" s="29"/>
      <c r="F1102" s="29"/>
      <c r="G1102" s="29"/>
      <c r="H1102" s="29"/>
    </row>
    <row r="1103" spans="2:8" x14ac:dyDescent="0.3">
      <c r="B1103" s="29"/>
      <c r="C1103" s="29"/>
      <c r="D1103" s="29"/>
      <c r="E1103" s="29"/>
      <c r="F1103" s="29"/>
      <c r="G1103" s="29"/>
      <c r="H1103" s="29"/>
    </row>
    <row r="1104" spans="2:8" x14ac:dyDescent="0.3">
      <c r="B1104" s="29"/>
      <c r="C1104" s="29"/>
      <c r="D1104" s="29"/>
      <c r="E1104" s="29"/>
      <c r="F1104" s="29"/>
      <c r="G1104" s="29"/>
      <c r="H1104" s="29"/>
    </row>
    <row r="1105" spans="2:8" x14ac:dyDescent="0.3">
      <c r="B1105" s="29"/>
      <c r="C1105" s="29"/>
      <c r="D1105" s="29"/>
      <c r="E1105" s="29"/>
      <c r="F1105" s="29"/>
      <c r="G1105" s="29"/>
      <c r="H1105" s="29"/>
    </row>
    <row r="1106" spans="2:8" x14ac:dyDescent="0.3">
      <c r="B1106" s="29"/>
      <c r="C1106" s="29"/>
      <c r="D1106" s="29"/>
      <c r="E1106" s="29"/>
      <c r="F1106" s="29"/>
      <c r="G1106" s="29"/>
      <c r="H1106" s="29"/>
    </row>
    <row r="1107" spans="2:8" x14ac:dyDescent="0.3">
      <c r="B1107" s="29"/>
      <c r="C1107" s="29"/>
      <c r="D1107" s="29"/>
      <c r="E1107" s="29"/>
      <c r="F1107" s="29"/>
      <c r="G1107" s="29"/>
      <c r="H1107" s="29"/>
    </row>
    <row r="1108" spans="2:8" x14ac:dyDescent="0.3">
      <c r="B1108" s="29"/>
      <c r="C1108" s="29"/>
      <c r="D1108" s="29"/>
      <c r="E1108" s="29"/>
      <c r="F1108" s="29"/>
      <c r="G1108" s="29"/>
      <c r="H1108" s="29"/>
    </row>
    <row r="1109" spans="2:8" x14ac:dyDescent="0.3">
      <c r="B1109" s="29"/>
      <c r="C1109" s="29"/>
      <c r="D1109" s="29"/>
      <c r="E1109" s="29"/>
      <c r="F1109" s="29"/>
      <c r="G1109" s="29"/>
      <c r="H1109" s="29"/>
    </row>
    <row r="1110" spans="2:8" x14ac:dyDescent="0.3">
      <c r="B1110" s="29"/>
      <c r="C1110" s="29"/>
      <c r="D1110" s="29"/>
      <c r="E1110" s="29"/>
      <c r="F1110" s="29"/>
      <c r="G1110" s="29"/>
      <c r="H1110" s="29"/>
    </row>
    <row r="1111" spans="2:8" x14ac:dyDescent="0.3">
      <c r="B1111" s="29"/>
      <c r="C1111" s="29"/>
      <c r="D1111" s="29"/>
      <c r="E1111" s="29"/>
      <c r="F1111" s="29"/>
      <c r="G1111" s="29"/>
      <c r="H1111" s="29"/>
    </row>
    <row r="1112" spans="2:8" x14ac:dyDescent="0.3">
      <c r="B1112" s="29"/>
      <c r="C1112" s="29"/>
      <c r="D1112" s="29"/>
      <c r="E1112" s="29"/>
      <c r="F1112" s="29"/>
      <c r="G1112" s="29"/>
      <c r="H1112" s="29"/>
    </row>
    <row r="1113" spans="2:8" x14ac:dyDescent="0.3">
      <c r="B1113" s="29"/>
      <c r="C1113" s="29"/>
      <c r="D1113" s="29"/>
      <c r="E1113" s="29"/>
      <c r="F1113" s="29"/>
      <c r="G1113" s="29"/>
      <c r="H1113" s="29"/>
    </row>
    <row r="1114" spans="2:8" x14ac:dyDescent="0.3">
      <c r="B1114" s="29"/>
      <c r="C1114" s="29"/>
      <c r="D1114" s="29"/>
      <c r="E1114" s="29"/>
      <c r="F1114" s="29"/>
      <c r="G1114" s="29"/>
      <c r="H1114" s="29"/>
    </row>
    <row r="1115" spans="2:8" x14ac:dyDescent="0.3">
      <c r="B1115" s="29"/>
      <c r="C1115" s="29"/>
      <c r="D1115" s="29"/>
      <c r="E1115" s="29"/>
      <c r="F1115" s="29"/>
      <c r="G1115" s="29"/>
      <c r="H1115" s="29"/>
    </row>
    <row r="1116" spans="2:8" x14ac:dyDescent="0.3">
      <c r="B1116" s="29"/>
      <c r="C1116" s="29"/>
      <c r="D1116" s="29"/>
      <c r="E1116" s="29"/>
      <c r="F1116" s="29"/>
      <c r="G1116" s="29"/>
      <c r="H1116" s="29"/>
    </row>
    <row r="1117" spans="2:8" x14ac:dyDescent="0.3">
      <c r="B1117" s="29"/>
      <c r="C1117" s="29"/>
      <c r="D1117" s="29"/>
      <c r="E1117" s="29"/>
      <c r="F1117" s="29"/>
      <c r="G1117" s="29"/>
      <c r="H1117" s="29"/>
    </row>
    <row r="1118" spans="2:8" x14ac:dyDescent="0.3">
      <c r="B1118" s="29"/>
      <c r="C1118" s="29"/>
      <c r="D1118" s="29"/>
      <c r="E1118" s="29"/>
      <c r="F1118" s="29"/>
      <c r="G1118" s="29"/>
      <c r="H1118" s="29"/>
    </row>
    <row r="1119" spans="2:8" x14ac:dyDescent="0.3">
      <c r="B1119" s="29"/>
      <c r="C1119" s="29"/>
      <c r="D1119" s="29"/>
      <c r="E1119" s="29"/>
      <c r="F1119" s="29"/>
      <c r="G1119" s="29"/>
      <c r="H1119" s="29"/>
    </row>
    <row r="1120" spans="2:8" x14ac:dyDescent="0.3">
      <c r="B1120" s="29"/>
      <c r="C1120" s="29"/>
      <c r="D1120" s="29"/>
      <c r="E1120" s="29"/>
      <c r="F1120" s="29"/>
      <c r="G1120" s="29"/>
      <c r="H1120" s="29"/>
    </row>
    <row r="1121" spans="2:8" x14ac:dyDescent="0.3">
      <c r="B1121" s="29"/>
      <c r="C1121" s="29"/>
      <c r="D1121" s="29"/>
      <c r="E1121" s="29"/>
      <c r="F1121" s="29"/>
      <c r="G1121" s="29"/>
      <c r="H1121" s="29"/>
    </row>
    <row r="1122" spans="2:8" x14ac:dyDescent="0.3">
      <c r="B1122" s="29"/>
      <c r="C1122" s="29"/>
      <c r="D1122" s="29"/>
      <c r="E1122" s="29"/>
      <c r="F1122" s="29"/>
      <c r="G1122" s="29"/>
      <c r="H1122" s="29"/>
    </row>
    <row r="1123" spans="2:8" x14ac:dyDescent="0.3">
      <c r="B1123" s="29"/>
      <c r="C1123" s="29"/>
      <c r="D1123" s="29"/>
      <c r="E1123" s="29"/>
      <c r="F1123" s="29"/>
      <c r="G1123" s="29"/>
      <c r="H1123" s="29"/>
    </row>
    <row r="1124" spans="2:8" x14ac:dyDescent="0.3">
      <c r="B1124" s="29"/>
      <c r="C1124" s="29"/>
      <c r="D1124" s="29"/>
      <c r="E1124" s="29"/>
      <c r="F1124" s="29"/>
      <c r="G1124" s="29"/>
      <c r="H1124" s="29"/>
    </row>
    <row r="1125" spans="2:8" x14ac:dyDescent="0.3">
      <c r="B1125" s="29"/>
      <c r="C1125" s="29"/>
      <c r="D1125" s="29"/>
      <c r="E1125" s="29"/>
      <c r="F1125" s="29"/>
      <c r="G1125" s="29"/>
      <c r="H1125" s="29"/>
    </row>
    <row r="1126" spans="2:8" x14ac:dyDescent="0.3">
      <c r="B1126" s="29"/>
      <c r="C1126" s="29"/>
      <c r="D1126" s="29"/>
      <c r="E1126" s="29"/>
      <c r="F1126" s="29"/>
      <c r="G1126" s="29"/>
      <c r="H1126" s="29"/>
    </row>
    <row r="1127" spans="2:8" x14ac:dyDescent="0.3">
      <c r="B1127" s="29"/>
      <c r="C1127" s="29"/>
      <c r="D1127" s="29"/>
      <c r="E1127" s="29"/>
      <c r="F1127" s="29"/>
      <c r="G1127" s="29"/>
      <c r="H1127" s="29"/>
    </row>
    <row r="1128" spans="2:8" x14ac:dyDescent="0.3">
      <c r="B1128" s="29"/>
      <c r="C1128" s="29"/>
      <c r="D1128" s="29"/>
      <c r="E1128" s="29"/>
      <c r="F1128" s="29"/>
      <c r="G1128" s="29"/>
      <c r="H1128" s="29"/>
    </row>
    <row r="1129" spans="2:8" x14ac:dyDescent="0.3">
      <c r="B1129" s="29"/>
      <c r="C1129" s="29"/>
      <c r="D1129" s="29"/>
      <c r="E1129" s="29"/>
      <c r="F1129" s="29"/>
      <c r="G1129" s="29"/>
      <c r="H1129" s="29"/>
    </row>
    <row r="1130" spans="2:8" x14ac:dyDescent="0.3">
      <c r="B1130" s="29"/>
      <c r="C1130" s="29"/>
      <c r="D1130" s="29"/>
      <c r="E1130" s="29"/>
      <c r="F1130" s="29"/>
      <c r="G1130" s="29"/>
      <c r="H1130" s="29"/>
    </row>
    <row r="1131" spans="2:8" x14ac:dyDescent="0.3">
      <c r="B1131" s="29"/>
      <c r="C1131" s="29"/>
      <c r="D1131" s="29"/>
      <c r="E1131" s="29"/>
      <c r="F1131" s="29"/>
      <c r="G1131" s="29"/>
      <c r="H1131" s="29"/>
    </row>
    <row r="1132" spans="2:8" x14ac:dyDescent="0.3">
      <c r="B1132" s="29"/>
      <c r="C1132" s="29"/>
      <c r="D1132" s="29"/>
      <c r="E1132" s="29"/>
      <c r="F1132" s="29"/>
      <c r="G1132" s="29"/>
      <c r="H1132" s="29"/>
    </row>
    <row r="1133" spans="2:8" x14ac:dyDescent="0.3">
      <c r="B1133" s="29"/>
      <c r="C1133" s="29"/>
      <c r="D1133" s="29"/>
      <c r="E1133" s="29"/>
      <c r="F1133" s="29"/>
      <c r="G1133" s="29"/>
      <c r="H1133" s="29"/>
    </row>
    <row r="1134" spans="2:8" x14ac:dyDescent="0.3">
      <c r="B1134" s="29"/>
      <c r="C1134" s="29"/>
      <c r="D1134" s="29"/>
      <c r="E1134" s="29"/>
      <c r="F1134" s="29"/>
      <c r="G1134" s="29"/>
      <c r="H1134" s="29"/>
    </row>
    <row r="1135" spans="2:8" x14ac:dyDescent="0.3">
      <c r="B1135" s="29"/>
      <c r="C1135" s="29"/>
      <c r="D1135" s="29"/>
      <c r="E1135" s="29"/>
      <c r="F1135" s="29"/>
      <c r="G1135" s="29"/>
      <c r="H1135" s="29"/>
    </row>
    <row r="1136" spans="2:8" x14ac:dyDescent="0.3">
      <c r="B1136" s="29"/>
      <c r="C1136" s="29"/>
      <c r="D1136" s="29"/>
      <c r="E1136" s="29"/>
      <c r="F1136" s="29"/>
      <c r="G1136" s="29"/>
      <c r="H1136" s="29"/>
    </row>
    <row r="1137" spans="2:8" x14ac:dyDescent="0.3">
      <c r="B1137" s="29"/>
      <c r="C1137" s="29"/>
      <c r="D1137" s="29"/>
      <c r="E1137" s="29"/>
      <c r="F1137" s="29"/>
      <c r="G1137" s="29"/>
      <c r="H1137" s="29"/>
    </row>
    <row r="1138" spans="2:8" x14ac:dyDescent="0.3">
      <c r="B1138" s="29"/>
      <c r="C1138" s="29"/>
      <c r="D1138" s="29"/>
      <c r="E1138" s="29"/>
      <c r="F1138" s="29"/>
      <c r="G1138" s="29"/>
      <c r="H1138" s="29"/>
    </row>
    <row r="1139" spans="2:8" x14ac:dyDescent="0.3">
      <c r="B1139" s="29"/>
      <c r="C1139" s="29"/>
      <c r="D1139" s="29"/>
      <c r="E1139" s="29"/>
      <c r="F1139" s="29"/>
      <c r="G1139" s="29"/>
      <c r="H1139" s="29"/>
    </row>
    <row r="1140" spans="2:8" x14ac:dyDescent="0.3">
      <c r="B1140" s="29"/>
      <c r="C1140" s="29"/>
      <c r="D1140" s="29"/>
      <c r="E1140" s="29"/>
      <c r="F1140" s="29"/>
      <c r="G1140" s="29"/>
      <c r="H1140" s="29"/>
    </row>
    <row r="1141" spans="2:8" x14ac:dyDescent="0.3">
      <c r="B1141" s="29"/>
      <c r="C1141" s="29"/>
      <c r="D1141" s="29"/>
      <c r="E1141" s="29"/>
      <c r="F1141" s="29"/>
      <c r="G1141" s="29"/>
      <c r="H1141" s="29"/>
    </row>
    <row r="1142" spans="2:8" x14ac:dyDescent="0.3">
      <c r="B1142" s="29"/>
      <c r="C1142" s="29"/>
      <c r="D1142" s="29"/>
      <c r="E1142" s="29"/>
      <c r="F1142" s="29"/>
      <c r="G1142" s="29"/>
      <c r="H1142" s="29"/>
    </row>
    <row r="1143" spans="2:8" x14ac:dyDescent="0.3">
      <c r="B1143" s="29"/>
      <c r="C1143" s="29"/>
      <c r="D1143" s="29"/>
      <c r="E1143" s="29"/>
      <c r="F1143" s="29"/>
      <c r="G1143" s="29"/>
      <c r="H1143" s="29"/>
    </row>
    <row r="1144" spans="2:8" x14ac:dyDescent="0.3">
      <c r="B1144" s="29"/>
      <c r="C1144" s="29"/>
      <c r="D1144" s="29"/>
      <c r="E1144" s="29"/>
      <c r="F1144" s="29"/>
      <c r="G1144" s="29"/>
      <c r="H1144" s="29"/>
    </row>
    <row r="1145" spans="2:8" x14ac:dyDescent="0.3">
      <c r="B1145" s="29"/>
      <c r="C1145" s="29"/>
      <c r="D1145" s="29"/>
      <c r="E1145" s="29"/>
      <c r="F1145" s="29"/>
      <c r="G1145" s="29"/>
      <c r="H1145" s="29"/>
    </row>
    <row r="1146" spans="2:8" x14ac:dyDescent="0.3">
      <c r="B1146" s="29"/>
      <c r="C1146" s="29"/>
      <c r="D1146" s="29"/>
      <c r="E1146" s="29"/>
      <c r="F1146" s="29"/>
      <c r="G1146" s="29"/>
      <c r="H1146" s="29"/>
    </row>
    <row r="1147" spans="2:8" x14ac:dyDescent="0.3">
      <c r="B1147" s="29"/>
      <c r="C1147" s="29"/>
      <c r="D1147" s="29"/>
      <c r="E1147" s="29"/>
      <c r="F1147" s="29"/>
      <c r="G1147" s="29"/>
      <c r="H1147" s="29"/>
    </row>
    <row r="1148" spans="2:8" x14ac:dyDescent="0.3">
      <c r="B1148" s="29"/>
      <c r="C1148" s="29"/>
      <c r="D1148" s="29"/>
      <c r="E1148" s="29"/>
      <c r="F1148" s="29"/>
      <c r="G1148" s="29"/>
      <c r="H1148" s="29"/>
    </row>
    <row r="1149" spans="2:8" x14ac:dyDescent="0.3">
      <c r="B1149" s="29"/>
      <c r="C1149" s="29"/>
      <c r="D1149" s="29"/>
      <c r="E1149" s="29"/>
      <c r="F1149" s="29"/>
      <c r="G1149" s="29"/>
      <c r="H1149" s="29"/>
    </row>
    <row r="1150" spans="2:8" x14ac:dyDescent="0.3">
      <c r="B1150" s="29"/>
      <c r="C1150" s="29"/>
      <c r="D1150" s="29"/>
      <c r="E1150" s="29"/>
      <c r="F1150" s="29"/>
      <c r="G1150" s="29"/>
      <c r="H1150" s="29"/>
    </row>
    <row r="1151" spans="2:8" x14ac:dyDescent="0.3">
      <c r="B1151" s="29"/>
      <c r="C1151" s="29"/>
      <c r="D1151" s="29"/>
      <c r="E1151" s="29"/>
      <c r="F1151" s="29"/>
      <c r="G1151" s="29"/>
      <c r="H1151" s="29"/>
    </row>
    <row r="1152" spans="2:8" x14ac:dyDescent="0.3">
      <c r="B1152" s="29"/>
      <c r="C1152" s="29"/>
      <c r="D1152" s="29"/>
      <c r="E1152" s="29"/>
      <c r="F1152" s="29"/>
      <c r="G1152" s="29"/>
      <c r="H1152" s="29"/>
    </row>
    <row r="1153" spans="2:8" x14ac:dyDescent="0.3">
      <c r="B1153" s="29"/>
      <c r="C1153" s="29"/>
      <c r="D1153" s="29"/>
      <c r="E1153" s="29"/>
      <c r="F1153" s="29"/>
      <c r="G1153" s="29"/>
      <c r="H1153" s="29"/>
    </row>
    <row r="1154" spans="2:8" x14ac:dyDescent="0.3">
      <c r="B1154" s="29"/>
      <c r="C1154" s="29"/>
      <c r="D1154" s="29"/>
      <c r="E1154" s="29"/>
      <c r="F1154" s="29"/>
      <c r="G1154" s="29"/>
      <c r="H1154" s="29"/>
    </row>
    <row r="1155" spans="2:8" x14ac:dyDescent="0.3">
      <c r="B1155" s="29"/>
      <c r="C1155" s="29"/>
      <c r="D1155" s="29"/>
      <c r="E1155" s="29"/>
      <c r="F1155" s="29"/>
      <c r="G1155" s="29"/>
      <c r="H1155" s="29"/>
    </row>
    <row r="1156" spans="2:8" x14ac:dyDescent="0.3">
      <c r="B1156" s="29"/>
      <c r="C1156" s="29"/>
      <c r="D1156" s="29"/>
      <c r="E1156" s="29"/>
      <c r="F1156" s="29"/>
      <c r="G1156" s="29"/>
      <c r="H1156" s="29"/>
    </row>
    <row r="1157" spans="2:8" x14ac:dyDescent="0.3">
      <c r="B1157" s="29"/>
      <c r="C1157" s="29"/>
      <c r="D1157" s="29"/>
      <c r="E1157" s="29"/>
      <c r="F1157" s="29"/>
      <c r="G1157" s="29"/>
      <c r="H1157" s="29"/>
    </row>
    <row r="1158" spans="2:8" x14ac:dyDescent="0.3">
      <c r="B1158" s="29"/>
      <c r="C1158" s="29"/>
      <c r="D1158" s="29"/>
      <c r="E1158" s="29"/>
      <c r="F1158" s="29"/>
      <c r="G1158" s="29"/>
      <c r="H1158" s="29"/>
    </row>
    <row r="1159" spans="2:8" x14ac:dyDescent="0.3">
      <c r="B1159" s="29"/>
      <c r="C1159" s="29"/>
      <c r="D1159" s="29"/>
      <c r="E1159" s="29"/>
      <c r="F1159" s="29"/>
      <c r="G1159" s="29"/>
      <c r="H1159" s="29"/>
    </row>
    <row r="1160" spans="2:8" x14ac:dyDescent="0.3">
      <c r="B1160" s="29"/>
      <c r="C1160" s="29"/>
      <c r="D1160" s="29"/>
      <c r="E1160" s="29"/>
      <c r="F1160" s="29"/>
      <c r="G1160" s="29"/>
      <c r="H1160" s="29"/>
    </row>
    <row r="1161" spans="2:8" x14ac:dyDescent="0.3">
      <c r="B1161" s="29"/>
      <c r="C1161" s="29"/>
      <c r="D1161" s="29"/>
      <c r="E1161" s="29"/>
      <c r="F1161" s="29"/>
      <c r="G1161" s="29"/>
      <c r="H1161" s="29"/>
    </row>
    <row r="1162" spans="2:8" x14ac:dyDescent="0.3">
      <c r="B1162" s="29"/>
      <c r="C1162" s="29"/>
      <c r="D1162" s="29"/>
      <c r="E1162" s="29"/>
      <c r="F1162" s="29"/>
      <c r="G1162" s="29"/>
      <c r="H1162" s="29"/>
    </row>
    <row r="1163" spans="2:8" x14ac:dyDescent="0.3">
      <c r="B1163" s="29"/>
      <c r="C1163" s="29"/>
      <c r="D1163" s="29"/>
      <c r="E1163" s="29"/>
      <c r="F1163" s="29"/>
      <c r="G1163" s="29"/>
      <c r="H1163" s="29"/>
    </row>
    <row r="1164" spans="2:8" x14ac:dyDescent="0.3">
      <c r="B1164" s="29"/>
      <c r="C1164" s="29"/>
      <c r="D1164" s="29"/>
      <c r="E1164" s="29"/>
      <c r="F1164" s="29"/>
      <c r="G1164" s="29"/>
      <c r="H1164" s="29"/>
    </row>
    <row r="1165" spans="2:8" x14ac:dyDescent="0.3">
      <c r="B1165" s="29"/>
      <c r="C1165" s="29"/>
      <c r="D1165" s="29"/>
      <c r="E1165" s="29"/>
      <c r="F1165" s="29"/>
      <c r="G1165" s="29"/>
      <c r="H1165" s="29"/>
    </row>
    <row r="1166" spans="2:8" x14ac:dyDescent="0.3">
      <c r="B1166" s="29"/>
      <c r="C1166" s="29"/>
      <c r="D1166" s="29"/>
      <c r="E1166" s="29"/>
      <c r="F1166" s="29"/>
      <c r="G1166" s="29"/>
      <c r="H1166" s="29"/>
    </row>
    <row r="1167" spans="2:8" x14ac:dyDescent="0.3">
      <c r="B1167" s="29"/>
      <c r="C1167" s="29"/>
      <c r="D1167" s="29"/>
      <c r="E1167" s="29"/>
      <c r="F1167" s="29"/>
      <c r="G1167" s="29"/>
      <c r="H1167" s="29"/>
    </row>
    <row r="1168" spans="2:8" x14ac:dyDescent="0.3">
      <c r="B1168" s="29"/>
      <c r="C1168" s="29"/>
      <c r="D1168" s="29"/>
      <c r="E1168" s="29"/>
      <c r="F1168" s="29"/>
      <c r="G1168" s="29"/>
      <c r="H1168" s="29"/>
    </row>
    <row r="1169" spans="2:8" x14ac:dyDescent="0.3">
      <c r="B1169" s="29"/>
      <c r="C1169" s="29"/>
      <c r="D1169" s="29"/>
      <c r="E1169" s="29"/>
      <c r="F1169" s="29"/>
      <c r="G1169" s="29"/>
      <c r="H1169" s="29"/>
    </row>
    <row r="1170" spans="2:8" x14ac:dyDescent="0.3">
      <c r="B1170" s="29"/>
      <c r="C1170" s="29"/>
      <c r="D1170" s="29"/>
      <c r="E1170" s="29"/>
      <c r="F1170" s="29"/>
      <c r="G1170" s="29"/>
      <c r="H1170" s="29"/>
    </row>
    <row r="1171" spans="2:8" x14ac:dyDescent="0.3">
      <c r="B1171" s="29"/>
      <c r="C1171" s="29"/>
      <c r="D1171" s="29"/>
      <c r="E1171" s="29"/>
      <c r="F1171" s="29"/>
      <c r="G1171" s="29"/>
      <c r="H1171" s="29"/>
    </row>
    <row r="1172" spans="2:8" x14ac:dyDescent="0.3">
      <c r="B1172" s="29"/>
      <c r="C1172" s="29"/>
      <c r="D1172" s="29"/>
      <c r="E1172" s="29"/>
      <c r="F1172" s="29"/>
      <c r="G1172" s="29"/>
      <c r="H1172" s="29"/>
    </row>
    <row r="1173" spans="2:8" x14ac:dyDescent="0.3">
      <c r="B1173" s="29"/>
      <c r="C1173" s="29"/>
      <c r="D1173" s="29"/>
      <c r="E1173" s="29"/>
      <c r="F1173" s="29"/>
      <c r="G1173" s="29"/>
      <c r="H1173" s="29"/>
    </row>
    <row r="1174" spans="2:8" x14ac:dyDescent="0.3">
      <c r="B1174" s="29"/>
      <c r="C1174" s="29"/>
      <c r="D1174" s="29"/>
      <c r="E1174" s="29"/>
      <c r="F1174" s="29"/>
      <c r="G1174" s="29"/>
      <c r="H1174" s="29"/>
    </row>
    <row r="1175" spans="2:8" x14ac:dyDescent="0.3">
      <c r="B1175" s="29"/>
      <c r="C1175" s="29"/>
      <c r="D1175" s="29"/>
      <c r="E1175" s="29"/>
      <c r="F1175" s="29"/>
      <c r="G1175" s="29"/>
      <c r="H1175" s="29"/>
    </row>
    <row r="1176" spans="2:8" x14ac:dyDescent="0.3">
      <c r="B1176" s="29"/>
      <c r="C1176" s="29"/>
      <c r="D1176" s="29"/>
      <c r="E1176" s="29"/>
      <c r="F1176" s="29"/>
      <c r="G1176" s="29"/>
      <c r="H1176" s="29"/>
    </row>
    <row r="1177" spans="2:8" x14ac:dyDescent="0.3">
      <c r="B1177" s="29"/>
      <c r="C1177" s="29"/>
      <c r="D1177" s="29"/>
      <c r="E1177" s="29"/>
      <c r="F1177" s="29"/>
      <c r="G1177" s="29"/>
      <c r="H1177" s="29"/>
    </row>
    <row r="1178" spans="2:8" x14ac:dyDescent="0.3">
      <c r="B1178" s="29"/>
      <c r="C1178" s="29"/>
      <c r="D1178" s="29"/>
      <c r="E1178" s="29"/>
      <c r="F1178" s="29"/>
      <c r="G1178" s="29"/>
      <c r="H1178" s="29"/>
    </row>
    <row r="1179" spans="2:8" x14ac:dyDescent="0.3">
      <c r="B1179" s="29"/>
      <c r="C1179" s="29"/>
      <c r="D1179" s="29"/>
      <c r="E1179" s="29"/>
      <c r="F1179" s="29"/>
      <c r="G1179" s="29"/>
      <c r="H1179" s="29"/>
    </row>
    <row r="1180" spans="2:8" x14ac:dyDescent="0.3">
      <c r="B1180" s="29"/>
      <c r="C1180" s="29"/>
      <c r="D1180" s="29"/>
      <c r="E1180" s="29"/>
      <c r="F1180" s="29"/>
      <c r="G1180" s="29"/>
      <c r="H1180" s="29"/>
    </row>
    <row r="1181" spans="2:8" x14ac:dyDescent="0.3">
      <c r="B1181" s="29"/>
      <c r="C1181" s="29"/>
      <c r="D1181" s="29"/>
      <c r="E1181" s="29"/>
      <c r="F1181" s="29"/>
      <c r="G1181" s="29"/>
      <c r="H1181" s="29"/>
    </row>
    <row r="1182" spans="2:8" x14ac:dyDescent="0.3">
      <c r="B1182" s="29"/>
      <c r="C1182" s="29"/>
      <c r="D1182" s="29"/>
      <c r="E1182" s="29"/>
      <c r="F1182" s="29"/>
      <c r="G1182" s="29"/>
      <c r="H1182" s="29"/>
    </row>
    <row r="1183" spans="2:8" x14ac:dyDescent="0.3">
      <c r="B1183" s="29"/>
      <c r="C1183" s="29"/>
      <c r="D1183" s="29"/>
      <c r="E1183" s="29"/>
      <c r="F1183" s="29"/>
      <c r="G1183" s="29"/>
      <c r="H1183" s="29"/>
    </row>
    <row r="1184" spans="2:8" x14ac:dyDescent="0.3">
      <c r="B1184" s="29"/>
      <c r="C1184" s="29"/>
      <c r="D1184" s="29"/>
      <c r="E1184" s="29"/>
      <c r="F1184" s="29"/>
      <c r="G1184" s="29"/>
      <c r="H1184" s="29"/>
    </row>
    <row r="1185" spans="2:8" x14ac:dyDescent="0.3">
      <c r="B1185" s="29"/>
      <c r="C1185" s="29"/>
      <c r="D1185" s="29"/>
      <c r="E1185" s="29"/>
      <c r="F1185" s="29"/>
      <c r="G1185" s="29"/>
      <c r="H1185" s="29"/>
    </row>
    <row r="1186" spans="2:8" x14ac:dyDescent="0.3">
      <c r="B1186" s="29"/>
      <c r="C1186" s="29"/>
      <c r="D1186" s="29"/>
      <c r="E1186" s="29"/>
      <c r="F1186" s="29"/>
      <c r="G1186" s="29"/>
      <c r="H1186" s="29"/>
    </row>
    <row r="1187" spans="2:8" x14ac:dyDescent="0.3">
      <c r="B1187" s="29"/>
      <c r="C1187" s="29"/>
      <c r="D1187" s="29"/>
      <c r="E1187" s="29"/>
      <c r="F1187" s="29"/>
      <c r="G1187" s="29"/>
      <c r="H1187" s="29"/>
    </row>
    <row r="1188" spans="2:8" x14ac:dyDescent="0.3">
      <c r="B1188" s="29"/>
      <c r="C1188" s="29"/>
      <c r="D1188" s="29"/>
      <c r="E1188" s="29"/>
      <c r="F1188" s="29"/>
      <c r="G1188" s="29"/>
      <c r="H1188" s="29"/>
    </row>
    <row r="1189" spans="2:8" x14ac:dyDescent="0.3">
      <c r="B1189" s="29"/>
      <c r="C1189" s="29"/>
      <c r="D1189" s="29"/>
      <c r="E1189" s="29"/>
      <c r="F1189" s="29"/>
      <c r="G1189" s="29"/>
      <c r="H1189" s="29"/>
    </row>
    <row r="1190" spans="2:8" x14ac:dyDescent="0.3">
      <c r="B1190" s="29"/>
      <c r="C1190" s="29"/>
      <c r="D1190" s="29"/>
      <c r="E1190" s="29"/>
      <c r="F1190" s="29"/>
      <c r="G1190" s="29"/>
      <c r="H1190" s="29"/>
    </row>
    <row r="1191" spans="2:8" x14ac:dyDescent="0.3">
      <c r="B1191" s="29"/>
      <c r="C1191" s="29"/>
      <c r="D1191" s="29"/>
      <c r="E1191" s="29"/>
      <c r="F1191" s="29"/>
      <c r="G1191" s="29"/>
      <c r="H1191" s="29"/>
    </row>
    <row r="1192" spans="2:8" x14ac:dyDescent="0.3">
      <c r="B1192" s="29"/>
      <c r="C1192" s="29"/>
      <c r="D1192" s="29"/>
      <c r="E1192" s="29"/>
      <c r="F1192" s="29"/>
      <c r="G1192" s="29"/>
      <c r="H1192" s="29"/>
    </row>
    <row r="1193" spans="2:8" x14ac:dyDescent="0.3">
      <c r="B1193" s="29"/>
      <c r="C1193" s="29"/>
      <c r="D1193" s="29"/>
      <c r="E1193" s="29"/>
      <c r="F1193" s="29"/>
      <c r="G1193" s="29"/>
      <c r="H1193" s="29"/>
    </row>
    <row r="1194" spans="2:8" x14ac:dyDescent="0.3">
      <c r="B1194" s="29"/>
      <c r="C1194" s="29"/>
      <c r="D1194" s="29"/>
      <c r="E1194" s="29"/>
      <c r="F1194" s="29"/>
      <c r="G1194" s="29"/>
      <c r="H1194" s="29"/>
    </row>
    <row r="1195" spans="2:8" x14ac:dyDescent="0.3">
      <c r="B1195" s="29"/>
      <c r="C1195" s="29"/>
      <c r="D1195" s="29"/>
      <c r="E1195" s="29"/>
      <c r="F1195" s="29"/>
      <c r="G1195" s="29"/>
      <c r="H1195" s="29"/>
    </row>
    <row r="1196" spans="2:8" x14ac:dyDescent="0.3">
      <c r="B1196" s="29"/>
      <c r="C1196" s="29"/>
      <c r="D1196" s="29"/>
      <c r="E1196" s="29"/>
      <c r="F1196" s="29"/>
      <c r="G1196" s="29"/>
      <c r="H1196" s="29"/>
    </row>
    <row r="1197" spans="2:8" x14ac:dyDescent="0.3">
      <c r="B1197" s="29"/>
      <c r="C1197" s="29"/>
      <c r="D1197" s="29"/>
      <c r="E1197" s="29"/>
      <c r="F1197" s="29"/>
      <c r="G1197" s="29"/>
      <c r="H1197" s="29"/>
    </row>
    <row r="1198" spans="2:8" x14ac:dyDescent="0.3">
      <c r="B1198" s="29"/>
      <c r="C1198" s="29"/>
      <c r="D1198" s="29"/>
      <c r="E1198" s="29"/>
      <c r="F1198" s="29"/>
      <c r="G1198" s="29"/>
      <c r="H1198" s="29"/>
    </row>
    <row r="1199" spans="2:8" x14ac:dyDescent="0.3">
      <c r="B1199" s="29"/>
      <c r="C1199" s="29"/>
      <c r="D1199" s="29"/>
      <c r="E1199" s="29"/>
      <c r="F1199" s="29"/>
      <c r="G1199" s="29"/>
      <c r="H1199" s="29"/>
    </row>
    <row r="1200" spans="2:8" x14ac:dyDescent="0.3">
      <c r="B1200" s="29"/>
      <c r="C1200" s="29"/>
      <c r="D1200" s="29"/>
      <c r="E1200" s="29"/>
      <c r="F1200" s="29"/>
      <c r="G1200" s="29"/>
      <c r="H1200" s="29"/>
    </row>
    <row r="1201" spans="2:8" x14ac:dyDescent="0.3">
      <c r="B1201" s="29"/>
      <c r="C1201" s="29"/>
      <c r="D1201" s="29"/>
      <c r="E1201" s="29"/>
      <c r="F1201" s="29"/>
      <c r="G1201" s="29"/>
      <c r="H1201" s="29"/>
    </row>
    <row r="1202" spans="2:8" x14ac:dyDescent="0.3">
      <c r="B1202" s="29"/>
      <c r="C1202" s="29"/>
      <c r="D1202" s="29"/>
      <c r="E1202" s="29"/>
      <c r="F1202" s="29"/>
      <c r="G1202" s="29"/>
      <c r="H1202" s="29"/>
    </row>
    <row r="1203" spans="2:8" x14ac:dyDescent="0.3">
      <c r="B1203" s="29"/>
      <c r="C1203" s="29"/>
      <c r="D1203" s="29"/>
      <c r="E1203" s="29"/>
      <c r="F1203" s="29"/>
      <c r="G1203" s="29"/>
      <c r="H1203" s="29"/>
    </row>
    <row r="1204" spans="2:8" x14ac:dyDescent="0.3">
      <c r="B1204" s="29"/>
      <c r="C1204" s="29"/>
      <c r="D1204" s="29"/>
      <c r="E1204" s="29"/>
      <c r="F1204" s="29"/>
      <c r="G1204" s="29"/>
      <c r="H1204" s="29"/>
    </row>
    <row r="1205" spans="2:8" x14ac:dyDescent="0.3">
      <c r="B1205" s="29"/>
      <c r="C1205" s="29"/>
      <c r="D1205" s="29"/>
      <c r="E1205" s="29"/>
      <c r="F1205" s="29"/>
      <c r="G1205" s="29"/>
      <c r="H1205" s="29"/>
    </row>
    <row r="1206" spans="2:8" x14ac:dyDescent="0.3">
      <c r="B1206" s="29"/>
      <c r="C1206" s="29"/>
      <c r="D1206" s="29"/>
      <c r="E1206" s="29"/>
      <c r="F1206" s="29"/>
      <c r="G1206" s="29"/>
      <c r="H1206" s="29"/>
    </row>
    <row r="1207" spans="2:8" x14ac:dyDescent="0.3">
      <c r="B1207" s="29"/>
      <c r="C1207" s="29"/>
      <c r="D1207" s="29"/>
      <c r="E1207" s="29"/>
      <c r="F1207" s="29"/>
      <c r="G1207" s="29"/>
      <c r="H1207" s="29"/>
    </row>
    <row r="1208" spans="2:8" x14ac:dyDescent="0.3">
      <c r="B1208" s="29"/>
      <c r="C1208" s="29"/>
      <c r="D1208" s="29"/>
      <c r="E1208" s="29"/>
      <c r="F1208" s="29"/>
      <c r="G1208" s="29"/>
      <c r="H1208" s="29"/>
    </row>
    <row r="1209" spans="2:8" x14ac:dyDescent="0.3">
      <c r="B1209" s="29"/>
      <c r="C1209" s="29"/>
      <c r="D1209" s="29"/>
      <c r="E1209" s="29"/>
      <c r="F1209" s="29"/>
      <c r="G1209" s="29"/>
      <c r="H1209" s="29"/>
    </row>
    <row r="1210" spans="2:8" x14ac:dyDescent="0.3">
      <c r="B1210" s="29"/>
      <c r="C1210" s="29"/>
      <c r="D1210" s="29"/>
      <c r="E1210" s="29"/>
      <c r="F1210" s="29"/>
      <c r="G1210" s="29"/>
      <c r="H1210" s="29"/>
    </row>
    <row r="1211" spans="2:8" x14ac:dyDescent="0.3">
      <c r="B1211" s="29"/>
      <c r="C1211" s="29"/>
      <c r="D1211" s="29"/>
      <c r="E1211" s="29"/>
      <c r="F1211" s="29"/>
      <c r="G1211" s="29"/>
      <c r="H1211" s="29"/>
    </row>
    <row r="1212" spans="2:8" x14ac:dyDescent="0.3">
      <c r="B1212" s="29"/>
      <c r="C1212" s="29"/>
      <c r="D1212" s="29"/>
      <c r="E1212" s="29"/>
      <c r="F1212" s="29"/>
      <c r="G1212" s="29"/>
      <c r="H1212" s="29"/>
    </row>
    <row r="1213" spans="2:8" x14ac:dyDescent="0.3">
      <c r="B1213" s="29"/>
      <c r="C1213" s="29"/>
      <c r="D1213" s="29"/>
      <c r="E1213" s="29"/>
      <c r="F1213" s="29"/>
      <c r="G1213" s="29"/>
      <c r="H1213" s="29"/>
    </row>
    <row r="1214" spans="2:8" x14ac:dyDescent="0.3">
      <c r="B1214" s="29"/>
      <c r="C1214" s="29"/>
      <c r="D1214" s="29"/>
      <c r="E1214" s="29"/>
      <c r="F1214" s="29"/>
      <c r="G1214" s="29"/>
      <c r="H1214" s="29"/>
    </row>
    <row r="1215" spans="2:8" x14ac:dyDescent="0.3">
      <c r="B1215" s="29"/>
      <c r="C1215" s="29"/>
      <c r="D1215" s="29"/>
      <c r="E1215" s="29"/>
      <c r="F1215" s="29"/>
      <c r="G1215" s="29"/>
      <c r="H1215" s="29"/>
    </row>
    <row r="1216" spans="2:8" x14ac:dyDescent="0.3">
      <c r="B1216" s="29"/>
      <c r="C1216" s="29"/>
      <c r="D1216" s="29"/>
      <c r="E1216" s="29"/>
      <c r="F1216" s="29"/>
      <c r="G1216" s="29"/>
      <c r="H1216" s="29"/>
    </row>
    <row r="1217" spans="2:8" x14ac:dyDescent="0.3">
      <c r="B1217" s="29"/>
      <c r="C1217" s="29"/>
      <c r="D1217" s="29"/>
      <c r="E1217" s="29"/>
      <c r="F1217" s="29"/>
      <c r="G1217" s="29"/>
      <c r="H1217" s="29"/>
    </row>
    <row r="1218" spans="2:8" x14ac:dyDescent="0.3">
      <c r="B1218" s="29"/>
      <c r="C1218" s="29"/>
      <c r="D1218" s="29"/>
      <c r="E1218" s="29"/>
      <c r="F1218" s="29"/>
      <c r="G1218" s="29"/>
      <c r="H1218" s="29"/>
    </row>
    <row r="1219" spans="2:8" x14ac:dyDescent="0.3">
      <c r="B1219" s="29"/>
      <c r="C1219" s="29"/>
      <c r="D1219" s="29"/>
      <c r="E1219" s="29"/>
      <c r="F1219" s="29"/>
      <c r="G1219" s="29"/>
      <c r="H1219" s="29"/>
    </row>
    <row r="1220" spans="2:8" x14ac:dyDescent="0.3">
      <c r="B1220" s="29"/>
      <c r="C1220" s="29"/>
      <c r="D1220" s="29"/>
      <c r="E1220" s="29"/>
      <c r="F1220" s="29"/>
      <c r="G1220" s="29"/>
      <c r="H1220" s="29"/>
    </row>
    <row r="1221" spans="2:8" x14ac:dyDescent="0.3">
      <c r="B1221" s="29"/>
      <c r="C1221" s="29"/>
      <c r="D1221" s="29"/>
      <c r="E1221" s="29"/>
      <c r="F1221" s="29"/>
      <c r="G1221" s="29"/>
      <c r="H1221" s="29"/>
    </row>
    <row r="1222" spans="2:8" x14ac:dyDescent="0.3">
      <c r="B1222" s="29"/>
      <c r="C1222" s="29"/>
      <c r="D1222" s="29"/>
      <c r="E1222" s="29"/>
      <c r="F1222" s="29"/>
      <c r="G1222" s="29"/>
      <c r="H1222" s="29"/>
    </row>
    <row r="1223" spans="2:8" x14ac:dyDescent="0.3">
      <c r="B1223" s="29"/>
      <c r="C1223" s="29"/>
      <c r="D1223" s="29"/>
      <c r="E1223" s="29"/>
      <c r="F1223" s="29"/>
      <c r="G1223" s="29"/>
      <c r="H1223" s="29"/>
    </row>
    <row r="1224" spans="2:8" x14ac:dyDescent="0.3">
      <c r="B1224" s="29"/>
      <c r="C1224" s="29"/>
      <c r="D1224" s="29"/>
      <c r="E1224" s="29"/>
      <c r="F1224" s="29"/>
      <c r="G1224" s="29"/>
      <c r="H1224" s="29"/>
    </row>
    <row r="1225" spans="2:8" x14ac:dyDescent="0.3">
      <c r="B1225" s="29"/>
      <c r="C1225" s="29"/>
      <c r="D1225" s="29"/>
      <c r="E1225" s="29"/>
      <c r="F1225" s="29"/>
      <c r="G1225" s="29"/>
      <c r="H1225" s="29"/>
    </row>
    <row r="1226" spans="2:8" x14ac:dyDescent="0.3">
      <c r="B1226" s="29"/>
      <c r="C1226" s="29"/>
      <c r="D1226" s="29"/>
      <c r="E1226" s="29"/>
      <c r="F1226" s="29"/>
      <c r="G1226" s="29"/>
      <c r="H1226" s="29"/>
    </row>
    <row r="1227" spans="2:8" x14ac:dyDescent="0.3">
      <c r="B1227" s="29"/>
      <c r="C1227" s="29"/>
      <c r="D1227" s="29"/>
      <c r="E1227" s="29"/>
      <c r="F1227" s="29"/>
      <c r="G1227" s="29"/>
      <c r="H1227" s="29"/>
    </row>
    <row r="1228" spans="2:8" x14ac:dyDescent="0.3">
      <c r="B1228" s="29"/>
      <c r="C1228" s="29"/>
      <c r="D1228" s="29"/>
      <c r="E1228" s="29"/>
      <c r="F1228" s="29"/>
      <c r="G1228" s="29"/>
      <c r="H1228" s="29"/>
    </row>
    <row r="1229" spans="2:8" x14ac:dyDescent="0.3">
      <c r="B1229" s="29"/>
      <c r="C1229" s="29"/>
      <c r="D1229" s="29"/>
      <c r="E1229" s="29"/>
      <c r="F1229" s="29"/>
      <c r="G1229" s="29"/>
      <c r="H1229" s="29"/>
    </row>
    <row r="1230" spans="2:8" x14ac:dyDescent="0.3">
      <c r="B1230" s="29"/>
      <c r="C1230" s="29"/>
      <c r="D1230" s="29"/>
      <c r="E1230" s="29"/>
      <c r="F1230" s="29"/>
      <c r="G1230" s="29"/>
      <c r="H1230" s="29"/>
    </row>
    <row r="1231" spans="2:8" x14ac:dyDescent="0.3">
      <c r="B1231" s="29"/>
      <c r="C1231" s="29"/>
      <c r="D1231" s="29"/>
      <c r="E1231" s="29"/>
      <c r="F1231" s="29"/>
      <c r="G1231" s="29"/>
      <c r="H1231" s="29"/>
    </row>
    <row r="1232" spans="2:8" x14ac:dyDescent="0.3">
      <c r="B1232" s="29"/>
      <c r="C1232" s="29"/>
      <c r="D1232" s="29"/>
      <c r="E1232" s="29"/>
      <c r="F1232" s="29"/>
      <c r="G1232" s="29"/>
      <c r="H1232" s="29"/>
    </row>
    <row r="1233" spans="2:8" x14ac:dyDescent="0.3">
      <c r="B1233" s="29"/>
      <c r="C1233" s="29"/>
      <c r="D1233" s="29"/>
      <c r="E1233" s="29"/>
      <c r="F1233" s="29"/>
      <c r="G1233" s="29"/>
      <c r="H1233" s="29"/>
    </row>
    <row r="1234" spans="2:8" x14ac:dyDescent="0.3">
      <c r="B1234" s="29"/>
      <c r="C1234" s="29"/>
      <c r="D1234" s="29"/>
      <c r="E1234" s="29"/>
      <c r="F1234" s="29"/>
      <c r="G1234" s="29"/>
      <c r="H1234" s="29"/>
    </row>
    <row r="1235" spans="2:8" x14ac:dyDescent="0.3">
      <c r="B1235" s="29"/>
      <c r="C1235" s="29"/>
      <c r="D1235" s="29"/>
      <c r="E1235" s="29"/>
      <c r="F1235" s="29"/>
      <c r="G1235" s="29"/>
      <c r="H1235" s="29"/>
    </row>
    <row r="1236" spans="2:8" x14ac:dyDescent="0.3">
      <c r="B1236" s="29"/>
      <c r="C1236" s="29"/>
      <c r="D1236" s="29"/>
      <c r="E1236" s="29"/>
      <c r="F1236" s="29"/>
      <c r="G1236" s="29"/>
      <c r="H1236" s="29"/>
    </row>
    <row r="1237" spans="2:8" x14ac:dyDescent="0.3">
      <c r="B1237" s="29"/>
      <c r="C1237" s="29"/>
      <c r="D1237" s="29"/>
      <c r="E1237" s="29"/>
      <c r="F1237" s="29"/>
      <c r="G1237" s="29"/>
      <c r="H1237" s="29"/>
    </row>
    <row r="1238" spans="2:8" x14ac:dyDescent="0.3">
      <c r="B1238" s="29"/>
      <c r="C1238" s="29"/>
      <c r="D1238" s="29"/>
      <c r="E1238" s="29"/>
      <c r="F1238" s="29"/>
      <c r="G1238" s="29"/>
      <c r="H1238" s="29"/>
    </row>
    <row r="1239" spans="2:8" x14ac:dyDescent="0.3">
      <c r="B1239" s="29"/>
      <c r="C1239" s="29"/>
      <c r="D1239" s="29"/>
      <c r="E1239" s="29"/>
      <c r="F1239" s="29"/>
      <c r="G1239" s="29"/>
      <c r="H1239" s="29"/>
    </row>
    <row r="1240" spans="2:8" x14ac:dyDescent="0.3">
      <c r="B1240" s="29"/>
      <c r="C1240" s="29"/>
      <c r="D1240" s="29"/>
      <c r="E1240" s="29"/>
      <c r="F1240" s="29"/>
      <c r="G1240" s="29"/>
      <c r="H1240" s="29"/>
    </row>
    <row r="1241" spans="2:8" x14ac:dyDescent="0.3">
      <c r="B1241" s="29"/>
      <c r="C1241" s="29"/>
      <c r="D1241" s="29"/>
      <c r="E1241" s="29"/>
      <c r="F1241" s="29"/>
      <c r="G1241" s="29"/>
      <c r="H1241" s="29"/>
    </row>
    <row r="1242" spans="2:8" x14ac:dyDescent="0.3">
      <c r="B1242" s="29"/>
      <c r="C1242" s="29"/>
      <c r="D1242" s="29"/>
      <c r="E1242" s="29"/>
      <c r="F1242" s="29"/>
      <c r="G1242" s="29"/>
      <c r="H1242" s="29"/>
    </row>
    <row r="1243" spans="2:8" x14ac:dyDescent="0.3">
      <c r="B1243" s="29"/>
      <c r="C1243" s="29"/>
      <c r="D1243" s="29"/>
      <c r="E1243" s="29"/>
      <c r="F1243" s="29"/>
      <c r="G1243" s="29"/>
      <c r="H1243" s="29"/>
    </row>
    <row r="1244" spans="2:8" x14ac:dyDescent="0.3">
      <c r="B1244" s="29"/>
      <c r="C1244" s="29"/>
      <c r="D1244" s="29"/>
      <c r="E1244" s="29"/>
      <c r="F1244" s="29"/>
      <c r="G1244" s="29"/>
      <c r="H1244" s="29"/>
    </row>
    <row r="1245" spans="2:8" x14ac:dyDescent="0.3">
      <c r="B1245" s="29"/>
      <c r="C1245" s="29"/>
      <c r="D1245" s="29"/>
      <c r="E1245" s="29"/>
      <c r="F1245" s="29"/>
      <c r="G1245" s="29"/>
      <c r="H1245" s="29"/>
    </row>
    <row r="1246" spans="2:8" x14ac:dyDescent="0.3">
      <c r="B1246" s="29"/>
      <c r="C1246" s="29"/>
      <c r="D1246" s="29"/>
      <c r="E1246" s="29"/>
      <c r="F1246" s="29"/>
      <c r="G1246" s="29"/>
      <c r="H1246" s="29"/>
    </row>
    <row r="1247" spans="2:8" x14ac:dyDescent="0.3">
      <c r="B1247" s="29"/>
      <c r="C1247" s="29"/>
      <c r="D1247" s="29"/>
      <c r="E1247" s="29"/>
      <c r="F1247" s="29"/>
      <c r="G1247" s="29"/>
      <c r="H1247" s="29"/>
    </row>
    <row r="1248" spans="2:8" x14ac:dyDescent="0.3">
      <c r="B1248" s="29"/>
      <c r="C1248" s="29"/>
      <c r="D1248" s="29"/>
      <c r="E1248" s="29"/>
      <c r="F1248" s="29"/>
      <c r="G1248" s="29"/>
      <c r="H1248" s="29"/>
    </row>
    <row r="1249" spans="2:8" x14ac:dyDescent="0.3">
      <c r="B1249" s="29"/>
      <c r="C1249" s="29"/>
      <c r="D1249" s="29"/>
      <c r="E1249" s="29"/>
      <c r="F1249" s="29"/>
      <c r="G1249" s="29"/>
      <c r="H1249" s="29"/>
    </row>
    <row r="1250" spans="2:8" x14ac:dyDescent="0.3">
      <c r="B1250" s="29"/>
      <c r="C1250" s="29"/>
      <c r="D1250" s="29"/>
      <c r="E1250" s="29"/>
      <c r="F1250" s="29"/>
      <c r="G1250" s="29"/>
      <c r="H1250" s="29"/>
    </row>
    <row r="1251" spans="2:8" x14ac:dyDescent="0.3">
      <c r="B1251" s="29"/>
      <c r="C1251" s="29"/>
      <c r="D1251" s="29"/>
      <c r="E1251" s="29"/>
      <c r="F1251" s="29"/>
      <c r="G1251" s="29"/>
      <c r="H1251" s="29"/>
    </row>
    <row r="1252" spans="2:8" x14ac:dyDescent="0.3">
      <c r="B1252" s="29"/>
      <c r="C1252" s="29"/>
      <c r="D1252" s="29"/>
      <c r="E1252" s="29"/>
      <c r="F1252" s="29"/>
      <c r="G1252" s="29"/>
      <c r="H1252" s="29"/>
    </row>
    <row r="1253" spans="2:8" x14ac:dyDescent="0.3">
      <c r="B1253" s="29"/>
      <c r="C1253" s="29"/>
      <c r="D1253" s="29"/>
      <c r="E1253" s="29"/>
      <c r="F1253" s="29"/>
      <c r="G1253" s="29"/>
      <c r="H1253" s="29"/>
    </row>
    <row r="1254" spans="2:8" x14ac:dyDescent="0.3">
      <c r="B1254" s="29"/>
      <c r="C1254" s="29"/>
      <c r="D1254" s="29"/>
      <c r="E1254" s="29"/>
      <c r="F1254" s="29"/>
      <c r="G1254" s="29"/>
      <c r="H1254" s="29"/>
    </row>
    <row r="1255" spans="2:8" x14ac:dyDescent="0.3">
      <c r="B1255" s="29"/>
      <c r="C1255" s="29"/>
      <c r="D1255" s="29"/>
      <c r="E1255" s="29"/>
      <c r="F1255" s="29"/>
      <c r="G1255" s="29"/>
      <c r="H1255" s="29"/>
    </row>
    <row r="1256" spans="2:8" x14ac:dyDescent="0.3">
      <c r="B1256" s="29"/>
      <c r="C1256" s="29"/>
      <c r="D1256" s="29"/>
      <c r="E1256" s="29"/>
      <c r="F1256" s="29"/>
      <c r="G1256" s="29"/>
      <c r="H1256" s="29"/>
    </row>
    <row r="1257" spans="2:8" x14ac:dyDescent="0.3">
      <c r="B1257" s="29"/>
      <c r="C1257" s="29"/>
      <c r="D1257" s="29"/>
      <c r="E1257" s="29"/>
      <c r="F1257" s="29"/>
      <c r="G1257" s="29"/>
      <c r="H1257" s="29"/>
    </row>
    <row r="1258" spans="2:8" x14ac:dyDescent="0.3">
      <c r="B1258" s="29"/>
      <c r="C1258" s="29"/>
      <c r="D1258" s="29"/>
      <c r="E1258" s="29"/>
      <c r="F1258" s="29"/>
      <c r="G1258" s="29"/>
      <c r="H1258" s="29"/>
    </row>
    <row r="1259" spans="2:8" x14ac:dyDescent="0.3">
      <c r="B1259" s="29"/>
      <c r="C1259" s="29"/>
      <c r="D1259" s="29"/>
      <c r="E1259" s="29"/>
      <c r="F1259" s="29"/>
      <c r="G1259" s="29"/>
      <c r="H1259" s="29"/>
    </row>
    <row r="1260" spans="2:8" x14ac:dyDescent="0.3">
      <c r="B1260" s="29"/>
      <c r="C1260" s="29"/>
      <c r="D1260" s="29"/>
      <c r="E1260" s="29"/>
      <c r="F1260" s="29"/>
      <c r="G1260" s="29"/>
      <c r="H1260" s="29"/>
    </row>
    <row r="1261" spans="2:8" x14ac:dyDescent="0.3">
      <c r="B1261" s="29"/>
      <c r="C1261" s="29"/>
      <c r="D1261" s="29"/>
      <c r="E1261" s="29"/>
      <c r="F1261" s="29"/>
      <c r="G1261" s="29"/>
      <c r="H1261" s="29"/>
    </row>
    <row r="1262" spans="2:8" x14ac:dyDescent="0.3">
      <c r="B1262" s="29"/>
      <c r="C1262" s="29"/>
      <c r="D1262" s="29"/>
      <c r="E1262" s="29"/>
      <c r="F1262" s="29"/>
      <c r="G1262" s="29"/>
      <c r="H1262" s="29"/>
    </row>
    <row r="1263" spans="2:8" x14ac:dyDescent="0.3">
      <c r="B1263" s="29"/>
      <c r="C1263" s="29"/>
      <c r="D1263" s="29"/>
      <c r="E1263" s="29"/>
      <c r="F1263" s="29"/>
      <c r="G1263" s="29"/>
      <c r="H1263" s="29"/>
    </row>
    <row r="1264" spans="2:8" x14ac:dyDescent="0.3">
      <c r="B1264" s="29"/>
      <c r="C1264" s="29"/>
      <c r="D1264" s="29"/>
      <c r="E1264" s="29"/>
      <c r="F1264" s="29"/>
      <c r="G1264" s="29"/>
      <c r="H1264" s="29"/>
    </row>
    <row r="1265" spans="2:8" x14ac:dyDescent="0.3">
      <c r="B1265" s="29"/>
      <c r="C1265" s="29"/>
      <c r="D1265" s="29"/>
      <c r="E1265" s="29"/>
      <c r="F1265" s="29"/>
      <c r="G1265" s="29"/>
      <c r="H1265" s="29"/>
    </row>
    <row r="1266" spans="2:8" x14ac:dyDescent="0.3">
      <c r="B1266" s="29"/>
      <c r="C1266" s="29"/>
      <c r="D1266" s="29"/>
      <c r="E1266" s="29"/>
      <c r="F1266" s="29"/>
      <c r="G1266" s="29"/>
      <c r="H1266" s="29"/>
    </row>
    <row r="1267" spans="2:8" x14ac:dyDescent="0.3">
      <c r="B1267" s="29"/>
      <c r="C1267" s="29"/>
      <c r="D1267" s="29"/>
      <c r="E1267" s="29"/>
      <c r="F1267" s="29"/>
      <c r="G1267" s="29"/>
      <c r="H1267" s="29"/>
    </row>
    <row r="1268" spans="2:8" x14ac:dyDescent="0.3">
      <c r="B1268" s="29"/>
      <c r="C1268" s="29"/>
      <c r="D1268" s="29"/>
      <c r="E1268" s="29"/>
      <c r="F1268" s="29"/>
      <c r="G1268" s="29"/>
      <c r="H1268" s="29"/>
    </row>
    <row r="1269" spans="2:8" x14ac:dyDescent="0.3">
      <c r="B1269" s="29"/>
      <c r="C1269" s="29"/>
      <c r="D1269" s="29"/>
      <c r="E1269" s="29"/>
      <c r="F1269" s="29"/>
      <c r="G1269" s="29"/>
      <c r="H1269" s="29"/>
    </row>
    <row r="1270" spans="2:8" x14ac:dyDescent="0.3">
      <c r="B1270" s="29"/>
      <c r="C1270" s="29"/>
      <c r="D1270" s="29"/>
      <c r="E1270" s="29"/>
      <c r="F1270" s="29"/>
      <c r="G1270" s="29"/>
      <c r="H1270" s="29"/>
    </row>
    <row r="1271" spans="2:8" x14ac:dyDescent="0.3">
      <c r="B1271" s="29"/>
      <c r="C1271" s="29"/>
      <c r="D1271" s="29"/>
      <c r="E1271" s="29"/>
      <c r="F1271" s="29"/>
      <c r="G1271" s="29"/>
      <c r="H1271" s="29"/>
    </row>
    <row r="1272" spans="2:8" x14ac:dyDescent="0.3">
      <c r="B1272" s="29"/>
      <c r="C1272" s="29"/>
      <c r="D1272" s="29"/>
      <c r="E1272" s="29"/>
      <c r="F1272" s="29"/>
      <c r="G1272" s="29"/>
      <c r="H1272" s="29"/>
    </row>
    <row r="1273" spans="2:8" x14ac:dyDescent="0.3">
      <c r="B1273" s="29"/>
      <c r="C1273" s="29"/>
      <c r="D1273" s="29"/>
      <c r="E1273" s="29"/>
      <c r="F1273" s="29"/>
      <c r="G1273" s="29"/>
      <c r="H1273" s="29"/>
    </row>
    <row r="1274" spans="2:8" x14ac:dyDescent="0.3">
      <c r="B1274" s="29"/>
      <c r="C1274" s="29"/>
      <c r="D1274" s="29"/>
      <c r="E1274" s="29"/>
      <c r="F1274" s="29"/>
      <c r="G1274" s="29"/>
      <c r="H1274" s="29"/>
    </row>
    <row r="1275" spans="2:8" x14ac:dyDescent="0.3">
      <c r="B1275" s="29"/>
      <c r="C1275" s="29"/>
      <c r="D1275" s="29"/>
      <c r="E1275" s="29"/>
      <c r="F1275" s="29"/>
      <c r="G1275" s="29"/>
      <c r="H1275" s="29"/>
    </row>
    <row r="1276" spans="2:8" x14ac:dyDescent="0.3">
      <c r="B1276" s="29"/>
      <c r="C1276" s="29"/>
      <c r="D1276" s="29"/>
      <c r="E1276" s="29"/>
      <c r="F1276" s="29"/>
      <c r="G1276" s="29"/>
      <c r="H1276" s="29"/>
    </row>
    <row r="1277" spans="2:8" x14ac:dyDescent="0.3">
      <c r="B1277" s="29"/>
      <c r="C1277" s="29"/>
      <c r="D1277" s="29"/>
      <c r="E1277" s="29"/>
      <c r="F1277" s="29"/>
      <c r="G1277" s="29"/>
      <c r="H1277" s="29"/>
    </row>
    <row r="1278" spans="2:8" x14ac:dyDescent="0.3">
      <c r="B1278" s="29"/>
      <c r="C1278" s="29"/>
      <c r="D1278" s="29"/>
      <c r="E1278" s="29"/>
      <c r="F1278" s="29"/>
      <c r="G1278" s="29"/>
      <c r="H1278" s="29"/>
    </row>
    <row r="1279" spans="2:8" x14ac:dyDescent="0.3">
      <c r="B1279" s="29"/>
      <c r="C1279" s="29"/>
      <c r="D1279" s="29"/>
      <c r="E1279" s="29"/>
      <c r="F1279" s="29"/>
      <c r="G1279" s="29"/>
      <c r="H1279" s="29"/>
    </row>
    <row r="1280" spans="2:8" x14ac:dyDescent="0.3">
      <c r="B1280" s="29"/>
      <c r="C1280" s="29"/>
      <c r="D1280" s="29"/>
      <c r="E1280" s="29"/>
      <c r="F1280" s="29"/>
      <c r="G1280" s="29"/>
      <c r="H1280" s="29"/>
    </row>
    <row r="1281" spans="2:8" x14ac:dyDescent="0.3">
      <c r="B1281" s="29"/>
      <c r="C1281" s="29"/>
      <c r="D1281" s="29"/>
      <c r="E1281" s="29"/>
      <c r="F1281" s="29"/>
      <c r="G1281" s="29"/>
      <c r="H1281" s="29"/>
    </row>
    <row r="1282" spans="2:8" x14ac:dyDescent="0.3">
      <c r="B1282" s="29"/>
      <c r="C1282" s="29"/>
      <c r="D1282" s="29"/>
      <c r="E1282" s="29"/>
      <c r="F1282" s="29"/>
      <c r="G1282" s="29"/>
      <c r="H1282" s="29"/>
    </row>
    <row r="1283" spans="2:8" x14ac:dyDescent="0.3">
      <c r="B1283" s="29"/>
      <c r="C1283" s="29"/>
      <c r="D1283" s="29"/>
      <c r="E1283" s="29"/>
      <c r="F1283" s="29"/>
      <c r="G1283" s="29"/>
      <c r="H1283" s="29"/>
    </row>
    <row r="1284" spans="2:8" x14ac:dyDescent="0.3">
      <c r="B1284" s="29"/>
      <c r="C1284" s="29"/>
      <c r="D1284" s="29"/>
      <c r="E1284" s="29"/>
      <c r="F1284" s="29"/>
      <c r="G1284" s="29"/>
      <c r="H1284" s="29"/>
    </row>
    <row r="1285" spans="2:8" x14ac:dyDescent="0.3">
      <c r="B1285" s="29"/>
      <c r="C1285" s="29"/>
      <c r="D1285" s="29"/>
      <c r="E1285" s="29"/>
      <c r="F1285" s="29"/>
      <c r="G1285" s="29"/>
      <c r="H1285" s="29"/>
    </row>
    <row r="1286" spans="2:8" x14ac:dyDescent="0.3">
      <c r="B1286" s="29"/>
      <c r="C1286" s="29"/>
      <c r="D1286" s="29"/>
      <c r="E1286" s="29"/>
      <c r="F1286" s="29"/>
      <c r="G1286" s="29"/>
      <c r="H1286" s="29"/>
    </row>
    <row r="1287" spans="2:8" x14ac:dyDescent="0.3">
      <c r="B1287" s="29"/>
      <c r="C1287" s="29"/>
      <c r="D1287" s="29"/>
      <c r="E1287" s="29"/>
      <c r="F1287" s="29"/>
      <c r="G1287" s="29"/>
      <c r="H1287" s="29"/>
    </row>
    <row r="1288" spans="2:8" x14ac:dyDescent="0.3">
      <c r="B1288" s="29"/>
      <c r="C1288" s="29"/>
      <c r="D1288" s="29"/>
      <c r="E1288" s="29"/>
      <c r="F1288" s="29"/>
      <c r="G1288" s="29"/>
      <c r="H1288" s="29"/>
    </row>
    <row r="1289" spans="2:8" x14ac:dyDescent="0.3">
      <c r="B1289" s="29"/>
      <c r="C1289" s="29"/>
      <c r="D1289" s="29"/>
      <c r="E1289" s="29"/>
      <c r="F1289" s="29"/>
      <c r="G1289" s="29"/>
      <c r="H1289" s="29"/>
    </row>
    <row r="1290" spans="2:8" x14ac:dyDescent="0.3">
      <c r="B1290" s="29"/>
      <c r="C1290" s="29"/>
      <c r="D1290" s="29"/>
      <c r="E1290" s="29"/>
      <c r="F1290" s="29"/>
      <c r="G1290" s="29"/>
      <c r="H1290" s="29"/>
    </row>
    <row r="1291" spans="2:8" x14ac:dyDescent="0.3">
      <c r="B1291" s="29"/>
      <c r="C1291" s="29"/>
      <c r="D1291" s="29"/>
      <c r="E1291" s="29"/>
      <c r="F1291" s="29"/>
      <c r="G1291" s="29"/>
      <c r="H1291" s="29"/>
    </row>
    <row r="1292" spans="2:8" x14ac:dyDescent="0.3">
      <c r="B1292" s="29"/>
      <c r="C1292" s="29"/>
      <c r="D1292" s="29"/>
      <c r="E1292" s="29"/>
      <c r="F1292" s="29"/>
      <c r="G1292" s="29"/>
      <c r="H1292" s="29"/>
    </row>
    <row r="1293" spans="2:8" x14ac:dyDescent="0.3">
      <c r="B1293" s="29"/>
      <c r="C1293" s="29"/>
      <c r="D1293" s="29"/>
      <c r="E1293" s="29"/>
      <c r="F1293" s="29"/>
      <c r="G1293" s="29"/>
      <c r="H1293" s="29"/>
    </row>
    <row r="1294" spans="2:8" x14ac:dyDescent="0.3">
      <c r="B1294" s="29"/>
      <c r="C1294" s="29"/>
      <c r="D1294" s="29"/>
      <c r="E1294" s="29"/>
      <c r="F1294" s="29"/>
      <c r="G1294" s="29"/>
      <c r="H1294" s="29"/>
    </row>
    <row r="1295" spans="2:8" x14ac:dyDescent="0.3">
      <c r="B1295" s="29"/>
      <c r="C1295" s="29"/>
      <c r="D1295" s="29"/>
      <c r="E1295" s="29"/>
      <c r="F1295" s="29"/>
      <c r="G1295" s="29"/>
      <c r="H1295" s="29"/>
    </row>
    <row r="1296" spans="2:8" x14ac:dyDescent="0.3">
      <c r="B1296" s="29"/>
      <c r="C1296" s="29"/>
      <c r="D1296" s="29"/>
      <c r="E1296" s="29"/>
      <c r="F1296" s="29"/>
      <c r="G1296" s="29"/>
      <c r="H1296" s="29"/>
    </row>
    <row r="1297" spans="2:8" x14ac:dyDescent="0.3">
      <c r="B1297" s="29"/>
      <c r="C1297" s="29"/>
      <c r="D1297" s="29"/>
      <c r="E1297" s="29"/>
      <c r="F1297" s="29"/>
      <c r="G1297" s="29"/>
      <c r="H1297" s="29"/>
    </row>
    <row r="1298" spans="2:8" x14ac:dyDescent="0.3">
      <c r="B1298" s="29"/>
      <c r="C1298" s="29"/>
      <c r="D1298" s="29"/>
      <c r="E1298" s="29"/>
      <c r="F1298" s="29"/>
      <c r="G1298" s="29"/>
      <c r="H1298" s="29"/>
    </row>
    <row r="1299" spans="2:8" x14ac:dyDescent="0.3">
      <c r="B1299" s="29"/>
      <c r="C1299" s="29"/>
      <c r="D1299" s="29"/>
      <c r="E1299" s="29"/>
      <c r="F1299" s="29"/>
      <c r="G1299" s="29"/>
      <c r="H1299" s="29"/>
    </row>
    <row r="1300" spans="2:8" x14ac:dyDescent="0.3">
      <c r="B1300" s="29"/>
      <c r="C1300" s="29"/>
      <c r="D1300" s="29"/>
      <c r="E1300" s="29"/>
      <c r="F1300" s="29"/>
      <c r="G1300" s="29"/>
      <c r="H1300" s="29"/>
    </row>
    <row r="1301" spans="2:8" x14ac:dyDescent="0.3">
      <c r="B1301" s="29"/>
      <c r="C1301" s="29"/>
      <c r="D1301" s="29"/>
      <c r="E1301" s="29"/>
      <c r="F1301" s="29"/>
      <c r="G1301" s="29"/>
      <c r="H1301" s="29"/>
    </row>
    <row r="1302" spans="2:8" x14ac:dyDescent="0.3">
      <c r="B1302" s="29"/>
      <c r="C1302" s="29"/>
      <c r="D1302" s="29"/>
      <c r="E1302" s="29"/>
      <c r="F1302" s="29"/>
      <c r="G1302" s="29"/>
      <c r="H1302" s="29"/>
    </row>
    <row r="1303" spans="2:8" x14ac:dyDescent="0.3">
      <c r="B1303" s="29"/>
      <c r="C1303" s="29"/>
      <c r="D1303" s="29"/>
      <c r="E1303" s="29"/>
      <c r="F1303" s="29"/>
      <c r="G1303" s="29"/>
      <c r="H1303" s="29"/>
    </row>
    <row r="1304" spans="2:8" x14ac:dyDescent="0.3">
      <c r="B1304" s="29"/>
      <c r="C1304" s="29"/>
      <c r="D1304" s="29"/>
      <c r="E1304" s="29"/>
      <c r="F1304" s="29"/>
      <c r="G1304" s="29"/>
      <c r="H1304" s="29"/>
    </row>
    <row r="1305" spans="2:8" x14ac:dyDescent="0.3">
      <c r="B1305" s="29"/>
      <c r="C1305" s="29"/>
      <c r="D1305" s="29"/>
      <c r="E1305" s="29"/>
      <c r="F1305" s="29"/>
      <c r="G1305" s="29"/>
      <c r="H1305" s="29"/>
    </row>
    <row r="1306" spans="2:8" x14ac:dyDescent="0.3">
      <c r="B1306" s="29"/>
      <c r="C1306" s="29"/>
      <c r="D1306" s="29"/>
      <c r="E1306" s="29"/>
      <c r="F1306" s="29"/>
      <c r="G1306" s="29"/>
      <c r="H1306" s="29"/>
    </row>
    <row r="1307" spans="2:8" x14ac:dyDescent="0.3">
      <c r="B1307" s="29"/>
      <c r="C1307" s="29"/>
      <c r="D1307" s="29"/>
      <c r="E1307" s="29"/>
      <c r="F1307" s="29"/>
      <c r="G1307" s="29"/>
      <c r="H1307" s="29"/>
    </row>
    <row r="1308" spans="2:8" x14ac:dyDescent="0.3">
      <c r="B1308" s="29"/>
      <c r="C1308" s="29"/>
      <c r="D1308" s="29"/>
      <c r="E1308" s="29"/>
      <c r="F1308" s="29"/>
      <c r="G1308" s="29"/>
      <c r="H1308" s="29"/>
    </row>
    <row r="1309" spans="2:8" x14ac:dyDescent="0.3">
      <c r="B1309" s="29"/>
      <c r="C1309" s="29"/>
      <c r="D1309" s="29"/>
      <c r="E1309" s="29"/>
      <c r="F1309" s="29"/>
      <c r="G1309" s="29"/>
      <c r="H1309" s="29"/>
    </row>
    <row r="1310" spans="2:8" x14ac:dyDescent="0.3">
      <c r="B1310" s="29"/>
      <c r="C1310" s="29"/>
      <c r="D1310" s="29"/>
      <c r="E1310" s="29"/>
      <c r="F1310" s="29"/>
      <c r="G1310" s="29"/>
      <c r="H1310" s="29"/>
    </row>
    <row r="1311" spans="2:8" x14ac:dyDescent="0.3">
      <c r="B1311" s="29"/>
      <c r="C1311" s="29"/>
      <c r="D1311" s="29"/>
      <c r="E1311" s="29"/>
      <c r="F1311" s="29"/>
      <c r="G1311" s="29"/>
      <c r="H1311" s="29"/>
    </row>
    <row r="1312" spans="2:8" x14ac:dyDescent="0.3">
      <c r="B1312" s="29"/>
      <c r="C1312" s="29"/>
      <c r="D1312" s="29"/>
      <c r="E1312" s="29"/>
      <c r="F1312" s="29"/>
      <c r="G1312" s="29"/>
      <c r="H1312" s="29"/>
    </row>
    <row r="1313" spans="2:8" x14ac:dyDescent="0.3">
      <c r="B1313" s="29"/>
      <c r="C1313" s="29"/>
      <c r="D1313" s="29"/>
      <c r="E1313" s="29"/>
      <c r="F1313" s="29"/>
      <c r="G1313" s="29"/>
      <c r="H1313" s="29"/>
    </row>
    <row r="1314" spans="2:8" x14ac:dyDescent="0.3">
      <c r="B1314" s="29"/>
      <c r="C1314" s="29"/>
      <c r="D1314" s="29"/>
      <c r="E1314" s="29"/>
      <c r="F1314" s="29"/>
      <c r="G1314" s="29"/>
      <c r="H1314" s="29"/>
    </row>
    <row r="1315" spans="2:8" x14ac:dyDescent="0.3">
      <c r="B1315" s="29"/>
      <c r="C1315" s="29"/>
      <c r="D1315" s="29"/>
      <c r="E1315" s="29"/>
      <c r="F1315" s="29"/>
      <c r="G1315" s="29"/>
      <c r="H1315" s="29"/>
    </row>
    <row r="1316" spans="2:8" x14ac:dyDescent="0.3">
      <c r="B1316" s="29"/>
      <c r="C1316" s="29"/>
      <c r="D1316" s="29"/>
      <c r="E1316" s="29"/>
      <c r="F1316" s="29"/>
      <c r="G1316" s="29"/>
      <c r="H1316" s="29"/>
    </row>
    <row r="1317" spans="2:8" x14ac:dyDescent="0.3">
      <c r="B1317" s="29"/>
      <c r="C1317" s="29"/>
      <c r="D1317" s="29"/>
      <c r="E1317" s="29"/>
      <c r="F1317" s="29"/>
      <c r="G1317" s="29"/>
      <c r="H1317" s="29"/>
    </row>
    <row r="1318" spans="2:8" x14ac:dyDescent="0.3">
      <c r="B1318" s="29"/>
      <c r="C1318" s="29"/>
      <c r="D1318" s="29"/>
      <c r="E1318" s="29"/>
      <c r="F1318" s="29"/>
      <c r="G1318" s="29"/>
      <c r="H1318" s="29"/>
    </row>
    <row r="1319" spans="2:8" x14ac:dyDescent="0.3">
      <c r="B1319" s="29"/>
      <c r="C1319" s="29"/>
      <c r="D1319" s="29"/>
      <c r="E1319" s="29"/>
      <c r="F1319" s="29"/>
      <c r="G1319" s="29"/>
      <c r="H1319" s="29"/>
    </row>
    <row r="1320" spans="2:8" x14ac:dyDescent="0.3">
      <c r="B1320" s="29"/>
      <c r="C1320" s="29"/>
      <c r="D1320" s="29"/>
      <c r="E1320" s="29"/>
      <c r="F1320" s="29"/>
      <c r="G1320" s="29"/>
      <c r="H1320" s="29"/>
    </row>
    <row r="1321" spans="2:8" x14ac:dyDescent="0.3">
      <c r="B1321" s="29"/>
      <c r="C1321" s="29"/>
      <c r="D1321" s="29"/>
      <c r="E1321" s="29"/>
      <c r="F1321" s="29"/>
      <c r="G1321" s="29"/>
      <c r="H1321" s="29"/>
    </row>
    <row r="1322" spans="2:8" x14ac:dyDescent="0.3">
      <c r="B1322" s="29"/>
      <c r="C1322" s="29"/>
      <c r="D1322" s="29"/>
      <c r="E1322" s="29"/>
      <c r="F1322" s="29"/>
      <c r="G1322" s="29"/>
      <c r="H1322" s="29"/>
    </row>
    <row r="1323" spans="2:8" x14ac:dyDescent="0.3">
      <c r="B1323" s="29"/>
      <c r="C1323" s="29"/>
      <c r="D1323" s="29"/>
      <c r="E1323" s="29"/>
      <c r="F1323" s="29"/>
      <c r="G1323" s="29"/>
      <c r="H1323" s="29"/>
    </row>
    <row r="1324" spans="2:8" x14ac:dyDescent="0.3">
      <c r="B1324" s="29"/>
      <c r="C1324" s="29"/>
      <c r="D1324" s="29"/>
      <c r="E1324" s="29"/>
      <c r="F1324" s="29"/>
      <c r="G1324" s="29"/>
      <c r="H1324" s="29"/>
    </row>
    <row r="1325" spans="2:8" x14ac:dyDescent="0.3">
      <c r="B1325" s="29"/>
      <c r="C1325" s="29"/>
      <c r="D1325" s="29"/>
      <c r="E1325" s="29"/>
      <c r="F1325" s="29"/>
      <c r="G1325" s="29"/>
      <c r="H1325" s="29"/>
    </row>
    <row r="1326" spans="2:8" x14ac:dyDescent="0.3">
      <c r="B1326" s="29"/>
      <c r="C1326" s="29"/>
      <c r="D1326" s="29"/>
      <c r="E1326" s="29"/>
      <c r="F1326" s="29"/>
      <c r="G1326" s="29"/>
      <c r="H1326" s="29"/>
    </row>
    <row r="1327" spans="2:8" x14ac:dyDescent="0.3">
      <c r="B1327" s="29"/>
      <c r="C1327" s="29"/>
      <c r="D1327" s="29"/>
      <c r="E1327" s="29"/>
      <c r="F1327" s="29"/>
      <c r="G1327" s="29"/>
      <c r="H1327" s="29"/>
    </row>
    <row r="1328" spans="2:8" x14ac:dyDescent="0.3">
      <c r="B1328" s="29"/>
      <c r="C1328" s="29"/>
      <c r="D1328" s="29"/>
      <c r="E1328" s="29"/>
      <c r="F1328" s="29"/>
      <c r="G1328" s="29"/>
      <c r="H1328" s="29"/>
    </row>
    <row r="1329" spans="2:8" x14ac:dyDescent="0.3">
      <c r="B1329" s="29"/>
      <c r="C1329" s="29"/>
      <c r="D1329" s="29"/>
      <c r="E1329" s="29"/>
      <c r="F1329" s="29"/>
      <c r="G1329" s="29"/>
      <c r="H1329" s="29"/>
    </row>
    <row r="1330" spans="2:8" x14ac:dyDescent="0.3">
      <c r="B1330" s="29"/>
      <c r="C1330" s="29"/>
      <c r="D1330" s="29"/>
      <c r="E1330" s="29"/>
      <c r="F1330" s="29"/>
      <c r="G1330" s="29"/>
      <c r="H1330" s="29"/>
    </row>
    <row r="1331" spans="2:8" x14ac:dyDescent="0.3">
      <c r="B1331" s="29"/>
      <c r="C1331" s="29"/>
      <c r="D1331" s="29"/>
      <c r="E1331" s="29"/>
      <c r="F1331" s="29"/>
      <c r="G1331" s="29"/>
      <c r="H1331" s="29"/>
    </row>
    <row r="1332" spans="2:8" x14ac:dyDescent="0.3">
      <c r="B1332" s="29"/>
      <c r="C1332" s="29"/>
      <c r="D1332" s="29"/>
      <c r="E1332" s="29"/>
      <c r="F1332" s="29"/>
      <c r="G1332" s="29"/>
      <c r="H1332" s="29"/>
    </row>
    <row r="1333" spans="2:8" x14ac:dyDescent="0.3">
      <c r="B1333" s="29"/>
      <c r="C1333" s="29"/>
      <c r="D1333" s="29"/>
      <c r="E1333" s="29"/>
      <c r="F1333" s="29"/>
      <c r="G1333" s="29"/>
      <c r="H1333" s="29"/>
    </row>
    <row r="1334" spans="2:8" x14ac:dyDescent="0.3">
      <c r="B1334" s="29"/>
      <c r="C1334" s="29"/>
      <c r="D1334" s="29"/>
      <c r="E1334" s="29"/>
      <c r="F1334" s="29"/>
      <c r="G1334" s="29"/>
      <c r="H1334" s="29"/>
    </row>
    <row r="1335" spans="2:8" x14ac:dyDescent="0.3">
      <c r="B1335" s="29"/>
      <c r="C1335" s="29"/>
      <c r="D1335" s="29"/>
      <c r="E1335" s="29"/>
      <c r="F1335" s="29"/>
      <c r="G1335" s="29"/>
      <c r="H1335" s="29"/>
    </row>
    <row r="1336" spans="2:8" x14ac:dyDescent="0.3">
      <c r="B1336" s="29"/>
      <c r="C1336" s="29"/>
      <c r="D1336" s="29"/>
      <c r="E1336" s="29"/>
      <c r="F1336" s="29"/>
      <c r="G1336" s="29"/>
      <c r="H1336" s="29"/>
    </row>
    <row r="1337" spans="2:8" x14ac:dyDescent="0.3">
      <c r="B1337" s="29"/>
      <c r="C1337" s="29"/>
      <c r="D1337" s="29"/>
      <c r="E1337" s="29"/>
      <c r="F1337" s="29"/>
      <c r="G1337" s="29"/>
      <c r="H1337" s="29"/>
    </row>
    <row r="1338" spans="2:8" x14ac:dyDescent="0.3">
      <c r="B1338" s="29"/>
      <c r="C1338" s="29"/>
      <c r="D1338" s="29"/>
      <c r="E1338" s="29"/>
      <c r="F1338" s="29"/>
      <c r="G1338" s="29"/>
      <c r="H1338" s="29"/>
    </row>
    <row r="1339" spans="2:8" x14ac:dyDescent="0.3">
      <c r="B1339" s="29"/>
      <c r="C1339" s="29"/>
      <c r="D1339" s="29"/>
      <c r="E1339" s="29"/>
      <c r="F1339" s="29"/>
      <c r="G1339" s="29"/>
      <c r="H1339" s="29"/>
    </row>
    <row r="1340" spans="2:8" x14ac:dyDescent="0.3">
      <c r="B1340" s="29"/>
      <c r="C1340" s="29"/>
      <c r="D1340" s="29"/>
      <c r="E1340" s="29"/>
      <c r="F1340" s="29"/>
      <c r="G1340" s="29"/>
      <c r="H1340" s="29"/>
    </row>
    <row r="1341" spans="2:8" x14ac:dyDescent="0.3">
      <c r="B1341" s="29"/>
      <c r="C1341" s="29"/>
      <c r="D1341" s="29"/>
      <c r="E1341" s="29"/>
      <c r="F1341" s="29"/>
      <c r="G1341" s="29"/>
      <c r="H1341" s="29"/>
    </row>
    <row r="1342" spans="2:8" x14ac:dyDescent="0.3">
      <c r="B1342" s="29"/>
      <c r="C1342" s="29"/>
      <c r="D1342" s="29"/>
      <c r="E1342" s="29"/>
      <c r="F1342" s="29"/>
      <c r="G1342" s="29"/>
      <c r="H1342" s="29"/>
    </row>
    <row r="1343" spans="2:8" x14ac:dyDescent="0.3">
      <c r="B1343" s="29"/>
      <c r="C1343" s="29"/>
      <c r="D1343" s="29"/>
      <c r="E1343" s="29"/>
      <c r="F1343" s="29"/>
      <c r="G1343" s="29"/>
      <c r="H1343" s="29"/>
    </row>
    <row r="1344" spans="2:8" x14ac:dyDescent="0.3">
      <c r="B1344" s="29"/>
      <c r="C1344" s="29"/>
      <c r="D1344" s="29"/>
      <c r="E1344" s="29"/>
      <c r="F1344" s="29"/>
      <c r="G1344" s="29"/>
      <c r="H1344" s="29"/>
    </row>
    <row r="1345" spans="2:8" x14ac:dyDescent="0.3">
      <c r="B1345" s="29"/>
      <c r="C1345" s="29"/>
      <c r="D1345" s="29"/>
      <c r="E1345" s="29"/>
      <c r="F1345" s="29"/>
      <c r="G1345" s="29"/>
      <c r="H1345" s="29"/>
    </row>
    <row r="1346" spans="2:8" x14ac:dyDescent="0.3">
      <c r="B1346" s="29"/>
      <c r="C1346" s="29"/>
      <c r="D1346" s="29"/>
      <c r="E1346" s="29"/>
      <c r="F1346" s="29"/>
      <c r="G1346" s="29"/>
      <c r="H1346" s="29"/>
    </row>
    <row r="1347" spans="2:8" x14ac:dyDescent="0.3">
      <c r="B1347" s="29"/>
      <c r="C1347" s="29"/>
      <c r="D1347" s="29"/>
      <c r="E1347" s="29"/>
      <c r="F1347" s="29"/>
      <c r="G1347" s="29"/>
      <c r="H1347" s="29"/>
    </row>
    <row r="1348" spans="2:8" x14ac:dyDescent="0.3">
      <c r="B1348" s="29"/>
      <c r="C1348" s="29"/>
      <c r="D1348" s="29"/>
      <c r="E1348" s="29"/>
      <c r="F1348" s="29"/>
      <c r="G1348" s="29"/>
      <c r="H1348" s="29"/>
    </row>
    <row r="1349" spans="2:8" x14ac:dyDescent="0.3">
      <c r="B1349" s="29"/>
      <c r="C1349" s="29"/>
      <c r="D1349" s="29"/>
      <c r="E1349" s="29"/>
      <c r="F1349" s="29"/>
      <c r="G1349" s="29"/>
      <c r="H1349" s="29"/>
    </row>
    <row r="1350" spans="2:8" x14ac:dyDescent="0.3">
      <c r="B1350" s="29"/>
      <c r="C1350" s="29"/>
      <c r="D1350" s="29"/>
      <c r="E1350" s="29"/>
      <c r="F1350" s="29"/>
      <c r="G1350" s="29"/>
      <c r="H1350" s="29"/>
    </row>
    <row r="1351" spans="2:8" x14ac:dyDescent="0.3">
      <c r="B1351" s="29"/>
      <c r="C1351" s="29"/>
      <c r="D1351" s="29"/>
      <c r="E1351" s="29"/>
      <c r="F1351" s="29"/>
      <c r="G1351" s="29"/>
      <c r="H1351" s="29"/>
    </row>
    <row r="1352" spans="2:8" x14ac:dyDescent="0.3">
      <c r="B1352" s="29"/>
      <c r="C1352" s="29"/>
      <c r="D1352" s="29"/>
      <c r="E1352" s="29"/>
      <c r="F1352" s="29"/>
      <c r="G1352" s="29"/>
      <c r="H1352" s="29"/>
    </row>
    <row r="1353" spans="2:8" x14ac:dyDescent="0.3">
      <c r="B1353" s="29"/>
      <c r="C1353" s="29"/>
      <c r="D1353" s="29"/>
      <c r="E1353" s="29"/>
      <c r="F1353" s="29"/>
      <c r="G1353" s="29"/>
      <c r="H1353" s="29"/>
    </row>
    <row r="1354" spans="2:8" x14ac:dyDescent="0.3">
      <c r="B1354" s="29"/>
      <c r="C1354" s="29"/>
      <c r="D1354" s="29"/>
      <c r="E1354" s="29"/>
      <c r="F1354" s="29"/>
      <c r="G1354" s="29"/>
      <c r="H1354" s="29"/>
    </row>
    <row r="1355" spans="2:8" x14ac:dyDescent="0.3">
      <c r="B1355" s="29"/>
      <c r="C1355" s="29"/>
      <c r="D1355" s="29"/>
      <c r="E1355" s="29"/>
      <c r="F1355" s="29"/>
      <c r="G1355" s="29"/>
      <c r="H1355" s="29"/>
    </row>
    <row r="1356" spans="2:8" x14ac:dyDescent="0.3">
      <c r="B1356" s="29"/>
      <c r="C1356" s="29"/>
      <c r="D1356" s="29"/>
      <c r="E1356" s="29"/>
      <c r="F1356" s="29"/>
      <c r="G1356" s="29"/>
      <c r="H1356" s="29"/>
    </row>
    <row r="1357" spans="2:8" x14ac:dyDescent="0.3">
      <c r="B1357" s="29"/>
      <c r="C1357" s="29"/>
      <c r="D1357" s="29"/>
      <c r="E1357" s="29"/>
      <c r="F1357" s="29"/>
      <c r="G1357" s="29"/>
      <c r="H1357" s="29"/>
    </row>
    <row r="1358" spans="2:8" x14ac:dyDescent="0.3">
      <c r="B1358" s="29"/>
      <c r="C1358" s="29"/>
      <c r="D1358" s="29"/>
      <c r="E1358" s="29"/>
      <c r="F1358" s="29"/>
      <c r="G1358" s="29"/>
      <c r="H1358" s="29"/>
    </row>
    <row r="1359" spans="2:8" x14ac:dyDescent="0.3">
      <c r="B1359" s="29"/>
      <c r="C1359" s="29"/>
      <c r="D1359" s="29"/>
      <c r="E1359" s="29"/>
      <c r="F1359" s="29"/>
      <c r="G1359" s="29"/>
      <c r="H1359" s="29"/>
    </row>
    <row r="1360" spans="2:8" x14ac:dyDescent="0.3">
      <c r="B1360" s="29"/>
      <c r="C1360" s="29"/>
      <c r="D1360" s="29"/>
      <c r="E1360" s="29"/>
      <c r="F1360" s="29"/>
      <c r="G1360" s="29"/>
      <c r="H1360" s="29"/>
    </row>
    <row r="1361" spans="2:8" x14ac:dyDescent="0.3">
      <c r="B1361" s="29"/>
      <c r="C1361" s="29"/>
      <c r="D1361" s="29"/>
      <c r="E1361" s="29"/>
      <c r="F1361" s="29"/>
      <c r="G1361" s="29"/>
      <c r="H1361" s="29"/>
    </row>
    <row r="1362" spans="2:8" x14ac:dyDescent="0.3">
      <c r="B1362" s="29"/>
      <c r="C1362" s="29"/>
      <c r="D1362" s="29"/>
      <c r="E1362" s="29"/>
      <c r="F1362" s="29"/>
      <c r="G1362" s="29"/>
      <c r="H1362" s="29"/>
    </row>
    <row r="1363" spans="2:8" x14ac:dyDescent="0.3">
      <c r="B1363" s="29"/>
      <c r="C1363" s="29"/>
      <c r="D1363" s="29"/>
      <c r="E1363" s="29"/>
      <c r="F1363" s="29"/>
      <c r="G1363" s="29"/>
      <c r="H1363" s="29"/>
    </row>
    <row r="1364" spans="2:8" x14ac:dyDescent="0.3">
      <c r="B1364" s="29"/>
      <c r="C1364" s="29"/>
      <c r="D1364" s="29"/>
      <c r="E1364" s="29"/>
      <c r="F1364" s="29"/>
      <c r="G1364" s="29"/>
      <c r="H1364" s="29"/>
    </row>
    <row r="1365" spans="2:8" x14ac:dyDescent="0.3">
      <c r="B1365" s="29"/>
      <c r="C1365" s="29"/>
      <c r="D1365" s="29"/>
      <c r="E1365" s="29"/>
      <c r="F1365" s="29"/>
      <c r="G1365" s="29"/>
      <c r="H1365" s="29"/>
    </row>
    <row r="1366" spans="2:8" x14ac:dyDescent="0.3">
      <c r="B1366" s="29"/>
      <c r="C1366" s="29"/>
      <c r="D1366" s="29"/>
      <c r="E1366" s="29"/>
      <c r="F1366" s="29"/>
      <c r="G1366" s="29"/>
      <c r="H1366" s="29"/>
    </row>
    <row r="1367" spans="2:8" x14ac:dyDescent="0.3">
      <c r="B1367" s="29"/>
      <c r="C1367" s="29"/>
      <c r="D1367" s="29"/>
      <c r="E1367" s="29"/>
      <c r="F1367" s="29"/>
      <c r="G1367" s="29"/>
      <c r="H1367" s="29"/>
    </row>
    <row r="1368" spans="2:8" x14ac:dyDescent="0.3">
      <c r="B1368" s="29"/>
      <c r="C1368" s="29"/>
      <c r="D1368" s="29"/>
      <c r="E1368" s="29"/>
      <c r="F1368" s="29"/>
      <c r="G1368" s="29"/>
      <c r="H1368" s="29"/>
    </row>
    <row r="1369" spans="2:8" x14ac:dyDescent="0.3">
      <c r="B1369" s="29"/>
      <c r="C1369" s="29"/>
      <c r="D1369" s="29"/>
      <c r="E1369" s="29"/>
      <c r="F1369" s="29"/>
      <c r="G1369" s="29"/>
      <c r="H1369" s="29"/>
    </row>
    <row r="1370" spans="2:8" x14ac:dyDescent="0.3">
      <c r="B1370" s="29"/>
      <c r="C1370" s="29"/>
      <c r="D1370" s="29"/>
      <c r="E1370" s="29"/>
      <c r="F1370" s="29"/>
      <c r="G1370" s="29"/>
      <c r="H1370" s="29"/>
    </row>
    <row r="1371" spans="2:8" x14ac:dyDescent="0.3">
      <c r="B1371" s="29"/>
      <c r="C1371" s="29"/>
      <c r="D1371" s="29"/>
      <c r="E1371" s="29"/>
      <c r="F1371" s="29"/>
      <c r="G1371" s="29"/>
      <c r="H1371" s="29"/>
    </row>
    <row r="1372" spans="2:8" x14ac:dyDescent="0.3">
      <c r="B1372" s="29"/>
      <c r="C1372" s="29"/>
      <c r="D1372" s="29"/>
      <c r="E1372" s="29"/>
      <c r="F1372" s="29"/>
      <c r="G1372" s="29"/>
      <c r="H1372" s="29"/>
    </row>
    <row r="1373" spans="2:8" x14ac:dyDescent="0.3">
      <c r="B1373" s="29"/>
      <c r="C1373" s="29"/>
      <c r="D1373" s="29"/>
      <c r="E1373" s="29"/>
      <c r="F1373" s="29"/>
      <c r="G1373" s="29"/>
      <c r="H1373" s="29"/>
    </row>
    <row r="1374" spans="2:8" x14ac:dyDescent="0.3">
      <c r="B1374" s="29"/>
      <c r="C1374" s="29"/>
      <c r="D1374" s="29"/>
      <c r="E1374" s="29"/>
      <c r="F1374" s="29"/>
      <c r="G1374" s="29"/>
      <c r="H1374" s="29"/>
    </row>
    <row r="1375" spans="2:8" x14ac:dyDescent="0.3">
      <c r="B1375" s="29"/>
      <c r="C1375" s="29"/>
      <c r="D1375" s="29"/>
      <c r="E1375" s="29"/>
      <c r="F1375" s="29"/>
      <c r="G1375" s="29"/>
      <c r="H1375" s="29"/>
    </row>
    <row r="1376" spans="2:8" x14ac:dyDescent="0.3">
      <c r="B1376" s="29"/>
      <c r="C1376" s="29"/>
      <c r="D1376" s="29"/>
      <c r="E1376" s="29"/>
      <c r="F1376" s="29"/>
      <c r="G1376" s="29"/>
      <c r="H1376" s="29"/>
    </row>
    <row r="1377" spans="2:8" x14ac:dyDescent="0.3">
      <c r="B1377" s="29"/>
      <c r="C1377" s="29"/>
      <c r="D1377" s="29"/>
      <c r="E1377" s="29"/>
      <c r="F1377" s="29"/>
      <c r="G1377" s="29"/>
      <c r="H1377" s="29"/>
    </row>
    <row r="1378" spans="2:8" x14ac:dyDescent="0.3">
      <c r="B1378" s="29"/>
      <c r="C1378" s="29"/>
      <c r="D1378" s="29"/>
      <c r="E1378" s="29"/>
      <c r="F1378" s="29"/>
      <c r="G1378" s="29"/>
      <c r="H1378" s="29"/>
    </row>
    <row r="1379" spans="2:8" x14ac:dyDescent="0.3">
      <c r="B1379" s="29"/>
      <c r="C1379" s="29"/>
      <c r="D1379" s="29"/>
      <c r="E1379" s="29"/>
      <c r="F1379" s="29"/>
      <c r="G1379" s="29"/>
      <c r="H1379" s="29"/>
    </row>
    <row r="1380" spans="2:8" x14ac:dyDescent="0.3">
      <c r="B1380" s="29"/>
      <c r="C1380" s="29"/>
      <c r="D1380" s="29"/>
      <c r="E1380" s="29"/>
      <c r="F1380" s="29"/>
      <c r="G1380" s="29"/>
      <c r="H1380" s="29"/>
    </row>
    <row r="1381" spans="2:8" x14ac:dyDescent="0.3">
      <c r="B1381" s="29"/>
      <c r="C1381" s="29"/>
      <c r="D1381" s="29"/>
      <c r="E1381" s="29"/>
      <c r="F1381" s="29"/>
      <c r="G1381" s="29"/>
      <c r="H1381" s="29"/>
    </row>
    <row r="1382" spans="2:8" x14ac:dyDescent="0.3">
      <c r="B1382" s="29"/>
      <c r="C1382" s="29"/>
      <c r="D1382" s="29"/>
      <c r="E1382" s="29"/>
      <c r="F1382" s="29"/>
      <c r="G1382" s="29"/>
      <c r="H1382" s="29"/>
    </row>
    <row r="1383" spans="2:8" x14ac:dyDescent="0.3">
      <c r="B1383" s="29"/>
      <c r="C1383" s="29"/>
      <c r="D1383" s="29"/>
      <c r="E1383" s="29"/>
      <c r="F1383" s="29"/>
      <c r="G1383" s="29"/>
      <c r="H1383" s="29"/>
    </row>
    <row r="1384" spans="2:8" x14ac:dyDescent="0.3">
      <c r="B1384" s="29"/>
      <c r="C1384" s="29"/>
      <c r="D1384" s="29"/>
      <c r="E1384" s="29"/>
      <c r="F1384" s="29"/>
      <c r="G1384" s="29"/>
      <c r="H1384" s="29"/>
    </row>
    <row r="1385" spans="2:8" x14ac:dyDescent="0.3">
      <c r="B1385" s="29"/>
      <c r="C1385" s="29"/>
      <c r="D1385" s="29"/>
      <c r="E1385" s="29"/>
      <c r="F1385" s="29"/>
      <c r="G1385" s="29"/>
      <c r="H1385" s="29"/>
    </row>
    <row r="1386" spans="2:8" x14ac:dyDescent="0.3">
      <c r="B1386" s="29"/>
      <c r="C1386" s="29"/>
      <c r="D1386" s="29"/>
      <c r="E1386" s="29"/>
      <c r="F1386" s="29"/>
      <c r="G1386" s="29"/>
      <c r="H1386" s="29"/>
    </row>
    <row r="1387" spans="2:8" x14ac:dyDescent="0.3">
      <c r="B1387" s="29"/>
      <c r="C1387" s="29"/>
      <c r="D1387" s="29"/>
      <c r="E1387" s="29"/>
      <c r="F1387" s="29"/>
      <c r="G1387" s="29"/>
      <c r="H1387" s="29"/>
    </row>
    <row r="1388" spans="2:8" x14ac:dyDescent="0.3">
      <c r="B1388" s="29"/>
      <c r="C1388" s="29"/>
      <c r="D1388" s="29"/>
      <c r="E1388" s="29"/>
      <c r="F1388" s="29"/>
      <c r="G1388" s="29"/>
      <c r="H1388" s="29"/>
    </row>
    <row r="1389" spans="2:8" x14ac:dyDescent="0.3">
      <c r="B1389" s="29"/>
      <c r="C1389" s="29"/>
      <c r="D1389" s="29"/>
      <c r="E1389" s="29"/>
      <c r="F1389" s="29"/>
      <c r="G1389" s="29"/>
      <c r="H1389" s="29"/>
    </row>
    <row r="1390" spans="2:8" x14ac:dyDescent="0.3">
      <c r="B1390" s="29"/>
      <c r="C1390" s="29"/>
      <c r="D1390" s="29"/>
      <c r="E1390" s="29"/>
      <c r="F1390" s="29"/>
      <c r="G1390" s="29"/>
      <c r="H1390" s="29"/>
    </row>
    <row r="1391" spans="2:8" x14ac:dyDescent="0.3">
      <c r="B1391" s="29"/>
      <c r="C1391" s="29"/>
      <c r="D1391" s="29"/>
      <c r="E1391" s="29"/>
      <c r="F1391" s="29"/>
      <c r="G1391" s="29"/>
      <c r="H1391" s="29"/>
    </row>
    <row r="1392" spans="2:8" x14ac:dyDescent="0.3">
      <c r="B1392" s="29"/>
      <c r="C1392" s="29"/>
      <c r="D1392" s="29"/>
      <c r="E1392" s="29"/>
      <c r="F1392" s="29"/>
      <c r="G1392" s="29"/>
      <c r="H1392" s="29"/>
    </row>
    <row r="1393" spans="2:8" x14ac:dyDescent="0.3">
      <c r="B1393" s="29"/>
      <c r="C1393" s="29"/>
      <c r="D1393" s="29"/>
      <c r="E1393" s="29"/>
      <c r="F1393" s="29"/>
      <c r="G1393" s="29"/>
      <c r="H1393" s="29"/>
    </row>
    <row r="1394" spans="2:8" x14ac:dyDescent="0.3">
      <c r="B1394" s="29"/>
      <c r="C1394" s="29"/>
      <c r="D1394" s="29"/>
      <c r="E1394" s="29"/>
      <c r="F1394" s="29"/>
      <c r="G1394" s="29"/>
      <c r="H1394" s="29"/>
    </row>
    <row r="1395" spans="2:8" x14ac:dyDescent="0.3">
      <c r="B1395" s="29"/>
      <c r="C1395" s="29"/>
      <c r="D1395" s="29"/>
      <c r="E1395" s="29"/>
      <c r="F1395" s="29"/>
      <c r="G1395" s="29"/>
      <c r="H1395" s="29"/>
    </row>
    <row r="1396" spans="2:8" x14ac:dyDescent="0.3">
      <c r="B1396" s="29"/>
      <c r="C1396" s="29"/>
      <c r="D1396" s="29"/>
      <c r="E1396" s="29"/>
      <c r="F1396" s="29"/>
      <c r="G1396" s="29"/>
      <c r="H1396" s="29"/>
    </row>
    <row r="1397" spans="2:8" x14ac:dyDescent="0.3">
      <c r="B1397" s="29"/>
      <c r="C1397" s="29"/>
      <c r="D1397" s="29"/>
      <c r="E1397" s="29"/>
      <c r="F1397" s="29"/>
      <c r="G1397" s="29"/>
      <c r="H1397" s="29"/>
    </row>
    <row r="1398" spans="2:8" x14ac:dyDescent="0.3">
      <c r="B1398" s="29"/>
      <c r="C1398" s="29"/>
      <c r="D1398" s="29"/>
      <c r="E1398" s="29"/>
      <c r="F1398" s="29"/>
      <c r="G1398" s="29"/>
      <c r="H1398" s="29"/>
    </row>
    <row r="1399" spans="2:8" x14ac:dyDescent="0.3">
      <c r="B1399" s="29"/>
      <c r="C1399" s="29"/>
      <c r="D1399" s="29"/>
      <c r="E1399" s="29"/>
      <c r="F1399" s="29"/>
      <c r="G1399" s="29"/>
      <c r="H1399" s="29"/>
    </row>
    <row r="1400" spans="2:8" x14ac:dyDescent="0.3">
      <c r="B1400" s="29"/>
      <c r="C1400" s="29"/>
      <c r="D1400" s="29"/>
      <c r="E1400" s="29"/>
      <c r="F1400" s="29"/>
      <c r="G1400" s="29"/>
      <c r="H1400" s="29"/>
    </row>
    <row r="1401" spans="2:8" x14ac:dyDescent="0.3">
      <c r="B1401" s="29"/>
      <c r="C1401" s="29"/>
      <c r="D1401" s="29"/>
      <c r="E1401" s="29"/>
      <c r="F1401" s="29"/>
      <c r="G1401" s="29"/>
      <c r="H1401" s="29"/>
    </row>
    <row r="1402" spans="2:8" x14ac:dyDescent="0.3">
      <c r="B1402" s="29"/>
      <c r="C1402" s="29"/>
      <c r="D1402" s="29"/>
      <c r="E1402" s="29"/>
      <c r="F1402" s="29"/>
      <c r="G1402" s="29"/>
      <c r="H1402" s="29"/>
    </row>
    <row r="1403" spans="2:8" x14ac:dyDescent="0.3">
      <c r="B1403" s="29"/>
      <c r="C1403" s="29"/>
      <c r="D1403" s="29"/>
      <c r="E1403" s="29"/>
      <c r="F1403" s="29"/>
      <c r="G1403" s="29"/>
      <c r="H1403" s="29"/>
    </row>
    <row r="1404" spans="2:8" x14ac:dyDescent="0.3">
      <c r="B1404" s="29"/>
      <c r="C1404" s="29"/>
      <c r="D1404" s="29"/>
      <c r="E1404" s="29"/>
      <c r="F1404" s="29"/>
      <c r="G1404" s="29"/>
      <c r="H1404" s="29"/>
    </row>
    <row r="1405" spans="2:8" x14ac:dyDescent="0.3">
      <c r="B1405" s="29"/>
      <c r="C1405" s="29"/>
      <c r="D1405" s="29"/>
      <c r="E1405" s="29"/>
      <c r="F1405" s="29"/>
      <c r="G1405" s="29"/>
      <c r="H1405" s="29"/>
    </row>
    <row r="1406" spans="2:8" x14ac:dyDescent="0.3">
      <c r="B1406" s="29"/>
      <c r="C1406" s="29"/>
      <c r="D1406" s="29"/>
      <c r="E1406" s="29"/>
      <c r="F1406" s="29"/>
      <c r="G1406" s="29"/>
      <c r="H1406" s="29"/>
    </row>
    <row r="1407" spans="2:8" x14ac:dyDescent="0.3">
      <c r="B1407" s="29"/>
      <c r="C1407" s="29"/>
      <c r="D1407" s="29"/>
      <c r="E1407" s="29"/>
      <c r="F1407" s="29"/>
      <c r="G1407" s="29"/>
      <c r="H1407" s="29"/>
    </row>
    <row r="1408" spans="2:8" x14ac:dyDescent="0.3">
      <c r="B1408" s="29"/>
      <c r="C1408" s="29"/>
      <c r="D1408" s="29"/>
      <c r="E1408" s="29"/>
      <c r="F1408" s="29"/>
      <c r="G1408" s="29"/>
      <c r="H1408" s="29"/>
    </row>
    <row r="1409" spans="2:8" x14ac:dyDescent="0.3">
      <c r="B1409" s="29"/>
      <c r="C1409" s="29"/>
      <c r="D1409" s="29"/>
      <c r="E1409" s="29"/>
      <c r="F1409" s="29"/>
      <c r="G1409" s="29"/>
      <c r="H1409" s="29"/>
    </row>
    <row r="1410" spans="2:8" x14ac:dyDescent="0.3">
      <c r="B1410" s="29"/>
      <c r="C1410" s="29"/>
      <c r="D1410" s="29"/>
      <c r="E1410" s="29"/>
      <c r="F1410" s="29"/>
      <c r="G1410" s="29"/>
      <c r="H1410" s="29"/>
    </row>
    <row r="1411" spans="2:8" x14ac:dyDescent="0.3">
      <c r="B1411" s="29"/>
      <c r="C1411" s="29"/>
      <c r="D1411" s="29"/>
      <c r="E1411" s="29"/>
      <c r="F1411" s="29"/>
      <c r="G1411" s="29"/>
      <c r="H1411" s="29"/>
    </row>
    <row r="1412" spans="2:8" x14ac:dyDescent="0.3">
      <c r="B1412" s="29"/>
      <c r="C1412" s="29"/>
      <c r="D1412" s="29"/>
      <c r="E1412" s="29"/>
      <c r="F1412" s="29"/>
      <c r="G1412" s="29"/>
      <c r="H1412" s="29"/>
    </row>
    <row r="1413" spans="2:8" x14ac:dyDescent="0.3">
      <c r="B1413" s="29"/>
      <c r="C1413" s="29"/>
      <c r="D1413" s="29"/>
      <c r="E1413" s="29"/>
      <c r="F1413" s="29"/>
      <c r="G1413" s="29"/>
      <c r="H1413" s="29"/>
    </row>
    <row r="1414" spans="2:8" x14ac:dyDescent="0.3">
      <c r="B1414" s="29"/>
      <c r="C1414" s="29"/>
      <c r="D1414" s="29"/>
      <c r="E1414" s="29"/>
      <c r="F1414" s="29"/>
      <c r="G1414" s="29"/>
      <c r="H1414" s="29"/>
    </row>
    <row r="1415" spans="2:8" x14ac:dyDescent="0.3">
      <c r="B1415" s="29"/>
      <c r="C1415" s="29"/>
      <c r="D1415" s="29"/>
      <c r="E1415" s="29"/>
      <c r="F1415" s="29"/>
      <c r="G1415" s="29"/>
      <c r="H1415" s="29"/>
    </row>
    <row r="1416" spans="2:8" x14ac:dyDescent="0.3">
      <c r="B1416" s="29"/>
      <c r="C1416" s="29"/>
      <c r="D1416" s="29"/>
      <c r="E1416" s="29"/>
      <c r="F1416" s="29"/>
      <c r="G1416" s="29"/>
      <c r="H1416" s="29"/>
    </row>
    <row r="1417" spans="2:8" x14ac:dyDescent="0.3">
      <c r="B1417" s="29"/>
      <c r="C1417" s="29"/>
      <c r="D1417" s="29"/>
      <c r="E1417" s="29"/>
      <c r="F1417" s="29"/>
      <c r="G1417" s="29"/>
      <c r="H1417" s="29"/>
    </row>
    <row r="1418" spans="2:8" x14ac:dyDescent="0.3">
      <c r="B1418" s="29"/>
      <c r="C1418" s="29"/>
      <c r="D1418" s="29"/>
      <c r="E1418" s="29"/>
      <c r="F1418" s="29"/>
      <c r="G1418" s="29"/>
      <c r="H1418" s="29"/>
    </row>
    <row r="1419" spans="2:8" x14ac:dyDescent="0.3">
      <c r="B1419" s="29"/>
      <c r="C1419" s="29"/>
      <c r="D1419" s="29"/>
      <c r="E1419" s="29"/>
      <c r="F1419" s="29"/>
      <c r="G1419" s="29"/>
      <c r="H1419" s="29"/>
    </row>
    <row r="1420" spans="2:8" x14ac:dyDescent="0.3">
      <c r="B1420" s="29"/>
      <c r="C1420" s="29"/>
      <c r="D1420" s="29"/>
      <c r="E1420" s="29"/>
      <c r="F1420" s="29"/>
      <c r="G1420" s="29"/>
      <c r="H1420" s="29"/>
    </row>
    <row r="1421" spans="2:8" x14ac:dyDescent="0.3">
      <c r="B1421" s="29"/>
      <c r="C1421" s="29"/>
      <c r="D1421" s="29"/>
      <c r="E1421" s="29"/>
      <c r="F1421" s="29"/>
      <c r="G1421" s="29"/>
      <c r="H1421" s="29"/>
    </row>
    <row r="1422" spans="2:8" x14ac:dyDescent="0.3">
      <c r="B1422" s="29"/>
      <c r="C1422" s="29"/>
      <c r="D1422" s="29"/>
      <c r="E1422" s="29"/>
      <c r="F1422" s="29"/>
      <c r="G1422" s="29"/>
      <c r="H1422" s="29"/>
    </row>
    <row r="1423" spans="2:8" x14ac:dyDescent="0.3">
      <c r="B1423" s="29"/>
      <c r="C1423" s="29"/>
      <c r="D1423" s="29"/>
      <c r="E1423" s="29"/>
      <c r="F1423" s="29"/>
      <c r="G1423" s="29"/>
      <c r="H1423" s="29"/>
    </row>
    <row r="1424" spans="2:8" x14ac:dyDescent="0.3">
      <c r="B1424" s="29"/>
      <c r="C1424" s="29"/>
      <c r="D1424" s="29"/>
      <c r="E1424" s="29"/>
      <c r="F1424" s="29"/>
      <c r="G1424" s="29"/>
      <c r="H1424" s="29"/>
    </row>
    <row r="1425" spans="2:8" x14ac:dyDescent="0.3">
      <c r="B1425" s="29"/>
      <c r="C1425" s="29"/>
      <c r="D1425" s="29"/>
      <c r="E1425" s="29"/>
      <c r="F1425" s="29"/>
      <c r="G1425" s="29"/>
      <c r="H1425" s="29"/>
    </row>
    <row r="1426" spans="2:8" x14ac:dyDescent="0.3">
      <c r="B1426" s="29"/>
      <c r="C1426" s="29"/>
      <c r="D1426" s="29"/>
      <c r="E1426" s="29"/>
      <c r="F1426" s="29"/>
      <c r="G1426" s="29"/>
      <c r="H1426" s="29"/>
    </row>
    <row r="1427" spans="2:8" x14ac:dyDescent="0.3">
      <c r="B1427" s="29"/>
      <c r="C1427" s="29"/>
      <c r="D1427" s="29"/>
      <c r="E1427" s="29"/>
      <c r="F1427" s="29"/>
      <c r="G1427" s="29"/>
      <c r="H1427" s="29"/>
    </row>
    <row r="1428" spans="2:8" x14ac:dyDescent="0.3">
      <c r="B1428" s="29"/>
      <c r="C1428" s="29"/>
      <c r="D1428" s="29"/>
      <c r="E1428" s="29"/>
      <c r="F1428" s="29"/>
      <c r="G1428" s="29"/>
      <c r="H1428" s="29"/>
    </row>
    <row r="1429" spans="2:8" x14ac:dyDescent="0.3">
      <c r="B1429" s="29"/>
      <c r="C1429" s="29"/>
      <c r="D1429" s="29"/>
      <c r="E1429" s="29"/>
      <c r="F1429" s="29"/>
      <c r="G1429" s="29"/>
      <c r="H1429" s="29"/>
    </row>
    <row r="1430" spans="2:8" x14ac:dyDescent="0.3">
      <c r="B1430" s="29"/>
      <c r="C1430" s="29"/>
      <c r="D1430" s="29"/>
      <c r="E1430" s="29"/>
      <c r="F1430" s="29"/>
      <c r="G1430" s="29"/>
      <c r="H1430" s="29"/>
    </row>
    <row r="1431" spans="2:8" x14ac:dyDescent="0.3">
      <c r="B1431" s="29"/>
      <c r="C1431" s="29"/>
      <c r="D1431" s="29"/>
      <c r="E1431" s="29"/>
      <c r="F1431" s="29"/>
      <c r="G1431" s="29"/>
      <c r="H1431" s="29"/>
    </row>
    <row r="1432" spans="2:8" x14ac:dyDescent="0.3">
      <c r="B1432" s="29"/>
      <c r="C1432" s="29"/>
      <c r="D1432" s="29"/>
      <c r="E1432" s="29"/>
      <c r="F1432" s="29"/>
      <c r="G1432" s="29"/>
      <c r="H1432" s="29"/>
    </row>
    <row r="1433" spans="2:8" x14ac:dyDescent="0.3">
      <c r="B1433" s="29"/>
      <c r="C1433" s="29"/>
      <c r="D1433" s="29"/>
      <c r="E1433" s="29"/>
      <c r="F1433" s="29"/>
      <c r="G1433" s="29"/>
      <c r="H1433" s="29"/>
    </row>
    <row r="1434" spans="2:8" x14ac:dyDescent="0.3">
      <c r="B1434" s="29"/>
      <c r="C1434" s="29"/>
      <c r="D1434" s="29"/>
      <c r="E1434" s="29"/>
      <c r="F1434" s="29"/>
      <c r="G1434" s="29"/>
      <c r="H1434" s="29"/>
    </row>
    <row r="1435" spans="2:8" x14ac:dyDescent="0.3">
      <c r="B1435" s="29"/>
      <c r="C1435" s="29"/>
      <c r="D1435" s="29"/>
      <c r="E1435" s="29"/>
      <c r="F1435" s="29"/>
      <c r="G1435" s="29"/>
      <c r="H1435" s="29"/>
    </row>
    <row r="1436" spans="2:8" x14ac:dyDescent="0.3">
      <c r="B1436" s="29"/>
      <c r="C1436" s="29"/>
      <c r="D1436" s="29"/>
      <c r="E1436" s="29"/>
      <c r="F1436" s="29"/>
      <c r="G1436" s="29"/>
      <c r="H1436" s="29"/>
    </row>
    <row r="1437" spans="2:8" x14ac:dyDescent="0.3">
      <c r="B1437" s="29"/>
      <c r="C1437" s="29"/>
      <c r="D1437" s="29"/>
      <c r="E1437" s="29"/>
      <c r="F1437" s="29"/>
      <c r="G1437" s="29"/>
      <c r="H1437" s="29"/>
    </row>
    <row r="1438" spans="2:8" x14ac:dyDescent="0.3">
      <c r="B1438" s="29"/>
      <c r="C1438" s="29"/>
      <c r="D1438" s="29"/>
      <c r="E1438" s="29"/>
      <c r="F1438" s="29"/>
      <c r="G1438" s="29"/>
      <c r="H1438" s="29"/>
    </row>
    <row r="1439" spans="2:8" x14ac:dyDescent="0.3">
      <c r="B1439" s="29"/>
      <c r="C1439" s="29"/>
      <c r="D1439" s="29"/>
      <c r="E1439" s="29"/>
      <c r="F1439" s="29"/>
      <c r="G1439" s="29"/>
      <c r="H1439" s="29"/>
    </row>
    <row r="1440" spans="2:8" x14ac:dyDescent="0.3">
      <c r="B1440" s="29"/>
      <c r="C1440" s="29"/>
      <c r="D1440" s="29"/>
      <c r="E1440" s="29"/>
      <c r="F1440" s="29"/>
      <c r="G1440" s="29"/>
      <c r="H1440" s="29"/>
    </row>
    <row r="1441" spans="2:8" x14ac:dyDescent="0.3">
      <c r="B1441" s="29"/>
      <c r="C1441" s="29"/>
      <c r="D1441" s="29"/>
      <c r="E1441" s="29"/>
      <c r="F1441" s="29"/>
      <c r="G1441" s="29"/>
      <c r="H1441" s="29"/>
    </row>
    <row r="1442" spans="2:8" x14ac:dyDescent="0.3">
      <c r="B1442" s="29"/>
      <c r="C1442" s="29"/>
      <c r="D1442" s="29"/>
      <c r="E1442" s="29"/>
      <c r="F1442" s="29"/>
      <c r="G1442" s="29"/>
      <c r="H1442" s="29"/>
    </row>
    <row r="1443" spans="2:8" x14ac:dyDescent="0.3">
      <c r="B1443" s="29"/>
      <c r="C1443" s="29"/>
      <c r="D1443" s="29"/>
      <c r="E1443" s="29"/>
      <c r="F1443" s="29"/>
      <c r="G1443" s="29"/>
      <c r="H1443" s="29"/>
    </row>
    <row r="1444" spans="2:8" x14ac:dyDescent="0.3">
      <c r="B1444" s="29"/>
      <c r="C1444" s="29"/>
      <c r="D1444" s="29"/>
      <c r="E1444" s="29"/>
      <c r="F1444" s="29"/>
      <c r="G1444" s="29"/>
      <c r="H1444" s="29"/>
    </row>
    <row r="1445" spans="2:8" x14ac:dyDescent="0.3">
      <c r="B1445" s="29"/>
      <c r="C1445" s="29"/>
      <c r="D1445" s="29"/>
      <c r="E1445" s="29"/>
      <c r="F1445" s="29"/>
      <c r="G1445" s="29"/>
      <c r="H1445" s="29"/>
    </row>
    <row r="1446" spans="2:8" x14ac:dyDescent="0.3">
      <c r="B1446" s="29"/>
      <c r="C1446" s="29"/>
      <c r="D1446" s="29"/>
      <c r="E1446" s="29"/>
      <c r="F1446" s="29"/>
      <c r="G1446" s="29"/>
      <c r="H1446" s="29"/>
    </row>
    <row r="1447" spans="2:8" x14ac:dyDescent="0.3">
      <c r="B1447" s="29"/>
      <c r="C1447" s="29"/>
      <c r="D1447" s="29"/>
      <c r="E1447" s="29"/>
      <c r="F1447" s="29"/>
      <c r="G1447" s="29"/>
      <c r="H1447" s="29"/>
    </row>
    <row r="1448" spans="2:8" x14ac:dyDescent="0.3">
      <c r="B1448" s="29"/>
      <c r="C1448" s="29"/>
      <c r="D1448" s="29"/>
      <c r="E1448" s="29"/>
      <c r="F1448" s="29"/>
      <c r="G1448" s="29"/>
      <c r="H1448" s="29"/>
    </row>
    <row r="1449" spans="2:8" x14ac:dyDescent="0.3">
      <c r="B1449" s="29"/>
      <c r="C1449" s="29"/>
      <c r="D1449" s="29"/>
      <c r="E1449" s="29"/>
      <c r="F1449" s="29"/>
      <c r="G1449" s="29"/>
      <c r="H1449" s="29"/>
    </row>
    <row r="1450" spans="2:8" x14ac:dyDescent="0.3">
      <c r="B1450" s="29"/>
      <c r="C1450" s="29"/>
      <c r="D1450" s="29"/>
      <c r="E1450" s="29"/>
      <c r="F1450" s="29"/>
      <c r="G1450" s="29"/>
      <c r="H1450" s="29"/>
    </row>
    <row r="1451" spans="2:8" x14ac:dyDescent="0.3">
      <c r="B1451" s="29"/>
      <c r="C1451" s="29"/>
      <c r="D1451" s="29"/>
      <c r="E1451" s="29"/>
      <c r="F1451" s="29"/>
      <c r="G1451" s="29"/>
      <c r="H1451" s="29"/>
    </row>
    <row r="1452" spans="2:8" x14ac:dyDescent="0.3">
      <c r="B1452" s="29"/>
      <c r="C1452" s="29"/>
      <c r="D1452" s="29"/>
      <c r="E1452" s="29"/>
      <c r="F1452" s="29"/>
      <c r="G1452" s="29"/>
      <c r="H1452" s="29"/>
    </row>
    <row r="1453" spans="2:8" x14ac:dyDescent="0.3">
      <c r="B1453" s="29"/>
      <c r="C1453" s="29"/>
      <c r="D1453" s="29"/>
      <c r="E1453" s="29"/>
      <c r="F1453" s="29"/>
      <c r="G1453" s="29"/>
      <c r="H1453" s="29"/>
    </row>
    <row r="1454" spans="2:8" x14ac:dyDescent="0.3">
      <c r="B1454" s="29"/>
      <c r="C1454" s="29"/>
      <c r="D1454" s="29"/>
      <c r="E1454" s="29"/>
      <c r="F1454" s="29"/>
      <c r="G1454" s="29"/>
      <c r="H1454" s="29"/>
    </row>
    <row r="1455" spans="2:8" x14ac:dyDescent="0.3">
      <c r="B1455" s="29"/>
      <c r="C1455" s="29"/>
      <c r="D1455" s="29"/>
      <c r="E1455" s="29"/>
      <c r="F1455" s="29"/>
      <c r="G1455" s="29"/>
      <c r="H1455" s="29"/>
    </row>
    <row r="1456" spans="2:8" x14ac:dyDescent="0.3">
      <c r="B1456" s="29"/>
      <c r="C1456" s="29"/>
      <c r="D1456" s="29"/>
      <c r="E1456" s="29"/>
      <c r="F1456" s="29"/>
      <c r="G1456" s="29"/>
      <c r="H1456" s="29"/>
    </row>
    <row r="1457" spans="2:8" x14ac:dyDescent="0.3">
      <c r="B1457" s="29"/>
      <c r="C1457" s="29"/>
      <c r="D1457" s="29"/>
      <c r="E1457" s="29"/>
      <c r="F1457" s="29"/>
      <c r="G1457" s="29"/>
      <c r="H1457" s="29"/>
    </row>
    <row r="1458" spans="2:8" x14ac:dyDescent="0.3">
      <c r="B1458" s="29"/>
      <c r="C1458" s="29"/>
      <c r="D1458" s="29"/>
      <c r="E1458" s="29"/>
      <c r="F1458" s="29"/>
      <c r="G1458" s="29"/>
      <c r="H1458" s="29"/>
    </row>
    <row r="1459" spans="2:8" x14ac:dyDescent="0.3">
      <c r="B1459" s="29"/>
      <c r="C1459" s="29"/>
      <c r="D1459" s="29"/>
      <c r="E1459" s="29"/>
      <c r="F1459" s="29"/>
      <c r="G1459" s="29"/>
      <c r="H1459" s="29"/>
    </row>
    <row r="1460" spans="2:8" x14ac:dyDescent="0.3">
      <c r="B1460" s="29"/>
      <c r="C1460" s="29"/>
      <c r="D1460" s="29"/>
      <c r="E1460" s="29"/>
      <c r="F1460" s="29"/>
      <c r="G1460" s="29"/>
      <c r="H1460" s="29"/>
    </row>
    <row r="1461" spans="2:8" x14ac:dyDescent="0.3">
      <c r="B1461" s="29"/>
      <c r="C1461" s="29"/>
      <c r="D1461" s="29"/>
      <c r="E1461" s="29"/>
      <c r="F1461" s="29"/>
      <c r="G1461" s="29"/>
      <c r="H1461" s="29"/>
    </row>
    <row r="1462" spans="2:8" x14ac:dyDescent="0.3">
      <c r="B1462" s="29"/>
      <c r="C1462" s="29"/>
      <c r="D1462" s="29"/>
      <c r="E1462" s="29"/>
      <c r="F1462" s="29"/>
      <c r="G1462" s="29"/>
      <c r="H1462" s="29"/>
    </row>
    <row r="1463" spans="2:8" x14ac:dyDescent="0.3">
      <c r="B1463" s="29"/>
      <c r="C1463" s="29"/>
      <c r="D1463" s="29"/>
      <c r="E1463" s="29"/>
      <c r="F1463" s="29"/>
      <c r="G1463" s="29"/>
      <c r="H1463" s="29"/>
    </row>
    <row r="1464" spans="2:8" x14ac:dyDescent="0.3">
      <c r="B1464" s="29"/>
      <c r="C1464" s="29"/>
      <c r="D1464" s="29"/>
      <c r="E1464" s="29"/>
      <c r="F1464" s="29"/>
      <c r="G1464" s="29"/>
      <c r="H1464" s="29"/>
    </row>
    <row r="1465" spans="2:8" x14ac:dyDescent="0.3">
      <c r="B1465" s="29"/>
      <c r="C1465" s="29"/>
      <c r="D1465" s="29"/>
      <c r="E1465" s="29"/>
      <c r="F1465" s="29"/>
      <c r="G1465" s="29"/>
      <c r="H1465" s="29"/>
    </row>
    <row r="1466" spans="2:8" x14ac:dyDescent="0.3">
      <c r="B1466" s="29"/>
      <c r="C1466" s="29"/>
      <c r="D1466" s="29"/>
      <c r="E1466" s="29"/>
      <c r="F1466" s="29"/>
      <c r="G1466" s="29"/>
      <c r="H1466" s="29"/>
    </row>
    <row r="1467" spans="2:8" x14ac:dyDescent="0.3">
      <c r="B1467" s="29"/>
      <c r="C1467" s="29"/>
      <c r="D1467" s="29"/>
      <c r="E1467" s="29"/>
      <c r="F1467" s="29"/>
      <c r="G1467" s="29"/>
      <c r="H1467" s="29"/>
    </row>
    <row r="1468" spans="2:8" x14ac:dyDescent="0.3">
      <c r="B1468" s="29"/>
      <c r="C1468" s="29"/>
      <c r="D1468" s="29"/>
      <c r="E1468" s="29"/>
      <c r="F1468" s="29"/>
      <c r="G1468" s="29"/>
      <c r="H1468" s="29"/>
    </row>
    <row r="1469" spans="2:8" x14ac:dyDescent="0.3">
      <c r="B1469" s="29"/>
      <c r="C1469" s="29"/>
      <c r="D1469" s="29"/>
      <c r="E1469" s="29"/>
      <c r="F1469" s="29"/>
      <c r="G1469" s="29"/>
      <c r="H1469" s="29"/>
    </row>
    <row r="1470" spans="2:8" x14ac:dyDescent="0.3">
      <c r="B1470" s="29"/>
      <c r="C1470" s="29"/>
      <c r="D1470" s="29"/>
      <c r="E1470" s="29"/>
      <c r="F1470" s="29"/>
      <c r="G1470" s="29"/>
      <c r="H1470" s="29"/>
    </row>
    <row r="1471" spans="2:8" x14ac:dyDescent="0.3">
      <c r="B1471" s="29"/>
      <c r="C1471" s="29"/>
      <c r="D1471" s="29"/>
      <c r="E1471" s="29"/>
      <c r="F1471" s="29"/>
      <c r="G1471" s="29"/>
      <c r="H1471" s="29"/>
    </row>
    <row r="1472" spans="2:8" x14ac:dyDescent="0.3">
      <c r="B1472" s="29"/>
      <c r="C1472" s="29"/>
      <c r="D1472" s="29"/>
      <c r="E1472" s="29"/>
      <c r="F1472" s="29"/>
      <c r="G1472" s="29"/>
      <c r="H1472" s="29"/>
    </row>
    <row r="1473" spans="2:8" x14ac:dyDescent="0.3">
      <c r="B1473" s="29"/>
      <c r="C1473" s="29"/>
      <c r="D1473" s="29"/>
      <c r="E1473" s="29"/>
      <c r="F1473" s="29"/>
      <c r="G1473" s="29"/>
      <c r="H1473" s="29"/>
    </row>
    <row r="1474" spans="2:8" x14ac:dyDescent="0.3">
      <c r="B1474" s="29"/>
      <c r="C1474" s="29"/>
      <c r="D1474" s="29"/>
      <c r="E1474" s="29"/>
      <c r="F1474" s="29"/>
      <c r="G1474" s="29"/>
      <c r="H1474" s="29"/>
    </row>
    <row r="1475" spans="2:8" x14ac:dyDescent="0.3">
      <c r="B1475" s="29"/>
      <c r="C1475" s="29"/>
      <c r="D1475" s="29"/>
      <c r="E1475" s="29"/>
      <c r="F1475" s="29"/>
      <c r="G1475" s="29"/>
      <c r="H1475" s="29"/>
    </row>
    <row r="1476" spans="2:8" x14ac:dyDescent="0.3">
      <c r="B1476" s="29"/>
      <c r="C1476" s="29"/>
      <c r="D1476" s="29"/>
      <c r="E1476" s="29"/>
      <c r="F1476" s="29"/>
      <c r="G1476" s="29"/>
      <c r="H1476" s="29"/>
    </row>
    <row r="1477" spans="2:8" x14ac:dyDescent="0.3">
      <c r="B1477" s="29"/>
      <c r="C1477" s="29"/>
      <c r="D1477" s="29"/>
      <c r="E1477" s="29"/>
      <c r="F1477" s="29"/>
      <c r="G1477" s="29"/>
      <c r="H1477" s="29"/>
    </row>
    <row r="1478" spans="2:8" x14ac:dyDescent="0.3">
      <c r="B1478" s="29"/>
      <c r="C1478" s="29"/>
      <c r="D1478" s="29"/>
      <c r="E1478" s="29"/>
      <c r="F1478" s="29"/>
      <c r="G1478" s="29"/>
      <c r="H1478" s="29"/>
    </row>
    <row r="1479" spans="2:8" x14ac:dyDescent="0.3">
      <c r="B1479" s="29"/>
      <c r="C1479" s="29"/>
      <c r="D1479" s="29"/>
      <c r="E1479" s="29"/>
      <c r="F1479" s="29"/>
      <c r="G1479" s="29"/>
      <c r="H1479" s="29"/>
    </row>
    <row r="1480" spans="2:8" x14ac:dyDescent="0.3">
      <c r="B1480" s="29"/>
      <c r="C1480" s="29"/>
      <c r="D1480" s="29"/>
      <c r="E1480" s="29"/>
      <c r="F1480" s="29"/>
      <c r="G1480" s="29"/>
      <c r="H1480" s="29"/>
    </row>
    <row r="1481" spans="2:8" x14ac:dyDescent="0.3">
      <c r="B1481" s="29"/>
      <c r="C1481" s="29"/>
      <c r="D1481" s="29"/>
      <c r="E1481" s="29"/>
      <c r="F1481" s="29"/>
      <c r="G1481" s="29"/>
      <c r="H1481" s="29"/>
    </row>
    <row r="1482" spans="2:8" x14ac:dyDescent="0.3">
      <c r="B1482" s="29"/>
      <c r="C1482" s="29"/>
      <c r="D1482" s="29"/>
      <c r="E1482" s="29"/>
      <c r="F1482" s="29"/>
      <c r="G1482" s="29"/>
      <c r="H1482" s="29"/>
    </row>
    <row r="1483" spans="2:8" x14ac:dyDescent="0.3">
      <c r="B1483" s="29"/>
      <c r="C1483" s="29"/>
      <c r="D1483" s="29"/>
      <c r="E1483" s="29"/>
      <c r="F1483" s="29"/>
      <c r="G1483" s="29"/>
      <c r="H1483" s="29"/>
    </row>
    <row r="1484" spans="2:8" x14ac:dyDescent="0.3">
      <c r="B1484" s="29"/>
      <c r="C1484" s="29"/>
      <c r="D1484" s="29"/>
      <c r="E1484" s="29"/>
      <c r="F1484" s="29"/>
      <c r="G1484" s="29"/>
      <c r="H1484" s="29"/>
    </row>
    <row r="1485" spans="2:8" x14ac:dyDescent="0.3">
      <c r="B1485" s="29"/>
      <c r="C1485" s="29"/>
      <c r="D1485" s="29"/>
      <c r="E1485" s="29"/>
      <c r="F1485" s="29"/>
      <c r="G1485" s="29"/>
      <c r="H1485" s="29"/>
    </row>
    <row r="1486" spans="2:8" x14ac:dyDescent="0.3">
      <c r="B1486" s="29"/>
      <c r="C1486" s="29"/>
      <c r="D1486" s="29"/>
      <c r="E1486" s="29"/>
      <c r="F1486" s="29"/>
      <c r="G1486" s="29"/>
      <c r="H1486" s="29"/>
    </row>
    <row r="1487" spans="2:8" x14ac:dyDescent="0.3">
      <c r="B1487" s="29"/>
      <c r="C1487" s="29"/>
      <c r="D1487" s="29"/>
      <c r="E1487" s="29"/>
      <c r="F1487" s="29"/>
      <c r="G1487" s="29"/>
      <c r="H1487" s="29"/>
    </row>
    <row r="1488" spans="2:8" x14ac:dyDescent="0.3">
      <c r="B1488" s="29"/>
      <c r="C1488" s="29"/>
      <c r="D1488" s="29"/>
      <c r="E1488" s="29"/>
      <c r="F1488" s="29"/>
      <c r="G1488" s="29"/>
      <c r="H1488" s="29"/>
    </row>
    <row r="1489" spans="2:8" x14ac:dyDescent="0.3">
      <c r="B1489" s="29"/>
      <c r="C1489" s="29"/>
      <c r="D1489" s="29"/>
      <c r="E1489" s="29"/>
      <c r="F1489" s="29"/>
      <c r="G1489" s="29"/>
      <c r="H1489" s="29"/>
    </row>
    <row r="1490" spans="2:8" x14ac:dyDescent="0.3">
      <c r="B1490" s="29"/>
      <c r="C1490" s="29"/>
      <c r="D1490" s="29"/>
      <c r="E1490" s="29"/>
      <c r="F1490" s="29"/>
      <c r="G1490" s="29"/>
      <c r="H1490" s="29"/>
    </row>
    <row r="1491" spans="2:8" x14ac:dyDescent="0.3">
      <c r="B1491" s="29"/>
      <c r="C1491" s="29"/>
      <c r="D1491" s="29"/>
      <c r="E1491" s="29"/>
      <c r="F1491" s="29"/>
      <c r="G1491" s="29"/>
      <c r="H1491" s="29"/>
    </row>
    <row r="1492" spans="2:8" x14ac:dyDescent="0.3">
      <c r="B1492" s="29"/>
      <c r="C1492" s="29"/>
      <c r="D1492" s="29"/>
      <c r="E1492" s="29"/>
      <c r="F1492" s="29"/>
      <c r="G1492" s="29"/>
      <c r="H1492" s="29"/>
    </row>
    <row r="1493" spans="2:8" x14ac:dyDescent="0.3">
      <c r="B1493" s="29"/>
      <c r="C1493" s="29"/>
      <c r="D1493" s="29"/>
      <c r="E1493" s="29"/>
      <c r="F1493" s="29"/>
      <c r="G1493" s="29"/>
      <c r="H1493" s="29"/>
    </row>
    <row r="1494" spans="2:8" x14ac:dyDescent="0.3">
      <c r="B1494" s="29"/>
      <c r="C1494" s="29"/>
      <c r="D1494" s="29"/>
      <c r="E1494" s="29"/>
      <c r="F1494" s="29"/>
      <c r="G1494" s="29"/>
      <c r="H1494" s="29"/>
    </row>
    <row r="1495" spans="2:8" x14ac:dyDescent="0.3">
      <c r="B1495" s="29"/>
      <c r="C1495" s="29"/>
      <c r="D1495" s="29"/>
      <c r="E1495" s="29"/>
      <c r="F1495" s="29"/>
      <c r="G1495" s="29"/>
      <c r="H1495" s="29"/>
    </row>
    <row r="1496" spans="2:8" x14ac:dyDescent="0.3">
      <c r="B1496" s="29"/>
      <c r="C1496" s="29"/>
      <c r="D1496" s="29"/>
      <c r="E1496" s="29"/>
      <c r="F1496" s="29"/>
      <c r="G1496" s="29"/>
      <c r="H1496" s="29"/>
    </row>
    <row r="1497" spans="2:8" x14ac:dyDescent="0.3">
      <c r="B1497" s="29"/>
      <c r="C1497" s="29"/>
      <c r="D1497" s="29"/>
      <c r="E1497" s="29"/>
      <c r="F1497" s="29"/>
      <c r="G1497" s="29"/>
      <c r="H1497" s="29"/>
    </row>
    <row r="1498" spans="2:8" x14ac:dyDescent="0.3">
      <c r="B1498" s="29"/>
      <c r="C1498" s="29"/>
      <c r="D1498" s="29"/>
      <c r="E1498" s="29"/>
      <c r="F1498" s="29"/>
      <c r="G1498" s="29"/>
      <c r="H1498" s="29"/>
    </row>
    <row r="1499" spans="2:8" x14ac:dyDescent="0.3">
      <c r="B1499" s="29"/>
      <c r="C1499" s="29"/>
      <c r="D1499" s="29"/>
      <c r="E1499" s="29"/>
      <c r="F1499" s="29"/>
      <c r="G1499" s="29"/>
      <c r="H1499" s="29"/>
    </row>
    <row r="1500" spans="2:8" x14ac:dyDescent="0.3">
      <c r="B1500" s="29"/>
      <c r="C1500" s="29"/>
      <c r="D1500" s="29"/>
      <c r="E1500" s="29"/>
      <c r="F1500" s="29"/>
      <c r="G1500" s="29"/>
      <c r="H1500" s="29"/>
    </row>
    <row r="1501" spans="2:8" x14ac:dyDescent="0.3">
      <c r="B1501" s="29"/>
      <c r="C1501" s="29"/>
      <c r="D1501" s="29"/>
      <c r="E1501" s="29"/>
      <c r="F1501" s="29"/>
      <c r="G1501" s="29"/>
      <c r="H1501" s="29"/>
    </row>
    <row r="1502" spans="2:8" x14ac:dyDescent="0.3">
      <c r="B1502" s="29"/>
      <c r="C1502" s="29"/>
      <c r="D1502" s="29"/>
      <c r="E1502" s="29"/>
      <c r="F1502" s="29"/>
      <c r="G1502" s="29"/>
      <c r="H1502" s="29"/>
    </row>
    <row r="1503" spans="2:8" x14ac:dyDescent="0.3">
      <c r="B1503" s="29"/>
      <c r="C1503" s="29"/>
      <c r="D1503" s="29"/>
      <c r="E1503" s="29"/>
      <c r="F1503" s="29"/>
      <c r="G1503" s="29"/>
      <c r="H1503" s="29"/>
    </row>
    <row r="1504" spans="2:8" x14ac:dyDescent="0.3">
      <c r="B1504" s="29"/>
      <c r="C1504" s="29"/>
      <c r="D1504" s="29"/>
      <c r="E1504" s="29"/>
      <c r="F1504" s="29"/>
      <c r="G1504" s="29"/>
      <c r="H1504" s="29"/>
    </row>
    <row r="1505" spans="2:8" x14ac:dyDescent="0.3">
      <c r="B1505" s="29"/>
      <c r="C1505" s="29"/>
      <c r="D1505" s="29"/>
      <c r="E1505" s="29"/>
      <c r="F1505" s="29"/>
      <c r="G1505" s="29"/>
      <c r="H1505" s="29"/>
    </row>
    <row r="1506" spans="2:8" x14ac:dyDescent="0.3">
      <c r="B1506" s="29"/>
      <c r="C1506" s="29"/>
      <c r="D1506" s="29"/>
      <c r="E1506" s="29"/>
      <c r="F1506" s="29"/>
      <c r="G1506" s="29"/>
      <c r="H1506" s="29"/>
    </row>
    <row r="1507" spans="2:8" x14ac:dyDescent="0.3">
      <c r="B1507" s="29"/>
      <c r="C1507" s="29"/>
      <c r="D1507" s="29"/>
      <c r="E1507" s="29"/>
      <c r="F1507" s="29"/>
      <c r="G1507" s="29"/>
      <c r="H1507" s="29"/>
    </row>
    <row r="1508" spans="2:8" x14ac:dyDescent="0.3">
      <c r="B1508" s="29"/>
      <c r="C1508" s="29"/>
      <c r="D1508" s="29"/>
      <c r="E1508" s="29"/>
      <c r="F1508" s="29"/>
      <c r="G1508" s="29"/>
      <c r="H1508" s="29"/>
    </row>
    <row r="1509" spans="2:8" x14ac:dyDescent="0.3">
      <c r="B1509" s="29"/>
      <c r="C1509" s="29"/>
      <c r="D1509" s="29"/>
      <c r="E1509" s="29"/>
      <c r="F1509" s="29"/>
      <c r="G1509" s="29"/>
      <c r="H1509" s="29"/>
    </row>
    <row r="1510" spans="2:8" x14ac:dyDescent="0.3">
      <c r="B1510" s="29"/>
      <c r="C1510" s="29"/>
      <c r="D1510" s="29"/>
      <c r="E1510" s="29"/>
      <c r="F1510" s="29"/>
      <c r="G1510" s="29"/>
      <c r="H1510" s="29"/>
    </row>
    <row r="1511" spans="2:8" x14ac:dyDescent="0.3">
      <c r="B1511" s="29"/>
      <c r="C1511" s="29"/>
      <c r="D1511" s="29"/>
      <c r="E1511" s="29"/>
      <c r="F1511" s="29"/>
      <c r="G1511" s="29"/>
      <c r="H1511" s="29"/>
    </row>
    <row r="1512" spans="2:8" x14ac:dyDescent="0.3">
      <c r="B1512" s="29"/>
      <c r="C1512" s="29"/>
      <c r="D1512" s="29"/>
      <c r="E1512" s="29"/>
      <c r="F1512" s="29"/>
      <c r="G1512" s="29"/>
      <c r="H1512" s="29"/>
    </row>
    <row r="1513" spans="2:8" x14ac:dyDescent="0.3">
      <c r="B1513" s="29"/>
      <c r="C1513" s="29"/>
      <c r="D1513" s="29"/>
      <c r="E1513" s="29"/>
      <c r="F1513" s="29"/>
      <c r="G1513" s="29"/>
      <c r="H1513" s="29"/>
    </row>
    <row r="1514" spans="2:8" x14ac:dyDescent="0.3">
      <c r="B1514" s="29"/>
      <c r="C1514" s="29"/>
      <c r="D1514" s="29"/>
      <c r="E1514" s="29"/>
      <c r="F1514" s="29"/>
      <c r="G1514" s="29"/>
      <c r="H1514" s="29"/>
    </row>
    <row r="1515" spans="2:8" x14ac:dyDescent="0.3">
      <c r="B1515" s="29"/>
      <c r="C1515" s="29"/>
      <c r="D1515" s="29"/>
      <c r="E1515" s="29"/>
      <c r="F1515" s="29"/>
      <c r="G1515" s="29"/>
      <c r="H1515" s="29"/>
    </row>
    <row r="1516" spans="2:8" x14ac:dyDescent="0.3">
      <c r="B1516" s="29"/>
      <c r="C1516" s="29"/>
      <c r="D1516" s="29"/>
      <c r="E1516" s="29"/>
      <c r="F1516" s="29"/>
      <c r="G1516" s="29"/>
      <c r="H1516" s="29"/>
    </row>
    <row r="1517" spans="2:8" x14ac:dyDescent="0.3">
      <c r="B1517" s="29"/>
      <c r="C1517" s="29"/>
      <c r="D1517" s="29"/>
      <c r="E1517" s="29"/>
      <c r="F1517" s="29"/>
      <c r="G1517" s="29"/>
      <c r="H1517" s="29"/>
    </row>
    <row r="1518" spans="2:8" x14ac:dyDescent="0.3">
      <c r="B1518" s="29"/>
      <c r="C1518" s="29"/>
      <c r="D1518" s="29"/>
      <c r="E1518" s="29"/>
      <c r="F1518" s="29"/>
      <c r="G1518" s="29"/>
      <c r="H1518" s="29"/>
    </row>
    <row r="1519" spans="2:8" x14ac:dyDescent="0.3">
      <c r="B1519" s="29"/>
      <c r="C1519" s="29"/>
      <c r="D1519" s="29"/>
      <c r="E1519" s="29"/>
      <c r="F1519" s="29"/>
      <c r="G1519" s="29"/>
      <c r="H1519" s="29"/>
    </row>
    <row r="1520" spans="2:8" x14ac:dyDescent="0.3">
      <c r="B1520" s="29"/>
      <c r="C1520" s="29"/>
      <c r="D1520" s="29"/>
      <c r="E1520" s="29"/>
      <c r="F1520" s="29"/>
      <c r="G1520" s="29"/>
      <c r="H1520" s="29"/>
    </row>
    <row r="1521" spans="2:8" x14ac:dyDescent="0.3">
      <c r="B1521" s="29"/>
      <c r="C1521" s="29"/>
      <c r="D1521" s="29"/>
      <c r="E1521" s="29"/>
      <c r="F1521" s="29"/>
      <c r="G1521" s="29"/>
      <c r="H1521" s="29"/>
    </row>
    <row r="1522" spans="2:8" x14ac:dyDescent="0.3">
      <c r="B1522" s="29"/>
      <c r="C1522" s="29"/>
      <c r="D1522" s="29"/>
      <c r="E1522" s="29"/>
      <c r="F1522" s="29"/>
      <c r="G1522" s="29"/>
      <c r="H1522" s="29"/>
    </row>
    <row r="1523" spans="2:8" x14ac:dyDescent="0.3">
      <c r="B1523" s="29"/>
      <c r="C1523" s="29"/>
      <c r="D1523" s="29"/>
      <c r="E1523" s="29"/>
      <c r="F1523" s="29"/>
      <c r="G1523" s="29"/>
      <c r="H1523" s="29"/>
    </row>
    <row r="1524" spans="2:8" x14ac:dyDescent="0.3">
      <c r="B1524" s="29"/>
      <c r="C1524" s="29"/>
      <c r="D1524" s="29"/>
      <c r="E1524" s="29"/>
      <c r="F1524" s="29"/>
      <c r="G1524" s="29"/>
      <c r="H1524" s="29"/>
    </row>
    <row r="1525" spans="2:8" x14ac:dyDescent="0.3">
      <c r="B1525" s="29"/>
      <c r="C1525" s="29"/>
      <c r="D1525" s="29"/>
      <c r="E1525" s="29"/>
      <c r="F1525" s="29"/>
      <c r="G1525" s="29"/>
      <c r="H1525" s="29"/>
    </row>
    <row r="1526" spans="2:8" x14ac:dyDescent="0.3">
      <c r="B1526" s="29"/>
      <c r="C1526" s="29"/>
      <c r="D1526" s="29"/>
      <c r="E1526" s="29"/>
      <c r="F1526" s="29"/>
      <c r="G1526" s="29"/>
      <c r="H1526" s="29"/>
    </row>
    <row r="1527" spans="2:8" x14ac:dyDescent="0.3">
      <c r="B1527" s="29"/>
      <c r="C1527" s="29"/>
      <c r="D1527" s="29"/>
      <c r="E1527" s="29"/>
      <c r="F1527" s="29"/>
      <c r="G1527" s="29"/>
      <c r="H1527" s="29"/>
    </row>
    <row r="1528" spans="2:8" x14ac:dyDescent="0.3">
      <c r="B1528" s="29"/>
      <c r="C1528" s="29"/>
      <c r="D1528" s="29"/>
      <c r="E1528" s="29"/>
      <c r="F1528" s="29"/>
      <c r="G1528" s="29"/>
      <c r="H1528" s="29"/>
    </row>
    <row r="1529" spans="2:8" x14ac:dyDescent="0.3">
      <c r="B1529" s="29"/>
      <c r="C1529" s="29"/>
      <c r="D1529" s="29"/>
      <c r="E1529" s="29"/>
      <c r="F1529" s="29"/>
      <c r="G1529" s="29"/>
      <c r="H1529" s="29"/>
    </row>
    <row r="1530" spans="2:8" x14ac:dyDescent="0.3">
      <c r="B1530" s="29"/>
      <c r="C1530" s="29"/>
      <c r="D1530" s="29"/>
      <c r="E1530" s="29"/>
      <c r="F1530" s="29"/>
      <c r="G1530" s="29"/>
      <c r="H1530" s="29"/>
    </row>
    <row r="1531" spans="2:8" x14ac:dyDescent="0.3">
      <c r="B1531" s="29"/>
      <c r="C1531" s="29"/>
      <c r="D1531" s="29"/>
      <c r="E1531" s="29"/>
      <c r="F1531" s="29"/>
      <c r="G1531" s="29"/>
      <c r="H1531" s="29"/>
    </row>
    <row r="1532" spans="2:8" x14ac:dyDescent="0.3">
      <c r="B1532" s="29"/>
      <c r="C1532" s="29"/>
      <c r="D1532" s="29"/>
      <c r="E1532" s="29"/>
      <c r="F1532" s="29"/>
      <c r="G1532" s="29"/>
      <c r="H1532" s="29"/>
    </row>
    <row r="1533" spans="2:8" x14ac:dyDescent="0.3">
      <c r="B1533" s="29"/>
      <c r="C1533" s="29"/>
      <c r="D1533" s="29"/>
      <c r="E1533" s="29"/>
      <c r="F1533" s="29"/>
      <c r="G1533" s="29"/>
      <c r="H1533" s="29"/>
    </row>
    <row r="1534" spans="2:8" x14ac:dyDescent="0.3">
      <c r="B1534" s="29"/>
      <c r="C1534" s="29"/>
      <c r="D1534" s="29"/>
      <c r="E1534" s="29"/>
      <c r="F1534" s="29"/>
      <c r="G1534" s="29"/>
      <c r="H1534" s="29"/>
    </row>
    <row r="1535" spans="2:8" x14ac:dyDescent="0.3">
      <c r="B1535" s="29"/>
      <c r="C1535" s="29"/>
      <c r="D1535" s="29"/>
      <c r="E1535" s="29"/>
      <c r="F1535" s="29"/>
      <c r="G1535" s="29"/>
      <c r="H1535" s="29"/>
    </row>
    <row r="1536" spans="2:8" x14ac:dyDescent="0.3">
      <c r="B1536" s="29"/>
      <c r="C1536" s="29"/>
      <c r="D1536" s="29"/>
      <c r="E1536" s="29"/>
      <c r="F1536" s="29"/>
      <c r="G1536" s="29"/>
      <c r="H1536" s="29"/>
    </row>
    <row r="1537" spans="2:8" x14ac:dyDescent="0.3">
      <c r="B1537" s="29"/>
      <c r="C1537" s="29"/>
      <c r="D1537" s="29"/>
      <c r="E1537" s="29"/>
      <c r="F1537" s="29"/>
      <c r="G1537" s="29"/>
      <c r="H1537" s="29"/>
    </row>
    <row r="1538" spans="2:8" x14ac:dyDescent="0.3">
      <c r="B1538" s="29"/>
      <c r="C1538" s="29"/>
      <c r="D1538" s="29"/>
      <c r="E1538" s="29"/>
      <c r="F1538" s="29"/>
      <c r="G1538" s="29"/>
      <c r="H1538" s="29"/>
    </row>
    <row r="1539" spans="2:8" x14ac:dyDescent="0.3">
      <c r="B1539" s="29"/>
      <c r="C1539" s="29"/>
      <c r="D1539" s="29"/>
      <c r="E1539" s="29"/>
      <c r="F1539" s="29"/>
      <c r="G1539" s="29"/>
      <c r="H1539" s="29"/>
    </row>
    <row r="1540" spans="2:8" x14ac:dyDescent="0.3">
      <c r="B1540" s="29"/>
      <c r="C1540" s="29"/>
      <c r="D1540" s="29"/>
      <c r="E1540" s="29"/>
      <c r="F1540" s="29"/>
      <c r="G1540" s="29"/>
      <c r="H1540" s="29"/>
    </row>
    <row r="1541" spans="2:8" x14ac:dyDescent="0.3">
      <c r="B1541" s="29"/>
      <c r="C1541" s="29"/>
      <c r="D1541" s="29"/>
      <c r="E1541" s="29"/>
      <c r="F1541" s="29"/>
      <c r="G1541" s="29"/>
      <c r="H1541" s="29"/>
    </row>
    <row r="1542" spans="2:8" x14ac:dyDescent="0.3">
      <c r="B1542" s="29"/>
      <c r="C1542" s="29"/>
      <c r="D1542" s="29"/>
      <c r="E1542" s="29"/>
      <c r="F1542" s="29"/>
      <c r="G1542" s="29"/>
      <c r="H1542" s="29"/>
    </row>
    <row r="1543" spans="2:8" x14ac:dyDescent="0.3">
      <c r="B1543" s="29"/>
      <c r="C1543" s="29"/>
      <c r="D1543" s="29"/>
      <c r="E1543" s="29"/>
      <c r="F1543" s="29"/>
      <c r="G1543" s="29"/>
      <c r="H1543" s="29"/>
    </row>
    <row r="1544" spans="2:8" x14ac:dyDescent="0.3">
      <c r="B1544" s="29"/>
      <c r="C1544" s="29"/>
      <c r="D1544" s="29"/>
      <c r="E1544" s="29"/>
      <c r="F1544" s="29"/>
      <c r="G1544" s="29"/>
      <c r="H1544" s="29"/>
    </row>
    <row r="1545" spans="2:8" x14ac:dyDescent="0.3">
      <c r="B1545" s="29"/>
      <c r="C1545" s="29"/>
      <c r="D1545" s="29"/>
      <c r="E1545" s="29"/>
      <c r="F1545" s="29"/>
      <c r="G1545" s="29"/>
      <c r="H1545" s="29"/>
    </row>
    <row r="1546" spans="2:8" x14ac:dyDescent="0.3">
      <c r="B1546" s="29"/>
      <c r="C1546" s="29"/>
      <c r="D1546" s="29"/>
      <c r="E1546" s="29"/>
      <c r="F1546" s="29"/>
      <c r="G1546" s="29"/>
      <c r="H1546" s="29"/>
    </row>
    <row r="1547" spans="2:8" x14ac:dyDescent="0.3">
      <c r="B1547" s="29"/>
      <c r="C1547" s="29"/>
      <c r="D1547" s="29"/>
      <c r="E1547" s="29"/>
      <c r="F1547" s="29"/>
      <c r="G1547" s="29"/>
      <c r="H1547" s="29"/>
    </row>
    <row r="1548" spans="2:8" x14ac:dyDescent="0.3">
      <c r="B1548" s="29"/>
      <c r="C1548" s="29"/>
      <c r="D1548" s="29"/>
      <c r="E1548" s="29"/>
      <c r="F1548" s="29"/>
      <c r="G1548" s="29"/>
      <c r="H1548" s="29"/>
    </row>
    <row r="1549" spans="2:8" x14ac:dyDescent="0.3">
      <c r="B1549" s="29"/>
      <c r="C1549" s="29"/>
      <c r="D1549" s="29"/>
      <c r="E1549" s="29"/>
      <c r="F1549" s="29"/>
      <c r="G1549" s="29"/>
      <c r="H1549" s="29"/>
    </row>
    <row r="1550" spans="2:8" x14ac:dyDescent="0.3">
      <c r="B1550" s="29"/>
      <c r="C1550" s="29"/>
      <c r="D1550" s="29"/>
      <c r="E1550" s="29"/>
      <c r="F1550" s="29"/>
      <c r="G1550" s="29"/>
      <c r="H1550" s="29"/>
    </row>
    <row r="1551" spans="2:8" x14ac:dyDescent="0.3">
      <c r="B1551" s="29"/>
      <c r="C1551" s="29"/>
      <c r="D1551" s="29"/>
      <c r="E1551" s="29"/>
      <c r="F1551" s="29"/>
      <c r="G1551" s="29"/>
      <c r="H1551" s="29"/>
    </row>
    <row r="1552" spans="2:8" x14ac:dyDescent="0.3">
      <c r="B1552" s="29"/>
      <c r="C1552" s="29"/>
      <c r="D1552" s="29"/>
      <c r="E1552" s="29"/>
      <c r="F1552" s="29"/>
      <c r="G1552" s="29"/>
      <c r="H1552" s="29"/>
    </row>
    <row r="1553" spans="2:8" x14ac:dyDescent="0.3">
      <c r="B1553" s="29"/>
      <c r="C1553" s="29"/>
      <c r="D1553" s="29"/>
      <c r="E1553" s="29"/>
      <c r="F1553" s="29"/>
      <c r="G1553" s="29"/>
      <c r="H1553" s="29"/>
    </row>
    <row r="1554" spans="2:8" x14ac:dyDescent="0.3">
      <c r="B1554" s="29"/>
      <c r="C1554" s="29"/>
      <c r="D1554" s="29"/>
      <c r="E1554" s="29"/>
      <c r="F1554" s="29"/>
      <c r="G1554" s="29"/>
      <c r="H1554" s="29"/>
    </row>
    <row r="1555" spans="2:8" x14ac:dyDescent="0.3">
      <c r="B1555" s="29"/>
      <c r="C1555" s="29"/>
      <c r="D1555" s="29"/>
      <c r="E1555" s="29"/>
      <c r="F1555" s="29"/>
      <c r="G1555" s="29"/>
      <c r="H1555" s="29"/>
    </row>
    <row r="1556" spans="2:8" x14ac:dyDescent="0.3">
      <c r="B1556" s="29"/>
      <c r="C1556" s="29"/>
      <c r="D1556" s="29"/>
      <c r="E1556" s="29"/>
      <c r="F1556" s="29"/>
      <c r="G1556" s="29"/>
      <c r="H1556" s="29"/>
    </row>
    <row r="1557" spans="2:8" x14ac:dyDescent="0.3">
      <c r="B1557" s="29"/>
      <c r="C1557" s="29"/>
      <c r="D1557" s="29"/>
      <c r="E1557" s="29"/>
      <c r="F1557" s="29"/>
      <c r="G1557" s="29"/>
      <c r="H1557" s="29"/>
    </row>
    <row r="1558" spans="2:8" x14ac:dyDescent="0.3">
      <c r="B1558" s="29"/>
      <c r="C1558" s="29"/>
      <c r="D1558" s="29"/>
      <c r="E1558" s="29"/>
      <c r="F1558" s="29"/>
      <c r="G1558" s="29"/>
      <c r="H1558" s="29"/>
    </row>
    <row r="1559" spans="2:8" x14ac:dyDescent="0.3">
      <c r="B1559" s="29"/>
      <c r="C1559" s="29"/>
      <c r="D1559" s="29"/>
      <c r="E1559" s="29"/>
      <c r="F1559" s="29"/>
      <c r="G1559" s="29"/>
      <c r="H1559" s="29"/>
    </row>
    <row r="1560" spans="2:8" x14ac:dyDescent="0.3">
      <c r="B1560" s="29"/>
      <c r="C1560" s="29"/>
      <c r="D1560" s="29"/>
      <c r="E1560" s="29"/>
      <c r="F1560" s="29"/>
      <c r="G1560" s="29"/>
      <c r="H1560" s="29"/>
    </row>
    <row r="1561" spans="2:8" x14ac:dyDescent="0.3">
      <c r="B1561" s="29"/>
      <c r="C1561" s="29"/>
      <c r="D1561" s="29"/>
      <c r="E1561" s="29"/>
      <c r="F1561" s="29"/>
      <c r="G1561" s="29"/>
      <c r="H1561" s="29"/>
    </row>
    <row r="1562" spans="2:8" x14ac:dyDescent="0.3">
      <c r="B1562" s="29"/>
      <c r="C1562" s="29"/>
      <c r="D1562" s="29"/>
      <c r="E1562" s="29"/>
      <c r="F1562" s="29"/>
      <c r="G1562" s="29"/>
      <c r="H1562" s="29"/>
    </row>
    <row r="1563" spans="2:8" x14ac:dyDescent="0.3">
      <c r="B1563" s="29"/>
      <c r="C1563" s="29"/>
      <c r="D1563" s="29"/>
      <c r="E1563" s="29"/>
      <c r="F1563" s="29"/>
      <c r="G1563" s="29"/>
      <c r="H1563" s="29"/>
    </row>
    <row r="1564" spans="2:8" x14ac:dyDescent="0.3">
      <c r="B1564" s="29"/>
      <c r="C1564" s="29"/>
      <c r="D1564" s="29"/>
      <c r="E1564" s="29"/>
      <c r="F1564" s="29"/>
      <c r="G1564" s="29"/>
      <c r="H1564" s="29"/>
    </row>
    <row r="1565" spans="2:8" x14ac:dyDescent="0.3">
      <c r="B1565" s="29"/>
      <c r="C1565" s="29"/>
      <c r="D1565" s="29"/>
      <c r="E1565" s="29"/>
      <c r="F1565" s="29"/>
      <c r="G1565" s="29"/>
      <c r="H1565" s="29"/>
    </row>
    <row r="1566" spans="2:8" x14ac:dyDescent="0.3">
      <c r="B1566" s="29"/>
      <c r="C1566" s="29"/>
      <c r="D1566" s="29"/>
      <c r="E1566" s="29"/>
      <c r="F1566" s="29"/>
      <c r="G1566" s="29"/>
      <c r="H1566" s="29"/>
    </row>
    <row r="1567" spans="2:8" x14ac:dyDescent="0.3">
      <c r="B1567" s="29"/>
      <c r="C1567" s="29"/>
      <c r="D1567" s="29"/>
      <c r="E1567" s="29"/>
      <c r="F1567" s="29"/>
      <c r="G1567" s="29"/>
      <c r="H1567" s="29"/>
    </row>
    <row r="1568" spans="2:8" x14ac:dyDescent="0.3">
      <c r="B1568" s="29"/>
      <c r="C1568" s="29"/>
      <c r="D1568" s="29"/>
      <c r="E1568" s="29"/>
      <c r="F1568" s="29"/>
      <c r="G1568" s="29"/>
      <c r="H1568" s="29"/>
    </row>
    <row r="1569" spans="2:8" x14ac:dyDescent="0.3">
      <c r="B1569" s="29"/>
      <c r="C1569" s="29"/>
      <c r="D1569" s="29"/>
      <c r="E1569" s="29"/>
      <c r="F1569" s="29"/>
      <c r="G1569" s="29"/>
      <c r="H1569" s="29"/>
    </row>
    <row r="1570" spans="2:8" x14ac:dyDescent="0.3">
      <c r="B1570" s="29"/>
      <c r="C1570" s="29"/>
      <c r="D1570" s="29"/>
      <c r="E1570" s="29"/>
      <c r="F1570" s="29"/>
      <c r="G1570" s="29"/>
      <c r="H1570" s="29"/>
    </row>
    <row r="1571" spans="2:8" x14ac:dyDescent="0.3">
      <c r="B1571" s="29"/>
      <c r="C1571" s="29"/>
      <c r="D1571" s="29"/>
      <c r="E1571" s="29"/>
      <c r="F1571" s="29"/>
      <c r="G1571" s="29"/>
      <c r="H1571" s="29"/>
    </row>
    <row r="1572" spans="2:8" x14ac:dyDescent="0.3">
      <c r="B1572" s="29"/>
      <c r="C1572" s="29"/>
      <c r="D1572" s="29"/>
      <c r="E1572" s="29"/>
      <c r="F1572" s="29"/>
      <c r="G1572" s="29"/>
      <c r="H1572" s="29"/>
    </row>
    <row r="1573" spans="2:8" x14ac:dyDescent="0.3">
      <c r="B1573" s="29"/>
      <c r="C1573" s="29"/>
      <c r="D1573" s="29"/>
      <c r="E1573" s="29"/>
      <c r="F1573" s="29"/>
      <c r="G1573" s="29"/>
      <c r="H1573" s="29"/>
    </row>
    <row r="1574" spans="2:8" x14ac:dyDescent="0.3">
      <c r="B1574" s="29"/>
      <c r="C1574" s="29"/>
      <c r="D1574" s="29"/>
      <c r="E1574" s="29"/>
      <c r="F1574" s="29"/>
      <c r="G1574" s="29"/>
      <c r="H1574" s="29"/>
    </row>
    <row r="1575" spans="2:8" x14ac:dyDescent="0.3">
      <c r="B1575" s="29"/>
      <c r="C1575" s="29"/>
      <c r="D1575" s="29"/>
      <c r="E1575" s="29"/>
      <c r="F1575" s="29"/>
      <c r="G1575" s="29"/>
      <c r="H1575" s="29"/>
    </row>
    <row r="1576" spans="2:8" x14ac:dyDescent="0.3">
      <c r="B1576" s="29"/>
      <c r="C1576" s="29"/>
      <c r="D1576" s="29"/>
      <c r="E1576" s="29"/>
      <c r="F1576" s="29"/>
      <c r="G1576" s="29"/>
      <c r="H1576" s="29"/>
    </row>
    <row r="1577" spans="2:8" x14ac:dyDescent="0.3">
      <c r="B1577" s="29"/>
      <c r="C1577" s="29"/>
      <c r="D1577" s="29"/>
      <c r="E1577" s="29"/>
      <c r="F1577" s="29"/>
      <c r="G1577" s="29"/>
      <c r="H1577" s="29"/>
    </row>
    <row r="1578" spans="2:8" x14ac:dyDescent="0.3">
      <c r="B1578" s="29"/>
      <c r="C1578" s="29"/>
      <c r="D1578" s="29"/>
      <c r="E1578" s="29"/>
      <c r="F1578" s="29"/>
      <c r="G1578" s="29"/>
      <c r="H1578" s="29"/>
    </row>
    <row r="1579" spans="2:8" x14ac:dyDescent="0.3">
      <c r="B1579" s="29"/>
      <c r="C1579" s="29"/>
      <c r="D1579" s="29"/>
      <c r="E1579" s="29"/>
      <c r="F1579" s="29"/>
      <c r="G1579" s="29"/>
      <c r="H1579" s="29"/>
    </row>
    <row r="1580" spans="2:8" x14ac:dyDescent="0.3">
      <c r="B1580" s="29"/>
      <c r="C1580" s="29"/>
      <c r="D1580" s="29"/>
      <c r="E1580" s="29"/>
      <c r="F1580" s="29"/>
      <c r="G1580" s="29"/>
      <c r="H1580" s="29"/>
    </row>
    <row r="1581" spans="2:8" x14ac:dyDescent="0.3">
      <c r="B1581" s="29"/>
      <c r="C1581" s="29"/>
      <c r="D1581" s="29"/>
      <c r="E1581" s="29"/>
      <c r="F1581" s="29"/>
      <c r="G1581" s="29"/>
      <c r="H1581" s="29"/>
    </row>
    <row r="1582" spans="2:8" x14ac:dyDescent="0.3">
      <c r="B1582" s="29"/>
      <c r="C1582" s="29"/>
      <c r="D1582" s="29"/>
      <c r="E1582" s="29"/>
      <c r="F1582" s="29"/>
      <c r="G1582" s="29"/>
      <c r="H1582" s="29"/>
    </row>
    <row r="1583" spans="2:8" x14ac:dyDescent="0.3">
      <c r="B1583" s="29"/>
      <c r="C1583" s="29"/>
      <c r="D1583" s="29"/>
      <c r="E1583" s="29"/>
      <c r="F1583" s="29"/>
      <c r="G1583" s="29"/>
      <c r="H1583" s="29"/>
    </row>
    <row r="1584" spans="2:8" x14ac:dyDescent="0.3">
      <c r="B1584" s="29"/>
      <c r="C1584" s="29"/>
      <c r="D1584" s="29"/>
      <c r="E1584" s="29"/>
      <c r="F1584" s="29"/>
      <c r="G1584" s="29"/>
      <c r="H1584" s="29"/>
    </row>
    <row r="1585" spans="2:8" x14ac:dyDescent="0.3">
      <c r="B1585" s="29"/>
      <c r="C1585" s="29"/>
      <c r="D1585" s="29"/>
      <c r="E1585" s="29"/>
      <c r="F1585" s="29"/>
      <c r="G1585" s="29"/>
      <c r="H1585" s="29"/>
    </row>
    <row r="1586" spans="2:8" x14ac:dyDescent="0.3">
      <c r="B1586" s="29"/>
      <c r="C1586" s="29"/>
      <c r="D1586" s="29"/>
      <c r="E1586" s="29"/>
      <c r="F1586" s="29"/>
      <c r="G1586" s="29"/>
      <c r="H1586" s="29"/>
    </row>
    <row r="1587" spans="2:8" x14ac:dyDescent="0.3">
      <c r="B1587" s="29"/>
      <c r="C1587" s="29"/>
      <c r="D1587" s="29"/>
      <c r="E1587" s="29"/>
      <c r="F1587" s="29"/>
      <c r="G1587" s="29"/>
      <c r="H1587" s="29"/>
    </row>
    <row r="1588" spans="2:8" x14ac:dyDescent="0.3">
      <c r="B1588" s="29"/>
      <c r="C1588" s="29"/>
      <c r="D1588" s="29"/>
      <c r="E1588" s="29"/>
      <c r="F1588" s="29"/>
      <c r="G1588" s="29"/>
      <c r="H1588" s="29"/>
    </row>
    <row r="1589" spans="2:8" x14ac:dyDescent="0.3">
      <c r="B1589" s="29"/>
      <c r="C1589" s="29"/>
      <c r="D1589" s="29"/>
      <c r="E1589" s="29"/>
      <c r="F1589" s="29"/>
      <c r="G1589" s="29"/>
      <c r="H1589" s="29"/>
    </row>
    <row r="1590" spans="2:8" x14ac:dyDescent="0.3">
      <c r="B1590" s="29"/>
      <c r="C1590" s="29"/>
      <c r="D1590" s="29"/>
      <c r="E1590" s="29"/>
      <c r="F1590" s="29"/>
      <c r="G1590" s="29"/>
      <c r="H1590" s="29"/>
    </row>
    <row r="1591" spans="2:8" x14ac:dyDescent="0.3">
      <c r="B1591" s="29"/>
      <c r="C1591" s="29"/>
      <c r="D1591" s="29"/>
      <c r="E1591" s="29"/>
      <c r="F1591" s="29"/>
      <c r="G1591" s="29"/>
      <c r="H1591" s="29"/>
    </row>
    <row r="1592" spans="2:8" x14ac:dyDescent="0.3">
      <c r="B1592" s="29"/>
      <c r="C1592" s="29"/>
      <c r="D1592" s="29"/>
      <c r="E1592" s="29"/>
      <c r="F1592" s="29"/>
      <c r="G1592" s="29"/>
      <c r="H1592" s="29"/>
    </row>
    <row r="1593" spans="2:8" x14ac:dyDescent="0.3">
      <c r="B1593" s="29"/>
      <c r="C1593" s="29"/>
      <c r="D1593" s="29"/>
      <c r="E1593" s="29"/>
      <c r="F1593" s="29"/>
      <c r="G1593" s="29"/>
      <c r="H1593" s="29"/>
    </row>
    <row r="1594" spans="2:8" x14ac:dyDescent="0.3">
      <c r="B1594" s="29"/>
      <c r="C1594" s="29"/>
      <c r="D1594" s="29"/>
      <c r="E1594" s="29"/>
      <c r="F1594" s="29"/>
      <c r="G1594" s="29"/>
      <c r="H1594" s="29"/>
    </row>
    <row r="1595" spans="2:8" x14ac:dyDescent="0.3">
      <c r="B1595" s="29"/>
      <c r="C1595" s="29"/>
      <c r="D1595" s="29"/>
      <c r="E1595" s="29"/>
      <c r="F1595" s="29"/>
      <c r="G1595" s="29"/>
      <c r="H1595" s="29"/>
    </row>
    <row r="1596" spans="2:8" x14ac:dyDescent="0.3">
      <c r="B1596" s="29"/>
      <c r="C1596" s="29"/>
      <c r="D1596" s="29"/>
      <c r="E1596" s="29"/>
      <c r="F1596" s="29"/>
      <c r="G1596" s="29"/>
      <c r="H1596" s="29"/>
    </row>
    <row r="1597" spans="2:8" x14ac:dyDescent="0.3">
      <c r="B1597" s="29"/>
      <c r="C1597" s="29"/>
      <c r="D1597" s="29"/>
      <c r="E1597" s="29"/>
      <c r="F1597" s="29"/>
      <c r="G1597" s="29"/>
      <c r="H1597" s="29"/>
    </row>
    <row r="1598" spans="2:8" x14ac:dyDescent="0.3">
      <c r="B1598" s="29"/>
      <c r="C1598" s="29"/>
      <c r="D1598" s="29"/>
      <c r="E1598" s="29"/>
      <c r="F1598" s="29"/>
      <c r="G1598" s="29"/>
      <c r="H1598" s="29"/>
    </row>
    <row r="1599" spans="2:8" x14ac:dyDescent="0.3">
      <c r="B1599" s="29"/>
      <c r="C1599" s="29"/>
      <c r="D1599" s="29"/>
      <c r="E1599" s="29"/>
      <c r="F1599" s="29"/>
      <c r="G1599" s="29"/>
      <c r="H1599" s="29"/>
    </row>
    <row r="1600" spans="2:8" x14ac:dyDescent="0.3">
      <c r="B1600" s="29"/>
      <c r="C1600" s="29"/>
      <c r="D1600" s="29"/>
      <c r="E1600" s="29"/>
      <c r="F1600" s="29"/>
      <c r="G1600" s="29"/>
      <c r="H1600" s="29"/>
    </row>
    <row r="1601" spans="2:8" x14ac:dyDescent="0.3">
      <c r="B1601" s="29"/>
      <c r="C1601" s="29"/>
      <c r="D1601" s="29"/>
      <c r="E1601" s="29"/>
      <c r="F1601" s="29"/>
      <c r="G1601" s="29"/>
      <c r="H1601" s="29"/>
    </row>
    <row r="1602" spans="2:8" x14ac:dyDescent="0.3">
      <c r="B1602" s="29"/>
      <c r="C1602" s="29"/>
      <c r="D1602" s="29"/>
      <c r="E1602" s="29"/>
      <c r="F1602" s="29"/>
      <c r="G1602" s="29"/>
      <c r="H1602" s="29"/>
    </row>
    <row r="1603" spans="2:8" x14ac:dyDescent="0.3">
      <c r="B1603" s="29"/>
      <c r="C1603" s="29"/>
      <c r="D1603" s="29"/>
      <c r="E1603" s="29"/>
      <c r="F1603" s="29"/>
      <c r="G1603" s="29"/>
      <c r="H1603" s="29"/>
    </row>
    <row r="1604" spans="2:8" x14ac:dyDescent="0.3">
      <c r="B1604" s="29"/>
      <c r="C1604" s="29"/>
      <c r="D1604" s="29"/>
      <c r="E1604" s="29"/>
      <c r="F1604" s="29"/>
      <c r="G1604" s="29"/>
      <c r="H1604" s="29"/>
    </row>
    <row r="1605" spans="2:8" x14ac:dyDescent="0.3">
      <c r="B1605" s="29"/>
      <c r="C1605" s="29"/>
      <c r="D1605" s="29"/>
      <c r="E1605" s="29"/>
      <c r="F1605" s="29"/>
      <c r="G1605" s="29"/>
      <c r="H1605" s="29"/>
    </row>
    <row r="1606" spans="2:8" x14ac:dyDescent="0.3">
      <c r="B1606" s="29"/>
      <c r="C1606" s="29"/>
      <c r="D1606" s="29"/>
      <c r="E1606" s="29"/>
      <c r="F1606" s="29"/>
      <c r="G1606" s="29"/>
      <c r="H1606" s="29"/>
    </row>
    <row r="1607" spans="2:8" x14ac:dyDescent="0.3">
      <c r="B1607" s="29"/>
      <c r="C1607" s="29"/>
      <c r="D1607" s="29"/>
      <c r="E1607" s="29"/>
      <c r="F1607" s="29"/>
      <c r="G1607" s="29"/>
      <c r="H1607" s="29"/>
    </row>
    <row r="1608" spans="2:8" x14ac:dyDescent="0.3">
      <c r="B1608" s="29"/>
      <c r="C1608" s="29"/>
      <c r="D1608" s="29"/>
      <c r="E1608" s="29"/>
      <c r="F1608" s="29"/>
      <c r="G1608" s="29"/>
      <c r="H1608" s="29"/>
    </row>
    <row r="1609" spans="2:8" x14ac:dyDescent="0.3">
      <c r="B1609" s="29"/>
      <c r="C1609" s="29"/>
      <c r="D1609" s="29"/>
      <c r="E1609" s="29"/>
      <c r="F1609" s="29"/>
      <c r="G1609" s="29"/>
      <c r="H1609" s="29"/>
    </row>
    <row r="1610" spans="2:8" x14ac:dyDescent="0.3">
      <c r="B1610" s="29"/>
      <c r="C1610" s="29"/>
      <c r="D1610" s="29"/>
      <c r="E1610" s="29"/>
      <c r="F1610" s="29"/>
      <c r="G1610" s="29"/>
      <c r="H1610" s="29"/>
    </row>
    <row r="1611" spans="2:8" x14ac:dyDescent="0.3">
      <c r="B1611" s="29"/>
      <c r="C1611" s="29"/>
      <c r="D1611" s="29"/>
      <c r="E1611" s="29"/>
      <c r="F1611" s="29"/>
      <c r="G1611" s="29"/>
      <c r="H1611" s="29"/>
    </row>
    <row r="1612" spans="2:8" x14ac:dyDescent="0.3">
      <c r="B1612" s="29"/>
      <c r="C1612" s="29"/>
      <c r="D1612" s="29"/>
      <c r="E1612" s="29"/>
      <c r="F1612" s="29"/>
      <c r="G1612" s="29"/>
      <c r="H1612" s="29"/>
    </row>
    <row r="1613" spans="2:8" x14ac:dyDescent="0.3">
      <c r="B1613" s="29"/>
      <c r="C1613" s="29"/>
      <c r="D1613" s="29"/>
      <c r="E1613" s="29"/>
      <c r="F1613" s="29"/>
      <c r="G1613" s="29"/>
      <c r="H1613" s="29"/>
    </row>
    <row r="1614" spans="2:8" x14ac:dyDescent="0.3">
      <c r="B1614" s="29"/>
      <c r="C1614" s="29"/>
      <c r="D1614" s="29"/>
      <c r="E1614" s="29"/>
      <c r="F1614" s="29"/>
      <c r="G1614" s="29"/>
      <c r="H1614" s="29"/>
    </row>
    <row r="1615" spans="2:8" x14ac:dyDescent="0.3">
      <c r="B1615" s="29"/>
      <c r="C1615" s="29"/>
      <c r="D1615" s="29"/>
      <c r="E1615" s="29"/>
      <c r="F1615" s="29"/>
      <c r="G1615" s="29"/>
      <c r="H1615" s="29"/>
    </row>
  </sheetData>
  <phoneticPr fontId="27" type="noConversion"/>
  <printOptions horizontalCentered="1"/>
  <pageMargins left="0.45" right="0.45" top="0.75" bottom="0.75" header="0.3" footer="0.3"/>
  <pageSetup paperSize="17" scale="44" fitToWidth="3" fitToHeight="5" orientation="landscape" horizontalDpi="4294967293" r:id="rId1"/>
  <headerFooter>
    <oddHeader>&amp;C&amp;18C PORT SOLUTIONS, INC.</oddHeader>
    <oddFooter>&amp;LPage &amp;P of &amp;N&amp;C&amp;A&amp;R&amp;F</oddFooter>
  </headerFooter>
  <rowBreaks count="4" manualBreakCount="4">
    <brk id="51" max="16383" man="1"/>
    <brk id="101" max="16383" man="1"/>
    <brk id="151" max="16383" man="1"/>
    <brk id="201" max="16383" man="1"/>
  </rowBreaks>
  <colBreaks count="2" manualBreakCount="2">
    <brk id="20" max="1048575" man="1"/>
    <brk id="32"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70"/>
  <sheetViews>
    <sheetView workbookViewId="0"/>
  </sheetViews>
  <sheetFormatPr defaultColWidth="18" defaultRowHeight="14.4" x14ac:dyDescent="0.3"/>
  <cols>
    <col min="1" max="1" width="14" bestFit="1" customWidth="1"/>
    <col min="2" max="2" width="3" bestFit="1" customWidth="1"/>
    <col min="3" max="3" width="11.88671875" bestFit="1" customWidth="1"/>
    <col min="4" max="4" width="11.5546875" bestFit="1" customWidth="1"/>
    <col min="5" max="5" width="11.33203125" customWidth="1"/>
    <col min="6" max="6" width="12.6640625" customWidth="1"/>
    <col min="7" max="7" width="11.88671875" customWidth="1"/>
    <col min="8" max="8" width="11.5546875" bestFit="1" customWidth="1"/>
    <col min="9" max="9" width="13.109375" bestFit="1" customWidth="1"/>
    <col min="10" max="10" width="13.33203125" bestFit="1" customWidth="1"/>
    <col min="11" max="11" width="11.5546875" bestFit="1" customWidth="1"/>
    <col min="12" max="12" width="7.5546875" bestFit="1" customWidth="1"/>
    <col min="13" max="13" width="18" customWidth="1"/>
    <col min="14" max="15" width="13.88671875" customWidth="1"/>
    <col min="16" max="16" width="8.109375" bestFit="1" customWidth="1"/>
    <col min="17" max="17" width="10" bestFit="1" customWidth="1"/>
    <col min="18" max="18" width="7.6640625" bestFit="1" customWidth="1"/>
    <col min="19" max="19" width="8.44140625" bestFit="1" customWidth="1"/>
    <col min="20" max="20" width="10" bestFit="1" customWidth="1"/>
    <col min="21" max="21" width="7.109375" bestFit="1" customWidth="1"/>
    <col min="22" max="22" width="8.109375" bestFit="1" customWidth="1"/>
    <col min="23" max="23" width="10" bestFit="1" customWidth="1"/>
    <col min="24" max="24" width="7.5546875" bestFit="1" customWidth="1"/>
    <col min="25" max="25" width="8.33203125" bestFit="1" customWidth="1"/>
    <col min="26" max="26" width="10" bestFit="1" customWidth="1"/>
    <col min="27" max="27" width="7.88671875" bestFit="1" customWidth="1"/>
    <col min="28" max="28" width="8.109375" bestFit="1" customWidth="1"/>
    <col min="29" max="29" width="10" bestFit="1" customWidth="1"/>
    <col min="30" max="30" width="7.6640625" bestFit="1" customWidth="1"/>
    <col min="31" max="31" width="8.44140625" bestFit="1" customWidth="1"/>
    <col min="32" max="32" width="10" bestFit="1" customWidth="1"/>
    <col min="33" max="33" width="7.109375" bestFit="1" customWidth="1"/>
    <col min="34" max="34" width="8.109375" bestFit="1" customWidth="1"/>
    <col min="35" max="35" width="10" bestFit="1" customWidth="1"/>
    <col min="36" max="36" width="7.5546875" bestFit="1" customWidth="1"/>
    <col min="37" max="37" width="8.33203125" bestFit="1" customWidth="1"/>
    <col min="38" max="38" width="10" bestFit="1" customWidth="1"/>
    <col min="257" max="257" width="14" bestFit="1" customWidth="1"/>
    <col min="258" max="258" width="3" bestFit="1" customWidth="1"/>
    <col min="259" max="259" width="11.88671875" bestFit="1" customWidth="1"/>
    <col min="260" max="260" width="11.5546875" bestFit="1" customWidth="1"/>
    <col min="261" max="263" width="10" bestFit="1" customWidth="1"/>
    <col min="264" max="264" width="11.5546875" bestFit="1" customWidth="1"/>
    <col min="265" max="265" width="13.109375" bestFit="1" customWidth="1"/>
    <col min="266" max="266" width="13.33203125" bestFit="1" customWidth="1"/>
    <col min="267" max="267" width="11.5546875" bestFit="1" customWidth="1"/>
    <col min="268" max="268" width="3.109375" customWidth="1"/>
    <col min="269" max="269" width="18" customWidth="1"/>
    <col min="270" max="271" width="13.88671875" customWidth="1"/>
    <col min="513" max="513" width="14" bestFit="1" customWidth="1"/>
    <col min="514" max="514" width="3" bestFit="1" customWidth="1"/>
    <col min="515" max="515" width="11.88671875" bestFit="1" customWidth="1"/>
    <col min="516" max="516" width="11.5546875" bestFit="1" customWidth="1"/>
    <col min="517" max="519" width="10" bestFit="1" customWidth="1"/>
    <col min="520" max="520" width="11.5546875" bestFit="1" customWidth="1"/>
    <col min="521" max="521" width="13.109375" bestFit="1" customWidth="1"/>
    <col min="522" max="522" width="13.33203125" bestFit="1" customWidth="1"/>
    <col min="523" max="523" width="11.5546875" bestFit="1" customWidth="1"/>
    <col min="524" max="524" width="3.109375" customWidth="1"/>
    <col min="525" max="525" width="18" customWidth="1"/>
    <col min="526" max="527" width="13.88671875" customWidth="1"/>
    <col min="769" max="769" width="14" bestFit="1" customWidth="1"/>
    <col min="770" max="770" width="3" bestFit="1" customWidth="1"/>
    <col min="771" max="771" width="11.88671875" bestFit="1" customWidth="1"/>
    <col min="772" max="772" width="11.5546875" bestFit="1" customWidth="1"/>
    <col min="773" max="775" width="10" bestFit="1" customWidth="1"/>
    <col min="776" max="776" width="11.5546875" bestFit="1" customWidth="1"/>
    <col min="777" max="777" width="13.109375" bestFit="1" customWidth="1"/>
    <col min="778" max="778" width="13.33203125" bestFit="1" customWidth="1"/>
    <col min="779" max="779" width="11.5546875" bestFit="1" customWidth="1"/>
    <col min="780" max="780" width="3.109375" customWidth="1"/>
    <col min="781" max="781" width="18" customWidth="1"/>
    <col min="782" max="783" width="13.88671875" customWidth="1"/>
    <col min="1025" max="1025" width="14" bestFit="1" customWidth="1"/>
    <col min="1026" max="1026" width="3" bestFit="1" customWidth="1"/>
    <col min="1027" max="1027" width="11.88671875" bestFit="1" customWidth="1"/>
    <col min="1028" max="1028" width="11.5546875" bestFit="1" customWidth="1"/>
    <col min="1029" max="1031" width="10" bestFit="1" customWidth="1"/>
    <col min="1032" max="1032" width="11.5546875" bestFit="1" customWidth="1"/>
    <col min="1033" max="1033" width="13.109375" bestFit="1" customWidth="1"/>
    <col min="1034" max="1034" width="13.33203125" bestFit="1" customWidth="1"/>
    <col min="1035" max="1035" width="11.5546875" bestFit="1" customWidth="1"/>
    <col min="1036" max="1036" width="3.109375" customWidth="1"/>
    <col min="1037" max="1037" width="18" customWidth="1"/>
    <col min="1038" max="1039" width="13.88671875" customWidth="1"/>
    <col min="1281" max="1281" width="14" bestFit="1" customWidth="1"/>
    <col min="1282" max="1282" width="3" bestFit="1" customWidth="1"/>
    <col min="1283" max="1283" width="11.88671875" bestFit="1" customWidth="1"/>
    <col min="1284" max="1284" width="11.5546875" bestFit="1" customWidth="1"/>
    <col min="1285" max="1287" width="10" bestFit="1" customWidth="1"/>
    <col min="1288" max="1288" width="11.5546875" bestFit="1" customWidth="1"/>
    <col min="1289" max="1289" width="13.109375" bestFit="1" customWidth="1"/>
    <col min="1290" max="1290" width="13.33203125" bestFit="1" customWidth="1"/>
    <col min="1291" max="1291" width="11.5546875" bestFit="1" customWidth="1"/>
    <col min="1292" max="1292" width="3.109375" customWidth="1"/>
    <col min="1293" max="1293" width="18" customWidth="1"/>
    <col min="1294" max="1295" width="13.88671875" customWidth="1"/>
    <col min="1537" max="1537" width="14" bestFit="1" customWidth="1"/>
    <col min="1538" max="1538" width="3" bestFit="1" customWidth="1"/>
    <col min="1539" max="1539" width="11.88671875" bestFit="1" customWidth="1"/>
    <col min="1540" max="1540" width="11.5546875" bestFit="1" customWidth="1"/>
    <col min="1541" max="1543" width="10" bestFit="1" customWidth="1"/>
    <col min="1544" max="1544" width="11.5546875" bestFit="1" customWidth="1"/>
    <col min="1545" max="1545" width="13.109375" bestFit="1" customWidth="1"/>
    <col min="1546" max="1546" width="13.33203125" bestFit="1" customWidth="1"/>
    <col min="1547" max="1547" width="11.5546875" bestFit="1" customWidth="1"/>
    <col min="1548" max="1548" width="3.109375" customWidth="1"/>
    <col min="1549" max="1549" width="18" customWidth="1"/>
    <col min="1550" max="1551" width="13.88671875" customWidth="1"/>
    <col min="1793" max="1793" width="14" bestFit="1" customWidth="1"/>
    <col min="1794" max="1794" width="3" bestFit="1" customWidth="1"/>
    <col min="1795" max="1795" width="11.88671875" bestFit="1" customWidth="1"/>
    <col min="1796" max="1796" width="11.5546875" bestFit="1" customWidth="1"/>
    <col min="1797" max="1799" width="10" bestFit="1" customWidth="1"/>
    <col min="1800" max="1800" width="11.5546875" bestFit="1" customWidth="1"/>
    <col min="1801" max="1801" width="13.109375" bestFit="1" customWidth="1"/>
    <col min="1802" max="1802" width="13.33203125" bestFit="1" customWidth="1"/>
    <col min="1803" max="1803" width="11.5546875" bestFit="1" customWidth="1"/>
    <col min="1804" max="1804" width="3.109375" customWidth="1"/>
    <col min="1805" max="1805" width="18" customWidth="1"/>
    <col min="1806" max="1807" width="13.88671875" customWidth="1"/>
    <col min="2049" max="2049" width="14" bestFit="1" customWidth="1"/>
    <col min="2050" max="2050" width="3" bestFit="1" customWidth="1"/>
    <col min="2051" max="2051" width="11.88671875" bestFit="1" customWidth="1"/>
    <col min="2052" max="2052" width="11.5546875" bestFit="1" customWidth="1"/>
    <col min="2053" max="2055" width="10" bestFit="1" customWidth="1"/>
    <col min="2056" max="2056" width="11.5546875" bestFit="1" customWidth="1"/>
    <col min="2057" max="2057" width="13.109375" bestFit="1" customWidth="1"/>
    <col min="2058" max="2058" width="13.33203125" bestFit="1" customWidth="1"/>
    <col min="2059" max="2059" width="11.5546875" bestFit="1" customWidth="1"/>
    <col min="2060" max="2060" width="3.109375" customWidth="1"/>
    <col min="2061" max="2061" width="18" customWidth="1"/>
    <col min="2062" max="2063" width="13.88671875" customWidth="1"/>
    <col min="2305" max="2305" width="14" bestFit="1" customWidth="1"/>
    <col min="2306" max="2306" width="3" bestFit="1" customWidth="1"/>
    <col min="2307" max="2307" width="11.88671875" bestFit="1" customWidth="1"/>
    <col min="2308" max="2308" width="11.5546875" bestFit="1" customWidth="1"/>
    <col min="2309" max="2311" width="10" bestFit="1" customWidth="1"/>
    <col min="2312" max="2312" width="11.5546875" bestFit="1" customWidth="1"/>
    <col min="2313" max="2313" width="13.109375" bestFit="1" customWidth="1"/>
    <col min="2314" max="2314" width="13.33203125" bestFit="1" customWidth="1"/>
    <col min="2315" max="2315" width="11.5546875" bestFit="1" customWidth="1"/>
    <col min="2316" max="2316" width="3.109375" customWidth="1"/>
    <col min="2317" max="2317" width="18" customWidth="1"/>
    <col min="2318" max="2319" width="13.88671875" customWidth="1"/>
    <col min="2561" max="2561" width="14" bestFit="1" customWidth="1"/>
    <col min="2562" max="2562" width="3" bestFit="1" customWidth="1"/>
    <col min="2563" max="2563" width="11.88671875" bestFit="1" customWidth="1"/>
    <col min="2564" max="2564" width="11.5546875" bestFit="1" customWidth="1"/>
    <col min="2565" max="2567" width="10" bestFit="1" customWidth="1"/>
    <col min="2568" max="2568" width="11.5546875" bestFit="1" customWidth="1"/>
    <col min="2569" max="2569" width="13.109375" bestFit="1" customWidth="1"/>
    <col min="2570" max="2570" width="13.33203125" bestFit="1" customWidth="1"/>
    <col min="2571" max="2571" width="11.5546875" bestFit="1" customWidth="1"/>
    <col min="2572" max="2572" width="3.109375" customWidth="1"/>
    <col min="2573" max="2573" width="18" customWidth="1"/>
    <col min="2574" max="2575" width="13.88671875" customWidth="1"/>
    <col min="2817" max="2817" width="14" bestFit="1" customWidth="1"/>
    <col min="2818" max="2818" width="3" bestFit="1" customWidth="1"/>
    <col min="2819" max="2819" width="11.88671875" bestFit="1" customWidth="1"/>
    <col min="2820" max="2820" width="11.5546875" bestFit="1" customWidth="1"/>
    <col min="2821" max="2823" width="10" bestFit="1" customWidth="1"/>
    <col min="2824" max="2824" width="11.5546875" bestFit="1" customWidth="1"/>
    <col min="2825" max="2825" width="13.109375" bestFit="1" customWidth="1"/>
    <col min="2826" max="2826" width="13.33203125" bestFit="1" customWidth="1"/>
    <col min="2827" max="2827" width="11.5546875" bestFit="1" customWidth="1"/>
    <col min="2828" max="2828" width="3.109375" customWidth="1"/>
    <col min="2829" max="2829" width="18" customWidth="1"/>
    <col min="2830" max="2831" width="13.88671875" customWidth="1"/>
    <col min="3073" max="3073" width="14" bestFit="1" customWidth="1"/>
    <col min="3074" max="3074" width="3" bestFit="1" customWidth="1"/>
    <col min="3075" max="3075" width="11.88671875" bestFit="1" customWidth="1"/>
    <col min="3076" max="3076" width="11.5546875" bestFit="1" customWidth="1"/>
    <col min="3077" max="3079" width="10" bestFit="1" customWidth="1"/>
    <col min="3080" max="3080" width="11.5546875" bestFit="1" customWidth="1"/>
    <col min="3081" max="3081" width="13.109375" bestFit="1" customWidth="1"/>
    <col min="3082" max="3082" width="13.33203125" bestFit="1" customWidth="1"/>
    <col min="3083" max="3083" width="11.5546875" bestFit="1" customWidth="1"/>
    <col min="3084" max="3084" width="3.109375" customWidth="1"/>
    <col min="3085" max="3085" width="18" customWidth="1"/>
    <col min="3086" max="3087" width="13.88671875" customWidth="1"/>
    <col min="3329" max="3329" width="14" bestFit="1" customWidth="1"/>
    <col min="3330" max="3330" width="3" bestFit="1" customWidth="1"/>
    <col min="3331" max="3331" width="11.88671875" bestFit="1" customWidth="1"/>
    <col min="3332" max="3332" width="11.5546875" bestFit="1" customWidth="1"/>
    <col min="3333" max="3335" width="10" bestFit="1" customWidth="1"/>
    <col min="3336" max="3336" width="11.5546875" bestFit="1" customWidth="1"/>
    <col min="3337" max="3337" width="13.109375" bestFit="1" customWidth="1"/>
    <col min="3338" max="3338" width="13.33203125" bestFit="1" customWidth="1"/>
    <col min="3339" max="3339" width="11.5546875" bestFit="1" customWidth="1"/>
    <col min="3340" max="3340" width="3.109375" customWidth="1"/>
    <col min="3341" max="3341" width="18" customWidth="1"/>
    <col min="3342" max="3343" width="13.88671875" customWidth="1"/>
    <col min="3585" max="3585" width="14" bestFit="1" customWidth="1"/>
    <col min="3586" max="3586" width="3" bestFit="1" customWidth="1"/>
    <col min="3587" max="3587" width="11.88671875" bestFit="1" customWidth="1"/>
    <col min="3588" max="3588" width="11.5546875" bestFit="1" customWidth="1"/>
    <col min="3589" max="3591" width="10" bestFit="1" customWidth="1"/>
    <col min="3592" max="3592" width="11.5546875" bestFit="1" customWidth="1"/>
    <col min="3593" max="3593" width="13.109375" bestFit="1" customWidth="1"/>
    <col min="3594" max="3594" width="13.33203125" bestFit="1" customWidth="1"/>
    <col min="3595" max="3595" width="11.5546875" bestFit="1" customWidth="1"/>
    <col min="3596" max="3596" width="3.109375" customWidth="1"/>
    <col min="3597" max="3597" width="18" customWidth="1"/>
    <col min="3598" max="3599" width="13.88671875" customWidth="1"/>
    <col min="3841" max="3841" width="14" bestFit="1" customWidth="1"/>
    <col min="3842" max="3842" width="3" bestFit="1" customWidth="1"/>
    <col min="3843" max="3843" width="11.88671875" bestFit="1" customWidth="1"/>
    <col min="3844" max="3844" width="11.5546875" bestFit="1" customWidth="1"/>
    <col min="3845" max="3847" width="10" bestFit="1" customWidth="1"/>
    <col min="3848" max="3848" width="11.5546875" bestFit="1" customWidth="1"/>
    <col min="3849" max="3849" width="13.109375" bestFit="1" customWidth="1"/>
    <col min="3850" max="3850" width="13.33203125" bestFit="1" customWidth="1"/>
    <col min="3851" max="3851" width="11.5546875" bestFit="1" customWidth="1"/>
    <col min="3852" max="3852" width="3.109375" customWidth="1"/>
    <col min="3853" max="3853" width="18" customWidth="1"/>
    <col min="3854" max="3855" width="13.88671875" customWidth="1"/>
    <col min="4097" max="4097" width="14" bestFit="1" customWidth="1"/>
    <col min="4098" max="4098" width="3" bestFit="1" customWidth="1"/>
    <col min="4099" max="4099" width="11.88671875" bestFit="1" customWidth="1"/>
    <col min="4100" max="4100" width="11.5546875" bestFit="1" customWidth="1"/>
    <col min="4101" max="4103" width="10" bestFit="1" customWidth="1"/>
    <col min="4104" max="4104" width="11.5546875" bestFit="1" customWidth="1"/>
    <col min="4105" max="4105" width="13.109375" bestFit="1" customWidth="1"/>
    <col min="4106" max="4106" width="13.33203125" bestFit="1" customWidth="1"/>
    <col min="4107" max="4107" width="11.5546875" bestFit="1" customWidth="1"/>
    <col min="4108" max="4108" width="3.109375" customWidth="1"/>
    <col min="4109" max="4109" width="18" customWidth="1"/>
    <col min="4110" max="4111" width="13.88671875" customWidth="1"/>
    <col min="4353" max="4353" width="14" bestFit="1" customWidth="1"/>
    <col min="4354" max="4354" width="3" bestFit="1" customWidth="1"/>
    <col min="4355" max="4355" width="11.88671875" bestFit="1" customWidth="1"/>
    <col min="4356" max="4356" width="11.5546875" bestFit="1" customWidth="1"/>
    <col min="4357" max="4359" width="10" bestFit="1" customWidth="1"/>
    <col min="4360" max="4360" width="11.5546875" bestFit="1" customWidth="1"/>
    <col min="4361" max="4361" width="13.109375" bestFit="1" customWidth="1"/>
    <col min="4362" max="4362" width="13.33203125" bestFit="1" customWidth="1"/>
    <col min="4363" max="4363" width="11.5546875" bestFit="1" customWidth="1"/>
    <col min="4364" max="4364" width="3.109375" customWidth="1"/>
    <col min="4365" max="4365" width="18" customWidth="1"/>
    <col min="4366" max="4367" width="13.88671875" customWidth="1"/>
    <col min="4609" max="4609" width="14" bestFit="1" customWidth="1"/>
    <col min="4610" max="4610" width="3" bestFit="1" customWidth="1"/>
    <col min="4611" max="4611" width="11.88671875" bestFit="1" customWidth="1"/>
    <col min="4612" max="4612" width="11.5546875" bestFit="1" customWidth="1"/>
    <col min="4613" max="4615" width="10" bestFit="1" customWidth="1"/>
    <col min="4616" max="4616" width="11.5546875" bestFit="1" customWidth="1"/>
    <col min="4617" max="4617" width="13.109375" bestFit="1" customWidth="1"/>
    <col min="4618" max="4618" width="13.33203125" bestFit="1" customWidth="1"/>
    <col min="4619" max="4619" width="11.5546875" bestFit="1" customWidth="1"/>
    <col min="4620" max="4620" width="3.109375" customWidth="1"/>
    <col min="4621" max="4621" width="18" customWidth="1"/>
    <col min="4622" max="4623" width="13.88671875" customWidth="1"/>
    <col min="4865" max="4865" width="14" bestFit="1" customWidth="1"/>
    <col min="4866" max="4866" width="3" bestFit="1" customWidth="1"/>
    <col min="4867" max="4867" width="11.88671875" bestFit="1" customWidth="1"/>
    <col min="4868" max="4868" width="11.5546875" bestFit="1" customWidth="1"/>
    <col min="4869" max="4871" width="10" bestFit="1" customWidth="1"/>
    <col min="4872" max="4872" width="11.5546875" bestFit="1" customWidth="1"/>
    <col min="4873" max="4873" width="13.109375" bestFit="1" customWidth="1"/>
    <col min="4874" max="4874" width="13.33203125" bestFit="1" customWidth="1"/>
    <col min="4875" max="4875" width="11.5546875" bestFit="1" customWidth="1"/>
    <col min="4876" max="4876" width="3.109375" customWidth="1"/>
    <col min="4877" max="4877" width="18" customWidth="1"/>
    <col min="4878" max="4879" width="13.88671875" customWidth="1"/>
    <col min="5121" max="5121" width="14" bestFit="1" customWidth="1"/>
    <col min="5122" max="5122" width="3" bestFit="1" customWidth="1"/>
    <col min="5123" max="5123" width="11.88671875" bestFit="1" customWidth="1"/>
    <col min="5124" max="5124" width="11.5546875" bestFit="1" customWidth="1"/>
    <col min="5125" max="5127" width="10" bestFit="1" customWidth="1"/>
    <col min="5128" max="5128" width="11.5546875" bestFit="1" customWidth="1"/>
    <col min="5129" max="5129" width="13.109375" bestFit="1" customWidth="1"/>
    <col min="5130" max="5130" width="13.33203125" bestFit="1" customWidth="1"/>
    <col min="5131" max="5131" width="11.5546875" bestFit="1" customWidth="1"/>
    <col min="5132" max="5132" width="3.109375" customWidth="1"/>
    <col min="5133" max="5133" width="18" customWidth="1"/>
    <col min="5134" max="5135" width="13.88671875" customWidth="1"/>
    <col min="5377" max="5377" width="14" bestFit="1" customWidth="1"/>
    <col min="5378" max="5378" width="3" bestFit="1" customWidth="1"/>
    <col min="5379" max="5379" width="11.88671875" bestFit="1" customWidth="1"/>
    <col min="5380" max="5380" width="11.5546875" bestFit="1" customWidth="1"/>
    <col min="5381" max="5383" width="10" bestFit="1" customWidth="1"/>
    <col min="5384" max="5384" width="11.5546875" bestFit="1" customWidth="1"/>
    <col min="5385" max="5385" width="13.109375" bestFit="1" customWidth="1"/>
    <col min="5386" max="5386" width="13.33203125" bestFit="1" customWidth="1"/>
    <col min="5387" max="5387" width="11.5546875" bestFit="1" customWidth="1"/>
    <col min="5388" max="5388" width="3.109375" customWidth="1"/>
    <col min="5389" max="5389" width="18" customWidth="1"/>
    <col min="5390" max="5391" width="13.88671875" customWidth="1"/>
    <col min="5633" max="5633" width="14" bestFit="1" customWidth="1"/>
    <col min="5634" max="5634" width="3" bestFit="1" customWidth="1"/>
    <col min="5635" max="5635" width="11.88671875" bestFit="1" customWidth="1"/>
    <col min="5636" max="5636" width="11.5546875" bestFit="1" customWidth="1"/>
    <col min="5637" max="5639" width="10" bestFit="1" customWidth="1"/>
    <col min="5640" max="5640" width="11.5546875" bestFit="1" customWidth="1"/>
    <col min="5641" max="5641" width="13.109375" bestFit="1" customWidth="1"/>
    <col min="5642" max="5642" width="13.33203125" bestFit="1" customWidth="1"/>
    <col min="5643" max="5643" width="11.5546875" bestFit="1" customWidth="1"/>
    <col min="5644" max="5644" width="3.109375" customWidth="1"/>
    <col min="5645" max="5645" width="18" customWidth="1"/>
    <col min="5646" max="5647" width="13.88671875" customWidth="1"/>
    <col min="5889" max="5889" width="14" bestFit="1" customWidth="1"/>
    <col min="5890" max="5890" width="3" bestFit="1" customWidth="1"/>
    <col min="5891" max="5891" width="11.88671875" bestFit="1" customWidth="1"/>
    <col min="5892" max="5892" width="11.5546875" bestFit="1" customWidth="1"/>
    <col min="5893" max="5895" width="10" bestFit="1" customWidth="1"/>
    <col min="5896" max="5896" width="11.5546875" bestFit="1" customWidth="1"/>
    <col min="5897" max="5897" width="13.109375" bestFit="1" customWidth="1"/>
    <col min="5898" max="5898" width="13.33203125" bestFit="1" customWidth="1"/>
    <col min="5899" max="5899" width="11.5546875" bestFit="1" customWidth="1"/>
    <col min="5900" max="5900" width="3.109375" customWidth="1"/>
    <col min="5901" max="5901" width="18" customWidth="1"/>
    <col min="5902" max="5903" width="13.88671875" customWidth="1"/>
    <col min="6145" max="6145" width="14" bestFit="1" customWidth="1"/>
    <col min="6146" max="6146" width="3" bestFit="1" customWidth="1"/>
    <col min="6147" max="6147" width="11.88671875" bestFit="1" customWidth="1"/>
    <col min="6148" max="6148" width="11.5546875" bestFit="1" customWidth="1"/>
    <col min="6149" max="6151" width="10" bestFit="1" customWidth="1"/>
    <col min="6152" max="6152" width="11.5546875" bestFit="1" customWidth="1"/>
    <col min="6153" max="6153" width="13.109375" bestFit="1" customWidth="1"/>
    <col min="6154" max="6154" width="13.33203125" bestFit="1" customWidth="1"/>
    <col min="6155" max="6155" width="11.5546875" bestFit="1" customWidth="1"/>
    <col min="6156" max="6156" width="3.109375" customWidth="1"/>
    <col min="6157" max="6157" width="18" customWidth="1"/>
    <col min="6158" max="6159" width="13.88671875" customWidth="1"/>
    <col min="6401" max="6401" width="14" bestFit="1" customWidth="1"/>
    <col min="6402" max="6402" width="3" bestFit="1" customWidth="1"/>
    <col min="6403" max="6403" width="11.88671875" bestFit="1" customWidth="1"/>
    <col min="6404" max="6404" width="11.5546875" bestFit="1" customWidth="1"/>
    <col min="6405" max="6407" width="10" bestFit="1" customWidth="1"/>
    <col min="6408" max="6408" width="11.5546875" bestFit="1" customWidth="1"/>
    <col min="6409" max="6409" width="13.109375" bestFit="1" customWidth="1"/>
    <col min="6410" max="6410" width="13.33203125" bestFit="1" customWidth="1"/>
    <col min="6411" max="6411" width="11.5546875" bestFit="1" customWidth="1"/>
    <col min="6412" max="6412" width="3.109375" customWidth="1"/>
    <col min="6413" max="6413" width="18" customWidth="1"/>
    <col min="6414" max="6415" width="13.88671875" customWidth="1"/>
    <col min="6657" max="6657" width="14" bestFit="1" customWidth="1"/>
    <col min="6658" max="6658" width="3" bestFit="1" customWidth="1"/>
    <col min="6659" max="6659" width="11.88671875" bestFit="1" customWidth="1"/>
    <col min="6660" max="6660" width="11.5546875" bestFit="1" customWidth="1"/>
    <col min="6661" max="6663" width="10" bestFit="1" customWidth="1"/>
    <col min="6664" max="6664" width="11.5546875" bestFit="1" customWidth="1"/>
    <col min="6665" max="6665" width="13.109375" bestFit="1" customWidth="1"/>
    <col min="6666" max="6666" width="13.33203125" bestFit="1" customWidth="1"/>
    <col min="6667" max="6667" width="11.5546875" bestFit="1" customWidth="1"/>
    <col min="6668" max="6668" width="3.109375" customWidth="1"/>
    <col min="6669" max="6669" width="18" customWidth="1"/>
    <col min="6670" max="6671" width="13.88671875" customWidth="1"/>
    <col min="6913" max="6913" width="14" bestFit="1" customWidth="1"/>
    <col min="6914" max="6914" width="3" bestFit="1" customWidth="1"/>
    <col min="6915" max="6915" width="11.88671875" bestFit="1" customWidth="1"/>
    <col min="6916" max="6916" width="11.5546875" bestFit="1" customWidth="1"/>
    <col min="6917" max="6919" width="10" bestFit="1" customWidth="1"/>
    <col min="6920" max="6920" width="11.5546875" bestFit="1" customWidth="1"/>
    <col min="6921" max="6921" width="13.109375" bestFit="1" customWidth="1"/>
    <col min="6922" max="6922" width="13.33203125" bestFit="1" customWidth="1"/>
    <col min="6923" max="6923" width="11.5546875" bestFit="1" customWidth="1"/>
    <col min="6924" max="6924" width="3.109375" customWidth="1"/>
    <col min="6925" max="6925" width="18" customWidth="1"/>
    <col min="6926" max="6927" width="13.88671875" customWidth="1"/>
    <col min="7169" max="7169" width="14" bestFit="1" customWidth="1"/>
    <col min="7170" max="7170" width="3" bestFit="1" customWidth="1"/>
    <col min="7171" max="7171" width="11.88671875" bestFit="1" customWidth="1"/>
    <col min="7172" max="7172" width="11.5546875" bestFit="1" customWidth="1"/>
    <col min="7173" max="7175" width="10" bestFit="1" customWidth="1"/>
    <col min="7176" max="7176" width="11.5546875" bestFit="1" customWidth="1"/>
    <col min="7177" max="7177" width="13.109375" bestFit="1" customWidth="1"/>
    <col min="7178" max="7178" width="13.33203125" bestFit="1" customWidth="1"/>
    <col min="7179" max="7179" width="11.5546875" bestFit="1" customWidth="1"/>
    <col min="7180" max="7180" width="3.109375" customWidth="1"/>
    <col min="7181" max="7181" width="18" customWidth="1"/>
    <col min="7182" max="7183" width="13.88671875" customWidth="1"/>
    <col min="7425" max="7425" width="14" bestFit="1" customWidth="1"/>
    <col min="7426" max="7426" width="3" bestFit="1" customWidth="1"/>
    <col min="7427" max="7427" width="11.88671875" bestFit="1" customWidth="1"/>
    <col min="7428" max="7428" width="11.5546875" bestFit="1" customWidth="1"/>
    <col min="7429" max="7431" width="10" bestFit="1" customWidth="1"/>
    <col min="7432" max="7432" width="11.5546875" bestFit="1" customWidth="1"/>
    <col min="7433" max="7433" width="13.109375" bestFit="1" customWidth="1"/>
    <col min="7434" max="7434" width="13.33203125" bestFit="1" customWidth="1"/>
    <col min="7435" max="7435" width="11.5546875" bestFit="1" customWidth="1"/>
    <col min="7436" max="7436" width="3.109375" customWidth="1"/>
    <col min="7437" max="7437" width="18" customWidth="1"/>
    <col min="7438" max="7439" width="13.88671875" customWidth="1"/>
    <col min="7681" max="7681" width="14" bestFit="1" customWidth="1"/>
    <col min="7682" max="7682" width="3" bestFit="1" customWidth="1"/>
    <col min="7683" max="7683" width="11.88671875" bestFit="1" customWidth="1"/>
    <col min="7684" max="7684" width="11.5546875" bestFit="1" customWidth="1"/>
    <col min="7685" max="7687" width="10" bestFit="1" customWidth="1"/>
    <col min="7688" max="7688" width="11.5546875" bestFit="1" customWidth="1"/>
    <col min="7689" max="7689" width="13.109375" bestFit="1" customWidth="1"/>
    <col min="7690" max="7690" width="13.33203125" bestFit="1" customWidth="1"/>
    <col min="7691" max="7691" width="11.5546875" bestFit="1" customWidth="1"/>
    <col min="7692" max="7692" width="3.109375" customWidth="1"/>
    <col min="7693" max="7693" width="18" customWidth="1"/>
    <col min="7694" max="7695" width="13.88671875" customWidth="1"/>
    <col min="7937" max="7937" width="14" bestFit="1" customWidth="1"/>
    <col min="7938" max="7938" width="3" bestFit="1" customWidth="1"/>
    <col min="7939" max="7939" width="11.88671875" bestFit="1" customWidth="1"/>
    <col min="7940" max="7940" width="11.5546875" bestFit="1" customWidth="1"/>
    <col min="7941" max="7943" width="10" bestFit="1" customWidth="1"/>
    <col min="7944" max="7944" width="11.5546875" bestFit="1" customWidth="1"/>
    <col min="7945" max="7945" width="13.109375" bestFit="1" customWidth="1"/>
    <col min="7946" max="7946" width="13.33203125" bestFit="1" customWidth="1"/>
    <col min="7947" max="7947" width="11.5546875" bestFit="1" customWidth="1"/>
    <col min="7948" max="7948" width="3.109375" customWidth="1"/>
    <col min="7949" max="7949" width="18" customWidth="1"/>
    <col min="7950" max="7951" width="13.88671875" customWidth="1"/>
    <col min="8193" max="8193" width="14" bestFit="1" customWidth="1"/>
    <col min="8194" max="8194" width="3" bestFit="1" customWidth="1"/>
    <col min="8195" max="8195" width="11.88671875" bestFit="1" customWidth="1"/>
    <col min="8196" max="8196" width="11.5546875" bestFit="1" customWidth="1"/>
    <col min="8197" max="8199" width="10" bestFit="1" customWidth="1"/>
    <col min="8200" max="8200" width="11.5546875" bestFit="1" customWidth="1"/>
    <col min="8201" max="8201" width="13.109375" bestFit="1" customWidth="1"/>
    <col min="8202" max="8202" width="13.33203125" bestFit="1" customWidth="1"/>
    <col min="8203" max="8203" width="11.5546875" bestFit="1" customWidth="1"/>
    <col min="8204" max="8204" width="3.109375" customWidth="1"/>
    <col min="8205" max="8205" width="18" customWidth="1"/>
    <col min="8206" max="8207" width="13.88671875" customWidth="1"/>
    <col min="8449" max="8449" width="14" bestFit="1" customWidth="1"/>
    <col min="8450" max="8450" width="3" bestFit="1" customWidth="1"/>
    <col min="8451" max="8451" width="11.88671875" bestFit="1" customWidth="1"/>
    <col min="8452" max="8452" width="11.5546875" bestFit="1" customWidth="1"/>
    <col min="8453" max="8455" width="10" bestFit="1" customWidth="1"/>
    <col min="8456" max="8456" width="11.5546875" bestFit="1" customWidth="1"/>
    <col min="8457" max="8457" width="13.109375" bestFit="1" customWidth="1"/>
    <col min="8458" max="8458" width="13.33203125" bestFit="1" customWidth="1"/>
    <col min="8459" max="8459" width="11.5546875" bestFit="1" customWidth="1"/>
    <col min="8460" max="8460" width="3.109375" customWidth="1"/>
    <col min="8461" max="8461" width="18" customWidth="1"/>
    <col min="8462" max="8463" width="13.88671875" customWidth="1"/>
    <col min="8705" max="8705" width="14" bestFit="1" customWidth="1"/>
    <col min="8706" max="8706" width="3" bestFit="1" customWidth="1"/>
    <col min="8707" max="8707" width="11.88671875" bestFit="1" customWidth="1"/>
    <col min="8708" max="8708" width="11.5546875" bestFit="1" customWidth="1"/>
    <col min="8709" max="8711" width="10" bestFit="1" customWidth="1"/>
    <col min="8712" max="8712" width="11.5546875" bestFit="1" customWidth="1"/>
    <col min="8713" max="8713" width="13.109375" bestFit="1" customWidth="1"/>
    <col min="8714" max="8714" width="13.33203125" bestFit="1" customWidth="1"/>
    <col min="8715" max="8715" width="11.5546875" bestFit="1" customWidth="1"/>
    <col min="8716" max="8716" width="3.109375" customWidth="1"/>
    <col min="8717" max="8717" width="18" customWidth="1"/>
    <col min="8718" max="8719" width="13.88671875" customWidth="1"/>
    <col min="8961" max="8961" width="14" bestFit="1" customWidth="1"/>
    <col min="8962" max="8962" width="3" bestFit="1" customWidth="1"/>
    <col min="8963" max="8963" width="11.88671875" bestFit="1" customWidth="1"/>
    <col min="8964" max="8964" width="11.5546875" bestFit="1" customWidth="1"/>
    <col min="8965" max="8967" width="10" bestFit="1" customWidth="1"/>
    <col min="8968" max="8968" width="11.5546875" bestFit="1" customWidth="1"/>
    <col min="8969" max="8969" width="13.109375" bestFit="1" customWidth="1"/>
    <col min="8970" max="8970" width="13.33203125" bestFit="1" customWidth="1"/>
    <col min="8971" max="8971" width="11.5546875" bestFit="1" customWidth="1"/>
    <col min="8972" max="8972" width="3.109375" customWidth="1"/>
    <col min="8973" max="8973" width="18" customWidth="1"/>
    <col min="8974" max="8975" width="13.88671875" customWidth="1"/>
    <col min="9217" max="9217" width="14" bestFit="1" customWidth="1"/>
    <col min="9218" max="9218" width="3" bestFit="1" customWidth="1"/>
    <col min="9219" max="9219" width="11.88671875" bestFit="1" customWidth="1"/>
    <col min="9220" max="9220" width="11.5546875" bestFit="1" customWidth="1"/>
    <col min="9221" max="9223" width="10" bestFit="1" customWidth="1"/>
    <col min="9224" max="9224" width="11.5546875" bestFit="1" customWidth="1"/>
    <col min="9225" max="9225" width="13.109375" bestFit="1" customWidth="1"/>
    <col min="9226" max="9226" width="13.33203125" bestFit="1" customWidth="1"/>
    <col min="9227" max="9227" width="11.5546875" bestFit="1" customWidth="1"/>
    <col min="9228" max="9228" width="3.109375" customWidth="1"/>
    <col min="9229" max="9229" width="18" customWidth="1"/>
    <col min="9230" max="9231" width="13.88671875" customWidth="1"/>
    <col min="9473" max="9473" width="14" bestFit="1" customWidth="1"/>
    <col min="9474" max="9474" width="3" bestFit="1" customWidth="1"/>
    <col min="9475" max="9475" width="11.88671875" bestFit="1" customWidth="1"/>
    <col min="9476" max="9476" width="11.5546875" bestFit="1" customWidth="1"/>
    <col min="9477" max="9479" width="10" bestFit="1" customWidth="1"/>
    <col min="9480" max="9480" width="11.5546875" bestFit="1" customWidth="1"/>
    <col min="9481" max="9481" width="13.109375" bestFit="1" customWidth="1"/>
    <col min="9482" max="9482" width="13.33203125" bestFit="1" customWidth="1"/>
    <col min="9483" max="9483" width="11.5546875" bestFit="1" customWidth="1"/>
    <col min="9484" max="9484" width="3.109375" customWidth="1"/>
    <col min="9485" max="9485" width="18" customWidth="1"/>
    <col min="9486" max="9487" width="13.88671875" customWidth="1"/>
    <col min="9729" max="9729" width="14" bestFit="1" customWidth="1"/>
    <col min="9730" max="9730" width="3" bestFit="1" customWidth="1"/>
    <col min="9731" max="9731" width="11.88671875" bestFit="1" customWidth="1"/>
    <col min="9732" max="9732" width="11.5546875" bestFit="1" customWidth="1"/>
    <col min="9733" max="9735" width="10" bestFit="1" customWidth="1"/>
    <col min="9736" max="9736" width="11.5546875" bestFit="1" customWidth="1"/>
    <col min="9737" max="9737" width="13.109375" bestFit="1" customWidth="1"/>
    <col min="9738" max="9738" width="13.33203125" bestFit="1" customWidth="1"/>
    <col min="9739" max="9739" width="11.5546875" bestFit="1" customWidth="1"/>
    <col min="9740" max="9740" width="3.109375" customWidth="1"/>
    <col min="9741" max="9741" width="18" customWidth="1"/>
    <col min="9742" max="9743" width="13.88671875" customWidth="1"/>
    <col min="9985" max="9985" width="14" bestFit="1" customWidth="1"/>
    <col min="9986" max="9986" width="3" bestFit="1" customWidth="1"/>
    <col min="9987" max="9987" width="11.88671875" bestFit="1" customWidth="1"/>
    <col min="9988" max="9988" width="11.5546875" bestFit="1" customWidth="1"/>
    <col min="9989" max="9991" width="10" bestFit="1" customWidth="1"/>
    <col min="9992" max="9992" width="11.5546875" bestFit="1" customWidth="1"/>
    <col min="9993" max="9993" width="13.109375" bestFit="1" customWidth="1"/>
    <col min="9994" max="9994" width="13.33203125" bestFit="1" customWidth="1"/>
    <col min="9995" max="9995" width="11.5546875" bestFit="1" customWidth="1"/>
    <col min="9996" max="9996" width="3.109375" customWidth="1"/>
    <col min="9997" max="9997" width="18" customWidth="1"/>
    <col min="9998" max="9999" width="13.88671875" customWidth="1"/>
    <col min="10241" max="10241" width="14" bestFit="1" customWidth="1"/>
    <col min="10242" max="10242" width="3" bestFit="1" customWidth="1"/>
    <col min="10243" max="10243" width="11.88671875" bestFit="1" customWidth="1"/>
    <col min="10244" max="10244" width="11.5546875" bestFit="1" customWidth="1"/>
    <col min="10245" max="10247" width="10" bestFit="1" customWidth="1"/>
    <col min="10248" max="10248" width="11.5546875" bestFit="1" customWidth="1"/>
    <col min="10249" max="10249" width="13.109375" bestFit="1" customWidth="1"/>
    <col min="10250" max="10250" width="13.33203125" bestFit="1" customWidth="1"/>
    <col min="10251" max="10251" width="11.5546875" bestFit="1" customWidth="1"/>
    <col min="10252" max="10252" width="3.109375" customWidth="1"/>
    <col min="10253" max="10253" width="18" customWidth="1"/>
    <col min="10254" max="10255" width="13.88671875" customWidth="1"/>
    <col min="10497" max="10497" width="14" bestFit="1" customWidth="1"/>
    <col min="10498" max="10498" width="3" bestFit="1" customWidth="1"/>
    <col min="10499" max="10499" width="11.88671875" bestFit="1" customWidth="1"/>
    <col min="10500" max="10500" width="11.5546875" bestFit="1" customWidth="1"/>
    <col min="10501" max="10503" width="10" bestFit="1" customWidth="1"/>
    <col min="10504" max="10504" width="11.5546875" bestFit="1" customWidth="1"/>
    <col min="10505" max="10505" width="13.109375" bestFit="1" customWidth="1"/>
    <col min="10506" max="10506" width="13.33203125" bestFit="1" customWidth="1"/>
    <col min="10507" max="10507" width="11.5546875" bestFit="1" customWidth="1"/>
    <col min="10508" max="10508" width="3.109375" customWidth="1"/>
    <col min="10509" max="10509" width="18" customWidth="1"/>
    <col min="10510" max="10511" width="13.88671875" customWidth="1"/>
    <col min="10753" max="10753" width="14" bestFit="1" customWidth="1"/>
    <col min="10754" max="10754" width="3" bestFit="1" customWidth="1"/>
    <col min="10755" max="10755" width="11.88671875" bestFit="1" customWidth="1"/>
    <col min="10756" max="10756" width="11.5546875" bestFit="1" customWidth="1"/>
    <col min="10757" max="10759" width="10" bestFit="1" customWidth="1"/>
    <col min="10760" max="10760" width="11.5546875" bestFit="1" customWidth="1"/>
    <col min="10761" max="10761" width="13.109375" bestFit="1" customWidth="1"/>
    <col min="10762" max="10762" width="13.33203125" bestFit="1" customWidth="1"/>
    <col min="10763" max="10763" width="11.5546875" bestFit="1" customWidth="1"/>
    <col min="10764" max="10764" width="3.109375" customWidth="1"/>
    <col min="10765" max="10765" width="18" customWidth="1"/>
    <col min="10766" max="10767" width="13.88671875" customWidth="1"/>
    <col min="11009" max="11009" width="14" bestFit="1" customWidth="1"/>
    <col min="11010" max="11010" width="3" bestFit="1" customWidth="1"/>
    <col min="11011" max="11011" width="11.88671875" bestFit="1" customWidth="1"/>
    <col min="11012" max="11012" width="11.5546875" bestFit="1" customWidth="1"/>
    <col min="11013" max="11015" width="10" bestFit="1" customWidth="1"/>
    <col min="11016" max="11016" width="11.5546875" bestFit="1" customWidth="1"/>
    <col min="11017" max="11017" width="13.109375" bestFit="1" customWidth="1"/>
    <col min="11018" max="11018" width="13.33203125" bestFit="1" customWidth="1"/>
    <col min="11019" max="11019" width="11.5546875" bestFit="1" customWidth="1"/>
    <col min="11020" max="11020" width="3.109375" customWidth="1"/>
    <col min="11021" max="11021" width="18" customWidth="1"/>
    <col min="11022" max="11023" width="13.88671875" customWidth="1"/>
    <col min="11265" max="11265" width="14" bestFit="1" customWidth="1"/>
    <col min="11266" max="11266" width="3" bestFit="1" customWidth="1"/>
    <col min="11267" max="11267" width="11.88671875" bestFit="1" customWidth="1"/>
    <col min="11268" max="11268" width="11.5546875" bestFit="1" customWidth="1"/>
    <col min="11269" max="11271" width="10" bestFit="1" customWidth="1"/>
    <col min="11272" max="11272" width="11.5546875" bestFit="1" customWidth="1"/>
    <col min="11273" max="11273" width="13.109375" bestFit="1" customWidth="1"/>
    <col min="11274" max="11274" width="13.33203125" bestFit="1" customWidth="1"/>
    <col min="11275" max="11275" width="11.5546875" bestFit="1" customWidth="1"/>
    <col min="11276" max="11276" width="3.109375" customWidth="1"/>
    <col min="11277" max="11277" width="18" customWidth="1"/>
    <col min="11278" max="11279" width="13.88671875" customWidth="1"/>
    <col min="11521" max="11521" width="14" bestFit="1" customWidth="1"/>
    <col min="11522" max="11522" width="3" bestFit="1" customWidth="1"/>
    <col min="11523" max="11523" width="11.88671875" bestFit="1" customWidth="1"/>
    <col min="11524" max="11524" width="11.5546875" bestFit="1" customWidth="1"/>
    <col min="11525" max="11527" width="10" bestFit="1" customWidth="1"/>
    <col min="11528" max="11528" width="11.5546875" bestFit="1" customWidth="1"/>
    <col min="11529" max="11529" width="13.109375" bestFit="1" customWidth="1"/>
    <col min="11530" max="11530" width="13.33203125" bestFit="1" customWidth="1"/>
    <col min="11531" max="11531" width="11.5546875" bestFit="1" customWidth="1"/>
    <col min="11532" max="11532" width="3.109375" customWidth="1"/>
    <col min="11533" max="11533" width="18" customWidth="1"/>
    <col min="11534" max="11535" width="13.88671875" customWidth="1"/>
    <col min="11777" max="11777" width="14" bestFit="1" customWidth="1"/>
    <col min="11778" max="11778" width="3" bestFit="1" customWidth="1"/>
    <col min="11779" max="11779" width="11.88671875" bestFit="1" customWidth="1"/>
    <col min="11780" max="11780" width="11.5546875" bestFit="1" customWidth="1"/>
    <col min="11781" max="11783" width="10" bestFit="1" customWidth="1"/>
    <col min="11784" max="11784" width="11.5546875" bestFit="1" customWidth="1"/>
    <col min="11785" max="11785" width="13.109375" bestFit="1" customWidth="1"/>
    <col min="11786" max="11786" width="13.33203125" bestFit="1" customWidth="1"/>
    <col min="11787" max="11787" width="11.5546875" bestFit="1" customWidth="1"/>
    <col min="11788" max="11788" width="3.109375" customWidth="1"/>
    <col min="11789" max="11789" width="18" customWidth="1"/>
    <col min="11790" max="11791" width="13.88671875" customWidth="1"/>
    <col min="12033" max="12033" width="14" bestFit="1" customWidth="1"/>
    <col min="12034" max="12034" width="3" bestFit="1" customWidth="1"/>
    <col min="12035" max="12035" width="11.88671875" bestFit="1" customWidth="1"/>
    <col min="12036" max="12036" width="11.5546875" bestFit="1" customWidth="1"/>
    <col min="12037" max="12039" width="10" bestFit="1" customWidth="1"/>
    <col min="12040" max="12040" width="11.5546875" bestFit="1" customWidth="1"/>
    <col min="12041" max="12041" width="13.109375" bestFit="1" customWidth="1"/>
    <col min="12042" max="12042" width="13.33203125" bestFit="1" customWidth="1"/>
    <col min="12043" max="12043" width="11.5546875" bestFit="1" customWidth="1"/>
    <col min="12044" max="12044" width="3.109375" customWidth="1"/>
    <col min="12045" max="12045" width="18" customWidth="1"/>
    <col min="12046" max="12047" width="13.88671875" customWidth="1"/>
    <col min="12289" max="12289" width="14" bestFit="1" customWidth="1"/>
    <col min="12290" max="12290" width="3" bestFit="1" customWidth="1"/>
    <col min="12291" max="12291" width="11.88671875" bestFit="1" customWidth="1"/>
    <col min="12292" max="12292" width="11.5546875" bestFit="1" customWidth="1"/>
    <col min="12293" max="12295" width="10" bestFit="1" customWidth="1"/>
    <col min="12296" max="12296" width="11.5546875" bestFit="1" customWidth="1"/>
    <col min="12297" max="12297" width="13.109375" bestFit="1" customWidth="1"/>
    <col min="12298" max="12298" width="13.33203125" bestFit="1" customWidth="1"/>
    <col min="12299" max="12299" width="11.5546875" bestFit="1" customWidth="1"/>
    <col min="12300" max="12300" width="3.109375" customWidth="1"/>
    <col min="12301" max="12301" width="18" customWidth="1"/>
    <col min="12302" max="12303" width="13.88671875" customWidth="1"/>
    <col min="12545" max="12545" width="14" bestFit="1" customWidth="1"/>
    <col min="12546" max="12546" width="3" bestFit="1" customWidth="1"/>
    <col min="12547" max="12547" width="11.88671875" bestFit="1" customWidth="1"/>
    <col min="12548" max="12548" width="11.5546875" bestFit="1" customWidth="1"/>
    <col min="12549" max="12551" width="10" bestFit="1" customWidth="1"/>
    <col min="12552" max="12552" width="11.5546875" bestFit="1" customWidth="1"/>
    <col min="12553" max="12553" width="13.109375" bestFit="1" customWidth="1"/>
    <col min="12554" max="12554" width="13.33203125" bestFit="1" customWidth="1"/>
    <col min="12555" max="12555" width="11.5546875" bestFit="1" customWidth="1"/>
    <col min="12556" max="12556" width="3.109375" customWidth="1"/>
    <col min="12557" max="12557" width="18" customWidth="1"/>
    <col min="12558" max="12559" width="13.88671875" customWidth="1"/>
    <col min="12801" max="12801" width="14" bestFit="1" customWidth="1"/>
    <col min="12802" max="12802" width="3" bestFit="1" customWidth="1"/>
    <col min="12803" max="12803" width="11.88671875" bestFit="1" customWidth="1"/>
    <col min="12804" max="12804" width="11.5546875" bestFit="1" customWidth="1"/>
    <col min="12805" max="12807" width="10" bestFit="1" customWidth="1"/>
    <col min="12808" max="12808" width="11.5546875" bestFit="1" customWidth="1"/>
    <col min="12809" max="12809" width="13.109375" bestFit="1" customWidth="1"/>
    <col min="12810" max="12810" width="13.33203125" bestFit="1" customWidth="1"/>
    <col min="12811" max="12811" width="11.5546875" bestFit="1" customWidth="1"/>
    <col min="12812" max="12812" width="3.109375" customWidth="1"/>
    <col min="12813" max="12813" width="18" customWidth="1"/>
    <col min="12814" max="12815" width="13.88671875" customWidth="1"/>
    <col min="13057" max="13057" width="14" bestFit="1" customWidth="1"/>
    <col min="13058" max="13058" width="3" bestFit="1" customWidth="1"/>
    <col min="13059" max="13059" width="11.88671875" bestFit="1" customWidth="1"/>
    <col min="13060" max="13060" width="11.5546875" bestFit="1" customWidth="1"/>
    <col min="13061" max="13063" width="10" bestFit="1" customWidth="1"/>
    <col min="13064" max="13064" width="11.5546875" bestFit="1" customWidth="1"/>
    <col min="13065" max="13065" width="13.109375" bestFit="1" customWidth="1"/>
    <col min="13066" max="13066" width="13.33203125" bestFit="1" customWidth="1"/>
    <col min="13067" max="13067" width="11.5546875" bestFit="1" customWidth="1"/>
    <col min="13068" max="13068" width="3.109375" customWidth="1"/>
    <col min="13069" max="13069" width="18" customWidth="1"/>
    <col min="13070" max="13071" width="13.88671875" customWidth="1"/>
    <col min="13313" max="13313" width="14" bestFit="1" customWidth="1"/>
    <col min="13314" max="13314" width="3" bestFit="1" customWidth="1"/>
    <col min="13315" max="13315" width="11.88671875" bestFit="1" customWidth="1"/>
    <col min="13316" max="13316" width="11.5546875" bestFit="1" customWidth="1"/>
    <col min="13317" max="13319" width="10" bestFit="1" customWidth="1"/>
    <col min="13320" max="13320" width="11.5546875" bestFit="1" customWidth="1"/>
    <col min="13321" max="13321" width="13.109375" bestFit="1" customWidth="1"/>
    <col min="13322" max="13322" width="13.33203125" bestFit="1" customWidth="1"/>
    <col min="13323" max="13323" width="11.5546875" bestFit="1" customWidth="1"/>
    <col min="13324" max="13324" width="3.109375" customWidth="1"/>
    <col min="13325" max="13325" width="18" customWidth="1"/>
    <col min="13326" max="13327" width="13.88671875" customWidth="1"/>
    <col min="13569" max="13569" width="14" bestFit="1" customWidth="1"/>
    <col min="13570" max="13570" width="3" bestFit="1" customWidth="1"/>
    <col min="13571" max="13571" width="11.88671875" bestFit="1" customWidth="1"/>
    <col min="13572" max="13572" width="11.5546875" bestFit="1" customWidth="1"/>
    <col min="13573" max="13575" width="10" bestFit="1" customWidth="1"/>
    <col min="13576" max="13576" width="11.5546875" bestFit="1" customWidth="1"/>
    <col min="13577" max="13577" width="13.109375" bestFit="1" customWidth="1"/>
    <col min="13578" max="13578" width="13.33203125" bestFit="1" customWidth="1"/>
    <col min="13579" max="13579" width="11.5546875" bestFit="1" customWidth="1"/>
    <col min="13580" max="13580" width="3.109375" customWidth="1"/>
    <col min="13581" max="13581" width="18" customWidth="1"/>
    <col min="13582" max="13583" width="13.88671875" customWidth="1"/>
    <col min="13825" max="13825" width="14" bestFit="1" customWidth="1"/>
    <col min="13826" max="13826" width="3" bestFit="1" customWidth="1"/>
    <col min="13827" max="13827" width="11.88671875" bestFit="1" customWidth="1"/>
    <col min="13828" max="13828" width="11.5546875" bestFit="1" customWidth="1"/>
    <col min="13829" max="13831" width="10" bestFit="1" customWidth="1"/>
    <col min="13832" max="13832" width="11.5546875" bestFit="1" customWidth="1"/>
    <col min="13833" max="13833" width="13.109375" bestFit="1" customWidth="1"/>
    <col min="13834" max="13834" width="13.33203125" bestFit="1" customWidth="1"/>
    <col min="13835" max="13835" width="11.5546875" bestFit="1" customWidth="1"/>
    <col min="13836" max="13836" width="3.109375" customWidth="1"/>
    <col min="13837" max="13837" width="18" customWidth="1"/>
    <col min="13838" max="13839" width="13.88671875" customWidth="1"/>
    <col min="14081" max="14081" width="14" bestFit="1" customWidth="1"/>
    <col min="14082" max="14082" width="3" bestFit="1" customWidth="1"/>
    <col min="14083" max="14083" width="11.88671875" bestFit="1" customWidth="1"/>
    <col min="14084" max="14084" width="11.5546875" bestFit="1" customWidth="1"/>
    <col min="14085" max="14087" width="10" bestFit="1" customWidth="1"/>
    <col min="14088" max="14088" width="11.5546875" bestFit="1" customWidth="1"/>
    <col min="14089" max="14089" width="13.109375" bestFit="1" customWidth="1"/>
    <col min="14090" max="14090" width="13.33203125" bestFit="1" customWidth="1"/>
    <col min="14091" max="14091" width="11.5546875" bestFit="1" customWidth="1"/>
    <col min="14092" max="14092" width="3.109375" customWidth="1"/>
    <col min="14093" max="14093" width="18" customWidth="1"/>
    <col min="14094" max="14095" width="13.88671875" customWidth="1"/>
    <col min="14337" max="14337" width="14" bestFit="1" customWidth="1"/>
    <col min="14338" max="14338" width="3" bestFit="1" customWidth="1"/>
    <col min="14339" max="14339" width="11.88671875" bestFit="1" customWidth="1"/>
    <col min="14340" max="14340" width="11.5546875" bestFit="1" customWidth="1"/>
    <col min="14341" max="14343" width="10" bestFit="1" customWidth="1"/>
    <col min="14344" max="14344" width="11.5546875" bestFit="1" customWidth="1"/>
    <col min="14345" max="14345" width="13.109375" bestFit="1" customWidth="1"/>
    <col min="14346" max="14346" width="13.33203125" bestFit="1" customWidth="1"/>
    <col min="14347" max="14347" width="11.5546875" bestFit="1" customWidth="1"/>
    <col min="14348" max="14348" width="3.109375" customWidth="1"/>
    <col min="14349" max="14349" width="18" customWidth="1"/>
    <col min="14350" max="14351" width="13.88671875" customWidth="1"/>
    <col min="14593" max="14593" width="14" bestFit="1" customWidth="1"/>
    <col min="14594" max="14594" width="3" bestFit="1" customWidth="1"/>
    <col min="14595" max="14595" width="11.88671875" bestFit="1" customWidth="1"/>
    <col min="14596" max="14596" width="11.5546875" bestFit="1" customWidth="1"/>
    <col min="14597" max="14599" width="10" bestFit="1" customWidth="1"/>
    <col min="14600" max="14600" width="11.5546875" bestFit="1" customWidth="1"/>
    <col min="14601" max="14601" width="13.109375" bestFit="1" customWidth="1"/>
    <col min="14602" max="14602" width="13.33203125" bestFit="1" customWidth="1"/>
    <col min="14603" max="14603" width="11.5546875" bestFit="1" customWidth="1"/>
    <col min="14604" max="14604" width="3.109375" customWidth="1"/>
    <col min="14605" max="14605" width="18" customWidth="1"/>
    <col min="14606" max="14607" width="13.88671875" customWidth="1"/>
    <col min="14849" max="14849" width="14" bestFit="1" customWidth="1"/>
    <col min="14850" max="14850" width="3" bestFit="1" customWidth="1"/>
    <col min="14851" max="14851" width="11.88671875" bestFit="1" customWidth="1"/>
    <col min="14852" max="14852" width="11.5546875" bestFit="1" customWidth="1"/>
    <col min="14853" max="14855" width="10" bestFit="1" customWidth="1"/>
    <col min="14856" max="14856" width="11.5546875" bestFit="1" customWidth="1"/>
    <col min="14857" max="14857" width="13.109375" bestFit="1" customWidth="1"/>
    <col min="14858" max="14858" width="13.33203125" bestFit="1" customWidth="1"/>
    <col min="14859" max="14859" width="11.5546875" bestFit="1" customWidth="1"/>
    <col min="14860" max="14860" width="3.109375" customWidth="1"/>
    <col min="14861" max="14861" width="18" customWidth="1"/>
    <col min="14862" max="14863" width="13.88671875" customWidth="1"/>
    <col min="15105" max="15105" width="14" bestFit="1" customWidth="1"/>
    <col min="15106" max="15106" width="3" bestFit="1" customWidth="1"/>
    <col min="15107" max="15107" width="11.88671875" bestFit="1" customWidth="1"/>
    <col min="15108" max="15108" width="11.5546875" bestFit="1" customWidth="1"/>
    <col min="15109" max="15111" width="10" bestFit="1" customWidth="1"/>
    <col min="15112" max="15112" width="11.5546875" bestFit="1" customWidth="1"/>
    <col min="15113" max="15113" width="13.109375" bestFit="1" customWidth="1"/>
    <col min="15114" max="15114" width="13.33203125" bestFit="1" customWidth="1"/>
    <col min="15115" max="15115" width="11.5546875" bestFit="1" customWidth="1"/>
    <col min="15116" max="15116" width="3.109375" customWidth="1"/>
    <col min="15117" max="15117" width="18" customWidth="1"/>
    <col min="15118" max="15119" width="13.88671875" customWidth="1"/>
    <col min="15361" max="15361" width="14" bestFit="1" customWidth="1"/>
    <col min="15362" max="15362" width="3" bestFit="1" customWidth="1"/>
    <col min="15363" max="15363" width="11.88671875" bestFit="1" customWidth="1"/>
    <col min="15364" max="15364" width="11.5546875" bestFit="1" customWidth="1"/>
    <col min="15365" max="15367" width="10" bestFit="1" customWidth="1"/>
    <col min="15368" max="15368" width="11.5546875" bestFit="1" customWidth="1"/>
    <col min="15369" max="15369" width="13.109375" bestFit="1" customWidth="1"/>
    <col min="15370" max="15370" width="13.33203125" bestFit="1" customWidth="1"/>
    <col min="15371" max="15371" width="11.5546875" bestFit="1" customWidth="1"/>
    <col min="15372" max="15372" width="3.109375" customWidth="1"/>
    <col min="15373" max="15373" width="18" customWidth="1"/>
    <col min="15374" max="15375" width="13.88671875" customWidth="1"/>
    <col min="15617" max="15617" width="14" bestFit="1" customWidth="1"/>
    <col min="15618" max="15618" width="3" bestFit="1" customWidth="1"/>
    <col min="15619" max="15619" width="11.88671875" bestFit="1" customWidth="1"/>
    <col min="15620" max="15620" width="11.5546875" bestFit="1" customWidth="1"/>
    <col min="15621" max="15623" width="10" bestFit="1" customWidth="1"/>
    <col min="15624" max="15624" width="11.5546875" bestFit="1" customWidth="1"/>
    <col min="15625" max="15625" width="13.109375" bestFit="1" customWidth="1"/>
    <col min="15626" max="15626" width="13.33203125" bestFit="1" customWidth="1"/>
    <col min="15627" max="15627" width="11.5546875" bestFit="1" customWidth="1"/>
    <col min="15628" max="15628" width="3.109375" customWidth="1"/>
    <col min="15629" max="15629" width="18" customWidth="1"/>
    <col min="15630" max="15631" width="13.88671875" customWidth="1"/>
    <col min="15873" max="15873" width="14" bestFit="1" customWidth="1"/>
    <col min="15874" max="15874" width="3" bestFit="1" customWidth="1"/>
    <col min="15875" max="15875" width="11.88671875" bestFit="1" customWidth="1"/>
    <col min="15876" max="15876" width="11.5546875" bestFit="1" customWidth="1"/>
    <col min="15877" max="15879" width="10" bestFit="1" customWidth="1"/>
    <col min="15880" max="15880" width="11.5546875" bestFit="1" customWidth="1"/>
    <col min="15881" max="15881" width="13.109375" bestFit="1" customWidth="1"/>
    <col min="15882" max="15882" width="13.33203125" bestFit="1" customWidth="1"/>
    <col min="15883" max="15883" width="11.5546875" bestFit="1" customWidth="1"/>
    <col min="15884" max="15884" width="3.109375" customWidth="1"/>
    <col min="15885" max="15885" width="18" customWidth="1"/>
    <col min="15886" max="15887" width="13.88671875" customWidth="1"/>
    <col min="16129" max="16129" width="14" bestFit="1" customWidth="1"/>
    <col min="16130" max="16130" width="3" bestFit="1" customWidth="1"/>
    <col min="16131" max="16131" width="11.88671875" bestFit="1" customWidth="1"/>
    <col min="16132" max="16132" width="11.5546875" bestFit="1" customWidth="1"/>
    <col min="16133" max="16135" width="10" bestFit="1" customWidth="1"/>
    <col min="16136" max="16136" width="11.5546875" bestFit="1" customWidth="1"/>
    <col min="16137" max="16137" width="13.109375" bestFit="1" customWidth="1"/>
    <col min="16138" max="16138" width="13.33203125" bestFit="1" customWidth="1"/>
    <col min="16139" max="16139" width="11.5546875" bestFit="1" customWidth="1"/>
    <col min="16140" max="16140" width="3.109375" customWidth="1"/>
    <col min="16141" max="16141" width="18" customWidth="1"/>
    <col min="16142" max="16143" width="13.88671875" customWidth="1"/>
  </cols>
  <sheetData>
    <row r="1" spans="1:11" x14ac:dyDescent="0.3">
      <c r="A1" s="543">
        <v>2011</v>
      </c>
      <c r="B1" s="544"/>
      <c r="C1" s="544"/>
      <c r="D1" s="544"/>
      <c r="E1" s="544"/>
      <c r="F1" s="544"/>
      <c r="G1" s="544"/>
      <c r="H1" s="162"/>
      <c r="I1" s="162"/>
      <c r="J1" s="162"/>
      <c r="K1" s="162"/>
    </row>
    <row r="2" spans="1:11" s="204" customFormat="1" ht="28.8" x14ac:dyDescent="0.3">
      <c r="A2" s="201" t="s">
        <v>57</v>
      </c>
      <c r="B2" s="201" t="s">
        <v>345</v>
      </c>
      <c r="C2" s="202" t="s">
        <v>346</v>
      </c>
      <c r="D2" s="202" t="s">
        <v>347</v>
      </c>
      <c r="E2" s="202" t="s">
        <v>348</v>
      </c>
      <c r="F2" s="202" t="s">
        <v>349</v>
      </c>
      <c r="G2" s="203" t="s">
        <v>350</v>
      </c>
      <c r="I2" s="145"/>
      <c r="J2" s="163"/>
      <c r="K2" s="164"/>
    </row>
    <row r="3" spans="1:11" s="209" customFormat="1" x14ac:dyDescent="0.3">
      <c r="A3" s="205" t="s">
        <v>351</v>
      </c>
      <c r="B3" s="205">
        <v>1</v>
      </c>
      <c r="C3" s="206"/>
      <c r="D3" s="207">
        <v>80000</v>
      </c>
      <c r="E3" s="207"/>
      <c r="F3" s="207"/>
      <c r="G3" s="208"/>
      <c r="I3" s="145"/>
      <c r="J3" s="163"/>
      <c r="K3" s="164"/>
    </row>
    <row r="4" spans="1:11" s="209" customFormat="1" x14ac:dyDescent="0.3">
      <c r="A4" s="205" t="s">
        <v>352</v>
      </c>
      <c r="B4" s="205">
        <v>1</v>
      </c>
      <c r="C4" s="206"/>
      <c r="D4" s="207">
        <v>80000</v>
      </c>
      <c r="E4" s="207"/>
      <c r="F4" s="207"/>
      <c r="G4" s="208"/>
      <c r="I4" s="539"/>
      <c r="J4" s="539"/>
      <c r="K4" s="539"/>
    </row>
    <row r="5" spans="1:11" x14ac:dyDescent="0.3">
      <c r="A5" s="210" t="s">
        <v>353</v>
      </c>
      <c r="B5" s="210">
        <v>1</v>
      </c>
      <c r="C5" s="211" t="s">
        <v>354</v>
      </c>
      <c r="D5" s="212">
        <v>75000</v>
      </c>
      <c r="E5" s="212">
        <v>120000</v>
      </c>
      <c r="F5" s="212">
        <v>1625000</v>
      </c>
      <c r="G5" s="213">
        <f t="shared" ref="G5:G11" si="0">D5+E5</f>
        <v>195000</v>
      </c>
      <c r="I5" s="200"/>
      <c r="J5" s="200"/>
      <c r="K5" s="200"/>
    </row>
    <row r="6" spans="1:11" x14ac:dyDescent="0.3">
      <c r="A6" s="210" t="s">
        <v>353</v>
      </c>
      <c r="B6" s="210">
        <v>1</v>
      </c>
      <c r="C6" s="211" t="s">
        <v>355</v>
      </c>
      <c r="D6" s="212">
        <v>75000</v>
      </c>
      <c r="E6" s="212">
        <v>120000</v>
      </c>
      <c r="F6" s="212">
        <v>1625000</v>
      </c>
      <c r="G6" s="213">
        <f t="shared" si="0"/>
        <v>195000</v>
      </c>
      <c r="I6" s="200"/>
      <c r="J6" s="540"/>
      <c r="K6" s="540"/>
    </row>
    <row r="7" spans="1:11" x14ac:dyDescent="0.3">
      <c r="A7" s="210" t="s">
        <v>353</v>
      </c>
      <c r="B7" s="210">
        <v>1</v>
      </c>
      <c r="C7" s="211" t="s">
        <v>356</v>
      </c>
      <c r="D7" s="212">
        <v>75000</v>
      </c>
      <c r="E7" s="212">
        <v>120000</v>
      </c>
      <c r="F7" s="212">
        <v>1625000</v>
      </c>
      <c r="G7" s="213">
        <f t="shared" si="0"/>
        <v>195000</v>
      </c>
      <c r="I7" s="200"/>
      <c r="J7" s="540"/>
      <c r="K7" s="540"/>
    </row>
    <row r="8" spans="1:11" x14ac:dyDescent="0.3">
      <c r="A8" s="210" t="s">
        <v>353</v>
      </c>
      <c r="B8" s="210">
        <v>1</v>
      </c>
      <c r="C8" s="211" t="s">
        <v>851</v>
      </c>
      <c r="D8" s="212">
        <v>75000</v>
      </c>
      <c r="E8" s="212">
        <v>120000</v>
      </c>
      <c r="F8" s="212">
        <v>1625000</v>
      </c>
      <c r="G8" s="213">
        <f t="shared" si="0"/>
        <v>195000</v>
      </c>
      <c r="I8" s="200"/>
      <c r="J8" s="540"/>
      <c r="K8" s="540"/>
    </row>
    <row r="9" spans="1:11" x14ac:dyDescent="0.3">
      <c r="A9" s="210" t="s">
        <v>358</v>
      </c>
      <c r="B9" s="210">
        <v>1</v>
      </c>
      <c r="C9" s="211" t="s">
        <v>359</v>
      </c>
      <c r="D9" s="212">
        <v>75000</v>
      </c>
      <c r="E9" s="212">
        <v>50000</v>
      </c>
      <c r="F9" s="212"/>
      <c r="G9" s="213">
        <f t="shared" si="0"/>
        <v>125000</v>
      </c>
      <c r="I9" s="200"/>
      <c r="J9" s="541"/>
      <c r="K9" s="541"/>
    </row>
    <row r="10" spans="1:11" x14ac:dyDescent="0.3">
      <c r="A10" s="210" t="s">
        <v>321</v>
      </c>
      <c r="B10" s="210">
        <v>1</v>
      </c>
      <c r="C10" s="211" t="s">
        <v>359</v>
      </c>
      <c r="D10" s="212">
        <v>35000</v>
      </c>
      <c r="E10" s="212">
        <v>40000</v>
      </c>
      <c r="F10" s="212">
        <v>400000</v>
      </c>
      <c r="G10" s="213">
        <f t="shared" si="0"/>
        <v>75000</v>
      </c>
      <c r="I10" s="200"/>
      <c r="J10" s="200"/>
      <c r="K10" s="540"/>
    </row>
    <row r="11" spans="1:11" x14ac:dyDescent="0.3">
      <c r="A11" s="210" t="s">
        <v>321</v>
      </c>
      <c r="B11" s="210">
        <v>1</v>
      </c>
      <c r="C11" s="211" t="s">
        <v>359</v>
      </c>
      <c r="D11" s="212">
        <v>35000</v>
      </c>
      <c r="E11" s="212">
        <v>40000</v>
      </c>
      <c r="F11" s="212">
        <v>400000</v>
      </c>
      <c r="G11" s="213">
        <f t="shared" si="0"/>
        <v>75000</v>
      </c>
      <c r="I11" s="200"/>
      <c r="J11" s="200"/>
      <c r="K11" s="200"/>
    </row>
    <row r="12" spans="1:11" s="176" customFormat="1" x14ac:dyDescent="0.3">
      <c r="A12" s="119" t="s">
        <v>10</v>
      </c>
      <c r="B12" s="119">
        <f>SUM(B5:B11)</f>
        <v>7</v>
      </c>
      <c r="C12" s="214"/>
      <c r="D12" s="215">
        <f>SUM(D5:D11)</f>
        <v>445000</v>
      </c>
      <c r="E12" s="215">
        <f>SUM(E5:E10)</f>
        <v>570000</v>
      </c>
      <c r="F12" s="215">
        <f>SUM(F5:F11)</f>
        <v>7300000</v>
      </c>
      <c r="G12" s="216">
        <f>SUM(G5:G11)</f>
        <v>1055000</v>
      </c>
      <c r="H12" s="217"/>
      <c r="I12" s="200"/>
      <c r="J12" s="200"/>
      <c r="K12" s="195"/>
    </row>
    <row r="13" spans="1:11" s="187" customFormat="1" x14ac:dyDescent="0.3">
      <c r="A13" s="116"/>
      <c r="B13" s="116"/>
      <c r="C13" s="218"/>
      <c r="D13" s="118"/>
      <c r="E13" s="219"/>
      <c r="I13" s="542"/>
      <c r="J13" s="542"/>
      <c r="K13" s="542"/>
    </row>
    <row r="14" spans="1:11" s="187" customFormat="1" x14ac:dyDescent="0.3">
      <c r="A14" s="116"/>
      <c r="B14" s="116"/>
      <c r="C14" s="218"/>
      <c r="D14" s="118"/>
      <c r="E14" s="219"/>
      <c r="I14" s="200"/>
      <c r="J14" s="200"/>
      <c r="K14" s="540"/>
    </row>
    <row r="15" spans="1:11" x14ac:dyDescent="0.3">
      <c r="A15" s="543">
        <v>2012</v>
      </c>
      <c r="B15" s="543"/>
      <c r="C15" s="543"/>
      <c r="D15" s="543"/>
      <c r="E15" s="543"/>
      <c r="F15" s="543"/>
      <c r="G15" s="543"/>
      <c r="I15" s="200"/>
      <c r="J15" s="200"/>
      <c r="K15" s="540"/>
    </row>
    <row r="16" spans="1:11" ht="28.8" x14ac:dyDescent="0.3">
      <c r="A16" s="201" t="s">
        <v>57</v>
      </c>
      <c r="B16" s="201" t="s">
        <v>345</v>
      </c>
      <c r="C16" s="202" t="s">
        <v>346</v>
      </c>
      <c r="D16" s="202" t="s">
        <v>347</v>
      </c>
      <c r="E16" s="202" t="s">
        <v>348</v>
      </c>
      <c r="F16" s="202" t="s">
        <v>349</v>
      </c>
      <c r="G16" s="203" t="s">
        <v>350</v>
      </c>
    </row>
    <row r="17" spans="1:7" s="209" customFormat="1" x14ac:dyDescent="0.3">
      <c r="A17" s="205" t="s">
        <v>351</v>
      </c>
      <c r="B17" s="205">
        <v>1</v>
      </c>
      <c r="C17" s="206"/>
      <c r="D17" s="207">
        <v>80000</v>
      </c>
      <c r="E17" s="207"/>
      <c r="F17" s="207"/>
      <c r="G17" s="208"/>
    </row>
    <row r="18" spans="1:7" s="209" customFormat="1" x14ac:dyDescent="0.3">
      <c r="A18" s="205" t="s">
        <v>352</v>
      </c>
      <c r="B18" s="205">
        <v>1</v>
      </c>
      <c r="C18" s="206"/>
      <c r="D18" s="207">
        <v>80000</v>
      </c>
      <c r="E18" s="207"/>
      <c r="F18" s="207"/>
      <c r="G18" s="208"/>
    </row>
    <row r="19" spans="1:7" x14ac:dyDescent="0.3">
      <c r="A19" s="210" t="s">
        <v>353</v>
      </c>
      <c r="B19" s="210">
        <v>1</v>
      </c>
      <c r="C19" s="211" t="s">
        <v>354</v>
      </c>
      <c r="D19" s="212">
        <v>75000</v>
      </c>
      <c r="E19" s="212">
        <v>120000</v>
      </c>
      <c r="F19" s="212">
        <v>1850000</v>
      </c>
      <c r="G19" s="213">
        <f t="shared" ref="G19:G29" si="1">D19+E19</f>
        <v>195000</v>
      </c>
    </row>
    <row r="20" spans="1:7" x14ac:dyDescent="0.3">
      <c r="A20" s="210" t="s">
        <v>353</v>
      </c>
      <c r="B20" s="210">
        <v>1</v>
      </c>
      <c r="C20" s="211" t="s">
        <v>354</v>
      </c>
      <c r="D20" s="212">
        <v>75000</v>
      </c>
      <c r="E20" s="212">
        <v>120000</v>
      </c>
      <c r="F20" s="212">
        <v>1850000</v>
      </c>
      <c r="G20" s="213">
        <f t="shared" si="1"/>
        <v>195000</v>
      </c>
    </row>
    <row r="21" spans="1:7" s="3" customFormat="1" x14ac:dyDescent="0.3">
      <c r="A21" s="210" t="s">
        <v>353</v>
      </c>
      <c r="B21" s="210">
        <v>1</v>
      </c>
      <c r="C21" s="211" t="s">
        <v>355</v>
      </c>
      <c r="D21" s="212">
        <v>75000</v>
      </c>
      <c r="E21" s="212">
        <v>120000</v>
      </c>
      <c r="F21" s="212">
        <v>1850000</v>
      </c>
      <c r="G21" s="213">
        <f t="shared" si="1"/>
        <v>195000</v>
      </c>
    </row>
    <row r="22" spans="1:7" x14ac:dyDescent="0.3">
      <c r="A22" s="210" t="s">
        <v>353</v>
      </c>
      <c r="B22" s="210">
        <v>1</v>
      </c>
      <c r="C22" s="211" t="s">
        <v>356</v>
      </c>
      <c r="D22" s="212">
        <v>75000</v>
      </c>
      <c r="E22" s="212">
        <v>120000</v>
      </c>
      <c r="F22" s="212">
        <v>1850000</v>
      </c>
      <c r="G22" s="213">
        <f t="shared" si="1"/>
        <v>195000</v>
      </c>
    </row>
    <row r="23" spans="1:7" x14ac:dyDescent="0.3">
      <c r="A23" s="210" t="s">
        <v>353</v>
      </c>
      <c r="B23" s="210">
        <v>1</v>
      </c>
      <c r="C23" s="211" t="s">
        <v>356</v>
      </c>
      <c r="D23" s="212">
        <v>75000</v>
      </c>
      <c r="E23" s="212">
        <v>120000</v>
      </c>
      <c r="F23" s="212">
        <v>1850000</v>
      </c>
      <c r="G23" s="213">
        <f t="shared" si="1"/>
        <v>195000</v>
      </c>
    </row>
    <row r="24" spans="1:7" x14ac:dyDescent="0.3">
      <c r="A24" s="210" t="s">
        <v>353</v>
      </c>
      <c r="B24" s="210">
        <v>1</v>
      </c>
      <c r="C24" s="211" t="s">
        <v>852</v>
      </c>
      <c r="D24" s="212">
        <v>75000</v>
      </c>
      <c r="E24" s="212">
        <v>120000</v>
      </c>
      <c r="F24" s="212">
        <v>1850000</v>
      </c>
      <c r="G24" s="213">
        <f t="shared" si="1"/>
        <v>195000</v>
      </c>
    </row>
    <row r="25" spans="1:7" x14ac:dyDescent="0.3">
      <c r="A25" s="210" t="s">
        <v>353</v>
      </c>
      <c r="B25" s="210">
        <v>1</v>
      </c>
      <c r="C25" s="211" t="s">
        <v>852</v>
      </c>
      <c r="D25" s="212">
        <v>75000</v>
      </c>
      <c r="E25" s="212">
        <v>120000</v>
      </c>
      <c r="F25" s="212">
        <v>1850000</v>
      </c>
      <c r="G25" s="213">
        <f t="shared" si="1"/>
        <v>195000</v>
      </c>
    </row>
    <row r="26" spans="1:7" x14ac:dyDescent="0.3">
      <c r="A26" s="210" t="s">
        <v>358</v>
      </c>
      <c r="B26" s="210">
        <v>1</v>
      </c>
      <c r="C26" s="211" t="s">
        <v>359</v>
      </c>
      <c r="D26" s="212">
        <v>75000</v>
      </c>
      <c r="E26" s="212">
        <v>50000</v>
      </c>
      <c r="F26" s="212"/>
      <c r="G26" s="213">
        <f t="shared" si="1"/>
        <v>125000</v>
      </c>
    </row>
    <row r="27" spans="1:7" x14ac:dyDescent="0.3">
      <c r="A27" s="210" t="s">
        <v>358</v>
      </c>
      <c r="B27" s="210">
        <v>1</v>
      </c>
      <c r="C27" s="211" t="s">
        <v>359</v>
      </c>
      <c r="D27" s="212">
        <v>75000</v>
      </c>
      <c r="E27" s="212">
        <v>50000</v>
      </c>
      <c r="F27" s="212"/>
      <c r="G27" s="213">
        <f t="shared" si="1"/>
        <v>125000</v>
      </c>
    </row>
    <row r="28" spans="1:7" x14ac:dyDescent="0.3">
      <c r="A28" s="210" t="s">
        <v>321</v>
      </c>
      <c r="B28" s="210">
        <v>1</v>
      </c>
      <c r="C28" s="211" t="s">
        <v>359</v>
      </c>
      <c r="D28" s="212">
        <v>35000</v>
      </c>
      <c r="E28" s="212">
        <v>40000</v>
      </c>
      <c r="F28" s="212">
        <v>500000</v>
      </c>
      <c r="G28" s="213">
        <f t="shared" si="1"/>
        <v>75000</v>
      </c>
    </row>
    <row r="29" spans="1:7" x14ac:dyDescent="0.3">
      <c r="A29" s="210" t="s">
        <v>321</v>
      </c>
      <c r="B29" s="210">
        <v>1</v>
      </c>
      <c r="C29" s="211" t="s">
        <v>359</v>
      </c>
      <c r="D29" s="212">
        <v>35000</v>
      </c>
      <c r="E29" s="212">
        <v>40000</v>
      </c>
      <c r="F29" s="212">
        <v>500000</v>
      </c>
      <c r="G29" s="213">
        <f t="shared" si="1"/>
        <v>75000</v>
      </c>
    </row>
    <row r="30" spans="1:7" s="176" customFormat="1" x14ac:dyDescent="0.3">
      <c r="A30" s="119" t="s">
        <v>10</v>
      </c>
      <c r="B30" s="119">
        <f>SUM(B19:B29)</f>
        <v>11</v>
      </c>
      <c r="C30" s="214"/>
      <c r="D30" s="215">
        <f t="shared" ref="D30:G30" si="2">SUM(D19:D29)</f>
        <v>745000</v>
      </c>
      <c r="E30" s="216">
        <f t="shared" si="2"/>
        <v>1020000</v>
      </c>
      <c r="F30" s="216">
        <f t="shared" si="2"/>
        <v>13950000</v>
      </c>
      <c r="G30" s="216">
        <f t="shared" si="2"/>
        <v>1765000</v>
      </c>
    </row>
    <row r="31" spans="1:7" x14ac:dyDescent="0.3">
      <c r="C31" s="188"/>
    </row>
    <row r="32" spans="1:7" x14ac:dyDescent="0.3">
      <c r="A32" s="543">
        <v>2013</v>
      </c>
      <c r="B32" s="544"/>
      <c r="C32" s="544"/>
      <c r="D32" s="544"/>
      <c r="E32" s="544"/>
      <c r="F32" s="544"/>
      <c r="G32" s="544"/>
    </row>
    <row r="33" spans="1:7" ht="28.8" x14ac:dyDescent="0.3">
      <c r="A33" s="201" t="s">
        <v>57</v>
      </c>
      <c r="B33" s="201" t="s">
        <v>345</v>
      </c>
      <c r="C33" s="202" t="s">
        <v>346</v>
      </c>
      <c r="D33" s="202" t="s">
        <v>347</v>
      </c>
      <c r="E33" s="202" t="s">
        <v>348</v>
      </c>
      <c r="F33" s="202" t="s">
        <v>349</v>
      </c>
      <c r="G33" s="203" t="s">
        <v>350</v>
      </c>
    </row>
    <row r="34" spans="1:7" s="209" customFormat="1" x14ac:dyDescent="0.3">
      <c r="A34" s="205" t="s">
        <v>351</v>
      </c>
      <c r="B34" s="205">
        <v>1</v>
      </c>
      <c r="C34" s="206"/>
      <c r="D34" s="207">
        <v>80000</v>
      </c>
      <c r="E34" s="207"/>
      <c r="F34" s="207"/>
      <c r="G34" s="208"/>
    </row>
    <row r="35" spans="1:7" s="209" customFormat="1" x14ac:dyDescent="0.3">
      <c r="A35" s="205" t="s">
        <v>352</v>
      </c>
      <c r="B35" s="205">
        <v>1</v>
      </c>
      <c r="C35" s="206"/>
      <c r="D35" s="207">
        <v>80000</v>
      </c>
      <c r="E35" s="207"/>
      <c r="F35" s="207"/>
      <c r="G35" s="208"/>
    </row>
    <row r="36" spans="1:7" x14ac:dyDescent="0.3">
      <c r="A36" s="210" t="s">
        <v>353</v>
      </c>
      <c r="B36" s="210">
        <v>1</v>
      </c>
      <c r="C36" s="211" t="s">
        <v>354</v>
      </c>
      <c r="D36" s="212">
        <v>75000</v>
      </c>
      <c r="E36" s="212">
        <v>130000</v>
      </c>
      <c r="F36" s="212">
        <v>2000000</v>
      </c>
      <c r="G36" s="213">
        <f t="shared" ref="G36:G51" si="3">D36+E36</f>
        <v>205000</v>
      </c>
    </row>
    <row r="37" spans="1:7" x14ac:dyDescent="0.3">
      <c r="A37" s="210" t="s">
        <v>353</v>
      </c>
      <c r="B37" s="210">
        <v>1</v>
      </c>
      <c r="C37" s="211" t="s">
        <v>354</v>
      </c>
      <c r="D37" s="212">
        <v>75000</v>
      </c>
      <c r="E37" s="212">
        <v>130000</v>
      </c>
      <c r="F37" s="212">
        <v>2000000</v>
      </c>
      <c r="G37" s="213">
        <f t="shared" si="3"/>
        <v>205000</v>
      </c>
    </row>
    <row r="38" spans="1:7" s="176" customFormat="1" x14ac:dyDescent="0.3">
      <c r="A38" s="210" t="s">
        <v>353</v>
      </c>
      <c r="B38" s="210">
        <v>1</v>
      </c>
      <c r="C38" s="211" t="s">
        <v>355</v>
      </c>
      <c r="D38" s="212">
        <v>75000</v>
      </c>
      <c r="E38" s="212">
        <v>130000</v>
      </c>
      <c r="F38" s="212">
        <v>2000000</v>
      </c>
      <c r="G38" s="213">
        <f t="shared" si="3"/>
        <v>205000</v>
      </c>
    </row>
    <row r="39" spans="1:7" s="176" customFormat="1" x14ac:dyDescent="0.3">
      <c r="A39" s="210" t="s">
        <v>353</v>
      </c>
      <c r="B39" s="210">
        <v>1</v>
      </c>
      <c r="C39" s="211" t="s">
        <v>355</v>
      </c>
      <c r="D39" s="212">
        <v>75000</v>
      </c>
      <c r="E39" s="212">
        <v>130000</v>
      </c>
      <c r="F39" s="212">
        <v>2000000</v>
      </c>
      <c r="G39" s="213">
        <f t="shared" si="3"/>
        <v>205000</v>
      </c>
    </row>
    <row r="40" spans="1:7" x14ac:dyDescent="0.3">
      <c r="A40" s="210" t="s">
        <v>353</v>
      </c>
      <c r="B40" s="210">
        <v>1</v>
      </c>
      <c r="C40" s="211" t="s">
        <v>356</v>
      </c>
      <c r="D40" s="212">
        <v>75000</v>
      </c>
      <c r="E40" s="212">
        <v>130000</v>
      </c>
      <c r="F40" s="212">
        <v>2000000</v>
      </c>
      <c r="G40" s="213">
        <f t="shared" si="3"/>
        <v>205000</v>
      </c>
    </row>
    <row r="41" spans="1:7" x14ac:dyDescent="0.3">
      <c r="A41" s="210" t="s">
        <v>353</v>
      </c>
      <c r="B41" s="210">
        <v>1</v>
      </c>
      <c r="C41" s="211" t="s">
        <v>356</v>
      </c>
      <c r="D41" s="212">
        <v>75000</v>
      </c>
      <c r="E41" s="212">
        <v>130000</v>
      </c>
      <c r="F41" s="212">
        <v>2000000</v>
      </c>
      <c r="G41" s="213">
        <f t="shared" si="3"/>
        <v>205000</v>
      </c>
    </row>
    <row r="42" spans="1:7" x14ac:dyDescent="0.3">
      <c r="A42" s="210" t="s">
        <v>353</v>
      </c>
      <c r="B42" s="210">
        <v>1</v>
      </c>
      <c r="C42" s="211" t="s">
        <v>357</v>
      </c>
      <c r="D42" s="212">
        <v>75000</v>
      </c>
      <c r="E42" s="212">
        <v>130000</v>
      </c>
      <c r="F42" s="212">
        <v>2000000</v>
      </c>
      <c r="G42" s="213">
        <f t="shared" si="3"/>
        <v>205000</v>
      </c>
    </row>
    <row r="43" spans="1:7" x14ac:dyDescent="0.3">
      <c r="A43" s="210" t="s">
        <v>353</v>
      </c>
      <c r="B43" s="210">
        <v>1</v>
      </c>
      <c r="C43" s="211" t="s">
        <v>357</v>
      </c>
      <c r="D43" s="212">
        <v>75000</v>
      </c>
      <c r="E43" s="212">
        <v>130000</v>
      </c>
      <c r="F43" s="212">
        <v>2000000</v>
      </c>
      <c r="G43" s="213">
        <f t="shared" si="3"/>
        <v>205000</v>
      </c>
    </row>
    <row r="44" spans="1:7" x14ac:dyDescent="0.3">
      <c r="A44" s="210" t="s">
        <v>353</v>
      </c>
      <c r="B44" s="210">
        <v>1</v>
      </c>
      <c r="C44" s="211" t="s">
        <v>360</v>
      </c>
      <c r="D44" s="212">
        <v>75000</v>
      </c>
      <c r="E44" s="212">
        <v>130000</v>
      </c>
      <c r="F44" s="212">
        <v>2000000</v>
      </c>
      <c r="G44" s="213">
        <f t="shared" si="3"/>
        <v>205000</v>
      </c>
    </row>
    <row r="45" spans="1:7" x14ac:dyDescent="0.3">
      <c r="A45" s="210" t="s">
        <v>353</v>
      </c>
      <c r="B45" s="210">
        <v>1</v>
      </c>
      <c r="C45" s="211" t="s">
        <v>360</v>
      </c>
      <c r="D45" s="212">
        <v>75000</v>
      </c>
      <c r="E45" s="212">
        <v>130000</v>
      </c>
      <c r="F45" s="212">
        <v>2000000</v>
      </c>
      <c r="G45" s="213">
        <f t="shared" si="3"/>
        <v>205000</v>
      </c>
    </row>
    <row r="46" spans="1:7" x14ac:dyDescent="0.3">
      <c r="A46" s="210" t="s">
        <v>358</v>
      </c>
      <c r="B46" s="210">
        <v>1</v>
      </c>
      <c r="C46" s="211" t="s">
        <v>359</v>
      </c>
      <c r="D46" s="212">
        <v>75000</v>
      </c>
      <c r="E46" s="212">
        <v>60000</v>
      </c>
      <c r="F46" s="212"/>
      <c r="G46" s="213">
        <f t="shared" si="3"/>
        <v>135000</v>
      </c>
    </row>
    <row r="47" spans="1:7" x14ac:dyDescent="0.3">
      <c r="A47" s="210" t="s">
        <v>358</v>
      </c>
      <c r="B47" s="210">
        <v>1</v>
      </c>
      <c r="C47" s="211" t="s">
        <v>359</v>
      </c>
      <c r="D47" s="212">
        <v>75000</v>
      </c>
      <c r="E47" s="212">
        <v>60000</v>
      </c>
      <c r="F47" s="212"/>
      <c r="G47" s="213">
        <f t="shared" si="3"/>
        <v>135000</v>
      </c>
    </row>
    <row r="48" spans="1:7" x14ac:dyDescent="0.3">
      <c r="A48" s="210" t="s">
        <v>321</v>
      </c>
      <c r="B48" s="210">
        <v>1</v>
      </c>
      <c r="C48" s="211" t="s">
        <v>359</v>
      </c>
      <c r="D48" s="212">
        <v>35000</v>
      </c>
      <c r="E48" s="212">
        <v>40000</v>
      </c>
      <c r="F48" s="212">
        <v>500000</v>
      </c>
      <c r="G48" s="213">
        <f t="shared" si="3"/>
        <v>75000</v>
      </c>
    </row>
    <row r="49" spans="1:38" x14ac:dyDescent="0.3">
      <c r="A49" s="210" t="s">
        <v>321</v>
      </c>
      <c r="B49" s="210">
        <v>1</v>
      </c>
      <c r="C49" s="211" t="s">
        <v>359</v>
      </c>
      <c r="D49" s="212">
        <v>35000</v>
      </c>
      <c r="E49" s="212">
        <v>40000</v>
      </c>
      <c r="F49" s="212">
        <v>500000</v>
      </c>
      <c r="G49" s="213">
        <f t="shared" si="3"/>
        <v>75000</v>
      </c>
    </row>
    <row r="50" spans="1:38" x14ac:dyDescent="0.3">
      <c r="A50" s="210" t="s">
        <v>321</v>
      </c>
      <c r="B50" s="210">
        <v>1</v>
      </c>
      <c r="C50" s="211" t="s">
        <v>359</v>
      </c>
      <c r="D50" s="212">
        <v>35000</v>
      </c>
      <c r="E50" s="212">
        <v>40000</v>
      </c>
      <c r="F50" s="212">
        <v>500000</v>
      </c>
      <c r="G50" s="213">
        <f t="shared" si="3"/>
        <v>75000</v>
      </c>
    </row>
    <row r="51" spans="1:38" x14ac:dyDescent="0.3">
      <c r="A51" s="210" t="s">
        <v>321</v>
      </c>
      <c r="B51" s="210">
        <v>1</v>
      </c>
      <c r="C51" s="211" t="s">
        <v>359</v>
      </c>
      <c r="D51" s="212">
        <v>35000</v>
      </c>
      <c r="E51" s="212">
        <v>40000</v>
      </c>
      <c r="F51" s="212">
        <v>500000</v>
      </c>
      <c r="G51" s="213">
        <f t="shared" si="3"/>
        <v>75000</v>
      </c>
    </row>
    <row r="52" spans="1:38" s="176" customFormat="1" x14ac:dyDescent="0.3">
      <c r="A52" s="119" t="s">
        <v>10</v>
      </c>
      <c r="B52" s="119">
        <f>SUM(B36:B51)</f>
        <v>16</v>
      </c>
      <c r="C52" s="220"/>
      <c r="D52" s="125">
        <f t="shared" ref="D52:G52" si="4">SUM(D36:D51)</f>
        <v>1040000</v>
      </c>
      <c r="E52" s="221">
        <f t="shared" si="4"/>
        <v>1580000</v>
      </c>
      <c r="F52" s="221">
        <f t="shared" si="4"/>
        <v>22000000</v>
      </c>
      <c r="G52" s="221">
        <f t="shared" si="4"/>
        <v>2620000</v>
      </c>
    </row>
    <row r="57" spans="1:38" s="168" customFormat="1" x14ac:dyDescent="0.3">
      <c r="C57" s="15">
        <v>40544</v>
      </c>
      <c r="D57" s="15">
        <v>40575</v>
      </c>
      <c r="E57" s="15">
        <v>40603</v>
      </c>
      <c r="F57" s="15">
        <v>40634</v>
      </c>
      <c r="G57" s="15">
        <v>40664</v>
      </c>
      <c r="H57" s="15">
        <v>40695</v>
      </c>
      <c r="I57" s="15">
        <v>40725</v>
      </c>
      <c r="J57" s="15">
        <v>40756</v>
      </c>
      <c r="K57" s="15">
        <v>40787</v>
      </c>
      <c r="L57" s="15">
        <v>40817</v>
      </c>
      <c r="M57" s="15">
        <v>40848</v>
      </c>
      <c r="N57" s="15">
        <v>40878</v>
      </c>
      <c r="O57" s="15">
        <v>40909</v>
      </c>
      <c r="P57" s="15">
        <v>40940</v>
      </c>
      <c r="Q57" s="15">
        <v>40969</v>
      </c>
      <c r="R57" s="15">
        <v>41000</v>
      </c>
      <c r="S57" s="15">
        <v>41030</v>
      </c>
      <c r="T57" s="15">
        <v>41061</v>
      </c>
      <c r="U57" s="15">
        <v>41091</v>
      </c>
      <c r="V57" s="15">
        <v>41122</v>
      </c>
      <c r="W57" s="15">
        <v>41153</v>
      </c>
      <c r="X57" s="15">
        <v>41183</v>
      </c>
      <c r="Y57" s="15">
        <v>41214</v>
      </c>
      <c r="Z57" s="15">
        <v>41244</v>
      </c>
      <c r="AA57" s="15">
        <v>41275</v>
      </c>
      <c r="AB57" s="15">
        <v>41306</v>
      </c>
      <c r="AC57" s="15">
        <v>41334</v>
      </c>
      <c r="AD57" s="15">
        <v>41365</v>
      </c>
      <c r="AE57" s="15">
        <v>41395</v>
      </c>
      <c r="AF57" s="15">
        <v>41426</v>
      </c>
      <c r="AG57" s="15">
        <v>41456</v>
      </c>
      <c r="AH57" s="15">
        <v>41487</v>
      </c>
      <c r="AI57" s="15">
        <v>41518</v>
      </c>
      <c r="AJ57" s="15">
        <v>41548</v>
      </c>
      <c r="AK57" s="15">
        <v>41579</v>
      </c>
      <c r="AL57" s="15">
        <v>41609</v>
      </c>
    </row>
    <row r="58" spans="1:38" s="168" customFormat="1" x14ac:dyDescent="0.3">
      <c r="A58" s="170" t="s">
        <v>688</v>
      </c>
      <c r="C58" s="317">
        <v>7</v>
      </c>
      <c r="D58" s="317">
        <v>7</v>
      </c>
      <c r="E58" s="317">
        <v>7</v>
      </c>
      <c r="F58" s="317">
        <v>7</v>
      </c>
      <c r="G58" s="317">
        <v>7</v>
      </c>
      <c r="H58" s="317">
        <v>7</v>
      </c>
      <c r="I58" s="317">
        <v>7</v>
      </c>
      <c r="J58" s="317">
        <v>7</v>
      </c>
      <c r="K58" s="317">
        <v>7</v>
      </c>
      <c r="L58" s="317">
        <v>7</v>
      </c>
      <c r="M58" s="317">
        <v>7</v>
      </c>
      <c r="N58" s="317">
        <v>7</v>
      </c>
      <c r="O58" s="317">
        <v>9</v>
      </c>
      <c r="P58" s="317">
        <v>9</v>
      </c>
      <c r="Q58" s="317">
        <v>9</v>
      </c>
      <c r="R58" s="317">
        <v>9</v>
      </c>
      <c r="S58" s="317">
        <v>9</v>
      </c>
      <c r="T58" s="317">
        <v>9</v>
      </c>
      <c r="U58" s="317">
        <v>9</v>
      </c>
      <c r="V58" s="317">
        <v>9</v>
      </c>
      <c r="W58" s="317">
        <v>9</v>
      </c>
      <c r="X58" s="317">
        <v>9</v>
      </c>
      <c r="Y58" s="317">
        <v>9</v>
      </c>
      <c r="Z58" s="317">
        <v>9</v>
      </c>
      <c r="AA58" s="317">
        <v>12</v>
      </c>
      <c r="AB58" s="317">
        <v>12</v>
      </c>
      <c r="AC58" s="317">
        <v>12</v>
      </c>
      <c r="AD58" s="317">
        <v>12</v>
      </c>
      <c r="AE58" s="317">
        <v>12</v>
      </c>
      <c r="AF58" s="317">
        <v>12</v>
      </c>
      <c r="AG58" s="317">
        <v>12</v>
      </c>
      <c r="AH58" s="317">
        <v>12</v>
      </c>
      <c r="AI58" s="317">
        <v>12</v>
      </c>
      <c r="AJ58" s="317">
        <v>12</v>
      </c>
      <c r="AK58" s="317">
        <v>12</v>
      </c>
      <c r="AL58" s="317">
        <v>12</v>
      </c>
    </row>
    <row r="59" spans="1:38" x14ac:dyDescent="0.3">
      <c r="A59" t="s">
        <v>689</v>
      </c>
      <c r="C59">
        <v>2</v>
      </c>
      <c r="D59">
        <v>2</v>
      </c>
      <c r="E59">
        <v>2</v>
      </c>
      <c r="F59">
        <v>2</v>
      </c>
      <c r="G59">
        <v>2</v>
      </c>
      <c r="H59">
        <v>2</v>
      </c>
      <c r="I59">
        <v>2</v>
      </c>
      <c r="J59">
        <v>2</v>
      </c>
      <c r="K59">
        <v>2</v>
      </c>
      <c r="L59">
        <v>2</v>
      </c>
      <c r="M59">
        <v>2</v>
      </c>
      <c r="N59">
        <v>2</v>
      </c>
      <c r="O59">
        <v>2</v>
      </c>
      <c r="P59">
        <v>2</v>
      </c>
      <c r="Q59">
        <v>2</v>
      </c>
      <c r="R59">
        <v>2</v>
      </c>
      <c r="S59">
        <v>2</v>
      </c>
      <c r="T59">
        <v>2</v>
      </c>
      <c r="U59">
        <v>2</v>
      </c>
      <c r="V59">
        <v>2</v>
      </c>
      <c r="W59">
        <v>2</v>
      </c>
      <c r="X59">
        <v>2</v>
      </c>
      <c r="Y59">
        <v>2</v>
      </c>
      <c r="Z59">
        <v>2</v>
      </c>
      <c r="AA59">
        <v>4</v>
      </c>
      <c r="AB59">
        <v>4</v>
      </c>
      <c r="AC59">
        <v>4</v>
      </c>
      <c r="AD59">
        <v>4</v>
      </c>
      <c r="AE59">
        <v>4</v>
      </c>
      <c r="AF59">
        <v>4</v>
      </c>
      <c r="AG59">
        <v>4</v>
      </c>
      <c r="AH59">
        <v>4</v>
      </c>
      <c r="AI59">
        <v>4</v>
      </c>
      <c r="AJ59">
        <v>4</v>
      </c>
      <c r="AK59">
        <v>4</v>
      </c>
      <c r="AL59">
        <v>4</v>
      </c>
    </row>
    <row r="60" spans="1:38" x14ac:dyDescent="0.3">
      <c r="A60" t="s">
        <v>690</v>
      </c>
      <c r="C60" s="316">
        <f>SUM(C58:C59)</f>
        <v>9</v>
      </c>
      <c r="D60" s="316">
        <f t="shared" ref="D60:O60" si="5">SUM(D58:D59)</f>
        <v>9</v>
      </c>
      <c r="E60" s="316">
        <f t="shared" si="5"/>
        <v>9</v>
      </c>
      <c r="F60" s="316">
        <f t="shared" si="5"/>
        <v>9</v>
      </c>
      <c r="G60" s="316">
        <f t="shared" si="5"/>
        <v>9</v>
      </c>
      <c r="H60" s="316">
        <f t="shared" si="5"/>
        <v>9</v>
      </c>
      <c r="I60" s="316">
        <f t="shared" si="5"/>
        <v>9</v>
      </c>
      <c r="J60" s="316">
        <f t="shared" si="5"/>
        <v>9</v>
      </c>
      <c r="K60" s="316">
        <f t="shared" si="5"/>
        <v>9</v>
      </c>
      <c r="L60" s="316">
        <f t="shared" si="5"/>
        <v>9</v>
      </c>
      <c r="M60" s="316">
        <f t="shared" si="5"/>
        <v>9</v>
      </c>
      <c r="N60" s="316">
        <f t="shared" si="5"/>
        <v>9</v>
      </c>
      <c r="O60" s="316">
        <f t="shared" si="5"/>
        <v>11</v>
      </c>
      <c r="P60" s="316">
        <f t="shared" ref="P60" si="6">SUM(P58:P59)</f>
        <v>11</v>
      </c>
      <c r="Q60" s="316">
        <f t="shared" ref="Q60" si="7">SUM(Q58:Q59)</f>
        <v>11</v>
      </c>
      <c r="R60" s="316">
        <f t="shared" ref="R60" si="8">SUM(R58:R59)</f>
        <v>11</v>
      </c>
      <c r="S60" s="316">
        <f t="shared" ref="S60" si="9">SUM(S58:S59)</f>
        <v>11</v>
      </c>
      <c r="T60" s="316">
        <f t="shared" ref="T60" si="10">SUM(T58:T59)</f>
        <v>11</v>
      </c>
      <c r="U60" s="316">
        <f t="shared" ref="U60" si="11">SUM(U58:U59)</f>
        <v>11</v>
      </c>
      <c r="V60" s="316">
        <f t="shared" ref="V60" si="12">SUM(V58:V59)</f>
        <v>11</v>
      </c>
      <c r="W60" s="316">
        <f t="shared" ref="W60" si="13">SUM(W58:W59)</f>
        <v>11</v>
      </c>
      <c r="X60" s="316">
        <f t="shared" ref="X60" si="14">SUM(X58:X59)</f>
        <v>11</v>
      </c>
      <c r="Y60" s="316">
        <f t="shared" ref="Y60" si="15">SUM(Y58:Y59)</f>
        <v>11</v>
      </c>
      <c r="Z60" s="316">
        <f t="shared" ref="Z60:AA60" si="16">SUM(Z58:Z59)</f>
        <v>11</v>
      </c>
      <c r="AA60" s="316">
        <f t="shared" si="16"/>
        <v>16</v>
      </c>
      <c r="AB60" s="316">
        <f t="shared" ref="AB60" si="17">SUM(AB58:AB59)</f>
        <v>16</v>
      </c>
      <c r="AC60" s="316">
        <f t="shared" ref="AC60" si="18">SUM(AC58:AC59)</f>
        <v>16</v>
      </c>
      <c r="AD60" s="316">
        <f t="shared" ref="AD60" si="19">SUM(AD58:AD59)</f>
        <v>16</v>
      </c>
      <c r="AE60" s="316">
        <f t="shared" ref="AE60" si="20">SUM(AE58:AE59)</f>
        <v>16</v>
      </c>
      <c r="AF60" s="316">
        <f t="shared" ref="AF60" si="21">SUM(AF58:AF59)</f>
        <v>16</v>
      </c>
      <c r="AG60" s="316">
        <f t="shared" ref="AG60" si="22">SUM(AG58:AG59)</f>
        <v>16</v>
      </c>
      <c r="AH60" s="316">
        <f t="shared" ref="AH60" si="23">SUM(AH58:AH59)</f>
        <v>16</v>
      </c>
      <c r="AI60" s="316">
        <f t="shared" ref="AI60" si="24">SUM(AI58:AI59)</f>
        <v>16</v>
      </c>
      <c r="AJ60" s="316">
        <f t="shared" ref="AJ60" si="25">SUM(AJ58:AJ59)</f>
        <v>16</v>
      </c>
      <c r="AK60" s="316">
        <f t="shared" ref="AK60" si="26">SUM(AK58:AK59)</f>
        <v>16</v>
      </c>
      <c r="AL60" s="316">
        <f t="shared" ref="AL60" si="27">SUM(AL58:AL59)</f>
        <v>16</v>
      </c>
    </row>
    <row r="61" spans="1:38" x14ac:dyDescent="0.3">
      <c r="D61" s="178"/>
      <c r="E61" s="178"/>
      <c r="F61" s="178"/>
      <c r="G61" s="178"/>
      <c r="H61" s="178"/>
    </row>
    <row r="62" spans="1:38" x14ac:dyDescent="0.3">
      <c r="A62" t="s">
        <v>691</v>
      </c>
      <c r="D62" s="178"/>
      <c r="E62" s="284">
        <f>$E$12/4*'Variables and Assumptions'!$C$23</f>
        <v>142500</v>
      </c>
      <c r="F62" s="178"/>
      <c r="G62" s="178"/>
      <c r="H62" s="284">
        <f>$E$12/4*'Variables and Assumptions'!C23</f>
        <v>142500</v>
      </c>
      <c r="K62" s="284">
        <f>$E$12/4*'Variables and Assumptions'!C23</f>
        <v>142500</v>
      </c>
      <c r="N62" s="284">
        <f>$E$12/4*'Variables and Assumptions'!C23</f>
        <v>142500</v>
      </c>
      <c r="Q62" s="538">
        <f>$E$30/4*'Variables and Assumptions'!D23</f>
        <v>255000</v>
      </c>
      <c r="T62" s="538">
        <f>$E$30/4*'Variables and Assumptions'!D23</f>
        <v>255000</v>
      </c>
      <c r="W62" s="538">
        <f>$E$30/4*'Variables and Assumptions'!D23</f>
        <v>255000</v>
      </c>
      <c r="Z62" s="538">
        <f>$E$30/4*'Variables and Assumptions'!D23</f>
        <v>255000</v>
      </c>
      <c r="AC62" s="538">
        <f>$E$52/4*'Variables and Assumptions'!E23</f>
        <v>395000</v>
      </c>
      <c r="AF62" s="538">
        <f>$E$52/4*'Variables and Assumptions'!E23</f>
        <v>395000</v>
      </c>
      <c r="AI62" s="538">
        <f>$E$52/4*'Variables and Assumptions'!E23</f>
        <v>395000</v>
      </c>
      <c r="AL62" s="538">
        <f>$E$52/4*'Variables and Assumptions'!E23</f>
        <v>395000</v>
      </c>
    </row>
    <row r="63" spans="1:38" x14ac:dyDescent="0.3">
      <c r="A63" t="s">
        <v>692</v>
      </c>
      <c r="D63" s="178"/>
      <c r="E63" s="178">
        <f>ROUND(E62*0.07,-2)</f>
        <v>10000</v>
      </c>
      <c r="F63" s="178"/>
      <c r="G63" s="178"/>
      <c r="H63" s="178">
        <f>ROUND(H62*0.07,-2)</f>
        <v>10000</v>
      </c>
      <c r="K63" s="178">
        <f>ROUND(K62*0.07,-2)</f>
        <v>10000</v>
      </c>
      <c r="N63" s="178">
        <f>ROUND(N62*0.07,-2)</f>
        <v>10000</v>
      </c>
      <c r="Q63" s="178">
        <f>ROUND(Q62*0.07,-2)</f>
        <v>17900</v>
      </c>
      <c r="T63" s="178">
        <f>ROUND(T62*0.07,-2)</f>
        <v>17900</v>
      </c>
      <c r="W63" s="178">
        <f>ROUND(W62*0.07,-2)</f>
        <v>17900</v>
      </c>
      <c r="Z63" s="178">
        <f>ROUND(Z62*0.07,-2)</f>
        <v>17900</v>
      </c>
      <c r="AC63" s="178">
        <f>ROUND(AC62*0.07,-2)</f>
        <v>27700</v>
      </c>
      <c r="AF63" s="178">
        <f>ROUND(AF62*0.07,-2)</f>
        <v>27700</v>
      </c>
      <c r="AI63" s="178">
        <f>ROUND(AI62*0.07,-2)</f>
        <v>27700</v>
      </c>
      <c r="AL63" s="178">
        <f>ROUND(AL62*0.07,-2)</f>
        <v>27700</v>
      </c>
    </row>
    <row r="64" spans="1:38" s="312" customFormat="1" x14ac:dyDescent="0.3">
      <c r="A64" s="312" t="s">
        <v>693</v>
      </c>
      <c r="D64" s="319"/>
      <c r="E64" s="320">
        <f>E62+E63</f>
        <v>152500</v>
      </c>
      <c r="F64" s="319"/>
      <c r="G64" s="319"/>
      <c r="H64" s="320">
        <f>H62+H63</f>
        <v>152500</v>
      </c>
      <c r="K64" s="320">
        <f>K62+K63</f>
        <v>152500</v>
      </c>
      <c r="N64" s="320">
        <f>N62+N63</f>
        <v>152500</v>
      </c>
      <c r="Q64" s="320">
        <f>Q62+Q63</f>
        <v>272900</v>
      </c>
      <c r="T64" s="320">
        <f>T62+T63</f>
        <v>272900</v>
      </c>
      <c r="W64" s="320">
        <f>W62+W63</f>
        <v>272900</v>
      </c>
      <c r="Z64" s="320">
        <f>Z62+Z63</f>
        <v>272900</v>
      </c>
      <c r="AC64" s="320">
        <f>AC62+AC63</f>
        <v>422700</v>
      </c>
      <c r="AF64" s="320">
        <f>AF62+AF63</f>
        <v>422700</v>
      </c>
      <c r="AI64" s="320">
        <f>AI62+AI63</f>
        <v>422700</v>
      </c>
      <c r="AL64" s="320">
        <f>AL62+AL63</f>
        <v>422700</v>
      </c>
    </row>
    <row r="65" spans="4:9" x14ac:dyDescent="0.3">
      <c r="D65" s="178"/>
      <c r="E65" s="178"/>
      <c r="F65" s="178"/>
      <c r="G65" s="178"/>
      <c r="H65" s="178"/>
    </row>
    <row r="67" spans="4:9" x14ac:dyDescent="0.3">
      <c r="E67" s="188"/>
      <c r="F67" s="188"/>
      <c r="G67" s="188"/>
    </row>
    <row r="68" spans="4:9" x14ac:dyDescent="0.3">
      <c r="D68" s="176"/>
      <c r="E68" s="176"/>
      <c r="F68" s="176"/>
      <c r="G68" s="176"/>
      <c r="H68" s="176"/>
      <c r="I68" s="176"/>
    </row>
    <row r="70" spans="4:9" x14ac:dyDescent="0.3">
      <c r="E70" s="188"/>
      <c r="F70" s="188"/>
      <c r="G70" s="222"/>
    </row>
  </sheetData>
  <pageMargins left="0.2" right="0.2" top="0.75" bottom="0.75" header="0.3" footer="0.3"/>
  <pageSetup scale="36" orientation="landscape" r:id="rId1"/>
  <headerFooter>
    <oddHeader>&amp;C&amp;18C Port Solutions, Inc.</oddHeader>
    <oddFooter>&amp;C&amp;A&amp;R&amp;F</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1"/>
  <sheetViews>
    <sheetView zoomScaleNormal="100" workbookViewId="0"/>
  </sheetViews>
  <sheetFormatPr defaultRowHeight="14.4" x14ac:dyDescent="0.3"/>
  <cols>
    <col min="2" max="2" width="10.6640625" customWidth="1"/>
    <col min="3" max="3" width="24.88671875" customWidth="1"/>
    <col min="4" max="4" width="24.44140625" customWidth="1"/>
    <col min="5" max="5" width="28.109375" bestFit="1" customWidth="1"/>
    <col min="6" max="6" width="11.109375" customWidth="1"/>
    <col min="8" max="8" width="10.5546875" customWidth="1"/>
    <col min="10" max="10" width="11.5546875" bestFit="1" customWidth="1"/>
  </cols>
  <sheetData>
    <row r="2" spans="2:9" x14ac:dyDescent="0.3">
      <c r="B2" s="1" t="s">
        <v>707</v>
      </c>
    </row>
    <row r="3" spans="2:9" x14ac:dyDescent="0.3">
      <c r="B3" s="2" t="s">
        <v>56</v>
      </c>
      <c r="D3" s="3"/>
      <c r="H3" s="4"/>
    </row>
    <row r="5" spans="2:9" ht="15" thickBot="1" x14ac:dyDescent="0.35"/>
    <row r="6" spans="2:9" x14ac:dyDescent="0.3">
      <c r="B6" s="5" t="s">
        <v>4</v>
      </c>
      <c r="C6" s="5" t="s">
        <v>5</v>
      </c>
      <c r="D6" s="6" t="s">
        <v>6</v>
      </c>
      <c r="E6" s="5" t="s">
        <v>7</v>
      </c>
      <c r="F6" s="102" t="s">
        <v>8</v>
      </c>
      <c r="G6" s="102" t="s">
        <v>9</v>
      </c>
      <c r="H6" s="102" t="s">
        <v>10</v>
      </c>
    </row>
    <row r="7" spans="2:9" x14ac:dyDescent="0.3">
      <c r="B7" s="7"/>
      <c r="C7" s="7" t="s">
        <v>175</v>
      </c>
      <c r="D7" s="8" t="s">
        <v>176</v>
      </c>
      <c r="E7" s="323">
        <v>40695</v>
      </c>
      <c r="F7" s="103">
        <v>75000</v>
      </c>
      <c r="G7" s="9">
        <v>0</v>
      </c>
      <c r="H7" s="9">
        <f>SUM(F7:G7)</f>
        <v>75000</v>
      </c>
      <c r="I7" t="s">
        <v>56</v>
      </c>
    </row>
    <row r="8" spans="2:9" x14ac:dyDescent="0.3">
      <c r="B8" s="10"/>
      <c r="C8" s="10"/>
      <c r="D8" s="11"/>
      <c r="E8" s="10"/>
      <c r="F8" s="12"/>
      <c r="G8" s="12" t="s">
        <v>56</v>
      </c>
      <c r="H8" s="12"/>
    </row>
    <row r="9" spans="2:9" s="27" customFormat="1" x14ac:dyDescent="0.3">
      <c r="B9" s="7"/>
      <c r="C9" s="7" t="s">
        <v>78</v>
      </c>
      <c r="D9" s="8" t="s">
        <v>79</v>
      </c>
      <c r="E9" s="323">
        <v>40695</v>
      </c>
      <c r="F9" s="104">
        <v>12000</v>
      </c>
      <c r="G9" s="9"/>
      <c r="H9" s="9">
        <f>SUM(F9:G9)</f>
        <v>12000</v>
      </c>
    </row>
    <row r="10" spans="2:9" x14ac:dyDescent="0.3">
      <c r="B10" s="10"/>
      <c r="C10" s="10"/>
      <c r="D10" s="11"/>
      <c r="E10" s="10"/>
      <c r="F10" s="12"/>
      <c r="G10" s="12" t="s">
        <v>56</v>
      </c>
      <c r="H10" s="12"/>
    </row>
    <row r="11" spans="2:9" x14ac:dyDescent="0.3">
      <c r="B11" s="7"/>
      <c r="C11" s="7"/>
      <c r="D11" s="8"/>
      <c r="E11" s="7"/>
      <c r="F11" s="104"/>
      <c r="G11" s="9"/>
      <c r="H11" s="9">
        <f>SUM(F11:G11)</f>
        <v>0</v>
      </c>
    </row>
    <row r="12" spans="2:9" x14ac:dyDescent="0.3">
      <c r="B12" s="10"/>
      <c r="C12" s="10"/>
      <c r="D12" s="11"/>
      <c r="E12" s="10"/>
      <c r="F12" s="12"/>
      <c r="G12" s="12"/>
      <c r="H12" s="12"/>
    </row>
    <row r="13" spans="2:9" ht="29.25" customHeight="1" x14ac:dyDescent="0.3">
      <c r="B13" s="7"/>
      <c r="C13" s="7"/>
      <c r="D13" s="8"/>
      <c r="E13" s="7"/>
      <c r="F13" s="104"/>
      <c r="G13" s="9"/>
      <c r="H13" s="9">
        <f>SUM(F13:G13)</f>
        <v>0</v>
      </c>
    </row>
    <row r="14" spans="2:9" x14ac:dyDescent="0.3">
      <c r="B14" s="10"/>
      <c r="C14" s="10"/>
      <c r="D14" s="11"/>
      <c r="E14" s="10"/>
      <c r="F14" s="12"/>
      <c r="G14" s="12"/>
      <c r="H14" s="12"/>
    </row>
    <row r="15" spans="2:9" x14ac:dyDescent="0.3">
      <c r="B15" s="7"/>
      <c r="C15" s="7"/>
      <c r="D15" s="8"/>
      <c r="E15" s="7"/>
      <c r="F15" s="104"/>
      <c r="G15" s="9"/>
      <c r="H15" s="9">
        <f>SUM(F15:G15)</f>
        <v>0</v>
      </c>
    </row>
    <row r="16" spans="2:9" x14ac:dyDescent="0.3">
      <c r="B16" s="10"/>
      <c r="C16" s="10"/>
      <c r="D16" s="10"/>
      <c r="E16" s="10"/>
      <c r="F16" s="12"/>
      <c r="G16" s="12"/>
      <c r="H16" s="12"/>
    </row>
    <row r="17" spans="2:9" s="27" customFormat="1" x14ac:dyDescent="0.3">
      <c r="B17" s="7"/>
      <c r="C17" s="7"/>
      <c r="D17" s="8"/>
      <c r="E17" s="7"/>
      <c r="F17" s="9"/>
      <c r="G17" s="9"/>
      <c r="H17" s="9"/>
    </row>
    <row r="18" spans="2:9" x14ac:dyDescent="0.3">
      <c r="B18" s="10"/>
      <c r="C18" s="10"/>
      <c r="D18" s="10"/>
      <c r="E18" s="10"/>
      <c r="F18" s="12"/>
      <c r="G18" s="12"/>
      <c r="H18" s="12"/>
    </row>
    <row r="19" spans="2:9" x14ac:dyDescent="0.3">
      <c r="B19" s="7"/>
      <c r="C19" s="7"/>
      <c r="D19" s="7"/>
      <c r="E19" s="7"/>
      <c r="F19" s="104"/>
      <c r="G19" s="9"/>
      <c r="H19" s="9">
        <f>F19+G19</f>
        <v>0</v>
      </c>
      <c r="I19" t="s">
        <v>56</v>
      </c>
    </row>
    <row r="20" spans="2:9" x14ac:dyDescent="0.3">
      <c r="B20" s="10"/>
      <c r="C20" s="10"/>
      <c r="D20" s="10"/>
      <c r="E20" s="10"/>
      <c r="F20" s="12"/>
      <c r="G20" s="12"/>
      <c r="H20" s="12"/>
    </row>
    <row r="21" spans="2:9" x14ac:dyDescent="0.3">
      <c r="B21" s="7"/>
      <c r="C21" s="7"/>
      <c r="D21" s="8"/>
      <c r="E21" s="7"/>
      <c r="F21" s="104"/>
      <c r="G21" s="9"/>
      <c r="H21" s="9">
        <f>SUM(F21:G21)</f>
        <v>0</v>
      </c>
    </row>
    <row r="22" spans="2:9" x14ac:dyDescent="0.3">
      <c r="B22" s="10"/>
      <c r="C22" s="10"/>
      <c r="D22" s="10"/>
      <c r="E22" s="10"/>
      <c r="F22" s="12"/>
      <c r="G22" s="12"/>
      <c r="H22" s="12"/>
    </row>
    <row r="23" spans="2:9" x14ac:dyDescent="0.3">
      <c r="B23" s="7"/>
      <c r="C23" s="7"/>
      <c r="D23" s="7"/>
      <c r="E23" s="7"/>
      <c r="F23" s="13"/>
      <c r="G23" s="13"/>
      <c r="H23" s="13"/>
    </row>
    <row r="24" spans="2:9" ht="15" thickBot="1" x14ac:dyDescent="0.35">
      <c r="B24" s="109" t="s">
        <v>10</v>
      </c>
      <c r="C24" s="109"/>
      <c r="D24" s="110"/>
      <c r="E24" s="109"/>
      <c r="F24" s="14">
        <f>SUM(F7:F23)</f>
        <v>87000</v>
      </c>
      <c r="G24" s="14">
        <f>SUM(G7:G23)</f>
        <v>0</v>
      </c>
      <c r="H24" s="14">
        <f>SUM(H7:H23)</f>
        <v>87000</v>
      </c>
    </row>
    <row r="25" spans="2:9" x14ac:dyDescent="0.3">
      <c r="B25" s="59" t="s">
        <v>146</v>
      </c>
      <c r="C25" s="59"/>
      <c r="D25" s="111"/>
      <c r="E25" s="59"/>
      <c r="F25" s="58">
        <f>F24</f>
        <v>87000</v>
      </c>
      <c r="G25" s="58"/>
      <c r="H25" s="58"/>
    </row>
    <row r="27" spans="2:9" x14ac:dyDescent="0.3">
      <c r="B27" t="s">
        <v>84</v>
      </c>
      <c r="E27" s="112">
        <v>36</v>
      </c>
      <c r="F27" t="s">
        <v>85</v>
      </c>
    </row>
    <row r="29" spans="2:9" x14ac:dyDescent="0.3">
      <c r="B29" t="s">
        <v>86</v>
      </c>
      <c r="E29" s="21">
        <f>ROUND(F24/E27,2)</f>
        <v>2416.67</v>
      </c>
    </row>
    <row r="32" spans="2:9" x14ac:dyDescent="0.3">
      <c r="B32" s="1" t="s">
        <v>708</v>
      </c>
    </row>
    <row r="33" spans="2:10" x14ac:dyDescent="0.3">
      <c r="B33" s="2" t="s">
        <v>56</v>
      </c>
      <c r="D33" s="3"/>
      <c r="H33" s="4"/>
    </row>
    <row r="35" spans="2:10" ht="15" thickBot="1" x14ac:dyDescent="0.35"/>
    <row r="36" spans="2:10" x14ac:dyDescent="0.3">
      <c r="B36" s="5" t="s">
        <v>4</v>
      </c>
      <c r="C36" s="5" t="s">
        <v>5</v>
      </c>
      <c r="D36" s="6" t="s">
        <v>6</v>
      </c>
      <c r="E36" s="5" t="s">
        <v>7</v>
      </c>
      <c r="F36" s="102" t="s">
        <v>8</v>
      </c>
      <c r="G36" s="102" t="s">
        <v>9</v>
      </c>
      <c r="H36" s="102" t="s">
        <v>10</v>
      </c>
    </row>
    <row r="37" spans="2:10" x14ac:dyDescent="0.3">
      <c r="B37" s="10"/>
      <c r="C37" s="10"/>
      <c r="D37" s="11"/>
      <c r="E37" s="10"/>
      <c r="F37" s="12"/>
      <c r="G37" s="12"/>
      <c r="H37" s="12"/>
    </row>
    <row r="38" spans="2:10" x14ac:dyDescent="0.3">
      <c r="B38" s="7"/>
      <c r="C38" s="7"/>
      <c r="D38" s="8"/>
      <c r="E38" s="7"/>
      <c r="F38" s="104"/>
      <c r="G38" s="9"/>
      <c r="H38" s="9">
        <f>SUM(F38:G38)</f>
        <v>0</v>
      </c>
    </row>
    <row r="39" spans="2:10" x14ac:dyDescent="0.3">
      <c r="B39" s="10"/>
      <c r="C39" s="10"/>
      <c r="D39" s="11"/>
      <c r="E39" s="10"/>
      <c r="F39" s="12"/>
      <c r="G39" s="12"/>
      <c r="H39" s="12"/>
    </row>
    <row r="40" spans="2:10" x14ac:dyDescent="0.3">
      <c r="B40" s="7"/>
      <c r="C40" s="7"/>
      <c r="D40" s="8"/>
      <c r="E40" s="7"/>
      <c r="F40" s="103"/>
      <c r="G40" s="9">
        <v>0</v>
      </c>
      <c r="H40" s="9">
        <f>SUM(F40:G40)</f>
        <v>0</v>
      </c>
    </row>
    <row r="41" spans="2:10" x14ac:dyDescent="0.3">
      <c r="B41" s="10"/>
      <c r="C41" s="10"/>
      <c r="D41" s="11"/>
      <c r="E41" s="10"/>
      <c r="F41" s="12"/>
      <c r="G41" s="12"/>
      <c r="H41" s="12"/>
    </row>
    <row r="42" spans="2:10" x14ac:dyDescent="0.3">
      <c r="B42" s="7"/>
      <c r="C42" s="7"/>
      <c r="D42" s="8"/>
      <c r="E42" s="7"/>
      <c r="F42" s="103"/>
      <c r="G42" s="9">
        <v>0</v>
      </c>
      <c r="H42" s="9">
        <f>SUM(F42:G42)</f>
        <v>0</v>
      </c>
    </row>
    <row r="43" spans="2:10" x14ac:dyDescent="0.3">
      <c r="B43" s="10"/>
      <c r="C43" s="10"/>
      <c r="D43" s="10"/>
      <c r="E43" s="10"/>
      <c r="F43" s="12"/>
      <c r="G43" s="12"/>
      <c r="H43" s="12"/>
    </row>
    <row r="44" spans="2:10" x14ac:dyDescent="0.3">
      <c r="B44" s="7"/>
      <c r="C44" s="7"/>
      <c r="D44" s="8"/>
      <c r="E44" s="7"/>
      <c r="F44" s="104"/>
      <c r="G44" s="9"/>
      <c r="H44" s="9">
        <f>SUM(F44:G44)</f>
        <v>0</v>
      </c>
    </row>
    <row r="45" spans="2:10" x14ac:dyDescent="0.3">
      <c r="B45" s="10"/>
      <c r="C45" s="10"/>
      <c r="D45" s="11"/>
      <c r="E45" s="10"/>
      <c r="F45" s="12"/>
      <c r="G45" s="12" t="s">
        <v>56</v>
      </c>
      <c r="H45" s="12"/>
    </row>
    <row r="46" spans="2:10" x14ac:dyDescent="0.3">
      <c r="B46" s="7"/>
      <c r="C46" s="7"/>
      <c r="D46" s="8"/>
      <c r="E46" s="7"/>
      <c r="F46" s="104"/>
      <c r="G46" s="9"/>
      <c r="H46" s="9">
        <f>SUM(F46:G46)</f>
        <v>0</v>
      </c>
    </row>
    <row r="47" spans="2:10" x14ac:dyDescent="0.3">
      <c r="B47" s="10"/>
      <c r="C47" s="10"/>
      <c r="D47" s="11"/>
      <c r="E47" s="10"/>
      <c r="F47" s="12"/>
      <c r="G47" s="12"/>
      <c r="H47" s="12"/>
      <c r="J47" s="105"/>
    </row>
    <row r="48" spans="2:10" x14ac:dyDescent="0.3">
      <c r="B48" s="7"/>
      <c r="C48" s="7"/>
      <c r="D48" s="8"/>
      <c r="E48" s="7"/>
      <c r="F48" s="104"/>
      <c r="G48" s="9"/>
      <c r="H48" s="9">
        <f>SUM(F48:G48)</f>
        <v>0</v>
      </c>
      <c r="J48" s="106"/>
    </row>
    <row r="49" spans="2:11" x14ac:dyDescent="0.3">
      <c r="B49" s="10"/>
      <c r="C49" s="10"/>
      <c r="D49" s="10"/>
      <c r="E49" s="10"/>
      <c r="F49" s="12"/>
      <c r="G49" s="12"/>
      <c r="H49" s="12"/>
      <c r="J49" s="107"/>
    </row>
    <row r="50" spans="2:11" x14ac:dyDescent="0.3">
      <c r="B50" s="7"/>
      <c r="C50" s="7"/>
      <c r="D50" s="8"/>
      <c r="E50" s="7"/>
      <c r="F50" s="9"/>
      <c r="G50" s="9"/>
      <c r="H50" s="9">
        <f>SUM(F50:G50)</f>
        <v>0</v>
      </c>
      <c r="J50" s="107"/>
      <c r="K50" s="27"/>
    </row>
    <row r="51" spans="2:11" x14ac:dyDescent="0.3">
      <c r="B51" s="10"/>
      <c r="C51" s="10"/>
      <c r="D51" s="10"/>
      <c r="E51" s="10"/>
      <c r="F51" s="12"/>
      <c r="G51" s="12"/>
      <c r="H51" s="12"/>
      <c r="J51" s="107"/>
      <c r="K51" s="27"/>
    </row>
    <row r="52" spans="2:11" x14ac:dyDescent="0.3">
      <c r="B52" s="7"/>
      <c r="C52" s="7"/>
      <c r="D52" s="7"/>
      <c r="E52" s="7"/>
      <c r="F52" s="104"/>
      <c r="G52" s="9"/>
      <c r="H52" s="9">
        <f>F52+G52</f>
        <v>0</v>
      </c>
      <c r="J52" s="107"/>
      <c r="K52" s="27"/>
    </row>
    <row r="53" spans="2:11" x14ac:dyDescent="0.3">
      <c r="B53" s="10"/>
      <c r="C53" s="10"/>
      <c r="D53" s="10"/>
      <c r="E53" s="10"/>
      <c r="F53" s="12"/>
      <c r="G53" s="12"/>
      <c r="H53" s="12"/>
      <c r="J53" s="108"/>
      <c r="K53" s="27"/>
    </row>
    <row r="54" spans="2:11" x14ac:dyDescent="0.3">
      <c r="B54" s="7"/>
      <c r="C54" s="7"/>
      <c r="D54" s="8"/>
      <c r="E54" s="7"/>
      <c r="F54" s="104"/>
      <c r="G54" s="9"/>
      <c r="H54" s="9">
        <f>SUM(F54:G54)</f>
        <v>0</v>
      </c>
      <c r="J54" s="33"/>
    </row>
    <row r="55" spans="2:11" x14ac:dyDescent="0.3">
      <c r="B55" s="10"/>
      <c r="C55" s="10"/>
      <c r="D55" s="10"/>
      <c r="E55" s="10"/>
      <c r="F55" s="12"/>
      <c r="G55" s="12"/>
      <c r="H55" s="12"/>
    </row>
    <row r="56" spans="2:11" x14ac:dyDescent="0.3">
      <c r="B56" s="7"/>
      <c r="C56" s="7"/>
      <c r="D56" s="7"/>
      <c r="E56" s="7"/>
      <c r="F56" s="13"/>
      <c r="G56" s="13"/>
      <c r="H56" s="13"/>
    </row>
    <row r="57" spans="2:11" ht="15" thickBot="1" x14ac:dyDescent="0.35">
      <c r="B57" s="109" t="s">
        <v>10</v>
      </c>
      <c r="C57" s="109"/>
      <c r="D57" s="110"/>
      <c r="E57" s="109"/>
      <c r="F57" s="14">
        <f>SUM(F37:F56)</f>
        <v>0</v>
      </c>
      <c r="G57" s="14">
        <f>SUM(G37:G56)</f>
        <v>0</v>
      </c>
      <c r="H57" s="14">
        <f>SUM(H37:H56)</f>
        <v>0</v>
      </c>
    </row>
    <row r="58" spans="2:11" x14ac:dyDescent="0.3">
      <c r="B58" s="59" t="s">
        <v>146</v>
      </c>
      <c r="C58" s="59"/>
      <c r="D58" s="111"/>
      <c r="E58" s="59"/>
      <c r="F58" s="58">
        <f>F57</f>
        <v>0</v>
      </c>
      <c r="G58" s="58"/>
      <c r="H58" s="58"/>
    </row>
    <row r="60" spans="2:11" x14ac:dyDescent="0.3">
      <c r="B60" t="s">
        <v>84</v>
      </c>
      <c r="E60" s="112">
        <v>36</v>
      </c>
      <c r="F60" t="s">
        <v>85</v>
      </c>
    </row>
    <row r="62" spans="2:11" x14ac:dyDescent="0.3">
      <c r="B62" t="s">
        <v>86</v>
      </c>
      <c r="E62" s="21">
        <f>ROUND(F57/E60,2)</f>
        <v>0</v>
      </c>
    </row>
    <row r="65" spans="2:8" x14ac:dyDescent="0.3">
      <c r="B65" s="1" t="s">
        <v>709</v>
      </c>
    </row>
    <row r="66" spans="2:8" x14ac:dyDescent="0.3">
      <c r="B66" s="2" t="s">
        <v>56</v>
      </c>
      <c r="D66" s="3"/>
      <c r="H66" s="4"/>
    </row>
    <row r="67" spans="2:8" ht="15" thickBot="1" x14ac:dyDescent="0.35"/>
    <row r="68" spans="2:8" x14ac:dyDescent="0.3">
      <c r="B68" s="5" t="s">
        <v>4</v>
      </c>
      <c r="C68" s="5" t="s">
        <v>5</v>
      </c>
      <c r="D68" s="6" t="s">
        <v>6</v>
      </c>
      <c r="E68" s="5" t="s">
        <v>7</v>
      </c>
      <c r="F68" s="102" t="s">
        <v>8</v>
      </c>
      <c r="G68" s="102" t="s">
        <v>9</v>
      </c>
      <c r="H68" s="102" t="s">
        <v>10</v>
      </c>
    </row>
    <row r="69" spans="2:8" x14ac:dyDescent="0.3">
      <c r="B69" s="7"/>
      <c r="C69" s="7"/>
      <c r="D69" s="8"/>
      <c r="E69" s="7"/>
      <c r="F69" s="104"/>
      <c r="G69" s="9">
        <v>0</v>
      </c>
      <c r="H69" s="9">
        <f>SUM(F69:G69)</f>
        <v>0</v>
      </c>
    </row>
    <row r="70" spans="2:8" x14ac:dyDescent="0.3">
      <c r="B70" s="10"/>
      <c r="C70" s="10"/>
      <c r="D70" s="11"/>
      <c r="E70" s="10"/>
      <c r="F70" s="12"/>
      <c r="G70" s="12"/>
      <c r="H70" s="12"/>
    </row>
    <row r="71" spans="2:8" x14ac:dyDescent="0.3">
      <c r="B71" s="7"/>
      <c r="C71" s="7"/>
      <c r="D71" s="8"/>
      <c r="E71" s="7"/>
      <c r="F71" s="104"/>
      <c r="G71" s="9"/>
      <c r="H71" s="9">
        <f>SUM(F71:G71)</f>
        <v>0</v>
      </c>
    </row>
    <row r="72" spans="2:8" x14ac:dyDescent="0.3">
      <c r="B72" s="10"/>
      <c r="C72" s="10"/>
      <c r="D72" s="11"/>
      <c r="E72" s="10"/>
      <c r="F72" s="12"/>
      <c r="G72" s="12"/>
      <c r="H72" s="12"/>
    </row>
    <row r="73" spans="2:8" x14ac:dyDescent="0.3">
      <c r="B73" s="7"/>
      <c r="C73" s="7"/>
      <c r="D73" s="8"/>
      <c r="E73" s="7"/>
      <c r="F73" s="103"/>
      <c r="G73" s="9">
        <v>0</v>
      </c>
      <c r="H73" s="9">
        <f>SUM(F73:G73)</f>
        <v>0</v>
      </c>
    </row>
    <row r="74" spans="2:8" x14ac:dyDescent="0.3">
      <c r="B74" s="10"/>
      <c r="C74" s="10"/>
      <c r="D74" s="11"/>
      <c r="E74" s="10"/>
      <c r="F74" s="12"/>
      <c r="G74" s="12" t="s">
        <v>56</v>
      </c>
      <c r="H74" s="12"/>
    </row>
    <row r="75" spans="2:8" x14ac:dyDescent="0.3">
      <c r="B75" s="7"/>
      <c r="C75" s="7"/>
      <c r="D75" s="8"/>
      <c r="E75" s="7"/>
      <c r="F75" s="104"/>
      <c r="G75" s="9"/>
      <c r="H75" s="9">
        <f>SUM(F75:G75)</f>
        <v>0</v>
      </c>
    </row>
    <row r="76" spans="2:8" x14ac:dyDescent="0.3">
      <c r="B76" s="10"/>
      <c r="C76" s="10"/>
      <c r="D76" s="11"/>
      <c r="E76" s="10"/>
      <c r="F76" s="12"/>
      <c r="G76" s="12"/>
      <c r="H76" s="12"/>
    </row>
    <row r="77" spans="2:8" x14ac:dyDescent="0.3">
      <c r="B77" s="7"/>
      <c r="C77" s="7"/>
      <c r="D77" s="8"/>
      <c r="E77" s="7"/>
      <c r="F77" s="103"/>
      <c r="G77" s="9">
        <v>0</v>
      </c>
      <c r="H77" s="9">
        <f>SUM(F77:G77)</f>
        <v>0</v>
      </c>
    </row>
    <row r="78" spans="2:8" x14ac:dyDescent="0.3">
      <c r="B78" s="10"/>
      <c r="C78" s="10"/>
      <c r="D78" s="11"/>
      <c r="E78" s="10"/>
      <c r="F78" s="12"/>
      <c r="G78" s="12"/>
      <c r="H78" s="12"/>
    </row>
    <row r="79" spans="2:8" x14ac:dyDescent="0.3">
      <c r="B79" s="7"/>
      <c r="C79" s="7"/>
      <c r="D79" s="8"/>
      <c r="E79" s="7"/>
      <c r="F79" s="104"/>
      <c r="G79" s="9"/>
      <c r="H79" s="9"/>
    </row>
    <row r="80" spans="2:8" x14ac:dyDescent="0.3">
      <c r="B80" s="10"/>
      <c r="C80" s="10"/>
      <c r="D80" s="10"/>
      <c r="E80" s="10"/>
      <c r="F80" s="12"/>
      <c r="G80" s="12"/>
      <c r="H80" s="12"/>
    </row>
    <row r="81" spans="2:8" x14ac:dyDescent="0.3">
      <c r="B81" s="7"/>
      <c r="C81" s="7"/>
      <c r="D81" s="7"/>
      <c r="E81" s="7"/>
      <c r="F81" s="104"/>
      <c r="G81" s="9"/>
      <c r="H81" s="9"/>
    </row>
    <row r="82" spans="2:8" x14ac:dyDescent="0.3">
      <c r="B82" s="10"/>
      <c r="C82" s="10"/>
      <c r="D82" s="10"/>
      <c r="E82" s="10"/>
      <c r="F82" s="12"/>
      <c r="G82" s="12"/>
      <c r="H82" s="12"/>
    </row>
    <row r="83" spans="2:8" x14ac:dyDescent="0.3">
      <c r="B83" s="7"/>
      <c r="C83" s="7"/>
      <c r="D83" s="8"/>
      <c r="E83" s="7"/>
      <c r="F83" s="9"/>
      <c r="G83" s="9"/>
      <c r="H83" s="9"/>
    </row>
    <row r="84" spans="2:8" x14ac:dyDescent="0.3">
      <c r="B84" s="10"/>
      <c r="C84" s="10"/>
      <c r="D84" s="10"/>
      <c r="E84" s="10"/>
      <c r="F84" s="12"/>
      <c r="G84" s="12"/>
      <c r="H84" s="12"/>
    </row>
    <row r="85" spans="2:8" x14ac:dyDescent="0.3">
      <c r="B85" s="7"/>
      <c r="C85" s="7"/>
      <c r="D85" s="7"/>
      <c r="E85" s="7"/>
      <c r="F85" s="13"/>
      <c r="G85" s="13"/>
      <c r="H85" s="13"/>
    </row>
    <row r="86" spans="2:8" ht="15" thickBot="1" x14ac:dyDescent="0.35">
      <c r="B86" s="109" t="s">
        <v>10</v>
      </c>
      <c r="C86" s="109"/>
      <c r="D86" s="110"/>
      <c r="E86" s="109"/>
      <c r="F86" s="14">
        <f>SUM(F69:F85)</f>
        <v>0</v>
      </c>
      <c r="G86" s="14">
        <f>SUM(G69:G85)</f>
        <v>0</v>
      </c>
      <c r="H86" s="14">
        <f>SUM(H69:H85)</f>
        <v>0</v>
      </c>
    </row>
    <row r="87" spans="2:8" x14ac:dyDescent="0.3">
      <c r="B87" s="59" t="s">
        <v>146</v>
      </c>
      <c r="C87" s="59"/>
      <c r="D87" s="111"/>
      <c r="E87" s="59"/>
      <c r="F87" s="58">
        <f>F86-F77</f>
        <v>0</v>
      </c>
      <c r="G87" s="58"/>
      <c r="H87" s="58"/>
    </row>
    <row r="89" spans="2:8" x14ac:dyDescent="0.3">
      <c r="B89" t="s">
        <v>84</v>
      </c>
      <c r="E89" s="112">
        <v>36</v>
      </c>
      <c r="F89" t="s">
        <v>85</v>
      </c>
    </row>
    <row r="91" spans="2:8" x14ac:dyDescent="0.3">
      <c r="B91" t="s">
        <v>86</v>
      </c>
      <c r="E91" s="21">
        <f>ROUND(F86/E89,2)</f>
        <v>0</v>
      </c>
    </row>
  </sheetData>
  <phoneticPr fontId="27" type="noConversion"/>
  <pageMargins left="0.7" right="0.7" top="0.75" bottom="0.75" header="0.3" footer="0.3"/>
  <pageSetup scale="50" orientation="portrait" horizontalDpi="4294967293" r:id="rId1"/>
  <headerFooter>
    <oddHeader>&amp;C&amp;18C PORT SOLUTIONS, INC.</oddHeader>
    <oddFooter>&amp;C&amp;A&amp;R&amp;F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34"/>
  <sheetViews>
    <sheetView showGridLines="0" zoomScaleNormal="100" workbookViewId="0"/>
  </sheetViews>
  <sheetFormatPr defaultRowHeight="14.4" x14ac:dyDescent="0.3"/>
  <cols>
    <col min="1" max="1" width="33.5546875" bestFit="1" customWidth="1"/>
    <col min="2" max="2" width="14.33203125" hidden="1" customWidth="1"/>
    <col min="3" max="4" width="15.44140625" bestFit="1" customWidth="1"/>
    <col min="5" max="5" width="14.33203125" bestFit="1" customWidth="1"/>
  </cols>
  <sheetData>
    <row r="5" spans="1:5" ht="21" x14ac:dyDescent="0.3">
      <c r="A5" s="561" t="s">
        <v>759</v>
      </c>
      <c r="B5" s="561"/>
      <c r="C5" s="561"/>
      <c r="D5" s="561"/>
      <c r="E5" s="561"/>
    </row>
    <row r="7" spans="1:5" x14ac:dyDescent="0.3">
      <c r="B7" s="57">
        <v>2009</v>
      </c>
      <c r="C7" s="57">
        <v>2011</v>
      </c>
      <c r="D7" s="57">
        <v>2012</v>
      </c>
      <c r="E7" s="57">
        <v>2013</v>
      </c>
    </row>
    <row r="8" spans="1:5" x14ac:dyDescent="0.3">
      <c r="A8" s="37" t="s">
        <v>186</v>
      </c>
      <c r="B8" s="57"/>
      <c r="C8" s="57"/>
      <c r="D8" s="57"/>
      <c r="E8" s="57"/>
    </row>
    <row r="9" spans="1:5" x14ac:dyDescent="0.3">
      <c r="A9" t="s">
        <v>14</v>
      </c>
      <c r="B9" s="33" t="e">
        <f>ROUND('Financials-Hardware'!#REF!,-3)</f>
        <v>#REF!</v>
      </c>
      <c r="C9" s="33">
        <f>ROUND(SUM('Financials-Software'!B12:M12),-3)</f>
        <v>310000</v>
      </c>
      <c r="D9" s="33">
        <f>ROUND(SUM('Financials-Software'!O12:Z12),-3)</f>
        <v>10011000</v>
      </c>
      <c r="E9" s="33">
        <f>ROUND(SUM('Financials-Software'!AB12:AM12),-3)</f>
        <v>102391000</v>
      </c>
    </row>
    <row r="10" spans="1:5" x14ac:dyDescent="0.3">
      <c r="A10" t="s">
        <v>15</v>
      </c>
      <c r="B10" s="83" t="e">
        <f>ROUND('Financials-Hardware'!#REF!,-3)</f>
        <v>#REF!</v>
      </c>
      <c r="C10" s="83">
        <f>ROUND(SUM('Financials-Software'!B21:M21),-3)</f>
        <v>111000</v>
      </c>
      <c r="D10" s="83">
        <f>ROUND(SUM('Financials-Software'!O21:Z21),-3)</f>
        <v>642000</v>
      </c>
      <c r="E10" s="83">
        <f>ROUND(SUM('Financials-Software'!AB21:AM21),-3)</f>
        <v>960000</v>
      </c>
    </row>
    <row r="11" spans="1:5" x14ac:dyDescent="0.3">
      <c r="A11" t="s">
        <v>184</v>
      </c>
      <c r="B11" s="26" t="e">
        <f>B9-B10</f>
        <v>#REF!</v>
      </c>
      <c r="C11" s="26">
        <f>C9-C10</f>
        <v>199000</v>
      </c>
      <c r="D11" s="26">
        <f>D9-D10</f>
        <v>9369000</v>
      </c>
      <c r="E11" s="26">
        <f>E9-E10</f>
        <v>101431000</v>
      </c>
    </row>
    <row r="13" spans="1:5" x14ac:dyDescent="0.3">
      <c r="A13" t="s">
        <v>185</v>
      </c>
      <c r="B13" s="4" t="e">
        <f>ROUND('Financials-Hardware'!#REF!-'Financials-Hardware'!#REF!,-3)</f>
        <v>#REF!</v>
      </c>
      <c r="C13" s="4">
        <f>ROUND(SUM('Financials-Software'!B81:M81)-SUM('Financials-Software'!B86:M86),-3)</f>
        <v>2801000</v>
      </c>
      <c r="D13" s="4">
        <f>ROUND(SUM('Financials-Software'!O81:Z81)-SUM('Financials-Software'!O86:Z86),-3)</f>
        <v>5227000</v>
      </c>
      <c r="E13" s="4">
        <f>ROUND(SUM('Financials-Software'!AB81:AM81)-SUM('Financials-Software'!AB86:AM86),-3)</f>
        <v>10588000</v>
      </c>
    </row>
    <row r="14" spans="1:5" s="85" customFormat="1" ht="15" thickBot="1" x14ac:dyDescent="0.35">
      <c r="A14" s="85" t="s">
        <v>183</v>
      </c>
      <c r="B14" s="86" t="e">
        <f>B11-B13</f>
        <v>#REF!</v>
      </c>
      <c r="C14" s="86">
        <f>C11-C13</f>
        <v>-2602000</v>
      </c>
      <c r="D14" s="86">
        <f>D11-D13</f>
        <v>4142000</v>
      </c>
      <c r="E14" s="86">
        <f>E11-E13</f>
        <v>90843000</v>
      </c>
    </row>
    <row r="15" spans="1:5" ht="15" thickTop="1" x14ac:dyDescent="0.3"/>
    <row r="16" spans="1:5" x14ac:dyDescent="0.3">
      <c r="A16" s="37" t="s">
        <v>187</v>
      </c>
    </row>
    <row r="17" spans="1:5" x14ac:dyDescent="0.3">
      <c r="A17" t="s">
        <v>188</v>
      </c>
      <c r="B17" s="33" t="e">
        <f>ROUND('Financials-Hardware'!#REF!,-3)</f>
        <v>#REF!</v>
      </c>
      <c r="C17" s="4">
        <f>ROUND(SUM('Financials-Software'!B110:M110),-3)</f>
        <v>-2464000</v>
      </c>
      <c r="D17" s="4">
        <f>ROUND(SUM('Financials-Software'!O110:Z110),-3)</f>
        <v>2338000</v>
      </c>
      <c r="E17" s="4">
        <f>ROUND(SUM('Financials-Software'!AB110:AM110),-3)</f>
        <v>79168000</v>
      </c>
    </row>
    <row r="18" spans="1:5" x14ac:dyDescent="0.3">
      <c r="A18" t="s">
        <v>189</v>
      </c>
      <c r="B18" s="4" t="e">
        <f>ROUND('Financials-Hardware'!#REF!,-3)</f>
        <v>#REF!</v>
      </c>
      <c r="C18" s="4">
        <f>ROUND(SUM('Financials-Software'!B114:M114),-3)</f>
        <v>0</v>
      </c>
      <c r="D18" s="4">
        <f>ROUND(SUM('Financials-Software'!O114:Z114),-3)</f>
        <v>0</v>
      </c>
      <c r="E18" s="4">
        <f>ROUND(SUM('Financials-Software'!AB114:AM114),-3)</f>
        <v>0</v>
      </c>
    </row>
    <row r="19" spans="1:5" x14ac:dyDescent="0.3">
      <c r="A19" t="s">
        <v>190</v>
      </c>
      <c r="B19" s="4" t="e">
        <f>ROUND('Financials-Hardware'!#REF!,-3)</f>
        <v>#REF!</v>
      </c>
      <c r="C19" s="4">
        <f>ROUND(SUM('Financials-Software'!B119:M119),-3)</f>
        <v>0</v>
      </c>
      <c r="D19" s="4">
        <f>ROUND(SUM('Financials-Software'!O119:Z119),-3)</f>
        <v>0</v>
      </c>
      <c r="E19" s="4">
        <f>ROUND(SUM('Financials-Software'!AB119:AM119),-3)</f>
        <v>0</v>
      </c>
    </row>
    <row r="20" spans="1:5" s="85" customFormat="1" ht="15" thickBot="1" x14ac:dyDescent="0.35">
      <c r="A20" s="85" t="s">
        <v>191</v>
      </c>
      <c r="B20" s="86" t="e">
        <f>SUM(B17:B19)</f>
        <v>#REF!</v>
      </c>
      <c r="C20" s="86">
        <f>SUM(C17:C19)</f>
        <v>-2464000</v>
      </c>
      <c r="D20" s="86">
        <f>SUM(D17:D19)</f>
        <v>2338000</v>
      </c>
      <c r="E20" s="86">
        <f>SUM(E17:E19)</f>
        <v>79168000</v>
      </c>
    </row>
    <row r="21" spans="1:5" ht="15" thickTop="1" x14ac:dyDescent="0.3"/>
    <row r="22" spans="1:5" x14ac:dyDescent="0.3">
      <c r="A22" s="37" t="s">
        <v>192</v>
      </c>
    </row>
    <row r="23" spans="1:5" x14ac:dyDescent="0.3">
      <c r="A23" t="s">
        <v>193</v>
      </c>
      <c r="B23" s="33" t="e">
        <f>ROUND('Financials-Hardware'!#REF!,-3)+1000</f>
        <v>#REF!</v>
      </c>
      <c r="C23" s="33">
        <f>ROUND('Financials-Software'!M130,-3)</f>
        <v>-2464000</v>
      </c>
      <c r="D23" s="33">
        <f>ROUND('Financials-Software'!Z130,-3)</f>
        <v>-126000</v>
      </c>
      <c r="E23" s="33">
        <f>ROUND('Financials-Software'!AM130,-3)</f>
        <v>79042000</v>
      </c>
    </row>
    <row r="24" spans="1:5" x14ac:dyDescent="0.3">
      <c r="A24" t="s">
        <v>194</v>
      </c>
      <c r="B24" s="4" t="e">
        <f>ROUND('Financials-Hardware'!#REF!,-3)</f>
        <v>#REF!</v>
      </c>
      <c r="C24" s="26">
        <f>ROUND('Financials-Software'!M131,-3)</f>
        <v>38000</v>
      </c>
      <c r="D24" s="26">
        <f>ROUND('Financials-Software'!Z131,-3)</f>
        <v>1891000</v>
      </c>
      <c r="E24" s="26">
        <f>ROUND('Financials-Software'!AM131,-3)</f>
        <v>13665000</v>
      </c>
    </row>
    <row r="25" spans="1:5" x14ac:dyDescent="0.3">
      <c r="A25" t="s">
        <v>195</v>
      </c>
      <c r="B25" s="4" t="e">
        <f>ROUND('Financials-Hardware'!#REF!,-3)</f>
        <v>#REF!</v>
      </c>
      <c r="C25" s="26">
        <f>ROUND('Financials-Software'!M132,-3)</f>
        <v>0</v>
      </c>
      <c r="D25" s="26">
        <f>ROUND('Financials-Software'!Z132,-3)</f>
        <v>0</v>
      </c>
      <c r="E25" s="26">
        <f>ROUND('Financials-Software'!AM132,-3)</f>
        <v>0</v>
      </c>
    </row>
    <row r="26" spans="1:5" x14ac:dyDescent="0.3">
      <c r="A26" t="s">
        <v>196</v>
      </c>
      <c r="B26" s="4" t="e">
        <f>ROUND('Financials-Hardware'!#REF!+'Financials-Hardware'!#REF!,-3)</f>
        <v>#REF!</v>
      </c>
      <c r="C26" s="4">
        <v>0</v>
      </c>
      <c r="D26" s="4">
        <v>0</v>
      </c>
      <c r="E26" s="4">
        <v>0</v>
      </c>
    </row>
    <row r="27" spans="1:5" ht="15" thickBot="1" x14ac:dyDescent="0.35">
      <c r="A27" t="s">
        <v>197</v>
      </c>
      <c r="B27" s="84" t="e">
        <f>SUM(B23:B26)</f>
        <v>#REF!</v>
      </c>
      <c r="C27" s="84">
        <f>SUM(C23:C26)</f>
        <v>-2426000</v>
      </c>
      <c r="D27" s="84">
        <f>SUM(D23:D26)</f>
        <v>1765000</v>
      </c>
      <c r="E27" s="84">
        <f>SUM(E23:E26)</f>
        <v>92707000</v>
      </c>
    </row>
    <row r="28" spans="1:5" ht="15" thickTop="1" x14ac:dyDescent="0.3"/>
    <row r="29" spans="1:5" x14ac:dyDescent="0.3">
      <c r="A29" t="s">
        <v>760</v>
      </c>
      <c r="B29" s="33" t="e">
        <f>ROUND('Financials-Hardware'!#REF!+'Financials-Hardware'!#REF!-'Financials-Hardware'!#REF!,-3)</f>
        <v>#REF!</v>
      </c>
      <c r="C29" s="4">
        <f>ROUND('Financials-Software'!M146,-3)</f>
        <v>175000</v>
      </c>
      <c r="D29" s="4">
        <f>ROUND('Financials-Software'!Z146,-3)</f>
        <v>225000</v>
      </c>
      <c r="E29" s="4">
        <f>ROUND('Financials-Software'!AM146,-3)</f>
        <v>323000</v>
      </c>
    </row>
    <row r="30" spans="1:5" x14ac:dyDescent="0.3">
      <c r="A30" t="s">
        <v>198</v>
      </c>
      <c r="B30" s="4" t="e">
        <f>ROUND('Financials-Hardware'!#REF!+'Financials-Hardware'!#REF!,-3)</f>
        <v>#REF!</v>
      </c>
      <c r="C30" s="4">
        <f>ROUND('Financials-Software'!M149+'Financials-Software'!M150,-3)</f>
        <v>0</v>
      </c>
      <c r="D30" s="4">
        <f>ROUND('Financials-Software'!Z149+'Financials-Software'!Z150,-3)</f>
        <v>0</v>
      </c>
      <c r="E30" s="4">
        <f>ROUND('Financials-Software'!AM149+'Financials-Software'!AM150,-3)</f>
        <v>0</v>
      </c>
    </row>
    <row r="31" spans="1:5" x14ac:dyDescent="0.3">
      <c r="A31" t="s">
        <v>199</v>
      </c>
      <c r="B31" s="4" t="e">
        <f>ROUND('Financials-Hardware'!#REF!,-3)</f>
        <v>#REF!</v>
      </c>
      <c r="C31" s="4">
        <f>ROUND('Financials-Software'!M151,-3)</f>
        <v>-2602000</v>
      </c>
      <c r="D31" s="4">
        <f>ROUND('Financials-Software'!Z151,-3)</f>
        <v>1539000</v>
      </c>
      <c r="E31" s="4">
        <f>ROUND('Financials-Software'!AM151,-3)</f>
        <v>92383000</v>
      </c>
    </row>
    <row r="32" spans="1:5" ht="15" thickBot="1" x14ac:dyDescent="0.35">
      <c r="A32" t="s">
        <v>200</v>
      </c>
      <c r="B32" s="84" t="e">
        <f>SUM(B29:B31)</f>
        <v>#REF!</v>
      </c>
      <c r="C32" s="84">
        <f>SUM(C29:C31)</f>
        <v>-2427000</v>
      </c>
      <c r="D32" s="84">
        <f>SUM(D29:D31)</f>
        <v>1764000</v>
      </c>
      <c r="E32" s="84">
        <f>SUM(E29:E31)</f>
        <v>92706000</v>
      </c>
    </row>
    <row r="33" spans="2:4" ht="15" thickTop="1" x14ac:dyDescent="0.3"/>
    <row r="34" spans="2:4" x14ac:dyDescent="0.3">
      <c r="B34" s="54"/>
      <c r="C34" s="54"/>
      <c r="D34" s="54"/>
    </row>
  </sheetData>
  <mergeCells count="1">
    <mergeCell ref="A5:E5"/>
  </mergeCells>
  <printOptions horizontalCentered="1"/>
  <pageMargins left="0.7" right="0.7" top="0.75" bottom="0.75" header="0.3" footer="0.3"/>
  <pageSetup orientation="portrait" horizontalDpi="4294967293" r:id="rId1"/>
  <headerFooter>
    <oddFooter>&amp;C&amp;A&amp;R&amp;F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165"/>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9.109375" defaultRowHeight="14.4" outlineLevelRow="2" outlineLevelCol="1" x14ac:dyDescent="0.3"/>
  <cols>
    <col min="1" max="1" width="56.6640625" style="27" bestFit="1" customWidth="1"/>
    <col min="2" max="3" width="13.33203125" style="27" hidden="1" customWidth="1" outlineLevel="1"/>
    <col min="4" max="12" width="14" style="27" hidden="1" customWidth="1" outlineLevel="1"/>
    <col min="13" max="13" width="15" style="27" hidden="1" customWidth="1" outlineLevel="1"/>
    <col min="14" max="14" width="15" style="27" customWidth="1" collapsed="1"/>
    <col min="15" max="26" width="15" style="27" hidden="1" customWidth="1" outlineLevel="1"/>
    <col min="27" max="27" width="15" style="27" customWidth="1" collapsed="1"/>
    <col min="28" max="38" width="14.33203125" style="27" hidden="1" customWidth="1" outlineLevel="1"/>
    <col min="39" max="39" width="15.33203125" style="27" hidden="1" customWidth="1" outlineLevel="1"/>
    <col min="40" max="40" width="15.33203125" style="27" bestFit="1" customWidth="1" collapsed="1"/>
    <col min="41" max="16384" width="9.109375" style="27"/>
  </cols>
  <sheetData>
    <row r="2" spans="1:40" ht="21" x14ac:dyDescent="0.4">
      <c r="A2" s="479" t="s">
        <v>731</v>
      </c>
    </row>
    <row r="4" spans="1:40" x14ac:dyDescent="0.3">
      <c r="A4" s="480" t="s">
        <v>12</v>
      </c>
      <c r="B4" s="253">
        <v>40544</v>
      </c>
      <c r="C4" s="253">
        <v>40575</v>
      </c>
      <c r="D4" s="253">
        <v>40603</v>
      </c>
      <c r="E4" s="253">
        <v>40634</v>
      </c>
      <c r="F4" s="253">
        <v>40664</v>
      </c>
      <c r="G4" s="253">
        <v>40695</v>
      </c>
      <c r="H4" s="253">
        <v>40725</v>
      </c>
      <c r="I4" s="253">
        <v>40756</v>
      </c>
      <c r="J4" s="253">
        <v>40787</v>
      </c>
      <c r="K4" s="253">
        <v>40817</v>
      </c>
      <c r="L4" s="253">
        <v>40848</v>
      </c>
      <c r="M4" s="253">
        <v>40878</v>
      </c>
      <c r="N4" s="253" t="s">
        <v>808</v>
      </c>
      <c r="O4" s="253">
        <v>40909</v>
      </c>
      <c r="P4" s="253">
        <v>40940</v>
      </c>
      <c r="Q4" s="253">
        <v>40969</v>
      </c>
      <c r="R4" s="253">
        <v>41000</v>
      </c>
      <c r="S4" s="253">
        <v>41030</v>
      </c>
      <c r="T4" s="253">
        <v>41061</v>
      </c>
      <c r="U4" s="253">
        <v>41091</v>
      </c>
      <c r="V4" s="253">
        <v>41122</v>
      </c>
      <c r="W4" s="253">
        <v>41153</v>
      </c>
      <c r="X4" s="253">
        <v>41183</v>
      </c>
      <c r="Y4" s="253">
        <v>41214</v>
      </c>
      <c r="Z4" s="253">
        <v>41244</v>
      </c>
      <c r="AA4" s="253" t="s">
        <v>809</v>
      </c>
      <c r="AB4" s="253">
        <v>41275</v>
      </c>
      <c r="AC4" s="253">
        <v>41306</v>
      </c>
      <c r="AD4" s="253">
        <v>41334</v>
      </c>
      <c r="AE4" s="253">
        <v>41365</v>
      </c>
      <c r="AF4" s="253">
        <v>41395</v>
      </c>
      <c r="AG4" s="253">
        <v>41426</v>
      </c>
      <c r="AH4" s="253">
        <v>41456</v>
      </c>
      <c r="AI4" s="253">
        <v>41487</v>
      </c>
      <c r="AJ4" s="253">
        <v>41518</v>
      </c>
      <c r="AK4" s="253">
        <v>41548</v>
      </c>
      <c r="AL4" s="253">
        <v>41579</v>
      </c>
      <c r="AM4" s="253">
        <v>41609</v>
      </c>
      <c r="AN4" s="253" t="s">
        <v>549</v>
      </c>
    </row>
    <row r="5" spans="1:40" ht="15.6" x14ac:dyDescent="0.35">
      <c r="A5" s="481" t="s">
        <v>13</v>
      </c>
    </row>
    <row r="6" spans="1:40" hidden="1" outlineLevel="1" x14ac:dyDescent="0.3">
      <c r="A6" s="50" t="s">
        <v>732</v>
      </c>
      <c r="B6" s="62">
        <f>'Financials-Hardware'!B16</f>
        <v>0</v>
      </c>
      <c r="C6" s="62">
        <f>'Financials-Hardware'!C16</f>
        <v>0</v>
      </c>
      <c r="D6" s="62">
        <f>'Financials-Hardware'!D16</f>
        <v>10596</v>
      </c>
      <c r="E6" s="62">
        <f>'Financials-Hardware'!E16</f>
        <v>8866</v>
      </c>
      <c r="F6" s="62">
        <f>'Financials-Hardware'!F16</f>
        <v>16812</v>
      </c>
      <c r="G6" s="62">
        <f>'Financials-Hardware'!G16</f>
        <v>15028</v>
      </c>
      <c r="H6" s="62">
        <f>'Financials-Hardware'!H16</f>
        <v>32053</v>
      </c>
      <c r="I6" s="62">
        <f>'Financials-Hardware'!I16</f>
        <v>25491</v>
      </c>
      <c r="J6" s="62">
        <f>'Financials-Hardware'!J16</f>
        <v>26702</v>
      </c>
      <c r="K6" s="62">
        <f>'Financials-Hardware'!K16</f>
        <v>32605</v>
      </c>
      <c r="L6" s="62">
        <f>'Financials-Hardware'!L16</f>
        <v>44199</v>
      </c>
      <c r="M6" s="62">
        <f>'Financials-Hardware'!M16</f>
        <v>37624</v>
      </c>
      <c r="N6" s="62">
        <f>SUM(B6:M6)</f>
        <v>249976</v>
      </c>
      <c r="O6" s="62">
        <f>'Financials-Hardware'!O16</f>
        <v>31270</v>
      </c>
      <c r="P6" s="62">
        <f>'Financials-Hardware'!P16</f>
        <v>36537</v>
      </c>
      <c r="Q6" s="62">
        <f>'Financials-Hardware'!Q16</f>
        <v>37244</v>
      </c>
      <c r="R6" s="62">
        <f>'Financials-Hardware'!R16</f>
        <v>38904</v>
      </c>
      <c r="S6" s="62">
        <f>'Financials-Hardware'!S16</f>
        <v>40509</v>
      </c>
      <c r="T6" s="62">
        <f>'Financials-Hardware'!T16</f>
        <v>41973</v>
      </c>
      <c r="U6" s="62">
        <f>'Financials-Hardware'!U16</f>
        <v>43456</v>
      </c>
      <c r="V6" s="62">
        <f>'Financials-Hardware'!V16</f>
        <v>46190</v>
      </c>
      <c r="W6" s="62">
        <f>'Financials-Hardware'!W16</f>
        <v>49040</v>
      </c>
      <c r="X6" s="62">
        <f>'Financials-Hardware'!X16</f>
        <v>52312</v>
      </c>
      <c r="Y6" s="62">
        <f>'Financials-Hardware'!Y16</f>
        <v>55584</v>
      </c>
      <c r="Z6" s="62">
        <f>'Financials-Hardware'!Z16</f>
        <v>58505</v>
      </c>
      <c r="AA6" s="62">
        <f>SUM(O6:Z6)</f>
        <v>531524</v>
      </c>
      <c r="AB6" s="62">
        <f>'Financials-Hardware'!AB16</f>
        <v>62383</v>
      </c>
      <c r="AC6" s="62">
        <f>'Financials-Hardware'!AC16</f>
        <v>63899</v>
      </c>
      <c r="AD6" s="62">
        <f>'Financials-Hardware'!AD16</f>
        <v>61209</v>
      </c>
      <c r="AE6" s="62">
        <f>'Financials-Hardware'!AE16</f>
        <v>63273</v>
      </c>
      <c r="AF6" s="62">
        <f>'Financials-Hardware'!AF16</f>
        <v>67382</v>
      </c>
      <c r="AG6" s="62">
        <f>'Financials-Hardware'!AG16</f>
        <v>69364</v>
      </c>
      <c r="AH6" s="62">
        <f>'Financials-Hardware'!AH16</f>
        <v>72950</v>
      </c>
      <c r="AI6" s="62">
        <f>'Financials-Hardware'!AI16</f>
        <v>76633</v>
      </c>
      <c r="AJ6" s="62">
        <f>'Financials-Hardware'!AJ16</f>
        <v>80129</v>
      </c>
      <c r="AK6" s="62">
        <f>'Financials-Hardware'!AK16</f>
        <v>84109</v>
      </c>
      <c r="AL6" s="62">
        <f>'Financials-Hardware'!AL16</f>
        <v>88355</v>
      </c>
      <c r="AM6" s="62">
        <f>'Financials-Hardware'!AM16</f>
        <v>92479</v>
      </c>
      <c r="AN6" s="305">
        <f>SUM(AB6:AM6)</f>
        <v>882165</v>
      </c>
    </row>
    <row r="7" spans="1:40" hidden="1" outlineLevel="1" x14ac:dyDescent="0.3">
      <c r="A7" s="50" t="s">
        <v>364</v>
      </c>
      <c r="B7" s="62">
        <f>'2011-Worksheet'!E12*1000</f>
        <v>0</v>
      </c>
      <c r="C7" s="62">
        <f>'2011-Worksheet'!F12*1000</f>
        <v>0</v>
      </c>
      <c r="D7" s="62">
        <f>'2011-Worksheet'!G12*1000</f>
        <v>0</v>
      </c>
      <c r="E7" s="62">
        <f>'2011-Worksheet'!H12*1000</f>
        <v>0</v>
      </c>
      <c r="F7" s="62">
        <f>'2011-Worksheet'!I12*1000</f>
        <v>0</v>
      </c>
      <c r="G7" s="62">
        <f>'2011-Worksheet'!J12*1000</f>
        <v>0</v>
      </c>
      <c r="H7" s="62">
        <f>'2011-Worksheet'!K12*1000</f>
        <v>0</v>
      </c>
      <c r="I7" s="62">
        <f>'2011-Worksheet'!L12*1000</f>
        <v>0</v>
      </c>
      <c r="J7" s="62">
        <f>'2011-Worksheet'!M12*1000</f>
        <v>0</v>
      </c>
      <c r="K7" s="62">
        <f>'2011-Worksheet'!N12*1000</f>
        <v>0</v>
      </c>
      <c r="L7" s="62">
        <f>'2011-Worksheet'!O12*1000</f>
        <v>0</v>
      </c>
      <c r="M7" s="62">
        <f>'2011-Worksheet'!P12*1000</f>
        <v>0</v>
      </c>
      <c r="N7" s="62">
        <f t="shared" ref="N7:N10" si="0">SUM(B7:M7)</f>
        <v>0</v>
      </c>
      <c r="O7" s="62">
        <f>'2012-Worksheet'!E12*1000</f>
        <v>3190</v>
      </c>
      <c r="P7" s="62">
        <f>'2012-Worksheet'!F12*1000</f>
        <v>9140</v>
      </c>
      <c r="Q7" s="62">
        <f>'2012-Worksheet'!G12*1000</f>
        <v>19980</v>
      </c>
      <c r="R7" s="62">
        <f>'2012-Worksheet'!H12*1000</f>
        <v>24650</v>
      </c>
      <c r="S7" s="62">
        <f>'2012-Worksheet'!I12*1000</f>
        <v>35280</v>
      </c>
      <c r="T7" s="62">
        <f>'2012-Worksheet'!J12*1000</f>
        <v>50580</v>
      </c>
      <c r="U7" s="62">
        <f>'2012-Worksheet'!K12*1000</f>
        <v>63330</v>
      </c>
      <c r="V7" s="62">
        <f>'2012-Worksheet'!L12*1000</f>
        <v>80760</v>
      </c>
      <c r="W7" s="62">
        <f>'2012-Worksheet'!M12*1000</f>
        <v>105190</v>
      </c>
      <c r="X7" s="62">
        <f>'2012-Worksheet'!N12*1000</f>
        <v>124320</v>
      </c>
      <c r="Y7" s="62">
        <f>'2012-Worksheet'!O12*1000</f>
        <v>148760</v>
      </c>
      <c r="Z7" s="62">
        <f>'2012-Worksheet'!P12*1000</f>
        <v>176380</v>
      </c>
      <c r="AA7" s="62">
        <f t="shared" ref="AA7:AA10" si="1">SUM(O7:Z7)</f>
        <v>841560</v>
      </c>
      <c r="AB7" s="62">
        <f>'2013-Worksheet'!E13*1000</f>
        <v>172314</v>
      </c>
      <c r="AC7" s="62">
        <f>'2013-Worksheet'!F13*1000</f>
        <v>174496.31999999998</v>
      </c>
      <c r="AD7" s="62">
        <f>'2013-Worksheet'!G13*1000</f>
        <v>176416.76159999997</v>
      </c>
      <c r="AE7" s="62">
        <f>'2013-Worksheet'!H13*1000</f>
        <v>178106.75020799998</v>
      </c>
      <c r="AF7" s="62">
        <f>'2013-Worksheet'!I13*1000</f>
        <v>179593.94018303999</v>
      </c>
      <c r="AG7" s="62">
        <f>'2013-Worksheet'!J13*1000</f>
        <v>180902.6673610752</v>
      </c>
      <c r="AH7" s="62">
        <f>'2013-Worksheet'!K13*1000</f>
        <v>182054.34727774616</v>
      </c>
      <c r="AI7" s="62">
        <f>'2013-Worksheet'!L13*1000</f>
        <v>183067.8256044166</v>
      </c>
      <c r="AJ7" s="62">
        <f>'2013-Worksheet'!M13*1000</f>
        <v>183959.68653188663</v>
      </c>
      <c r="AK7" s="62">
        <f>'2013-Worksheet'!N13*1000</f>
        <v>184744.52414806024</v>
      </c>
      <c r="AL7" s="62">
        <f>'2013-Worksheet'!O13*1000</f>
        <v>185435.18125029301</v>
      </c>
      <c r="AM7" s="62">
        <f>'2013-Worksheet'!P13*1000</f>
        <v>186042.95950025783</v>
      </c>
      <c r="AN7" s="305">
        <f t="shared" ref="AN7:AN10" si="2">SUM(AB7:AM7)</f>
        <v>2167134.9636647757</v>
      </c>
    </row>
    <row r="8" spans="1:40" hidden="1" outlineLevel="1" x14ac:dyDescent="0.3">
      <c r="A8" s="50" t="s">
        <v>367</v>
      </c>
      <c r="B8" s="62">
        <f>'2011-Worksheet'!E13*1000</f>
        <v>0</v>
      </c>
      <c r="C8" s="62">
        <f>'2011-Worksheet'!F13*1000</f>
        <v>0</v>
      </c>
      <c r="D8" s="62">
        <f>'2011-Worksheet'!G13*1000</f>
        <v>0</v>
      </c>
      <c r="E8" s="62">
        <f>'2011-Worksheet'!H13*1000</f>
        <v>0</v>
      </c>
      <c r="F8" s="62">
        <f>'2011-Worksheet'!I13*1000</f>
        <v>0</v>
      </c>
      <c r="G8" s="62">
        <f>'2011-Worksheet'!J13*1000</f>
        <v>0</v>
      </c>
      <c r="H8" s="62">
        <f>'2011-Worksheet'!K13*1000</f>
        <v>0</v>
      </c>
      <c r="I8" s="62">
        <f>'2011-Worksheet'!L13*1000</f>
        <v>0</v>
      </c>
      <c r="J8" s="62">
        <f>'2011-Worksheet'!M13*1000</f>
        <v>0</v>
      </c>
      <c r="K8" s="62">
        <f>'2011-Worksheet'!N13*1000</f>
        <v>0</v>
      </c>
      <c r="L8" s="62">
        <f>'2011-Worksheet'!O13*1000</f>
        <v>0</v>
      </c>
      <c r="M8" s="62">
        <f>'2011-Worksheet'!P13*1000</f>
        <v>0</v>
      </c>
      <c r="N8" s="62">
        <f t="shared" si="0"/>
        <v>0</v>
      </c>
      <c r="O8" s="62">
        <f>'2012-Worksheet'!E13*1000</f>
        <v>15000</v>
      </c>
      <c r="P8" s="62">
        <f>'2012-Worksheet'!F13*1000</f>
        <v>56000</v>
      </c>
      <c r="Q8" s="62">
        <f>'2012-Worksheet'!G13*1000</f>
        <v>116000</v>
      </c>
      <c r="R8" s="62">
        <f>'2012-Worksheet'!H13*1000</f>
        <v>197000</v>
      </c>
      <c r="S8" s="62">
        <f>'2012-Worksheet'!I13*1000</f>
        <v>349000</v>
      </c>
      <c r="T8" s="62">
        <f>'2012-Worksheet'!J13*1000</f>
        <v>511000</v>
      </c>
      <c r="U8" s="62">
        <f>'2012-Worksheet'!K13*1000</f>
        <v>673000</v>
      </c>
      <c r="V8" s="62">
        <f>'2012-Worksheet'!L13*1000</f>
        <v>835000</v>
      </c>
      <c r="W8" s="62">
        <f>'2012-Worksheet'!M13*1000</f>
        <v>997000</v>
      </c>
      <c r="X8" s="62">
        <f>'2012-Worksheet'!N13*1000</f>
        <v>1159000</v>
      </c>
      <c r="Y8" s="62">
        <f>'2012-Worksheet'!O13*1000</f>
        <v>1321000</v>
      </c>
      <c r="Z8" s="62">
        <f>'2012-Worksheet'!P13*1000</f>
        <v>1483000</v>
      </c>
      <c r="AA8" s="62">
        <f t="shared" si="1"/>
        <v>7712000</v>
      </c>
      <c r="AB8" s="62">
        <f>'2013-Worksheet'!E14*1000</f>
        <v>2503350</v>
      </c>
      <c r="AC8" s="62">
        <f>'2013-Worksheet'!F14*1000</f>
        <v>3472682.5</v>
      </c>
      <c r="AD8" s="62">
        <f>'2013-Worksheet'!G14*1000</f>
        <v>4393548.375</v>
      </c>
      <c r="AE8" s="62">
        <f>'2013-Worksheet'!H14*1000</f>
        <v>5268370.9562499998</v>
      </c>
      <c r="AF8" s="62">
        <f>'2013-Worksheet'!I14*1000</f>
        <v>6099452.4084374998</v>
      </c>
      <c r="AG8" s="62">
        <f>'2013-Worksheet'!J14*1000</f>
        <v>6888979.7880156245</v>
      </c>
      <c r="AH8" s="62">
        <f>'2013-Worksheet'!K14*1000</f>
        <v>7839030.7986148437</v>
      </c>
      <c r="AI8" s="62">
        <f>'2013-Worksheet'!L14*1000</f>
        <v>8741579.2586841024</v>
      </c>
      <c r="AJ8" s="62">
        <f>'2013-Worksheet'!M14*1000</f>
        <v>9599000.2957498971</v>
      </c>
      <c r="AK8" s="62">
        <f>'2013-Worksheet'!N14*1000</f>
        <v>10413550.280962402</v>
      </c>
      <c r="AL8" s="62">
        <f>'2013-Worksheet'!O14*1000</f>
        <v>11187372.76691428</v>
      </c>
      <c r="AM8" s="62">
        <f>'2013-Worksheet'!P14*1000</f>
        <v>11922504.128568565</v>
      </c>
      <c r="AN8" s="305">
        <f t="shared" si="2"/>
        <v>88329421.557197213</v>
      </c>
    </row>
    <row r="9" spans="1:40" hidden="1" outlineLevel="1" x14ac:dyDescent="0.3">
      <c r="A9" s="50" t="s">
        <v>372</v>
      </c>
      <c r="B9" s="62">
        <f>'2011-Worksheet'!E15*1000</f>
        <v>0</v>
      </c>
      <c r="C9" s="62">
        <f>'2011-Worksheet'!F15*1000</f>
        <v>0</v>
      </c>
      <c r="D9" s="62">
        <f>'2011-Worksheet'!G15*1000</f>
        <v>0</v>
      </c>
      <c r="E9" s="62">
        <f>'2011-Worksheet'!H15*1000</f>
        <v>0</v>
      </c>
      <c r="F9" s="62">
        <f>'2011-Worksheet'!I15*1000</f>
        <v>0</v>
      </c>
      <c r="G9" s="62">
        <f>'2011-Worksheet'!J15*1000</f>
        <v>0</v>
      </c>
      <c r="H9" s="62">
        <f>'2011-Worksheet'!K15*1000</f>
        <v>0</v>
      </c>
      <c r="I9" s="62">
        <f>'2011-Worksheet'!L15*1000</f>
        <v>0</v>
      </c>
      <c r="J9" s="62">
        <f>'2011-Worksheet'!M15*1000</f>
        <v>0</v>
      </c>
      <c r="K9" s="62">
        <f>'2011-Worksheet'!N15*1000</f>
        <v>0</v>
      </c>
      <c r="L9" s="62">
        <f>'2011-Worksheet'!O15*1000</f>
        <v>0</v>
      </c>
      <c r="M9" s="62">
        <f>'2011-Worksheet'!P15*1000</f>
        <v>0</v>
      </c>
      <c r="N9" s="62">
        <f t="shared" si="0"/>
        <v>0</v>
      </c>
      <c r="O9" s="62">
        <f>'2012-Worksheet'!E15*1000</f>
        <v>1800</v>
      </c>
      <c r="P9" s="62">
        <f>'2012-Worksheet'!F15*1000</f>
        <v>6720</v>
      </c>
      <c r="Q9" s="62">
        <f>'2012-Worksheet'!G15*1000</f>
        <v>13920</v>
      </c>
      <c r="R9" s="62">
        <f>'2012-Worksheet'!H15*1000</f>
        <v>23640</v>
      </c>
      <c r="S9" s="62">
        <f>'2012-Worksheet'!I15*1000</f>
        <v>41880</v>
      </c>
      <c r="T9" s="62">
        <f>'2012-Worksheet'!J15*1000</f>
        <v>61320</v>
      </c>
      <c r="U9" s="62">
        <f>'2012-Worksheet'!K15*1000</f>
        <v>80760</v>
      </c>
      <c r="V9" s="62">
        <f>'2012-Worksheet'!L15*1000</f>
        <v>100200</v>
      </c>
      <c r="W9" s="62">
        <f>'2012-Worksheet'!M15*1000</f>
        <v>119640</v>
      </c>
      <c r="X9" s="62">
        <f>'2012-Worksheet'!N15*1000</f>
        <v>139080</v>
      </c>
      <c r="Y9" s="62">
        <f>'2012-Worksheet'!O15*1000</f>
        <v>158520</v>
      </c>
      <c r="Z9" s="62">
        <f>'2012-Worksheet'!P15*1000</f>
        <v>177960</v>
      </c>
      <c r="AA9" s="62">
        <f t="shared" si="1"/>
        <v>925440</v>
      </c>
      <c r="AB9" s="62">
        <f>'2013-Worksheet'!E16*1000</f>
        <v>300402.00000000006</v>
      </c>
      <c r="AC9" s="62">
        <f>'2013-Worksheet'!F16*1000</f>
        <v>416721.9</v>
      </c>
      <c r="AD9" s="62">
        <f>'2013-Worksheet'!G16*1000</f>
        <v>527225.80500000005</v>
      </c>
      <c r="AE9" s="62">
        <f>'2013-Worksheet'!H16*1000</f>
        <v>632204.51475000009</v>
      </c>
      <c r="AF9" s="62">
        <f>'2013-Worksheet'!I16*1000</f>
        <v>731934.28901249997</v>
      </c>
      <c r="AG9" s="62">
        <f>'2013-Worksheet'!J16*1000</f>
        <v>826677.57456187496</v>
      </c>
      <c r="AH9" s="62">
        <f>'2013-Worksheet'!K16*1000</f>
        <v>940683.69583378127</v>
      </c>
      <c r="AI9" s="62">
        <f>'2013-Worksheet'!L16*1000</f>
        <v>1048989.511042092</v>
      </c>
      <c r="AJ9" s="62">
        <f>'2013-Worksheet'!M16*1000</f>
        <v>1151880.0354899873</v>
      </c>
      <c r="AK9" s="62">
        <f>'2013-Worksheet'!N16*1000</f>
        <v>1249626.0337154879</v>
      </c>
      <c r="AL9" s="62">
        <f>'2013-Worksheet'!O16*1000</f>
        <v>1342484.7320297132</v>
      </c>
      <c r="AM9" s="62">
        <f>'2013-Worksheet'!P16*1000</f>
        <v>1430700.4954282274</v>
      </c>
      <c r="AN9" s="305">
        <f t="shared" si="2"/>
        <v>10599530.586863665</v>
      </c>
    </row>
    <row r="10" spans="1:40" hidden="1" outlineLevel="1" x14ac:dyDescent="0.3">
      <c r="A10" s="50" t="s">
        <v>3</v>
      </c>
      <c r="B10" s="62">
        <f>'2011-Worksheet'!E16*1000</f>
        <v>5000</v>
      </c>
      <c r="C10" s="62">
        <f>'2011-Worksheet'!F16*1000</f>
        <v>5000</v>
      </c>
      <c r="D10" s="62">
        <f>'2011-Worksheet'!G16*1000</f>
        <v>5000</v>
      </c>
      <c r="E10" s="62">
        <f>'2011-Worksheet'!H16*1000</f>
        <v>5000</v>
      </c>
      <c r="F10" s="62">
        <f>'2011-Worksheet'!I16*1000</f>
        <v>5000</v>
      </c>
      <c r="G10" s="62">
        <f>'2011-Worksheet'!J16*1000</f>
        <v>5000</v>
      </c>
      <c r="H10" s="62">
        <f>'2011-Worksheet'!K16*1000</f>
        <v>5000</v>
      </c>
      <c r="I10" s="62">
        <f>'2011-Worksheet'!L16*1000</f>
        <v>5000</v>
      </c>
      <c r="J10" s="62">
        <f>'2011-Worksheet'!M16*1000</f>
        <v>5000</v>
      </c>
      <c r="K10" s="62">
        <f>'2011-Worksheet'!N16*1000</f>
        <v>5000</v>
      </c>
      <c r="L10" s="62">
        <f>'2011-Worksheet'!O16*1000</f>
        <v>5000</v>
      </c>
      <c r="M10" s="62">
        <f>'2011-Worksheet'!P16*1000</f>
        <v>5000</v>
      </c>
      <c r="N10" s="62">
        <f t="shared" si="0"/>
        <v>60000</v>
      </c>
      <c r="O10" s="62">
        <f>'2012-Worksheet'!E16*1000</f>
        <v>0</v>
      </c>
      <c r="P10" s="62">
        <f>'2012-Worksheet'!F16*1000</f>
        <v>0</v>
      </c>
      <c r="Q10" s="62">
        <f>'2012-Worksheet'!G16*1000</f>
        <v>0</v>
      </c>
      <c r="R10" s="62">
        <f>'2012-Worksheet'!H16*1000</f>
        <v>0</v>
      </c>
      <c r="S10" s="62">
        <f>'2012-Worksheet'!I16*1000</f>
        <v>0</v>
      </c>
      <c r="T10" s="62">
        <f>'2012-Worksheet'!J16*1000</f>
        <v>0</v>
      </c>
      <c r="U10" s="62">
        <f>'2012-Worksheet'!K16*1000</f>
        <v>0</v>
      </c>
      <c r="V10" s="62">
        <f>'2012-Worksheet'!L16*1000</f>
        <v>0</v>
      </c>
      <c r="W10" s="62">
        <f>'2012-Worksheet'!M16*1000</f>
        <v>0</v>
      </c>
      <c r="X10" s="62">
        <f>'2012-Worksheet'!N16*1000</f>
        <v>0</v>
      </c>
      <c r="Y10" s="62">
        <f>'2012-Worksheet'!O16*1000</f>
        <v>0</v>
      </c>
      <c r="Z10" s="62">
        <f>'2012-Worksheet'!P16*1000</f>
        <v>0</v>
      </c>
      <c r="AA10" s="62">
        <f t="shared" si="1"/>
        <v>0</v>
      </c>
      <c r="AB10" s="62">
        <f>'2013-Worksheet'!E17*1000</f>
        <v>30960</v>
      </c>
      <c r="AC10" s="62">
        <f>'2013-Worksheet'!F17*1000</f>
        <v>30960</v>
      </c>
      <c r="AD10" s="62">
        <f>'2013-Worksheet'!G17*1000</f>
        <v>30960</v>
      </c>
      <c r="AE10" s="62">
        <f>'2013-Worksheet'!H17*1000</f>
        <v>30960</v>
      </c>
      <c r="AF10" s="62">
        <f>'2013-Worksheet'!I17*1000</f>
        <v>30960</v>
      </c>
      <c r="AG10" s="62">
        <f>'2013-Worksheet'!J17*1000</f>
        <v>30960</v>
      </c>
      <c r="AH10" s="62">
        <f>'2013-Worksheet'!K17*1000</f>
        <v>37840</v>
      </c>
      <c r="AI10" s="62">
        <f>'2013-Worksheet'!L17*1000</f>
        <v>37840</v>
      </c>
      <c r="AJ10" s="62">
        <f>'2013-Worksheet'!M17*1000</f>
        <v>37840</v>
      </c>
      <c r="AK10" s="62">
        <f>'2013-Worksheet'!N17*1000</f>
        <v>37840</v>
      </c>
      <c r="AL10" s="62">
        <f>'2013-Worksheet'!O17*1000</f>
        <v>37840</v>
      </c>
      <c r="AM10" s="62">
        <f>'2013-Worksheet'!P17*1000</f>
        <v>37840</v>
      </c>
      <c r="AN10" s="305">
        <f t="shared" si="2"/>
        <v>412800</v>
      </c>
    </row>
    <row r="11" spans="1:40" collapsed="1" x14ac:dyDescent="0.3">
      <c r="A11" s="324"/>
    </row>
    <row r="12" spans="1:40" x14ac:dyDescent="0.3">
      <c r="A12" s="61" t="s">
        <v>14</v>
      </c>
      <c r="B12" s="325">
        <f t="shared" ref="B12:AM12" si="3">SUM(B6:B11)</f>
        <v>5000</v>
      </c>
      <c r="C12" s="325">
        <f t="shared" si="3"/>
        <v>5000</v>
      </c>
      <c r="D12" s="325">
        <f t="shared" si="3"/>
        <v>15596</v>
      </c>
      <c r="E12" s="325">
        <f t="shared" si="3"/>
        <v>13866</v>
      </c>
      <c r="F12" s="325">
        <f t="shared" si="3"/>
        <v>21812</v>
      </c>
      <c r="G12" s="325">
        <f t="shared" si="3"/>
        <v>20028</v>
      </c>
      <c r="H12" s="325">
        <f t="shared" si="3"/>
        <v>37053</v>
      </c>
      <c r="I12" s="325">
        <f t="shared" si="3"/>
        <v>30491</v>
      </c>
      <c r="J12" s="325">
        <f t="shared" si="3"/>
        <v>31702</v>
      </c>
      <c r="K12" s="325">
        <f t="shared" si="3"/>
        <v>37605</v>
      </c>
      <c r="L12" s="325">
        <f t="shared" si="3"/>
        <v>49199</v>
      </c>
      <c r="M12" s="325">
        <f t="shared" si="3"/>
        <v>42624</v>
      </c>
      <c r="N12" s="520">
        <f>SUM(B12:M12)</f>
        <v>309976</v>
      </c>
      <c r="O12" s="325">
        <f t="shared" si="3"/>
        <v>51260</v>
      </c>
      <c r="P12" s="325">
        <f t="shared" si="3"/>
        <v>108397</v>
      </c>
      <c r="Q12" s="325">
        <f t="shared" si="3"/>
        <v>187144</v>
      </c>
      <c r="R12" s="325">
        <f t="shared" si="3"/>
        <v>284194</v>
      </c>
      <c r="S12" s="325">
        <f t="shared" si="3"/>
        <v>466669</v>
      </c>
      <c r="T12" s="325">
        <f t="shared" si="3"/>
        <v>664873</v>
      </c>
      <c r="U12" s="325">
        <f t="shared" si="3"/>
        <v>860546</v>
      </c>
      <c r="V12" s="325">
        <f t="shared" si="3"/>
        <v>1062150</v>
      </c>
      <c r="W12" s="325">
        <f t="shared" si="3"/>
        <v>1270870</v>
      </c>
      <c r="X12" s="325">
        <f t="shared" si="3"/>
        <v>1474712</v>
      </c>
      <c r="Y12" s="325">
        <f t="shared" si="3"/>
        <v>1683864</v>
      </c>
      <c r="Z12" s="325">
        <f t="shared" si="3"/>
        <v>1895845</v>
      </c>
      <c r="AA12" s="520">
        <f>SUM(O12:Z12)</f>
        <v>10010524</v>
      </c>
      <c r="AB12" s="325">
        <f t="shared" si="3"/>
        <v>3069409</v>
      </c>
      <c r="AC12" s="325">
        <f t="shared" si="3"/>
        <v>4158759.7199999997</v>
      </c>
      <c r="AD12" s="325">
        <f t="shared" si="3"/>
        <v>5189359.9415999996</v>
      </c>
      <c r="AE12" s="325">
        <f t="shared" si="3"/>
        <v>6172915.2212079996</v>
      </c>
      <c r="AF12" s="325">
        <f t="shared" si="3"/>
        <v>7109322.6376330396</v>
      </c>
      <c r="AG12" s="325">
        <f t="shared" si="3"/>
        <v>7996884.0299385749</v>
      </c>
      <c r="AH12" s="325">
        <f t="shared" si="3"/>
        <v>9072558.841726372</v>
      </c>
      <c r="AI12" s="325">
        <f t="shared" si="3"/>
        <v>10088109.595330611</v>
      </c>
      <c r="AJ12" s="325">
        <f t="shared" si="3"/>
        <v>11052809.017771771</v>
      </c>
      <c r="AK12" s="325">
        <f t="shared" si="3"/>
        <v>11969869.83882595</v>
      </c>
      <c r="AL12" s="325">
        <f t="shared" si="3"/>
        <v>12841487.680194287</v>
      </c>
      <c r="AM12" s="325">
        <f t="shared" si="3"/>
        <v>13669566.583497051</v>
      </c>
      <c r="AN12" s="325">
        <f>SUM(AB12:AM12)</f>
        <v>102391052.10772566</v>
      </c>
    </row>
    <row r="13" spans="1:40" x14ac:dyDescent="0.3">
      <c r="A13" s="324"/>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1:40" ht="15.6" x14ac:dyDescent="0.35">
      <c r="A14" s="326" t="s">
        <v>15</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row>
    <row r="15" spans="1:40" hidden="1" outlineLevel="2" x14ac:dyDescent="0.3">
      <c r="A15" s="50" t="s">
        <v>747</v>
      </c>
      <c r="B15" s="62">
        <f>'2011-Worksheet'!E21*1000</f>
        <v>0</v>
      </c>
      <c r="C15" s="62">
        <f>'2011-Worksheet'!F21*1000</f>
        <v>0</v>
      </c>
      <c r="D15" s="62">
        <f>'2011-Worksheet'!G21*1000</f>
        <v>0</v>
      </c>
      <c r="E15" s="62">
        <f>'2011-Worksheet'!H21*1000</f>
        <v>0</v>
      </c>
      <c r="F15" s="62">
        <f>'2011-Worksheet'!I21*1000</f>
        <v>5000</v>
      </c>
      <c r="G15" s="62">
        <f>'2011-Worksheet'!J21*1000</f>
        <v>5000</v>
      </c>
      <c r="H15" s="62">
        <f>'2011-Worksheet'!K21*1000</f>
        <v>5000</v>
      </c>
      <c r="I15" s="62">
        <f>'2011-Worksheet'!L21*1000</f>
        <v>5000</v>
      </c>
      <c r="J15" s="62">
        <f>'2011-Worksheet'!M21*1000</f>
        <v>5000</v>
      </c>
      <c r="K15" s="62">
        <f>'2011-Worksheet'!N21*1000</f>
        <v>5000</v>
      </c>
      <c r="L15" s="62">
        <f>'2011-Worksheet'!O21*1000</f>
        <v>5000</v>
      </c>
      <c r="M15" s="62">
        <f>'2011-Worksheet'!P21*1000</f>
        <v>5000</v>
      </c>
      <c r="N15" s="62">
        <f>SUM(B15:M15)</f>
        <v>40000</v>
      </c>
      <c r="O15" s="62">
        <f>'2012-Worksheet'!E22*1000</f>
        <v>12500</v>
      </c>
      <c r="P15" s="62">
        <f>'2012-Worksheet'!F22*1000</f>
        <v>12500</v>
      </c>
      <c r="Q15" s="62">
        <f>'2012-Worksheet'!G22*1000</f>
        <v>12500</v>
      </c>
      <c r="R15" s="62">
        <f>'2012-Worksheet'!H22*1000</f>
        <v>15000</v>
      </c>
      <c r="S15" s="62">
        <f>'2012-Worksheet'!I22*1000</f>
        <v>15000</v>
      </c>
      <c r="T15" s="62">
        <f>'2012-Worksheet'!J22*1000</f>
        <v>15000</v>
      </c>
      <c r="U15" s="62">
        <f>'2012-Worksheet'!K22*1000</f>
        <v>17500</v>
      </c>
      <c r="V15" s="62">
        <f>'2012-Worksheet'!L22*1000</f>
        <v>17500</v>
      </c>
      <c r="W15" s="62">
        <f>'2012-Worksheet'!M22*1000</f>
        <v>17500</v>
      </c>
      <c r="X15" s="62">
        <f>'2012-Worksheet'!N22*1000</f>
        <v>20000</v>
      </c>
      <c r="Y15" s="62">
        <f>'2012-Worksheet'!O22*1000</f>
        <v>20000</v>
      </c>
      <c r="Z15" s="62">
        <f>'2012-Worksheet'!P22*1000</f>
        <v>20000</v>
      </c>
      <c r="AA15" s="62">
        <f>SUM(O15:Z15)</f>
        <v>195000</v>
      </c>
      <c r="AB15" s="62">
        <f>'2013-Worksheet'!E23*1000</f>
        <v>20000</v>
      </c>
      <c r="AC15" s="62">
        <f>'2013-Worksheet'!F23*1000</f>
        <v>20000</v>
      </c>
      <c r="AD15" s="62">
        <f>'2013-Worksheet'!G23*1000</f>
        <v>20000</v>
      </c>
      <c r="AE15" s="62">
        <f>'2013-Worksheet'!H23*1000</f>
        <v>24000</v>
      </c>
      <c r="AF15" s="62">
        <f>'2013-Worksheet'!I23*1000</f>
        <v>24000</v>
      </c>
      <c r="AG15" s="62">
        <f>'2013-Worksheet'!J23*1000</f>
        <v>24000</v>
      </c>
      <c r="AH15" s="62">
        <f>'2013-Worksheet'!K23*1000</f>
        <v>24000</v>
      </c>
      <c r="AI15" s="62">
        <f>'2013-Worksheet'!L23*1000</f>
        <v>24000</v>
      </c>
      <c r="AJ15" s="62">
        <f>'2013-Worksheet'!M23*1000</f>
        <v>27000</v>
      </c>
      <c r="AK15" s="62">
        <f>'2013-Worksheet'!N23*1000</f>
        <v>27000</v>
      </c>
      <c r="AL15" s="62">
        <f>'2013-Worksheet'!O23*1000</f>
        <v>27000</v>
      </c>
      <c r="AM15" s="62">
        <f>'2013-Worksheet'!P23*1000</f>
        <v>27000</v>
      </c>
      <c r="AN15" s="305">
        <f>SUM(AB15:AM15)</f>
        <v>288000</v>
      </c>
    </row>
    <row r="16" spans="1:40" hidden="1" outlineLevel="2" x14ac:dyDescent="0.3">
      <c r="A16" s="50" t="s">
        <v>748</v>
      </c>
      <c r="B16" s="62">
        <f>'2011-Worksheet'!E22*1000</f>
        <v>0</v>
      </c>
      <c r="C16" s="62">
        <f>'2011-Worksheet'!F22*1000</f>
        <v>0</v>
      </c>
      <c r="D16" s="62">
        <f>'2011-Worksheet'!G22*1000</f>
        <v>0</v>
      </c>
      <c r="E16" s="62">
        <f>'2011-Worksheet'!H22*1000</f>
        <v>0</v>
      </c>
      <c r="F16" s="62">
        <f>'2011-Worksheet'!I22*1000</f>
        <v>3330</v>
      </c>
      <c r="G16" s="62">
        <f>'2011-Worksheet'!J22*1000</f>
        <v>3330</v>
      </c>
      <c r="H16" s="62">
        <f>'2011-Worksheet'!K22*1000</f>
        <v>3330</v>
      </c>
      <c r="I16" s="62">
        <f>'2011-Worksheet'!L22*1000</f>
        <v>3330</v>
      </c>
      <c r="J16" s="62">
        <f>'2011-Worksheet'!M22*1000</f>
        <v>3330</v>
      </c>
      <c r="K16" s="62">
        <f>'2011-Worksheet'!N22*1000</f>
        <v>3330</v>
      </c>
      <c r="L16" s="62">
        <f>'2011-Worksheet'!O22*1000</f>
        <v>3330</v>
      </c>
      <c r="M16" s="62">
        <f>'2011-Worksheet'!P22*1000</f>
        <v>3330</v>
      </c>
      <c r="N16" s="62">
        <f t="shared" ref="N16:N18" si="4">SUM(B16:M16)</f>
        <v>26640</v>
      </c>
      <c r="O16" s="62">
        <f>'2012-Worksheet'!E23*1000</f>
        <v>12000</v>
      </c>
      <c r="P16" s="62">
        <f>'2012-Worksheet'!F23*1000</f>
        <v>12000</v>
      </c>
      <c r="Q16" s="62">
        <f>'2012-Worksheet'!G23*1000</f>
        <v>12000</v>
      </c>
      <c r="R16" s="62">
        <f>'2012-Worksheet'!H23*1000</f>
        <v>15000</v>
      </c>
      <c r="S16" s="62">
        <f>'2012-Worksheet'!I23*1000</f>
        <v>15000</v>
      </c>
      <c r="T16" s="62">
        <f>'2012-Worksheet'!J23*1000</f>
        <v>15000</v>
      </c>
      <c r="U16" s="62">
        <f>'2012-Worksheet'!K23*1000</f>
        <v>15000</v>
      </c>
      <c r="V16" s="62">
        <f>'2012-Worksheet'!L23*1000</f>
        <v>15000</v>
      </c>
      <c r="W16" s="62">
        <f>'2012-Worksheet'!M23*1000</f>
        <v>15000</v>
      </c>
      <c r="X16" s="62">
        <f>'2012-Worksheet'!N23*1000</f>
        <v>15000</v>
      </c>
      <c r="Y16" s="62">
        <f>'2012-Worksheet'!O23*1000</f>
        <v>15000</v>
      </c>
      <c r="Z16" s="62">
        <f>'2012-Worksheet'!P23*1000</f>
        <v>15000</v>
      </c>
      <c r="AA16" s="62">
        <f t="shared" ref="AA16:AA18" si="5">SUM(O16:Z16)</f>
        <v>171000</v>
      </c>
      <c r="AB16" s="62">
        <f>'2013-Worksheet'!E24*1000</f>
        <v>26000</v>
      </c>
      <c r="AC16" s="62">
        <f>'2013-Worksheet'!F24*1000</f>
        <v>26000</v>
      </c>
      <c r="AD16" s="62">
        <f>'2013-Worksheet'!G24*1000</f>
        <v>26000</v>
      </c>
      <c r="AE16" s="62">
        <f>'2013-Worksheet'!H24*1000</f>
        <v>26000</v>
      </c>
      <c r="AF16" s="62">
        <f>'2013-Worksheet'!I24*1000</f>
        <v>26000</v>
      </c>
      <c r="AG16" s="62">
        <f>'2013-Worksheet'!J24*1000</f>
        <v>26000</v>
      </c>
      <c r="AH16" s="62">
        <f>'2013-Worksheet'!K24*1000</f>
        <v>26000</v>
      </c>
      <c r="AI16" s="62">
        <f>'2013-Worksheet'!L24*1000</f>
        <v>26000</v>
      </c>
      <c r="AJ16" s="62">
        <f>'2013-Worksheet'!M24*1000</f>
        <v>26000</v>
      </c>
      <c r="AK16" s="62">
        <f>'2013-Worksheet'!N24*1000</f>
        <v>26000</v>
      </c>
      <c r="AL16" s="62">
        <f>'2013-Worksheet'!O24*1000</f>
        <v>26000</v>
      </c>
      <c r="AM16" s="62">
        <f>'2013-Worksheet'!P24*1000</f>
        <v>26000</v>
      </c>
      <c r="AN16" s="305">
        <f t="shared" ref="AN16:AN18" si="6">SUM(AB16:AM16)</f>
        <v>312000</v>
      </c>
    </row>
    <row r="17" spans="1:40" hidden="1" outlineLevel="2" x14ac:dyDescent="0.3">
      <c r="A17" s="50" t="s">
        <v>385</v>
      </c>
      <c r="B17" s="62">
        <f>'2011-Worksheet'!E23*1000</f>
        <v>0</v>
      </c>
      <c r="C17" s="62">
        <f>'2011-Worksheet'!F23*1000</f>
        <v>0</v>
      </c>
      <c r="D17" s="62">
        <f>'2011-Worksheet'!G23*1000</f>
        <v>0</v>
      </c>
      <c r="E17" s="62">
        <f>'2011-Worksheet'!H23*1000</f>
        <v>0</v>
      </c>
      <c r="F17" s="62">
        <f>'2011-Worksheet'!I23*1000</f>
        <v>3000</v>
      </c>
      <c r="G17" s="62">
        <f>'2011-Worksheet'!J23*1000</f>
        <v>3000</v>
      </c>
      <c r="H17" s="62">
        <f>'2011-Worksheet'!K23*1000</f>
        <v>4500</v>
      </c>
      <c r="I17" s="62">
        <f>'2011-Worksheet'!L23*1000</f>
        <v>4500</v>
      </c>
      <c r="J17" s="62">
        <f>'2011-Worksheet'!M23*1000</f>
        <v>7000</v>
      </c>
      <c r="K17" s="62">
        <f>'2011-Worksheet'!N23*1000</f>
        <v>7000</v>
      </c>
      <c r="L17" s="62">
        <f>'2011-Worksheet'!O23*1000</f>
        <v>7000</v>
      </c>
      <c r="M17" s="62">
        <f>'2011-Worksheet'!P23*1000</f>
        <v>8000</v>
      </c>
      <c r="N17" s="62">
        <f t="shared" si="4"/>
        <v>44000</v>
      </c>
      <c r="O17" s="62">
        <f>'2012-Worksheet'!E24*1000</f>
        <v>8500</v>
      </c>
      <c r="P17" s="62">
        <f>'2012-Worksheet'!F24*1000</f>
        <v>8500</v>
      </c>
      <c r="Q17" s="62">
        <f>'2012-Worksheet'!G24*1000</f>
        <v>8500</v>
      </c>
      <c r="R17" s="62">
        <f>'2012-Worksheet'!H24*1000</f>
        <v>8500</v>
      </c>
      <c r="S17" s="62">
        <f>'2012-Worksheet'!I24*1000</f>
        <v>8500</v>
      </c>
      <c r="T17" s="62">
        <f>'2012-Worksheet'!J24*1000</f>
        <v>8500</v>
      </c>
      <c r="U17" s="62">
        <f>'2012-Worksheet'!K24*1000</f>
        <v>8500</v>
      </c>
      <c r="V17" s="62">
        <f>'2012-Worksheet'!L24*1000</f>
        <v>8500</v>
      </c>
      <c r="W17" s="62">
        <f>'2012-Worksheet'!M24*1000</f>
        <v>8500</v>
      </c>
      <c r="X17" s="62">
        <f>'2012-Worksheet'!N24*1000</f>
        <v>8500</v>
      </c>
      <c r="Y17" s="62">
        <f>'2012-Worksheet'!O24*1000</f>
        <v>8500</v>
      </c>
      <c r="Z17" s="62">
        <f>'2012-Worksheet'!P24*1000</f>
        <v>8500</v>
      </c>
      <c r="AA17" s="62">
        <f t="shared" si="5"/>
        <v>102000</v>
      </c>
      <c r="AB17" s="62">
        <f>'2013-Worksheet'!E25*1000</f>
        <v>10000</v>
      </c>
      <c r="AC17" s="62">
        <f>'2013-Worksheet'!F25*1000</f>
        <v>10000</v>
      </c>
      <c r="AD17" s="62">
        <f>'2013-Worksheet'!G25*1000</f>
        <v>10000</v>
      </c>
      <c r="AE17" s="62">
        <f>'2013-Worksheet'!H25*1000</f>
        <v>12500</v>
      </c>
      <c r="AF17" s="62">
        <f>'2013-Worksheet'!I25*1000</f>
        <v>12500</v>
      </c>
      <c r="AG17" s="62">
        <f>'2013-Worksheet'!J25*1000</f>
        <v>12500</v>
      </c>
      <c r="AH17" s="62">
        <f>'2013-Worksheet'!K25*1000</f>
        <v>12500</v>
      </c>
      <c r="AI17" s="62">
        <f>'2013-Worksheet'!L25*1000</f>
        <v>12500</v>
      </c>
      <c r="AJ17" s="62">
        <f>'2013-Worksheet'!M25*1000</f>
        <v>12500</v>
      </c>
      <c r="AK17" s="62">
        <f>'2013-Worksheet'!N25*1000</f>
        <v>12500</v>
      </c>
      <c r="AL17" s="62">
        <f>'2013-Worksheet'!O25*1000</f>
        <v>12500</v>
      </c>
      <c r="AM17" s="62">
        <f>'2013-Worksheet'!P25*1000</f>
        <v>12500</v>
      </c>
      <c r="AN17" s="305">
        <f t="shared" si="6"/>
        <v>142500</v>
      </c>
    </row>
    <row r="18" spans="1:40" hidden="1" outlineLevel="2" x14ac:dyDescent="0.3">
      <c r="A18" s="50" t="s">
        <v>705</v>
      </c>
      <c r="B18" s="62">
        <v>0</v>
      </c>
      <c r="C18" s="62">
        <v>0</v>
      </c>
      <c r="D18" s="62">
        <v>0</v>
      </c>
      <c r="E18" s="62">
        <v>0</v>
      </c>
      <c r="F18" s="62">
        <v>0</v>
      </c>
      <c r="G18" s="62">
        <v>0</v>
      </c>
      <c r="H18" s="62">
        <v>0</v>
      </c>
      <c r="I18" s="62">
        <v>0</v>
      </c>
      <c r="J18" s="62">
        <v>0</v>
      </c>
      <c r="K18" s="62">
        <v>0</v>
      </c>
      <c r="L18" s="62">
        <v>0</v>
      </c>
      <c r="M18" s="62">
        <v>0</v>
      </c>
      <c r="N18" s="62">
        <f t="shared" si="4"/>
        <v>0</v>
      </c>
      <c r="O18" s="62">
        <f>'2012-Worksheet'!E21*1000</f>
        <v>18000</v>
      </c>
      <c r="P18" s="62">
        <f>'2012-Worksheet'!F21*1000</f>
        <v>18000</v>
      </c>
      <c r="Q18" s="62">
        <f>'2012-Worksheet'!G21*1000</f>
        <v>12000</v>
      </c>
      <c r="R18" s="62">
        <f>'2012-Worksheet'!H21*1000</f>
        <v>12000</v>
      </c>
      <c r="S18" s="62">
        <f>'2012-Worksheet'!I21*1000</f>
        <v>12000</v>
      </c>
      <c r="T18" s="62">
        <f>'2012-Worksheet'!J21*1000</f>
        <v>12000</v>
      </c>
      <c r="U18" s="62">
        <f>'2012-Worksheet'!K21*1000</f>
        <v>18000</v>
      </c>
      <c r="V18" s="62">
        <f>'2012-Worksheet'!L21*1000</f>
        <v>18000</v>
      </c>
      <c r="W18" s="62">
        <f>'2012-Worksheet'!M21*1000</f>
        <v>18000</v>
      </c>
      <c r="X18" s="62">
        <f>'2012-Worksheet'!N21*1000</f>
        <v>12000</v>
      </c>
      <c r="Y18" s="62">
        <f>'2012-Worksheet'!O21*1000</f>
        <v>12000</v>
      </c>
      <c r="Z18" s="62">
        <f>'2012-Worksheet'!P21*1000</f>
        <v>12000</v>
      </c>
      <c r="AA18" s="62">
        <f t="shared" si="5"/>
        <v>174000</v>
      </c>
      <c r="AB18" s="62">
        <f>'2013-Worksheet'!E22*1000</f>
        <v>18000</v>
      </c>
      <c r="AC18" s="62">
        <f>'2013-Worksheet'!F22*1000</f>
        <v>18000</v>
      </c>
      <c r="AD18" s="62">
        <f>'2013-Worksheet'!G22*1000</f>
        <v>14500</v>
      </c>
      <c r="AE18" s="62">
        <f>'2013-Worksheet'!H22*1000</f>
        <v>14500</v>
      </c>
      <c r="AF18" s="62">
        <f>'2013-Worksheet'!I22*1000</f>
        <v>16000</v>
      </c>
      <c r="AG18" s="62">
        <f>'2013-Worksheet'!J22*1000</f>
        <v>16000</v>
      </c>
      <c r="AH18" s="62">
        <f>'2013-Worksheet'!K22*1000</f>
        <v>20000</v>
      </c>
      <c r="AI18" s="62">
        <f>'2013-Worksheet'!L22*1000</f>
        <v>20000</v>
      </c>
      <c r="AJ18" s="62">
        <f>'2013-Worksheet'!M22*1000</f>
        <v>20000</v>
      </c>
      <c r="AK18" s="62">
        <f>'2013-Worksheet'!N22*1000</f>
        <v>20000</v>
      </c>
      <c r="AL18" s="62">
        <f>'2013-Worksheet'!O22*1000</f>
        <v>20000</v>
      </c>
      <c r="AM18" s="62">
        <f>'2013-Worksheet'!P22*1000</f>
        <v>20000</v>
      </c>
      <c r="AN18" s="305">
        <f t="shared" si="6"/>
        <v>217000</v>
      </c>
    </row>
    <row r="19" spans="1:40" hidden="1" outlineLevel="2" x14ac:dyDescent="0.3">
      <c r="A19" s="50"/>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row>
    <row r="20" spans="1:40" collapsed="1" x14ac:dyDescent="0.3">
      <c r="A20" s="50" t="s">
        <v>56</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row>
    <row r="21" spans="1:40" x14ac:dyDescent="0.3">
      <c r="A21" s="61" t="s">
        <v>15</v>
      </c>
      <c r="B21" s="76">
        <f>SUM(B15:B20)</f>
        <v>0</v>
      </c>
      <c r="C21" s="76">
        <f t="shared" ref="C21:AM21" si="7">SUM(C15:C20)</f>
        <v>0</v>
      </c>
      <c r="D21" s="76">
        <f t="shared" si="7"/>
        <v>0</v>
      </c>
      <c r="E21" s="76">
        <f t="shared" si="7"/>
        <v>0</v>
      </c>
      <c r="F21" s="76">
        <f t="shared" si="7"/>
        <v>11330</v>
      </c>
      <c r="G21" s="76">
        <f t="shared" si="7"/>
        <v>11330</v>
      </c>
      <c r="H21" s="76">
        <f t="shared" si="7"/>
        <v>12830</v>
      </c>
      <c r="I21" s="76">
        <f t="shared" si="7"/>
        <v>12830</v>
      </c>
      <c r="J21" s="76">
        <f t="shared" si="7"/>
        <v>15330</v>
      </c>
      <c r="K21" s="76">
        <f t="shared" si="7"/>
        <v>15330</v>
      </c>
      <c r="L21" s="76">
        <f t="shared" si="7"/>
        <v>15330</v>
      </c>
      <c r="M21" s="76">
        <f t="shared" si="7"/>
        <v>16330</v>
      </c>
      <c r="N21" s="521">
        <f>SUM(B21:M21)</f>
        <v>110640</v>
      </c>
      <c r="O21" s="76">
        <f t="shared" si="7"/>
        <v>51000</v>
      </c>
      <c r="P21" s="76">
        <f t="shared" si="7"/>
        <v>51000</v>
      </c>
      <c r="Q21" s="76">
        <f t="shared" si="7"/>
        <v>45000</v>
      </c>
      <c r="R21" s="76">
        <f t="shared" si="7"/>
        <v>50500</v>
      </c>
      <c r="S21" s="76">
        <f t="shared" si="7"/>
        <v>50500</v>
      </c>
      <c r="T21" s="76">
        <f t="shared" si="7"/>
        <v>50500</v>
      </c>
      <c r="U21" s="76">
        <f t="shared" si="7"/>
        <v>59000</v>
      </c>
      <c r="V21" s="76">
        <f t="shared" si="7"/>
        <v>59000</v>
      </c>
      <c r="W21" s="76">
        <f t="shared" si="7"/>
        <v>59000</v>
      </c>
      <c r="X21" s="76">
        <f t="shared" si="7"/>
        <v>55500</v>
      </c>
      <c r="Y21" s="76">
        <f t="shared" si="7"/>
        <v>55500</v>
      </c>
      <c r="Z21" s="76">
        <f t="shared" si="7"/>
        <v>55500</v>
      </c>
      <c r="AA21" s="521">
        <f>SUM(O21:Z21)</f>
        <v>642000</v>
      </c>
      <c r="AB21" s="76">
        <f t="shared" si="7"/>
        <v>74000</v>
      </c>
      <c r="AC21" s="76">
        <f t="shared" si="7"/>
        <v>74000</v>
      </c>
      <c r="AD21" s="76">
        <f t="shared" si="7"/>
        <v>70500</v>
      </c>
      <c r="AE21" s="76">
        <f t="shared" si="7"/>
        <v>77000</v>
      </c>
      <c r="AF21" s="76">
        <f t="shared" si="7"/>
        <v>78500</v>
      </c>
      <c r="AG21" s="76">
        <f t="shared" si="7"/>
        <v>78500</v>
      </c>
      <c r="AH21" s="76">
        <f t="shared" si="7"/>
        <v>82500</v>
      </c>
      <c r="AI21" s="76">
        <f t="shared" si="7"/>
        <v>82500</v>
      </c>
      <c r="AJ21" s="76">
        <f t="shared" si="7"/>
        <v>85500</v>
      </c>
      <c r="AK21" s="76">
        <f t="shared" si="7"/>
        <v>85500</v>
      </c>
      <c r="AL21" s="76">
        <f t="shared" si="7"/>
        <v>85500</v>
      </c>
      <c r="AM21" s="76">
        <f t="shared" si="7"/>
        <v>85500</v>
      </c>
      <c r="AN21" s="76">
        <f>SUM(AB21:AM21)</f>
        <v>959500</v>
      </c>
    </row>
    <row r="22" spans="1:40" x14ac:dyDescent="0.3">
      <c r="A22" s="61" t="s">
        <v>16</v>
      </c>
      <c r="B22" s="62">
        <f t="shared" ref="B22:AM22" si="8">B12-B21</f>
        <v>5000</v>
      </c>
      <c r="C22" s="62">
        <f t="shared" si="8"/>
        <v>5000</v>
      </c>
      <c r="D22" s="62">
        <f t="shared" si="8"/>
        <v>15596</v>
      </c>
      <c r="E22" s="62">
        <f t="shared" si="8"/>
        <v>13866</v>
      </c>
      <c r="F22" s="62">
        <f t="shared" si="8"/>
        <v>10482</v>
      </c>
      <c r="G22" s="62">
        <f t="shared" si="8"/>
        <v>8698</v>
      </c>
      <c r="H22" s="62">
        <f t="shared" si="8"/>
        <v>24223</v>
      </c>
      <c r="I22" s="62">
        <f t="shared" si="8"/>
        <v>17661</v>
      </c>
      <c r="J22" s="62">
        <f t="shared" si="8"/>
        <v>16372</v>
      </c>
      <c r="K22" s="62">
        <f t="shared" si="8"/>
        <v>22275</v>
      </c>
      <c r="L22" s="62">
        <f t="shared" si="8"/>
        <v>33869</v>
      </c>
      <c r="M22" s="62">
        <f t="shared" si="8"/>
        <v>26294</v>
      </c>
      <c r="N22" s="62">
        <f>SUM(B22:M22)</f>
        <v>199336</v>
      </c>
      <c r="O22" s="62">
        <f t="shared" si="8"/>
        <v>260</v>
      </c>
      <c r="P22" s="62">
        <f t="shared" si="8"/>
        <v>57397</v>
      </c>
      <c r="Q22" s="62">
        <f t="shared" si="8"/>
        <v>142144</v>
      </c>
      <c r="R22" s="62">
        <f t="shared" si="8"/>
        <v>233694</v>
      </c>
      <c r="S22" s="62">
        <f t="shared" si="8"/>
        <v>416169</v>
      </c>
      <c r="T22" s="62">
        <f t="shared" si="8"/>
        <v>614373</v>
      </c>
      <c r="U22" s="62">
        <f t="shared" si="8"/>
        <v>801546</v>
      </c>
      <c r="V22" s="62">
        <f t="shared" si="8"/>
        <v>1003150</v>
      </c>
      <c r="W22" s="62">
        <f t="shared" si="8"/>
        <v>1211870</v>
      </c>
      <c r="X22" s="62">
        <f t="shared" si="8"/>
        <v>1419212</v>
      </c>
      <c r="Y22" s="62">
        <f t="shared" si="8"/>
        <v>1628364</v>
      </c>
      <c r="Z22" s="62">
        <f t="shared" si="8"/>
        <v>1840345</v>
      </c>
      <c r="AA22" s="62">
        <f>SUM(O22:Z22)</f>
        <v>9368524</v>
      </c>
      <c r="AB22" s="62">
        <f t="shared" si="8"/>
        <v>2995409</v>
      </c>
      <c r="AC22" s="62">
        <f t="shared" si="8"/>
        <v>4084759.7199999997</v>
      </c>
      <c r="AD22" s="62">
        <f t="shared" si="8"/>
        <v>5118859.9415999996</v>
      </c>
      <c r="AE22" s="62">
        <f t="shared" si="8"/>
        <v>6095915.2212079996</v>
      </c>
      <c r="AF22" s="62">
        <f t="shared" si="8"/>
        <v>7030822.6376330396</v>
      </c>
      <c r="AG22" s="62">
        <f t="shared" si="8"/>
        <v>7918384.0299385749</v>
      </c>
      <c r="AH22" s="62">
        <f t="shared" si="8"/>
        <v>8990058.841726372</v>
      </c>
      <c r="AI22" s="62">
        <f t="shared" si="8"/>
        <v>10005609.595330611</v>
      </c>
      <c r="AJ22" s="62">
        <f t="shared" si="8"/>
        <v>10967309.017771771</v>
      </c>
      <c r="AK22" s="62">
        <f t="shared" si="8"/>
        <v>11884369.83882595</v>
      </c>
      <c r="AL22" s="62">
        <f t="shared" si="8"/>
        <v>12755987.680194287</v>
      </c>
      <c r="AM22" s="62">
        <f t="shared" si="8"/>
        <v>13584066.583497051</v>
      </c>
      <c r="AN22" s="62">
        <f>SUM(AB22:AM22)</f>
        <v>101431552.10772566</v>
      </c>
    </row>
    <row r="23" spans="1:40" x14ac:dyDescent="0.3">
      <c r="A23" s="6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40" ht="15.6" x14ac:dyDescent="0.35">
      <c r="A24" s="326" t="s">
        <v>17</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row>
    <row r="25" spans="1:40" x14ac:dyDescent="0.3">
      <c r="A25" s="61" t="s">
        <v>18</v>
      </c>
      <c r="B25" s="62"/>
      <c r="C25" s="62"/>
      <c r="D25" s="62"/>
      <c r="E25" s="62"/>
      <c r="F25" s="62"/>
      <c r="G25" s="62"/>
      <c r="H25" s="62"/>
      <c r="I25" s="62"/>
      <c r="J25" s="62"/>
      <c r="K25" s="62"/>
      <c r="L25" s="62"/>
      <c r="M25" s="62"/>
      <c r="N25" s="63">
        <f>SUM(B25:M25)</f>
        <v>0</v>
      </c>
      <c r="O25" s="62"/>
      <c r="P25" s="62"/>
      <c r="Q25" s="62"/>
      <c r="R25" s="62"/>
      <c r="S25" s="62"/>
      <c r="T25" s="62"/>
      <c r="U25" s="62"/>
      <c r="V25" s="62"/>
      <c r="W25" s="62"/>
      <c r="X25" s="62"/>
      <c r="Y25" s="62"/>
      <c r="Z25" s="62"/>
      <c r="AA25" s="63">
        <f>SUM(O25:Z25)</f>
        <v>0</v>
      </c>
      <c r="AB25" s="62"/>
      <c r="AC25" s="62"/>
      <c r="AD25" s="62"/>
      <c r="AE25" s="62"/>
      <c r="AF25" s="62"/>
      <c r="AG25" s="62"/>
      <c r="AH25" s="62"/>
      <c r="AI25" s="62"/>
      <c r="AJ25" s="62"/>
      <c r="AK25" s="62"/>
      <c r="AL25" s="62"/>
      <c r="AM25" s="62"/>
      <c r="AN25" s="557">
        <f>SUM(AB25:AM25)</f>
        <v>0</v>
      </c>
    </row>
    <row r="26" spans="1:40" hidden="1" outlineLevel="1" x14ac:dyDescent="0.3">
      <c r="A26" s="50" t="s">
        <v>67</v>
      </c>
      <c r="B26" s="63">
        <f>'Operating Exp-Software'!F8</f>
        <v>0</v>
      </c>
      <c r="C26" s="63">
        <f>'Operating Exp-Software'!G8</f>
        <v>0</v>
      </c>
      <c r="D26" s="63">
        <f>'Operating Exp-Software'!H8</f>
        <v>0</v>
      </c>
      <c r="E26" s="63">
        <f>'Operating Exp-Software'!I8</f>
        <v>0</v>
      </c>
      <c r="F26" s="63">
        <f>'Operating Exp-Software'!J8</f>
        <v>0</v>
      </c>
      <c r="G26" s="63">
        <f>'Operating Exp-Software'!K8</f>
        <v>0</v>
      </c>
      <c r="H26" s="63">
        <f>'Operating Exp-Software'!L8</f>
        <v>0</v>
      </c>
      <c r="I26" s="63">
        <f>'Operating Exp-Software'!M8</f>
        <v>0</v>
      </c>
      <c r="J26" s="63">
        <f>'Operating Exp-Software'!N8</f>
        <v>0</v>
      </c>
      <c r="K26" s="63">
        <f>'Operating Exp-Software'!O8</f>
        <v>0</v>
      </c>
      <c r="L26" s="63">
        <f>'Operating Exp-Software'!P8</f>
        <v>0</v>
      </c>
      <c r="M26" s="63">
        <f>'Operating Exp-Software'!Q8</f>
        <v>0</v>
      </c>
      <c r="N26" s="63">
        <f>SUM(B26:M26)</f>
        <v>0</v>
      </c>
      <c r="O26" s="63">
        <f>'Operating Exp-Software'!R8</f>
        <v>0</v>
      </c>
      <c r="P26" s="63">
        <f>'Operating Exp-Software'!S8</f>
        <v>0</v>
      </c>
      <c r="Q26" s="63">
        <f>'Operating Exp-Software'!T8</f>
        <v>0</v>
      </c>
      <c r="R26" s="63">
        <f>'Operating Exp-Software'!U8</f>
        <v>0</v>
      </c>
      <c r="S26" s="63">
        <f>'Operating Exp-Software'!V8</f>
        <v>0</v>
      </c>
      <c r="T26" s="63">
        <f>'Operating Exp-Software'!W8</f>
        <v>0</v>
      </c>
      <c r="U26" s="63">
        <f>'Operating Exp-Software'!X8</f>
        <v>0</v>
      </c>
      <c r="V26" s="63">
        <f>'Operating Exp-Software'!Y8</f>
        <v>0</v>
      </c>
      <c r="W26" s="63">
        <f>'Operating Exp-Software'!Z8</f>
        <v>0</v>
      </c>
      <c r="X26" s="63">
        <f>'Operating Exp-Software'!AA8</f>
        <v>0</v>
      </c>
      <c r="Y26" s="63">
        <f>'Operating Exp-Software'!AB8</f>
        <v>0</v>
      </c>
      <c r="Z26" s="63">
        <f>'Operating Exp-Software'!AC8</f>
        <v>0</v>
      </c>
      <c r="AA26" s="63">
        <f>SUM(O26:Z26)</f>
        <v>0</v>
      </c>
      <c r="AB26" s="63">
        <f>'Operating Exp-Software'!AD8</f>
        <v>0</v>
      </c>
      <c r="AC26" s="63">
        <f>'Operating Exp-Software'!AE8</f>
        <v>0</v>
      </c>
      <c r="AD26" s="63">
        <f>'Operating Exp-Software'!AF8</f>
        <v>0</v>
      </c>
      <c r="AE26" s="63">
        <f>'Operating Exp-Software'!AG8</f>
        <v>0</v>
      </c>
      <c r="AF26" s="63">
        <f>'Operating Exp-Software'!AH8</f>
        <v>0</v>
      </c>
      <c r="AG26" s="63">
        <f>'Operating Exp-Software'!AI8</f>
        <v>0</v>
      </c>
      <c r="AH26" s="63">
        <f>'Operating Exp-Software'!AJ8</f>
        <v>0</v>
      </c>
      <c r="AI26" s="63">
        <f>'Operating Exp-Software'!AK8</f>
        <v>0</v>
      </c>
      <c r="AJ26" s="63">
        <f>'Operating Exp-Software'!AL8</f>
        <v>0</v>
      </c>
      <c r="AK26" s="63">
        <f>'Operating Exp-Software'!AM8</f>
        <v>0</v>
      </c>
      <c r="AL26" s="63">
        <f>'Operating Exp-Software'!AN8</f>
        <v>0</v>
      </c>
      <c r="AM26" s="63">
        <f>'Operating Exp-Software'!AO8</f>
        <v>0</v>
      </c>
      <c r="AN26" s="557">
        <f>SUM(AB26:AM26)</f>
        <v>0</v>
      </c>
    </row>
    <row r="27" spans="1:40" hidden="1" outlineLevel="1" x14ac:dyDescent="0.3">
      <c r="A27" s="50" t="s">
        <v>69</v>
      </c>
      <c r="B27" s="63">
        <f>'Operating Exp-Software'!F9</f>
        <v>0</v>
      </c>
      <c r="C27" s="63">
        <f>'Operating Exp-Software'!G9</f>
        <v>0</v>
      </c>
      <c r="D27" s="63">
        <f>'Operating Exp-Software'!H9</f>
        <v>0</v>
      </c>
      <c r="E27" s="63">
        <f>'Operating Exp-Software'!I9</f>
        <v>0</v>
      </c>
      <c r="F27" s="63">
        <f>'Operating Exp-Software'!J9</f>
        <v>0</v>
      </c>
      <c r="G27" s="63">
        <f>'Operating Exp-Software'!K9</f>
        <v>0</v>
      </c>
      <c r="H27" s="63">
        <f>'Operating Exp-Software'!L9</f>
        <v>0</v>
      </c>
      <c r="I27" s="63">
        <f>'Operating Exp-Software'!M9</f>
        <v>0</v>
      </c>
      <c r="J27" s="63">
        <f>'Operating Exp-Software'!N9</f>
        <v>0</v>
      </c>
      <c r="K27" s="63">
        <f>'Operating Exp-Software'!O9</f>
        <v>0</v>
      </c>
      <c r="L27" s="63">
        <f>'Operating Exp-Software'!P9</f>
        <v>0</v>
      </c>
      <c r="M27" s="63">
        <f>'Operating Exp-Software'!Q9</f>
        <v>0</v>
      </c>
      <c r="N27" s="63">
        <f t="shared" ref="N27:N79" si="9">SUM(B27:M27)</f>
        <v>0</v>
      </c>
      <c r="O27" s="63">
        <f>'Operating Exp-Software'!R9</f>
        <v>0</v>
      </c>
      <c r="P27" s="63">
        <f>'Operating Exp-Software'!S9</f>
        <v>0</v>
      </c>
      <c r="Q27" s="63">
        <f>'Operating Exp-Software'!T9</f>
        <v>0</v>
      </c>
      <c r="R27" s="63">
        <f>'Operating Exp-Software'!U9</f>
        <v>0</v>
      </c>
      <c r="S27" s="63">
        <f>'Operating Exp-Software'!V9</f>
        <v>0</v>
      </c>
      <c r="T27" s="63">
        <f>'Operating Exp-Software'!W9</f>
        <v>0</v>
      </c>
      <c r="U27" s="63">
        <f>'Operating Exp-Software'!X9</f>
        <v>0</v>
      </c>
      <c r="V27" s="63">
        <f>'Operating Exp-Software'!Y9</f>
        <v>0</v>
      </c>
      <c r="W27" s="63">
        <f>'Operating Exp-Software'!Z9</f>
        <v>0</v>
      </c>
      <c r="X27" s="63">
        <f>'Operating Exp-Software'!AA9</f>
        <v>0</v>
      </c>
      <c r="Y27" s="63">
        <f>'Operating Exp-Software'!AB9</f>
        <v>0</v>
      </c>
      <c r="Z27" s="63">
        <f>'Operating Exp-Software'!AC9</f>
        <v>0</v>
      </c>
      <c r="AA27" s="63">
        <f t="shared" ref="AA27:AA79" si="10">SUM(O27:Z27)</f>
        <v>0</v>
      </c>
      <c r="AB27" s="63">
        <f>'Operating Exp-Software'!AD9</f>
        <v>0</v>
      </c>
      <c r="AC27" s="63">
        <f>'Operating Exp-Software'!AE9</f>
        <v>0</v>
      </c>
      <c r="AD27" s="63">
        <f>'Operating Exp-Software'!AF9</f>
        <v>0</v>
      </c>
      <c r="AE27" s="63">
        <f>'Operating Exp-Software'!AG9</f>
        <v>0</v>
      </c>
      <c r="AF27" s="63">
        <f>'Operating Exp-Software'!AH9</f>
        <v>0</v>
      </c>
      <c r="AG27" s="63">
        <f>'Operating Exp-Software'!AI9</f>
        <v>0</v>
      </c>
      <c r="AH27" s="63">
        <f>'Operating Exp-Software'!AJ9</f>
        <v>0</v>
      </c>
      <c r="AI27" s="63">
        <f>'Operating Exp-Software'!AK9</f>
        <v>0</v>
      </c>
      <c r="AJ27" s="63">
        <f>'Operating Exp-Software'!AL9</f>
        <v>0</v>
      </c>
      <c r="AK27" s="63">
        <f>'Operating Exp-Software'!AM9</f>
        <v>0</v>
      </c>
      <c r="AL27" s="63">
        <f>'Operating Exp-Software'!AN9</f>
        <v>0</v>
      </c>
      <c r="AM27" s="63">
        <f>'Operating Exp-Software'!AO9</f>
        <v>0</v>
      </c>
      <c r="AN27" s="557">
        <f t="shared" ref="AN27:AN80" si="11">SUM(AB27:AM27)</f>
        <v>0</v>
      </c>
    </row>
    <row r="28" spans="1:40" hidden="1" outlineLevel="1" x14ac:dyDescent="0.3">
      <c r="A28" s="50" t="s">
        <v>68</v>
      </c>
      <c r="B28" s="63">
        <f>'Operating Exp-Software'!F10</f>
        <v>120</v>
      </c>
      <c r="C28" s="63">
        <f>'Operating Exp-Software'!G10</f>
        <v>120</v>
      </c>
      <c r="D28" s="63">
        <f>'Operating Exp-Software'!H10</f>
        <v>120</v>
      </c>
      <c r="E28" s="63">
        <f>'Operating Exp-Software'!I10</f>
        <v>120</v>
      </c>
      <c r="F28" s="63">
        <f>'Operating Exp-Software'!J10</f>
        <v>120</v>
      </c>
      <c r="G28" s="63">
        <f>'Operating Exp-Software'!K10</f>
        <v>120</v>
      </c>
      <c r="H28" s="63">
        <f>'Operating Exp-Software'!L10</f>
        <v>120</v>
      </c>
      <c r="I28" s="63">
        <f>'Operating Exp-Software'!M10</f>
        <v>120</v>
      </c>
      <c r="J28" s="63">
        <f>'Operating Exp-Software'!N10</f>
        <v>120</v>
      </c>
      <c r="K28" s="63">
        <f>'Operating Exp-Software'!O10</f>
        <v>120</v>
      </c>
      <c r="L28" s="63">
        <f>'Operating Exp-Software'!P10</f>
        <v>120</v>
      </c>
      <c r="M28" s="63">
        <f>'Operating Exp-Software'!Q10</f>
        <v>120</v>
      </c>
      <c r="N28" s="63">
        <f t="shared" si="9"/>
        <v>1440</v>
      </c>
      <c r="O28" s="63">
        <f>'Operating Exp-Software'!R10</f>
        <v>150</v>
      </c>
      <c r="P28" s="63">
        <f>'Operating Exp-Software'!S10</f>
        <v>150</v>
      </c>
      <c r="Q28" s="63">
        <f>'Operating Exp-Software'!T10</f>
        <v>150</v>
      </c>
      <c r="R28" s="63">
        <f>'Operating Exp-Software'!U10</f>
        <v>150</v>
      </c>
      <c r="S28" s="63">
        <f>'Operating Exp-Software'!V10</f>
        <v>150</v>
      </c>
      <c r="T28" s="63">
        <f>'Operating Exp-Software'!W10</f>
        <v>150</v>
      </c>
      <c r="U28" s="63">
        <f>'Operating Exp-Software'!X10</f>
        <v>150</v>
      </c>
      <c r="V28" s="63">
        <f>'Operating Exp-Software'!Y10</f>
        <v>150</v>
      </c>
      <c r="W28" s="63">
        <f>'Operating Exp-Software'!Z10</f>
        <v>150</v>
      </c>
      <c r="X28" s="63">
        <f>'Operating Exp-Software'!AA10</f>
        <v>150</v>
      </c>
      <c r="Y28" s="63">
        <f>'Operating Exp-Software'!AB10</f>
        <v>150</v>
      </c>
      <c r="Z28" s="63">
        <f>'Operating Exp-Software'!AC10</f>
        <v>150</v>
      </c>
      <c r="AA28" s="63">
        <f t="shared" si="10"/>
        <v>1800</v>
      </c>
      <c r="AB28" s="63">
        <f>'Operating Exp-Software'!AD10</f>
        <v>175</v>
      </c>
      <c r="AC28" s="63">
        <f>'Operating Exp-Software'!AE10</f>
        <v>175</v>
      </c>
      <c r="AD28" s="63">
        <f>'Operating Exp-Software'!AF10</f>
        <v>175</v>
      </c>
      <c r="AE28" s="63">
        <f>'Operating Exp-Software'!AG10</f>
        <v>175</v>
      </c>
      <c r="AF28" s="63">
        <f>'Operating Exp-Software'!AH10</f>
        <v>175</v>
      </c>
      <c r="AG28" s="63">
        <f>'Operating Exp-Software'!AI10</f>
        <v>175</v>
      </c>
      <c r="AH28" s="63">
        <f>'Operating Exp-Software'!AJ10</f>
        <v>175</v>
      </c>
      <c r="AI28" s="63">
        <f>'Operating Exp-Software'!AK10</f>
        <v>175</v>
      </c>
      <c r="AJ28" s="63">
        <f>'Operating Exp-Software'!AL10</f>
        <v>175</v>
      </c>
      <c r="AK28" s="63">
        <f>'Operating Exp-Software'!AM10</f>
        <v>175</v>
      </c>
      <c r="AL28" s="63">
        <f>'Operating Exp-Software'!AN10</f>
        <v>175</v>
      </c>
      <c r="AM28" s="63">
        <f>'Operating Exp-Software'!AO10</f>
        <v>175</v>
      </c>
      <c r="AN28" s="557">
        <f t="shared" si="11"/>
        <v>2100</v>
      </c>
    </row>
    <row r="29" spans="1:40" hidden="1" outlineLevel="1" x14ac:dyDescent="0.3">
      <c r="A29" s="50" t="s">
        <v>70</v>
      </c>
      <c r="B29" s="64">
        <f>'Headcount-Software'!O100</f>
        <v>1343.33</v>
      </c>
      <c r="C29" s="64">
        <f>'Headcount-Software'!P100</f>
        <v>1756.6599999999999</v>
      </c>
      <c r="D29" s="64">
        <f>'Headcount-Software'!Q100</f>
        <v>1937.4899999999998</v>
      </c>
      <c r="E29" s="64">
        <f>'Headcount-Software'!R100</f>
        <v>1937.4899999999998</v>
      </c>
      <c r="F29" s="64">
        <f>'Headcount-Software'!S100</f>
        <v>3239.4799999999996</v>
      </c>
      <c r="G29" s="64">
        <f>'Headcount-Software'!T100</f>
        <v>3239.4799999999996</v>
      </c>
      <c r="H29" s="64">
        <f>'Headcount-Software'!U100</f>
        <v>3239.4799999999996</v>
      </c>
      <c r="I29" s="64">
        <f>'Headcount-Software'!V100</f>
        <v>3376.91</v>
      </c>
      <c r="J29" s="64">
        <f>'Headcount-Software'!W100</f>
        <v>3265.31</v>
      </c>
      <c r="K29" s="64">
        <f>'Headcount-Software'!X100</f>
        <v>3678.6399999999994</v>
      </c>
      <c r="L29" s="64">
        <f>'Headcount-Software'!Y100</f>
        <v>3678.6399999999994</v>
      </c>
      <c r="M29" s="64">
        <f>'Headcount-Software'!Z100</f>
        <v>4091.9699999999993</v>
      </c>
      <c r="N29" s="63">
        <f t="shared" si="9"/>
        <v>34784.879999999997</v>
      </c>
      <c r="O29" s="64">
        <f>'Headcount-Software'!AA100</f>
        <v>5678.1399999999994</v>
      </c>
      <c r="P29" s="64">
        <f>'Headcount-Software'!AB100</f>
        <v>6334.2999999999993</v>
      </c>
      <c r="Q29" s="64">
        <f>'Headcount-Software'!AC100</f>
        <v>6644.2999999999993</v>
      </c>
      <c r="R29" s="64">
        <f>'Headcount-Software'!AD100</f>
        <v>6644.2999999999993</v>
      </c>
      <c r="S29" s="64">
        <f>'Headcount-Software'!AE100</f>
        <v>6644.2999999999993</v>
      </c>
      <c r="T29" s="64">
        <f>'Headcount-Software'!AF100</f>
        <v>6644.2999999999993</v>
      </c>
      <c r="U29" s="64">
        <f>'Headcount-Software'!AG100</f>
        <v>7057.6299999999992</v>
      </c>
      <c r="V29" s="64">
        <f>'Headcount-Software'!AH100</f>
        <v>6239.23</v>
      </c>
      <c r="W29" s="64">
        <f>'Headcount-Software'!AI100</f>
        <v>6127.6299999999992</v>
      </c>
      <c r="X29" s="64">
        <f>'Headcount-Software'!AJ100</f>
        <v>6127.6299999999992</v>
      </c>
      <c r="Y29" s="64">
        <f>'Headcount-Software'!AK100</f>
        <v>6127.6299999999992</v>
      </c>
      <c r="Z29" s="64">
        <f>'Headcount-Software'!AL100</f>
        <v>6127.6299999999992</v>
      </c>
      <c r="AA29" s="63">
        <f t="shared" si="10"/>
        <v>76397.02</v>
      </c>
      <c r="AB29" s="64">
        <f>'Headcount-Software'!AM100</f>
        <v>13625.73</v>
      </c>
      <c r="AC29" s="64">
        <f>'Headcount-Software'!AN100</f>
        <v>14245.73</v>
      </c>
      <c r="AD29" s="64">
        <f>'Headcount-Software'!AO100</f>
        <v>14865.73</v>
      </c>
      <c r="AE29" s="64">
        <f>'Headcount-Software'!AP100</f>
        <v>15816.39</v>
      </c>
      <c r="AF29" s="64">
        <f>'Headcount-Software'!AQ100</f>
        <v>17387.050000000003</v>
      </c>
      <c r="AG29" s="64">
        <f>'Headcount-Software'!AR100</f>
        <v>17387.050000000003</v>
      </c>
      <c r="AH29" s="64">
        <f>'Headcount-Software'!AS100</f>
        <v>17387.050000000003</v>
      </c>
      <c r="AI29" s="64">
        <f>'Headcount-Software'!AT100</f>
        <v>15874.249999999998</v>
      </c>
      <c r="AJ29" s="64">
        <f>'Headcount-Software'!AU100</f>
        <v>15542.55</v>
      </c>
      <c r="AK29" s="64">
        <f>'Headcount-Software'!AV100</f>
        <v>15542.55</v>
      </c>
      <c r="AL29" s="64">
        <f>'Headcount-Software'!AW100</f>
        <v>15542.55</v>
      </c>
      <c r="AM29" s="64">
        <f>'Headcount-Software'!AX100</f>
        <v>15145.829999999998</v>
      </c>
      <c r="AN29" s="557">
        <f t="shared" si="11"/>
        <v>188362.45999999996</v>
      </c>
    </row>
    <row r="30" spans="1:40" hidden="1" outlineLevel="1" x14ac:dyDescent="0.3">
      <c r="A30" s="50" t="s">
        <v>71</v>
      </c>
      <c r="B30" s="64">
        <f>'Headcount-Software'!O145</f>
        <v>314.17</v>
      </c>
      <c r="C30" s="64">
        <f>'Headcount-Software'!P145</f>
        <v>410.84000000000003</v>
      </c>
      <c r="D30" s="64">
        <f>'Headcount-Software'!Q145</f>
        <v>453.13000000000005</v>
      </c>
      <c r="E30" s="64">
        <f>'Headcount-Software'!R145</f>
        <v>453.13000000000005</v>
      </c>
      <c r="F30" s="64">
        <f>'Headcount-Software'!S145</f>
        <v>757.63999999999987</v>
      </c>
      <c r="G30" s="64">
        <f>'Headcount-Software'!T145</f>
        <v>757.63999999999987</v>
      </c>
      <c r="H30" s="64">
        <f>'Headcount-Software'!U145</f>
        <v>757.63999999999987</v>
      </c>
      <c r="I30" s="64">
        <f>'Headcount-Software'!V145</f>
        <v>981.18999999999983</v>
      </c>
      <c r="J30" s="64">
        <f>'Headcount-Software'!W145</f>
        <v>981.18999999999983</v>
      </c>
      <c r="K30" s="64">
        <f>'Headcount-Software'!X145</f>
        <v>1077.8599999999999</v>
      </c>
      <c r="L30" s="64">
        <f>'Headcount-Software'!Y145</f>
        <v>1077.8599999999999</v>
      </c>
      <c r="M30" s="64">
        <f>'Headcount-Software'!Z145</f>
        <v>1174.53</v>
      </c>
      <c r="N30" s="63">
        <f t="shared" si="9"/>
        <v>9196.8199999999979</v>
      </c>
      <c r="O30" s="64">
        <f>'Headcount-Software'!AA145</f>
        <v>1327.99</v>
      </c>
      <c r="P30" s="64">
        <f>'Headcount-Software'!AB145</f>
        <v>1481.45</v>
      </c>
      <c r="Q30" s="64">
        <f>'Headcount-Software'!AC145</f>
        <v>1553.95</v>
      </c>
      <c r="R30" s="64">
        <f>'Headcount-Software'!AD145</f>
        <v>1553.95</v>
      </c>
      <c r="S30" s="64">
        <f>'Headcount-Software'!AE145</f>
        <v>1553.95</v>
      </c>
      <c r="T30" s="64">
        <f>'Headcount-Software'!AF145</f>
        <v>1553.95</v>
      </c>
      <c r="U30" s="64">
        <f>'Headcount-Software'!AG145</f>
        <v>1650.6200000000001</v>
      </c>
      <c r="V30" s="64">
        <f>'Headcount-Software'!AH145</f>
        <v>1650.6200000000001</v>
      </c>
      <c r="W30" s="64">
        <f>'Headcount-Software'!AI145</f>
        <v>1650.6200000000001</v>
      </c>
      <c r="X30" s="64">
        <f>'Headcount-Software'!AJ145</f>
        <v>1650.6200000000001</v>
      </c>
      <c r="Y30" s="64">
        <f>'Headcount-Software'!AK145</f>
        <v>1650.6200000000001</v>
      </c>
      <c r="Z30" s="64">
        <f>'Headcount-Software'!AL145</f>
        <v>1650.6200000000001</v>
      </c>
      <c r="AA30" s="63">
        <f t="shared" si="10"/>
        <v>18928.960000000003</v>
      </c>
      <c r="AB30" s="64">
        <f>'Headcount-Software'!AM145</f>
        <v>3186.7400000000011</v>
      </c>
      <c r="AC30" s="64">
        <f>'Headcount-Software'!AN145</f>
        <v>3331.7400000000011</v>
      </c>
      <c r="AD30" s="64">
        <f>'Headcount-Software'!AO145</f>
        <v>3476.7400000000011</v>
      </c>
      <c r="AE30" s="64">
        <f>'Headcount-Software'!AP145</f>
        <v>3699.0800000000013</v>
      </c>
      <c r="AF30" s="64">
        <f>'Headcount-Software'!AQ145</f>
        <v>4066.4200000000014</v>
      </c>
      <c r="AG30" s="64">
        <f>'Headcount-Software'!AR145</f>
        <v>4066.4200000000014</v>
      </c>
      <c r="AH30" s="64">
        <f>'Headcount-Software'!AS145</f>
        <v>4066.4200000000014</v>
      </c>
      <c r="AI30" s="64">
        <f>'Headcount-Software'!AT145</f>
        <v>4066.4200000000014</v>
      </c>
      <c r="AJ30" s="64">
        <f>'Headcount-Software'!AU145</f>
        <v>4066.4200000000014</v>
      </c>
      <c r="AK30" s="64">
        <f>'Headcount-Software'!AV145</f>
        <v>4066.4200000000014</v>
      </c>
      <c r="AL30" s="64">
        <f>'Headcount-Software'!AW145</f>
        <v>4066.4200000000014</v>
      </c>
      <c r="AM30" s="64">
        <f>'Headcount-Software'!AX145</f>
        <v>4066.4200000000014</v>
      </c>
      <c r="AN30" s="557">
        <f t="shared" si="11"/>
        <v>46225.66</v>
      </c>
    </row>
    <row r="31" spans="1:40" hidden="1" outlineLevel="1" x14ac:dyDescent="0.3">
      <c r="A31" s="50" t="s">
        <v>72</v>
      </c>
      <c r="B31" s="64">
        <f>'Headcount-Software'!O190</f>
        <v>409.5</v>
      </c>
      <c r="C31" s="64">
        <f>'Headcount-Software'!P190</f>
        <v>229.5</v>
      </c>
      <c r="D31" s="64">
        <f>'Headcount-Software'!Q190</f>
        <v>128.25</v>
      </c>
      <c r="E31" s="64">
        <f>'Headcount-Software'!R190</f>
        <v>78.75</v>
      </c>
      <c r="F31" s="64">
        <f>'Headcount-Software'!S190</f>
        <v>639</v>
      </c>
      <c r="G31" s="64">
        <f>'Headcount-Software'!T190</f>
        <v>121.5</v>
      </c>
      <c r="H31" s="64">
        <f>'Headcount-Software'!U190</f>
        <v>0</v>
      </c>
      <c r="I31" s="64">
        <f>'Headcount-Software'!V190</f>
        <v>409.5</v>
      </c>
      <c r="J31" s="64">
        <f>'Headcount-Software'!W190</f>
        <v>49.5</v>
      </c>
      <c r="K31" s="64">
        <f>'Headcount-Software'!X190</f>
        <v>180</v>
      </c>
      <c r="L31" s="64">
        <f>'Headcount-Software'!Y190</f>
        <v>49.5</v>
      </c>
      <c r="M31" s="64">
        <f>'Headcount-Software'!Z190</f>
        <v>180</v>
      </c>
      <c r="N31" s="63">
        <f t="shared" si="9"/>
        <v>2475</v>
      </c>
      <c r="O31" s="64">
        <f>'Headcount-Software'!AA190</f>
        <v>2290.5</v>
      </c>
      <c r="P31" s="64">
        <f>'Headcount-Software'!AB190</f>
        <v>938.25</v>
      </c>
      <c r="Q31" s="64">
        <f>'Headcount-Software'!AC190</f>
        <v>276.75</v>
      </c>
      <c r="R31" s="64">
        <f>'Headcount-Software'!AD190</f>
        <v>166.5</v>
      </c>
      <c r="S31" s="64">
        <f>'Headcount-Software'!AE190</f>
        <v>0</v>
      </c>
      <c r="T31" s="64">
        <f>'Headcount-Software'!AF190</f>
        <v>0</v>
      </c>
      <c r="U31" s="64">
        <f>'Headcount-Software'!AG190</f>
        <v>180</v>
      </c>
      <c r="V31" s="64">
        <f>'Headcount-Software'!AH190</f>
        <v>49.5</v>
      </c>
      <c r="W31" s="64">
        <f>'Headcount-Software'!AI190</f>
        <v>0</v>
      </c>
      <c r="X31" s="64">
        <f>'Headcount-Software'!AJ190</f>
        <v>0</v>
      </c>
      <c r="Y31" s="64">
        <f>'Headcount-Software'!AK190</f>
        <v>0</v>
      </c>
      <c r="Z31" s="64">
        <f>'Headcount-Software'!AL190</f>
        <v>0</v>
      </c>
      <c r="AA31" s="63">
        <f t="shared" si="10"/>
        <v>3901.5</v>
      </c>
      <c r="AB31" s="64">
        <f>'Headcount-Software'!AM190</f>
        <v>5546.81</v>
      </c>
      <c r="AC31" s="64">
        <f>'Headcount-Software'!AN190</f>
        <v>1882.69</v>
      </c>
      <c r="AD31" s="64">
        <f>'Headcount-Software'!AO190</f>
        <v>643.5</v>
      </c>
      <c r="AE31" s="64">
        <f>'Headcount-Software'!AP190</f>
        <v>603</v>
      </c>
      <c r="AF31" s="64">
        <f>'Headcount-Software'!AQ190</f>
        <v>504</v>
      </c>
      <c r="AG31" s="64">
        <f>'Headcount-Software'!AR190</f>
        <v>0</v>
      </c>
      <c r="AH31" s="64">
        <f>'Headcount-Software'!AS190</f>
        <v>0</v>
      </c>
      <c r="AI31" s="64">
        <f>'Headcount-Software'!AT190</f>
        <v>0</v>
      </c>
      <c r="AJ31" s="64">
        <f>'Headcount-Software'!AU190</f>
        <v>0</v>
      </c>
      <c r="AK31" s="64">
        <f>'Headcount-Software'!AV190</f>
        <v>0</v>
      </c>
      <c r="AL31" s="64">
        <f>'Headcount-Software'!AW190</f>
        <v>0</v>
      </c>
      <c r="AM31" s="64">
        <f>'Headcount-Software'!AX190</f>
        <v>0</v>
      </c>
      <c r="AN31" s="557">
        <f t="shared" si="11"/>
        <v>9180</v>
      </c>
    </row>
    <row r="32" spans="1:40" hidden="1" outlineLevel="1" x14ac:dyDescent="0.3">
      <c r="A32" s="50" t="s">
        <v>73</v>
      </c>
      <c r="B32" s="64">
        <f>'Headcount-Software'!O235</f>
        <v>109.33</v>
      </c>
      <c r="C32" s="64">
        <f>'Headcount-Software'!P235</f>
        <v>56</v>
      </c>
      <c r="D32" s="64">
        <f>'Headcount-Software'!Q235</f>
        <v>26</v>
      </c>
      <c r="E32" s="64">
        <f>'Headcount-Software'!R235</f>
        <v>23.33</v>
      </c>
      <c r="F32" s="64">
        <f>'Headcount-Software'!S235</f>
        <v>172</v>
      </c>
      <c r="G32" s="64">
        <f>'Headcount-Software'!T235</f>
        <v>5.34</v>
      </c>
      <c r="H32" s="64">
        <f>'Headcount-Software'!U235</f>
        <v>0</v>
      </c>
      <c r="I32" s="64">
        <f>'Headcount-Software'!V235</f>
        <v>109.33</v>
      </c>
      <c r="J32" s="64">
        <f>'Headcount-Software'!W235</f>
        <v>2.67</v>
      </c>
      <c r="K32" s="64">
        <f>'Headcount-Software'!X235</f>
        <v>53.33</v>
      </c>
      <c r="L32" s="64">
        <f>'Headcount-Software'!Y235</f>
        <v>2.67</v>
      </c>
      <c r="M32" s="64">
        <f>'Headcount-Software'!Z235</f>
        <v>53.33</v>
      </c>
      <c r="N32" s="63">
        <f t="shared" si="9"/>
        <v>613.32999999999993</v>
      </c>
      <c r="O32" s="64">
        <f>'Headcount-Software'!AA235</f>
        <v>649.30999999999995</v>
      </c>
      <c r="P32" s="64">
        <f>'Headcount-Software'!AB235</f>
        <v>158.01999999999998</v>
      </c>
      <c r="Q32" s="64">
        <f>'Headcount-Software'!AC235</f>
        <v>63.33</v>
      </c>
      <c r="R32" s="64">
        <f>'Headcount-Software'!AD235</f>
        <v>25.34</v>
      </c>
      <c r="S32" s="64">
        <f>'Headcount-Software'!AE235</f>
        <v>0</v>
      </c>
      <c r="T32" s="64">
        <f>'Headcount-Software'!AF235</f>
        <v>0</v>
      </c>
      <c r="U32" s="64">
        <f>'Headcount-Software'!AG235</f>
        <v>53.33</v>
      </c>
      <c r="V32" s="64">
        <f>'Headcount-Software'!AH235</f>
        <v>2.67</v>
      </c>
      <c r="W32" s="64">
        <f>'Headcount-Software'!AI235</f>
        <v>0</v>
      </c>
      <c r="X32" s="64">
        <f>'Headcount-Software'!AJ235</f>
        <v>0</v>
      </c>
      <c r="Y32" s="64">
        <f>'Headcount-Software'!AK235</f>
        <v>0</v>
      </c>
      <c r="Z32" s="64">
        <f>'Headcount-Software'!AL235</f>
        <v>0</v>
      </c>
      <c r="AA32" s="63">
        <f t="shared" si="10"/>
        <v>952</v>
      </c>
      <c r="AB32" s="64">
        <f>'Headcount-Software'!AM235</f>
        <v>1558.12</v>
      </c>
      <c r="AC32" s="64">
        <f>'Headcount-Software'!AN235</f>
        <v>295.20000000000005</v>
      </c>
      <c r="AD32" s="64">
        <f>'Headcount-Software'!AO235</f>
        <v>130.68</v>
      </c>
      <c r="AE32" s="64">
        <f>'Headcount-Software'!AP235</f>
        <v>144</v>
      </c>
      <c r="AF32" s="64">
        <f>'Headcount-Software'!AQ235</f>
        <v>112</v>
      </c>
      <c r="AG32" s="64">
        <f>'Headcount-Software'!AR235</f>
        <v>0</v>
      </c>
      <c r="AH32" s="64">
        <f>'Headcount-Software'!AS235</f>
        <v>0</v>
      </c>
      <c r="AI32" s="64">
        <f>'Headcount-Software'!AT235</f>
        <v>0</v>
      </c>
      <c r="AJ32" s="64">
        <f>'Headcount-Software'!AU235</f>
        <v>0</v>
      </c>
      <c r="AK32" s="64">
        <f>'Headcount-Software'!AV235</f>
        <v>0</v>
      </c>
      <c r="AL32" s="64">
        <f>'Headcount-Software'!AW235</f>
        <v>0</v>
      </c>
      <c r="AM32" s="64">
        <f>'Headcount-Software'!AX235</f>
        <v>0</v>
      </c>
      <c r="AN32" s="557">
        <f t="shared" si="11"/>
        <v>2240</v>
      </c>
    </row>
    <row r="33" spans="1:40" hidden="1" outlineLevel="1" x14ac:dyDescent="0.3">
      <c r="A33" s="50" t="s">
        <v>80</v>
      </c>
      <c r="B33" s="64">
        <f>'Operating Exp-Software'!F11</f>
        <v>200</v>
      </c>
      <c r="C33" s="64">
        <f>'Operating Exp-Software'!G11</f>
        <v>300</v>
      </c>
      <c r="D33" s="64">
        <f>'Operating Exp-Software'!H11</f>
        <v>400</v>
      </c>
      <c r="E33" s="64">
        <f>'Operating Exp-Software'!I11</f>
        <v>400</v>
      </c>
      <c r="F33" s="64">
        <f>'Operating Exp-Software'!J11</f>
        <v>700</v>
      </c>
      <c r="G33" s="64">
        <f>'Operating Exp-Software'!K11</f>
        <v>700</v>
      </c>
      <c r="H33" s="64">
        <f>'Operating Exp-Software'!L11</f>
        <v>700</v>
      </c>
      <c r="I33" s="64">
        <f>'Operating Exp-Software'!M11</f>
        <v>900</v>
      </c>
      <c r="J33" s="64">
        <f>'Operating Exp-Software'!N11</f>
        <v>900</v>
      </c>
      <c r="K33" s="64">
        <f>'Operating Exp-Software'!O11</f>
        <v>1000</v>
      </c>
      <c r="L33" s="64">
        <f>'Operating Exp-Software'!P11</f>
        <v>1000</v>
      </c>
      <c r="M33" s="64">
        <f>'Operating Exp-Software'!Q11</f>
        <v>1100</v>
      </c>
      <c r="N33" s="63">
        <f t="shared" si="9"/>
        <v>8300</v>
      </c>
      <c r="O33" s="64">
        <f>'Operating Exp-Software'!R11</f>
        <v>1365</v>
      </c>
      <c r="P33" s="64">
        <f>'Operating Exp-Software'!S11</f>
        <v>1575</v>
      </c>
      <c r="Q33" s="64">
        <f>'Operating Exp-Software'!T11</f>
        <v>1680</v>
      </c>
      <c r="R33" s="64">
        <f>'Operating Exp-Software'!U11</f>
        <v>1680</v>
      </c>
      <c r="S33" s="64">
        <f>'Operating Exp-Software'!V11</f>
        <v>1680</v>
      </c>
      <c r="T33" s="64">
        <f>'Operating Exp-Software'!W11</f>
        <v>1680</v>
      </c>
      <c r="U33" s="64">
        <f>'Operating Exp-Software'!X11</f>
        <v>1785</v>
      </c>
      <c r="V33" s="64">
        <f>'Operating Exp-Software'!Y11</f>
        <v>1785</v>
      </c>
      <c r="W33" s="64">
        <f>'Operating Exp-Software'!Z11</f>
        <v>1785</v>
      </c>
      <c r="X33" s="64">
        <f>'Operating Exp-Software'!AA11</f>
        <v>1785</v>
      </c>
      <c r="Y33" s="64">
        <f>'Operating Exp-Software'!AB11</f>
        <v>1785</v>
      </c>
      <c r="Z33" s="64">
        <f>'Operating Exp-Software'!AC11</f>
        <v>1785</v>
      </c>
      <c r="AA33" s="63">
        <f t="shared" si="10"/>
        <v>20370</v>
      </c>
      <c r="AB33" s="64">
        <f>'Operating Exp-Software'!AD11</f>
        <v>3740</v>
      </c>
      <c r="AC33" s="64">
        <f>'Operating Exp-Software'!AE11</f>
        <v>3960</v>
      </c>
      <c r="AD33" s="64">
        <f>'Operating Exp-Software'!AF11</f>
        <v>4400</v>
      </c>
      <c r="AE33" s="64">
        <f>'Operating Exp-Software'!AG11</f>
        <v>5060</v>
      </c>
      <c r="AF33" s="64">
        <f>'Operating Exp-Software'!AH11</f>
        <v>5280</v>
      </c>
      <c r="AG33" s="64">
        <f>'Operating Exp-Software'!AI11</f>
        <v>5280</v>
      </c>
      <c r="AH33" s="64">
        <f>'Operating Exp-Software'!AJ11</f>
        <v>5390</v>
      </c>
      <c r="AI33" s="64">
        <f>'Operating Exp-Software'!AK11</f>
        <v>5390</v>
      </c>
      <c r="AJ33" s="64">
        <f>'Operating Exp-Software'!AL11</f>
        <v>5390</v>
      </c>
      <c r="AK33" s="64">
        <f>'Operating Exp-Software'!AM11</f>
        <v>5390</v>
      </c>
      <c r="AL33" s="64">
        <f>'Operating Exp-Software'!AN11</f>
        <v>5390</v>
      </c>
      <c r="AM33" s="64">
        <f>'Operating Exp-Software'!AO11</f>
        <v>5390</v>
      </c>
      <c r="AN33" s="557">
        <f t="shared" si="11"/>
        <v>60060</v>
      </c>
    </row>
    <row r="34" spans="1:40" hidden="1" outlineLevel="1" x14ac:dyDescent="0.3">
      <c r="A34" s="50" t="s">
        <v>81</v>
      </c>
      <c r="B34" s="64">
        <f>'Operating Exp-Software'!F12</f>
        <v>2200</v>
      </c>
      <c r="C34" s="64">
        <f>'Operating Exp-Software'!G12</f>
        <v>3300</v>
      </c>
      <c r="D34" s="64">
        <f>'Operating Exp-Software'!H12</f>
        <v>4400</v>
      </c>
      <c r="E34" s="64">
        <f>'Operating Exp-Software'!I12</f>
        <v>4400</v>
      </c>
      <c r="F34" s="64">
        <f>'Operating Exp-Software'!J12</f>
        <v>7700</v>
      </c>
      <c r="G34" s="64">
        <f>'Operating Exp-Software'!K12</f>
        <v>7700</v>
      </c>
      <c r="H34" s="64">
        <f>'Operating Exp-Software'!L12</f>
        <v>7700</v>
      </c>
      <c r="I34" s="64">
        <f>'Operating Exp-Software'!M12</f>
        <v>9900</v>
      </c>
      <c r="J34" s="64">
        <f>'Operating Exp-Software'!N12</f>
        <v>9900</v>
      </c>
      <c r="K34" s="64">
        <f>'Operating Exp-Software'!O12</f>
        <v>11000</v>
      </c>
      <c r="L34" s="64">
        <f>'Operating Exp-Software'!P12</f>
        <v>11000</v>
      </c>
      <c r="M34" s="64">
        <f>'Operating Exp-Software'!Q12</f>
        <v>12100</v>
      </c>
      <c r="N34" s="63">
        <f t="shared" si="9"/>
        <v>91300</v>
      </c>
      <c r="O34" s="64">
        <f>'Operating Exp-Software'!R12</f>
        <v>14950</v>
      </c>
      <c r="P34" s="64">
        <f>'Operating Exp-Software'!S12</f>
        <v>17250</v>
      </c>
      <c r="Q34" s="64">
        <f>'Operating Exp-Software'!T12</f>
        <v>18400</v>
      </c>
      <c r="R34" s="64">
        <f>'Operating Exp-Software'!U12</f>
        <v>18400</v>
      </c>
      <c r="S34" s="64">
        <f>'Operating Exp-Software'!V12</f>
        <v>18400</v>
      </c>
      <c r="T34" s="64">
        <f>'Operating Exp-Software'!W12</f>
        <v>18400</v>
      </c>
      <c r="U34" s="64">
        <f>'Operating Exp-Software'!X12</f>
        <v>19550</v>
      </c>
      <c r="V34" s="64">
        <f>'Operating Exp-Software'!Y12</f>
        <v>19550</v>
      </c>
      <c r="W34" s="64">
        <f>'Operating Exp-Software'!Z12</f>
        <v>19550</v>
      </c>
      <c r="X34" s="64">
        <f>'Operating Exp-Software'!AA12</f>
        <v>19550</v>
      </c>
      <c r="Y34" s="64">
        <f>'Operating Exp-Software'!AB12</f>
        <v>19550</v>
      </c>
      <c r="Z34" s="64">
        <f>'Operating Exp-Software'!AC12</f>
        <v>19550</v>
      </c>
      <c r="AA34" s="63">
        <f t="shared" si="10"/>
        <v>223100</v>
      </c>
      <c r="AB34" s="64">
        <f>'Operating Exp-Software'!AD12</f>
        <v>40800</v>
      </c>
      <c r="AC34" s="64">
        <f>'Operating Exp-Software'!AE12</f>
        <v>43200</v>
      </c>
      <c r="AD34" s="64">
        <f>'Operating Exp-Software'!AF12</f>
        <v>48000</v>
      </c>
      <c r="AE34" s="64">
        <f>'Operating Exp-Software'!AG12</f>
        <v>55200</v>
      </c>
      <c r="AF34" s="64">
        <f>'Operating Exp-Software'!AH12</f>
        <v>57600</v>
      </c>
      <c r="AG34" s="64">
        <f>'Operating Exp-Software'!AI12</f>
        <v>57600</v>
      </c>
      <c r="AH34" s="64">
        <f>'Operating Exp-Software'!AJ12</f>
        <v>58800</v>
      </c>
      <c r="AI34" s="64">
        <f>'Operating Exp-Software'!AK12</f>
        <v>58800</v>
      </c>
      <c r="AJ34" s="64">
        <f>'Operating Exp-Software'!AL12</f>
        <v>58800</v>
      </c>
      <c r="AK34" s="64">
        <f>'Operating Exp-Software'!AM12</f>
        <v>58800</v>
      </c>
      <c r="AL34" s="64">
        <f>'Operating Exp-Software'!AN12</f>
        <v>58800</v>
      </c>
      <c r="AM34" s="64">
        <f>'Operating Exp-Software'!AO12</f>
        <v>58800</v>
      </c>
      <c r="AN34" s="557">
        <f t="shared" si="11"/>
        <v>655200</v>
      </c>
    </row>
    <row r="35" spans="1:40" hidden="1" outlineLevel="1" x14ac:dyDescent="0.3">
      <c r="A35" s="50" t="s">
        <v>82</v>
      </c>
      <c r="B35" s="64">
        <f>'Operating Exp-Software'!F13</f>
        <v>140</v>
      </c>
      <c r="C35" s="64">
        <f>'Operating Exp-Software'!G13</f>
        <v>210</v>
      </c>
      <c r="D35" s="64">
        <f>'Operating Exp-Software'!H13</f>
        <v>280</v>
      </c>
      <c r="E35" s="64">
        <f>'Operating Exp-Software'!I13</f>
        <v>280</v>
      </c>
      <c r="F35" s="64">
        <f>'Operating Exp-Software'!J13</f>
        <v>490</v>
      </c>
      <c r="G35" s="64">
        <f>'Operating Exp-Software'!K13</f>
        <v>490</v>
      </c>
      <c r="H35" s="64">
        <f>'Operating Exp-Software'!L13</f>
        <v>490</v>
      </c>
      <c r="I35" s="64">
        <f>'Operating Exp-Software'!M13</f>
        <v>630</v>
      </c>
      <c r="J35" s="64">
        <f>'Operating Exp-Software'!N13</f>
        <v>630</v>
      </c>
      <c r="K35" s="64">
        <f>'Operating Exp-Software'!O13</f>
        <v>700</v>
      </c>
      <c r="L35" s="64">
        <f>'Operating Exp-Software'!P13</f>
        <v>700</v>
      </c>
      <c r="M35" s="64">
        <f>'Operating Exp-Software'!Q13</f>
        <v>770</v>
      </c>
      <c r="N35" s="63">
        <f t="shared" si="9"/>
        <v>5810</v>
      </c>
      <c r="O35" s="64">
        <f>'Operating Exp-Software'!R13</f>
        <v>715</v>
      </c>
      <c r="P35" s="64">
        <f>'Operating Exp-Software'!S13</f>
        <v>825</v>
      </c>
      <c r="Q35" s="64">
        <f>'Operating Exp-Software'!T13</f>
        <v>880</v>
      </c>
      <c r="R35" s="64">
        <f>'Operating Exp-Software'!U13</f>
        <v>880</v>
      </c>
      <c r="S35" s="64">
        <f>'Operating Exp-Software'!V13</f>
        <v>880</v>
      </c>
      <c r="T35" s="64">
        <f>'Operating Exp-Software'!W13</f>
        <v>880</v>
      </c>
      <c r="U35" s="64">
        <f>'Operating Exp-Software'!X13</f>
        <v>935</v>
      </c>
      <c r="V35" s="64">
        <f>'Operating Exp-Software'!Y13</f>
        <v>935</v>
      </c>
      <c r="W35" s="64">
        <f>'Operating Exp-Software'!Z13</f>
        <v>935</v>
      </c>
      <c r="X35" s="64">
        <f>'Operating Exp-Software'!AA13</f>
        <v>935</v>
      </c>
      <c r="Y35" s="64">
        <f>'Operating Exp-Software'!AB13</f>
        <v>935</v>
      </c>
      <c r="Z35" s="64">
        <f>'Operating Exp-Software'!AC13</f>
        <v>935</v>
      </c>
      <c r="AA35" s="63">
        <f t="shared" si="10"/>
        <v>10670</v>
      </c>
      <c r="AB35" s="64">
        <f>'Operating Exp-Software'!AD13</f>
        <v>1870</v>
      </c>
      <c r="AC35" s="64">
        <f>'Operating Exp-Software'!AE13</f>
        <v>1980</v>
      </c>
      <c r="AD35" s="64">
        <f>'Operating Exp-Software'!AF13</f>
        <v>2200</v>
      </c>
      <c r="AE35" s="64">
        <f>'Operating Exp-Software'!AG13</f>
        <v>2530</v>
      </c>
      <c r="AF35" s="64">
        <f>'Operating Exp-Software'!AH13</f>
        <v>2640</v>
      </c>
      <c r="AG35" s="64">
        <f>'Operating Exp-Software'!AI13</f>
        <v>2640</v>
      </c>
      <c r="AH35" s="64">
        <f>'Operating Exp-Software'!AJ13</f>
        <v>2695</v>
      </c>
      <c r="AI35" s="64">
        <f>'Operating Exp-Software'!AK13</f>
        <v>2695</v>
      </c>
      <c r="AJ35" s="64">
        <f>'Operating Exp-Software'!AL13</f>
        <v>2695</v>
      </c>
      <c r="AK35" s="64">
        <f>'Operating Exp-Software'!AM13</f>
        <v>2695</v>
      </c>
      <c r="AL35" s="64">
        <f>'Operating Exp-Software'!AN13</f>
        <v>2695</v>
      </c>
      <c r="AM35" s="64">
        <f>'Operating Exp-Software'!AO13</f>
        <v>2695</v>
      </c>
      <c r="AN35" s="557">
        <f t="shared" si="11"/>
        <v>30030</v>
      </c>
    </row>
    <row r="36" spans="1:40" hidden="1" outlineLevel="1" x14ac:dyDescent="0.3">
      <c r="A36" s="50" t="s">
        <v>83</v>
      </c>
      <c r="B36" s="64">
        <f>'Operating Exp-Software'!F14</f>
        <v>75.833344999999994</v>
      </c>
      <c r="C36" s="64">
        <f>'Operating Exp-Software'!G14</f>
        <v>99.166690000000003</v>
      </c>
      <c r="D36" s="64">
        <f>'Operating Exp-Software'!H14</f>
        <v>109.37503500000001</v>
      </c>
      <c r="E36" s="64">
        <f>'Operating Exp-Software'!I14</f>
        <v>109.37503500000001</v>
      </c>
      <c r="F36" s="64">
        <f>'Operating Exp-Software'!J14</f>
        <v>182.87506999999999</v>
      </c>
      <c r="G36" s="64">
        <f>'Operating Exp-Software'!K14</f>
        <v>182.87506999999999</v>
      </c>
      <c r="H36" s="64">
        <f>'Operating Exp-Software'!L14</f>
        <v>182.87506999999999</v>
      </c>
      <c r="I36" s="64">
        <f>'Operating Exp-Software'!M14</f>
        <v>236.833415</v>
      </c>
      <c r="J36" s="64">
        <f>'Operating Exp-Software'!N14</f>
        <v>236.833415</v>
      </c>
      <c r="K36" s="64">
        <f>'Operating Exp-Software'!O14</f>
        <v>260.16676000000001</v>
      </c>
      <c r="L36" s="64">
        <f>'Operating Exp-Software'!P14</f>
        <v>260.16676000000001</v>
      </c>
      <c r="M36" s="64">
        <f>'Operating Exp-Software'!Q14</f>
        <v>283.50010500000002</v>
      </c>
      <c r="N36" s="63">
        <f t="shared" si="9"/>
        <v>2219.8757700000001</v>
      </c>
      <c r="O36" s="64">
        <f>'Operating Exp-Software'!R14</f>
        <v>320.54176000000001</v>
      </c>
      <c r="P36" s="64">
        <f>'Operating Exp-Software'!S14</f>
        <v>357.58344999999997</v>
      </c>
      <c r="Q36" s="64">
        <f>'Operating Exp-Software'!T14</f>
        <v>375.08344999999997</v>
      </c>
      <c r="R36" s="64">
        <f>'Operating Exp-Software'!U14</f>
        <v>375.08344999999997</v>
      </c>
      <c r="S36" s="64">
        <f>'Operating Exp-Software'!V14</f>
        <v>375.08344999999997</v>
      </c>
      <c r="T36" s="64">
        <f>'Operating Exp-Software'!W14</f>
        <v>375.08344999999997</v>
      </c>
      <c r="U36" s="64">
        <f>'Operating Exp-Software'!X14</f>
        <v>398.41679499999998</v>
      </c>
      <c r="V36" s="64">
        <f>'Operating Exp-Software'!Y14</f>
        <v>398.41679499999998</v>
      </c>
      <c r="W36" s="64">
        <f>'Operating Exp-Software'!Z14</f>
        <v>398.41679499999998</v>
      </c>
      <c r="X36" s="64">
        <f>'Operating Exp-Software'!AA14</f>
        <v>398.41679499999998</v>
      </c>
      <c r="Y36" s="64">
        <f>'Operating Exp-Software'!AB14</f>
        <v>398.41679499999998</v>
      </c>
      <c r="Z36" s="64">
        <f>'Operating Exp-Software'!AC14</f>
        <v>398.41679499999998</v>
      </c>
      <c r="AA36" s="63">
        <f t="shared" si="10"/>
        <v>4568.9597800000001</v>
      </c>
      <c r="AB36" s="64">
        <f>'Operating Exp-Software'!AD14</f>
        <v>815.86484000000041</v>
      </c>
      <c r="AC36" s="64">
        <f>'Operating Exp-Software'!AE14</f>
        <v>850.86484000000041</v>
      </c>
      <c r="AD36" s="64">
        <f>'Operating Exp-Software'!AF14</f>
        <v>932.53153000000043</v>
      </c>
      <c r="AE36" s="64">
        <f>'Operating Exp-Software'!AG14</f>
        <v>1066.4066000000003</v>
      </c>
      <c r="AF36" s="64">
        <f>'Operating Exp-Software'!AH14</f>
        <v>1155.0732899999998</v>
      </c>
      <c r="AG36" s="64">
        <f>'Operating Exp-Software'!AI14</f>
        <v>1155.0732899999998</v>
      </c>
      <c r="AH36" s="64">
        <f>'Operating Exp-Software'!AJ14</f>
        <v>1165.2816349999998</v>
      </c>
      <c r="AI36" s="64">
        <f>'Operating Exp-Software'!AK14</f>
        <v>1165.2816349999998</v>
      </c>
      <c r="AJ36" s="64">
        <f>'Operating Exp-Software'!AL14</f>
        <v>1165.2816349999998</v>
      </c>
      <c r="AK36" s="64">
        <f>'Operating Exp-Software'!AM14</f>
        <v>1165.2816349999998</v>
      </c>
      <c r="AL36" s="64">
        <f>'Operating Exp-Software'!AN14</f>
        <v>1165.2816349999998</v>
      </c>
      <c r="AM36" s="64">
        <f>'Operating Exp-Software'!AO14</f>
        <v>1165.2816349999998</v>
      </c>
      <c r="AN36" s="557">
        <f t="shared" si="11"/>
        <v>12967.504199999998</v>
      </c>
    </row>
    <row r="37" spans="1:40" collapsed="1" x14ac:dyDescent="0.3">
      <c r="A37" s="61" t="s">
        <v>19</v>
      </c>
      <c r="B37" s="62">
        <f>SUM(B26:B36)</f>
        <v>4912.1633449999999</v>
      </c>
      <c r="C37" s="62">
        <f t="shared" ref="C37:AM37" si="12">SUM(C26:C36)</f>
        <v>6482.16669</v>
      </c>
      <c r="D37" s="62">
        <f t="shared" si="12"/>
        <v>7854.2450349999999</v>
      </c>
      <c r="E37" s="62">
        <f t="shared" si="12"/>
        <v>7802.0750349999998</v>
      </c>
      <c r="F37" s="62">
        <f t="shared" si="12"/>
        <v>14000.995069999999</v>
      </c>
      <c r="G37" s="62">
        <f t="shared" si="12"/>
        <v>13316.835069999999</v>
      </c>
      <c r="H37" s="62">
        <f t="shared" si="12"/>
        <v>13189.995069999999</v>
      </c>
      <c r="I37" s="62">
        <f t="shared" si="12"/>
        <v>16663.763415000001</v>
      </c>
      <c r="J37" s="62">
        <f t="shared" si="12"/>
        <v>16085.503414999999</v>
      </c>
      <c r="K37" s="62">
        <f t="shared" si="12"/>
        <v>18069.996759999998</v>
      </c>
      <c r="L37" s="62">
        <f t="shared" si="12"/>
        <v>17888.836759999998</v>
      </c>
      <c r="M37" s="62">
        <f t="shared" si="12"/>
        <v>19873.330104999997</v>
      </c>
      <c r="N37" s="63">
        <f t="shared" si="9"/>
        <v>156139.90577000001</v>
      </c>
      <c r="O37" s="62">
        <f t="shared" si="12"/>
        <v>27446.481759999999</v>
      </c>
      <c r="P37" s="62">
        <f t="shared" si="12"/>
        <v>29069.603449999999</v>
      </c>
      <c r="Q37" s="62">
        <f t="shared" si="12"/>
        <v>30023.41345</v>
      </c>
      <c r="R37" s="62">
        <f t="shared" si="12"/>
        <v>29875.173449999998</v>
      </c>
      <c r="S37" s="62">
        <f t="shared" si="12"/>
        <v>29683.333449999998</v>
      </c>
      <c r="T37" s="62">
        <f t="shared" si="12"/>
        <v>29683.333449999998</v>
      </c>
      <c r="U37" s="62">
        <f t="shared" si="12"/>
        <v>31759.996795000003</v>
      </c>
      <c r="V37" s="62">
        <f t="shared" si="12"/>
        <v>30760.436795000001</v>
      </c>
      <c r="W37" s="62">
        <f t="shared" si="12"/>
        <v>30596.666795000001</v>
      </c>
      <c r="X37" s="62">
        <f t="shared" si="12"/>
        <v>30596.666795000001</v>
      </c>
      <c r="Y37" s="62">
        <f t="shared" si="12"/>
        <v>30596.666795000001</v>
      </c>
      <c r="Z37" s="62">
        <f t="shared" si="12"/>
        <v>30596.666795000001</v>
      </c>
      <c r="AA37" s="63">
        <f t="shared" si="10"/>
        <v>360688.43978000013</v>
      </c>
      <c r="AB37" s="62">
        <f t="shared" si="12"/>
        <v>71318.264839999989</v>
      </c>
      <c r="AC37" s="62">
        <f t="shared" si="12"/>
        <v>69921.224839999995</v>
      </c>
      <c r="AD37" s="62">
        <f t="shared" si="12"/>
        <v>74824.181530000002</v>
      </c>
      <c r="AE37" s="62">
        <f t="shared" si="12"/>
        <v>84293.876600000003</v>
      </c>
      <c r="AF37" s="62">
        <f t="shared" si="12"/>
        <v>88919.543290000001</v>
      </c>
      <c r="AG37" s="62">
        <f t="shared" si="12"/>
        <v>88303.543290000001</v>
      </c>
      <c r="AH37" s="62">
        <f t="shared" si="12"/>
        <v>89678.751635000008</v>
      </c>
      <c r="AI37" s="62">
        <f t="shared" si="12"/>
        <v>88165.951635000005</v>
      </c>
      <c r="AJ37" s="62">
        <f t="shared" si="12"/>
        <v>87834.251635000008</v>
      </c>
      <c r="AK37" s="62">
        <f t="shared" si="12"/>
        <v>87834.251635000008</v>
      </c>
      <c r="AL37" s="62">
        <f t="shared" si="12"/>
        <v>87834.251635000008</v>
      </c>
      <c r="AM37" s="62">
        <f t="shared" si="12"/>
        <v>87437.531635000007</v>
      </c>
      <c r="AN37" s="557">
        <f t="shared" si="11"/>
        <v>1006365.6242</v>
      </c>
    </row>
    <row r="38" spans="1:40" hidden="1" outlineLevel="1" x14ac:dyDescent="0.3">
      <c r="A38" s="50" t="s">
        <v>114</v>
      </c>
      <c r="B38" s="62">
        <f>'Operating Exp-Software'!F16</f>
        <v>43</v>
      </c>
      <c r="C38" s="62">
        <f>'Operating Exp-Software'!G16</f>
        <v>43</v>
      </c>
      <c r="D38" s="62">
        <f>'Operating Exp-Software'!H16</f>
        <v>43</v>
      </c>
      <c r="E38" s="62">
        <f>'Operating Exp-Software'!I16</f>
        <v>43</v>
      </c>
      <c r="F38" s="62">
        <f>'Operating Exp-Software'!J16</f>
        <v>43</v>
      </c>
      <c r="G38" s="62">
        <f>'Operating Exp-Software'!K16</f>
        <v>43</v>
      </c>
      <c r="H38" s="62">
        <f>'Operating Exp-Software'!L16</f>
        <v>43</v>
      </c>
      <c r="I38" s="62">
        <f>'Operating Exp-Software'!M16</f>
        <v>43</v>
      </c>
      <c r="J38" s="62">
        <f>'Operating Exp-Software'!N16</f>
        <v>43</v>
      </c>
      <c r="K38" s="62">
        <f>'Operating Exp-Software'!O16</f>
        <v>43</v>
      </c>
      <c r="L38" s="62">
        <f>'Operating Exp-Software'!P16</f>
        <v>43</v>
      </c>
      <c r="M38" s="62">
        <f>'Operating Exp-Software'!Q16</f>
        <v>43</v>
      </c>
      <c r="N38" s="63">
        <f t="shared" si="9"/>
        <v>516</v>
      </c>
      <c r="O38" s="62">
        <f>'Operating Exp-Software'!R16</f>
        <v>50</v>
      </c>
      <c r="P38" s="62">
        <f>'Operating Exp-Software'!S16</f>
        <v>50</v>
      </c>
      <c r="Q38" s="62">
        <f>'Operating Exp-Software'!T16</f>
        <v>50</v>
      </c>
      <c r="R38" s="62">
        <f>'Operating Exp-Software'!U16</f>
        <v>50</v>
      </c>
      <c r="S38" s="62">
        <f>'Operating Exp-Software'!V16</f>
        <v>50</v>
      </c>
      <c r="T38" s="62">
        <f>'Operating Exp-Software'!W16</f>
        <v>50</v>
      </c>
      <c r="U38" s="62">
        <f>'Operating Exp-Software'!X16</f>
        <v>50</v>
      </c>
      <c r="V38" s="62">
        <f>'Operating Exp-Software'!Y16</f>
        <v>50</v>
      </c>
      <c r="W38" s="62">
        <f>'Operating Exp-Software'!Z16</f>
        <v>50</v>
      </c>
      <c r="X38" s="62">
        <f>'Operating Exp-Software'!AA16</f>
        <v>50</v>
      </c>
      <c r="Y38" s="62">
        <f>'Operating Exp-Software'!AB16</f>
        <v>50</v>
      </c>
      <c r="Z38" s="62">
        <f>'Operating Exp-Software'!AC16</f>
        <v>50</v>
      </c>
      <c r="AA38" s="63">
        <f t="shared" si="10"/>
        <v>600</v>
      </c>
      <c r="AB38" s="62">
        <f>'Operating Exp-Software'!AD16</f>
        <v>52</v>
      </c>
      <c r="AC38" s="62">
        <f>'Operating Exp-Software'!AE16</f>
        <v>52</v>
      </c>
      <c r="AD38" s="62">
        <f>'Operating Exp-Software'!AF16</f>
        <v>52</v>
      </c>
      <c r="AE38" s="62">
        <f>'Operating Exp-Software'!AG16</f>
        <v>52</v>
      </c>
      <c r="AF38" s="62">
        <f>'Operating Exp-Software'!AH16</f>
        <v>52</v>
      </c>
      <c r="AG38" s="62">
        <f>'Operating Exp-Software'!AI16</f>
        <v>52</v>
      </c>
      <c r="AH38" s="62">
        <f>'Operating Exp-Software'!AJ16</f>
        <v>52</v>
      </c>
      <c r="AI38" s="62">
        <f>'Operating Exp-Software'!AK16</f>
        <v>52</v>
      </c>
      <c r="AJ38" s="62">
        <f>'Operating Exp-Software'!AL16</f>
        <v>52</v>
      </c>
      <c r="AK38" s="62">
        <f>'Operating Exp-Software'!AM16</f>
        <v>52</v>
      </c>
      <c r="AL38" s="62">
        <f>'Operating Exp-Software'!AN16</f>
        <v>52</v>
      </c>
      <c r="AM38" s="62">
        <f>'Operating Exp-Software'!AO16</f>
        <v>52</v>
      </c>
      <c r="AN38" s="557">
        <f t="shared" si="11"/>
        <v>624</v>
      </c>
    </row>
    <row r="39" spans="1:40" hidden="1" outlineLevel="1" x14ac:dyDescent="0.3">
      <c r="A39" s="50" t="s">
        <v>115</v>
      </c>
      <c r="B39" s="62">
        <f>'Operating Exp-Software'!F17</f>
        <v>350</v>
      </c>
      <c r="C39" s="62">
        <f>'Operating Exp-Software'!G17</f>
        <v>350</v>
      </c>
      <c r="D39" s="62">
        <f>'Operating Exp-Software'!H17</f>
        <v>350</v>
      </c>
      <c r="E39" s="62">
        <f>'Operating Exp-Software'!I17</f>
        <v>350</v>
      </c>
      <c r="F39" s="62">
        <f>'Operating Exp-Software'!J17</f>
        <v>350</v>
      </c>
      <c r="G39" s="62">
        <f>'Operating Exp-Software'!K17</f>
        <v>350</v>
      </c>
      <c r="H39" s="62">
        <f>'Operating Exp-Software'!L17</f>
        <v>350</v>
      </c>
      <c r="I39" s="62">
        <f>'Operating Exp-Software'!M17</f>
        <v>350</v>
      </c>
      <c r="J39" s="62">
        <f>'Operating Exp-Software'!N17</f>
        <v>350</v>
      </c>
      <c r="K39" s="62">
        <f>'Operating Exp-Software'!O17</f>
        <v>350</v>
      </c>
      <c r="L39" s="62">
        <f>'Operating Exp-Software'!P17</f>
        <v>350</v>
      </c>
      <c r="M39" s="62">
        <f>'Operating Exp-Software'!Q17</f>
        <v>350</v>
      </c>
      <c r="N39" s="63">
        <f t="shared" si="9"/>
        <v>4200</v>
      </c>
      <c r="O39" s="62">
        <f>'Operating Exp-Software'!R17</f>
        <v>700</v>
      </c>
      <c r="P39" s="62">
        <f>'Operating Exp-Software'!S17</f>
        <v>700</v>
      </c>
      <c r="Q39" s="62">
        <f>'Operating Exp-Software'!T17</f>
        <v>700</v>
      </c>
      <c r="R39" s="62">
        <f>'Operating Exp-Software'!U17</f>
        <v>700</v>
      </c>
      <c r="S39" s="62">
        <f>'Operating Exp-Software'!V17</f>
        <v>700</v>
      </c>
      <c r="T39" s="62">
        <f>'Operating Exp-Software'!W17</f>
        <v>700</v>
      </c>
      <c r="U39" s="62">
        <f>'Operating Exp-Software'!X17</f>
        <v>700</v>
      </c>
      <c r="V39" s="62">
        <f>'Operating Exp-Software'!Y17</f>
        <v>700</v>
      </c>
      <c r="W39" s="62">
        <f>'Operating Exp-Software'!Z17</f>
        <v>700</v>
      </c>
      <c r="X39" s="62">
        <f>'Operating Exp-Software'!AA17</f>
        <v>700</v>
      </c>
      <c r="Y39" s="62">
        <f>'Operating Exp-Software'!AB17</f>
        <v>700</v>
      </c>
      <c r="Z39" s="62">
        <f>'Operating Exp-Software'!AC17</f>
        <v>700</v>
      </c>
      <c r="AA39" s="63">
        <f t="shared" si="10"/>
        <v>8400</v>
      </c>
      <c r="AB39" s="62">
        <f>'Operating Exp-Software'!AD17</f>
        <v>1050</v>
      </c>
      <c r="AC39" s="62">
        <f>'Operating Exp-Software'!AE17</f>
        <v>1050</v>
      </c>
      <c r="AD39" s="62">
        <f>'Operating Exp-Software'!AF17</f>
        <v>1050</v>
      </c>
      <c r="AE39" s="62">
        <f>'Operating Exp-Software'!AG17</f>
        <v>1050</v>
      </c>
      <c r="AF39" s="62">
        <f>'Operating Exp-Software'!AH17</f>
        <v>1050</v>
      </c>
      <c r="AG39" s="62">
        <f>'Operating Exp-Software'!AI17</f>
        <v>1050</v>
      </c>
      <c r="AH39" s="62">
        <f>'Operating Exp-Software'!AJ17</f>
        <v>1050</v>
      </c>
      <c r="AI39" s="62">
        <f>'Operating Exp-Software'!AK17</f>
        <v>1050</v>
      </c>
      <c r="AJ39" s="62">
        <f>'Operating Exp-Software'!AL17</f>
        <v>1050</v>
      </c>
      <c r="AK39" s="62">
        <f>'Operating Exp-Software'!AM17</f>
        <v>1050</v>
      </c>
      <c r="AL39" s="62">
        <f>'Operating Exp-Software'!AN17</f>
        <v>1050</v>
      </c>
      <c r="AM39" s="62">
        <f>'Operating Exp-Software'!AO17</f>
        <v>1050</v>
      </c>
      <c r="AN39" s="557">
        <f t="shared" si="11"/>
        <v>12600</v>
      </c>
    </row>
    <row r="40" spans="1:40" hidden="1" outlineLevel="1" x14ac:dyDescent="0.3">
      <c r="A40" s="50" t="s">
        <v>116</v>
      </c>
      <c r="B40" s="62">
        <f>'Operating Exp-Software'!F18</f>
        <v>0</v>
      </c>
      <c r="C40" s="62">
        <f>'Operating Exp-Software'!G18</f>
        <v>0</v>
      </c>
      <c r="D40" s="62">
        <f>'Operating Exp-Software'!H18</f>
        <v>0</v>
      </c>
      <c r="E40" s="62">
        <f>'Operating Exp-Software'!I18</f>
        <v>0</v>
      </c>
      <c r="F40" s="62">
        <f>'Operating Exp-Software'!J18</f>
        <v>0</v>
      </c>
      <c r="G40" s="62">
        <f>'Operating Exp-Software'!K18</f>
        <v>0</v>
      </c>
      <c r="H40" s="62">
        <f>'Operating Exp-Software'!L18</f>
        <v>0</v>
      </c>
      <c r="I40" s="62">
        <f>'Operating Exp-Software'!M18</f>
        <v>0</v>
      </c>
      <c r="J40" s="62">
        <f>'Operating Exp-Software'!N18</f>
        <v>0</v>
      </c>
      <c r="K40" s="62">
        <f>'Operating Exp-Software'!O18</f>
        <v>0</v>
      </c>
      <c r="L40" s="62">
        <f>'Operating Exp-Software'!P18</f>
        <v>0</v>
      </c>
      <c r="M40" s="62">
        <f>'Operating Exp-Software'!Q18</f>
        <v>0</v>
      </c>
      <c r="N40" s="63">
        <f t="shared" si="9"/>
        <v>0</v>
      </c>
      <c r="O40" s="62">
        <f>'Operating Exp-Software'!R18</f>
        <v>0</v>
      </c>
      <c r="P40" s="62">
        <f>'Operating Exp-Software'!S18</f>
        <v>0</v>
      </c>
      <c r="Q40" s="62">
        <f>'Operating Exp-Software'!T18</f>
        <v>0</v>
      </c>
      <c r="R40" s="62">
        <f>'Operating Exp-Software'!U18</f>
        <v>0</v>
      </c>
      <c r="S40" s="62">
        <f>'Operating Exp-Software'!V18</f>
        <v>0</v>
      </c>
      <c r="T40" s="62">
        <f>'Operating Exp-Software'!W18</f>
        <v>0</v>
      </c>
      <c r="U40" s="62">
        <f>'Operating Exp-Software'!X18</f>
        <v>0</v>
      </c>
      <c r="V40" s="62">
        <f>'Operating Exp-Software'!Y18</f>
        <v>0</v>
      </c>
      <c r="W40" s="62">
        <f>'Operating Exp-Software'!Z18</f>
        <v>0</v>
      </c>
      <c r="X40" s="62">
        <f>'Operating Exp-Software'!AA18</f>
        <v>0</v>
      </c>
      <c r="Y40" s="62">
        <f>'Operating Exp-Software'!AB18</f>
        <v>0</v>
      </c>
      <c r="Z40" s="62">
        <f>'Operating Exp-Software'!AC18</f>
        <v>0</v>
      </c>
      <c r="AA40" s="63">
        <f t="shared" si="10"/>
        <v>0</v>
      </c>
      <c r="AB40" s="62">
        <f>'Operating Exp-Software'!AD18</f>
        <v>0</v>
      </c>
      <c r="AC40" s="62">
        <f>'Operating Exp-Software'!AE18</f>
        <v>0</v>
      </c>
      <c r="AD40" s="62">
        <f>'Operating Exp-Software'!AF18</f>
        <v>0</v>
      </c>
      <c r="AE40" s="62">
        <f>'Operating Exp-Software'!AG18</f>
        <v>0</v>
      </c>
      <c r="AF40" s="62">
        <f>'Operating Exp-Software'!AH18</f>
        <v>0</v>
      </c>
      <c r="AG40" s="62">
        <f>'Operating Exp-Software'!AI18</f>
        <v>0</v>
      </c>
      <c r="AH40" s="62">
        <f>'Operating Exp-Software'!AJ18</f>
        <v>0</v>
      </c>
      <c r="AI40" s="62">
        <f>'Operating Exp-Software'!AK18</f>
        <v>0</v>
      </c>
      <c r="AJ40" s="62">
        <f>'Operating Exp-Software'!AL18</f>
        <v>0</v>
      </c>
      <c r="AK40" s="62">
        <f>'Operating Exp-Software'!AM18</f>
        <v>0</v>
      </c>
      <c r="AL40" s="62">
        <f>'Operating Exp-Software'!AN18</f>
        <v>0</v>
      </c>
      <c r="AM40" s="62">
        <f>'Operating Exp-Software'!AO18</f>
        <v>0</v>
      </c>
      <c r="AN40" s="557">
        <f t="shared" si="11"/>
        <v>0</v>
      </c>
    </row>
    <row r="41" spans="1:40" hidden="1" outlineLevel="1" x14ac:dyDescent="0.3">
      <c r="A41" s="50" t="s">
        <v>255</v>
      </c>
      <c r="B41" s="62">
        <f>'Operating Exp-Software'!F19</f>
        <v>200</v>
      </c>
      <c r="C41" s="62">
        <f>'Operating Exp-Software'!G19</f>
        <v>200</v>
      </c>
      <c r="D41" s="62">
        <f>'Operating Exp-Software'!H19</f>
        <v>200</v>
      </c>
      <c r="E41" s="62">
        <f>'Operating Exp-Software'!I19</f>
        <v>200</v>
      </c>
      <c r="F41" s="62">
        <f>'Operating Exp-Software'!J19</f>
        <v>200</v>
      </c>
      <c r="G41" s="62">
        <f>'Operating Exp-Software'!K19</f>
        <v>200</v>
      </c>
      <c r="H41" s="62">
        <f>'Operating Exp-Software'!L19</f>
        <v>200</v>
      </c>
      <c r="I41" s="62">
        <f>'Operating Exp-Software'!M19</f>
        <v>200</v>
      </c>
      <c r="J41" s="62">
        <f>'Operating Exp-Software'!N19</f>
        <v>200</v>
      </c>
      <c r="K41" s="62">
        <f>'Operating Exp-Software'!O19</f>
        <v>200</v>
      </c>
      <c r="L41" s="62">
        <f>'Operating Exp-Software'!P19</f>
        <v>200</v>
      </c>
      <c r="M41" s="62">
        <f>'Operating Exp-Software'!Q19</f>
        <v>200</v>
      </c>
      <c r="N41" s="63">
        <f t="shared" si="9"/>
        <v>2400</v>
      </c>
      <c r="O41" s="62">
        <f>'Operating Exp-Software'!R19</f>
        <v>250</v>
      </c>
      <c r="P41" s="62">
        <f>'Operating Exp-Software'!S19</f>
        <v>250</v>
      </c>
      <c r="Q41" s="62">
        <f>'Operating Exp-Software'!T19</f>
        <v>250</v>
      </c>
      <c r="R41" s="62">
        <f>'Operating Exp-Software'!U19</f>
        <v>250</v>
      </c>
      <c r="S41" s="62">
        <f>'Operating Exp-Software'!V19</f>
        <v>250</v>
      </c>
      <c r="T41" s="62">
        <f>'Operating Exp-Software'!W19</f>
        <v>250</v>
      </c>
      <c r="U41" s="62">
        <f>'Operating Exp-Software'!X19</f>
        <v>250</v>
      </c>
      <c r="V41" s="62">
        <f>'Operating Exp-Software'!Y19</f>
        <v>250</v>
      </c>
      <c r="W41" s="62">
        <f>'Operating Exp-Software'!Z19</f>
        <v>250</v>
      </c>
      <c r="X41" s="62">
        <f>'Operating Exp-Software'!AA19</f>
        <v>250</v>
      </c>
      <c r="Y41" s="62">
        <f>'Operating Exp-Software'!AB19</f>
        <v>250</v>
      </c>
      <c r="Z41" s="62">
        <f>'Operating Exp-Software'!AC19</f>
        <v>250</v>
      </c>
      <c r="AA41" s="63">
        <f t="shared" si="10"/>
        <v>3000</v>
      </c>
      <c r="AB41" s="62">
        <f>'Operating Exp-Software'!AD19</f>
        <v>300</v>
      </c>
      <c r="AC41" s="62">
        <f>'Operating Exp-Software'!AE19</f>
        <v>300</v>
      </c>
      <c r="AD41" s="62">
        <f>'Operating Exp-Software'!AF19</f>
        <v>300</v>
      </c>
      <c r="AE41" s="62">
        <f>'Operating Exp-Software'!AG19</f>
        <v>300</v>
      </c>
      <c r="AF41" s="62">
        <f>'Operating Exp-Software'!AH19</f>
        <v>300</v>
      </c>
      <c r="AG41" s="62">
        <f>'Operating Exp-Software'!AI19</f>
        <v>300</v>
      </c>
      <c r="AH41" s="62">
        <f>'Operating Exp-Software'!AJ19</f>
        <v>300</v>
      </c>
      <c r="AI41" s="62">
        <f>'Operating Exp-Software'!AK19</f>
        <v>300</v>
      </c>
      <c r="AJ41" s="62">
        <f>'Operating Exp-Software'!AL19</f>
        <v>300</v>
      </c>
      <c r="AK41" s="62">
        <f>'Operating Exp-Software'!AM19</f>
        <v>300</v>
      </c>
      <c r="AL41" s="62">
        <f>'Operating Exp-Software'!AN19</f>
        <v>300</v>
      </c>
      <c r="AM41" s="62">
        <f>'Operating Exp-Software'!AO19</f>
        <v>300</v>
      </c>
      <c r="AN41" s="557">
        <f t="shared" si="11"/>
        <v>3600</v>
      </c>
    </row>
    <row r="42" spans="1:40" hidden="1" outlineLevel="1" x14ac:dyDescent="0.3">
      <c r="A42" s="50" t="s">
        <v>117</v>
      </c>
      <c r="B42" s="62">
        <f>'Operating Exp-Software'!F20</f>
        <v>195</v>
      </c>
      <c r="C42" s="62">
        <f>'Operating Exp-Software'!G20</f>
        <v>195</v>
      </c>
      <c r="D42" s="62">
        <f>'Operating Exp-Software'!H20</f>
        <v>195</v>
      </c>
      <c r="E42" s="62">
        <f>'Operating Exp-Software'!I20</f>
        <v>195</v>
      </c>
      <c r="F42" s="62">
        <f>'Operating Exp-Software'!J20</f>
        <v>195</v>
      </c>
      <c r="G42" s="62">
        <f>'Operating Exp-Software'!K20</f>
        <v>195</v>
      </c>
      <c r="H42" s="62">
        <f>'Operating Exp-Software'!L20</f>
        <v>195</v>
      </c>
      <c r="I42" s="62">
        <f>'Operating Exp-Software'!M20</f>
        <v>195</v>
      </c>
      <c r="J42" s="62">
        <f>'Operating Exp-Software'!N20</f>
        <v>195</v>
      </c>
      <c r="K42" s="62">
        <f>'Operating Exp-Software'!O20</f>
        <v>195</v>
      </c>
      <c r="L42" s="62">
        <f>'Operating Exp-Software'!P20</f>
        <v>195</v>
      </c>
      <c r="M42" s="62">
        <f>'Operating Exp-Software'!Q20</f>
        <v>195</v>
      </c>
      <c r="N42" s="63">
        <f t="shared" si="9"/>
        <v>2340</v>
      </c>
      <c r="O42" s="62">
        <f>'Operating Exp-Software'!R20</f>
        <v>250</v>
      </c>
      <c r="P42" s="62">
        <f>'Operating Exp-Software'!S20</f>
        <v>250</v>
      </c>
      <c r="Q42" s="62">
        <f>'Operating Exp-Software'!T20</f>
        <v>250</v>
      </c>
      <c r="R42" s="62">
        <f>'Operating Exp-Software'!U20</f>
        <v>250</v>
      </c>
      <c r="S42" s="62">
        <f>'Operating Exp-Software'!V20</f>
        <v>250</v>
      </c>
      <c r="T42" s="62">
        <f>'Operating Exp-Software'!W20</f>
        <v>250</v>
      </c>
      <c r="U42" s="62">
        <f>'Operating Exp-Software'!X20</f>
        <v>250</v>
      </c>
      <c r="V42" s="62">
        <f>'Operating Exp-Software'!Y20</f>
        <v>250</v>
      </c>
      <c r="W42" s="62">
        <f>'Operating Exp-Software'!Z20</f>
        <v>250</v>
      </c>
      <c r="X42" s="62">
        <f>'Operating Exp-Software'!AA20</f>
        <v>250</v>
      </c>
      <c r="Y42" s="62">
        <f>'Operating Exp-Software'!AB20</f>
        <v>250</v>
      </c>
      <c r="Z42" s="62">
        <f>'Operating Exp-Software'!AC20</f>
        <v>250</v>
      </c>
      <c r="AA42" s="63">
        <f t="shared" si="10"/>
        <v>3000</v>
      </c>
      <c r="AB42" s="62">
        <f>'Operating Exp-Software'!AD20</f>
        <v>350</v>
      </c>
      <c r="AC42" s="62">
        <f>'Operating Exp-Software'!AE20</f>
        <v>350</v>
      </c>
      <c r="AD42" s="62">
        <f>'Operating Exp-Software'!AF20</f>
        <v>350</v>
      </c>
      <c r="AE42" s="62">
        <f>'Operating Exp-Software'!AG20</f>
        <v>350</v>
      </c>
      <c r="AF42" s="62">
        <f>'Operating Exp-Software'!AH20</f>
        <v>350</v>
      </c>
      <c r="AG42" s="62">
        <f>'Operating Exp-Software'!AI20</f>
        <v>350</v>
      </c>
      <c r="AH42" s="62">
        <f>'Operating Exp-Software'!AJ20</f>
        <v>350</v>
      </c>
      <c r="AI42" s="62">
        <f>'Operating Exp-Software'!AK20</f>
        <v>350</v>
      </c>
      <c r="AJ42" s="62">
        <f>'Operating Exp-Software'!AL20</f>
        <v>350</v>
      </c>
      <c r="AK42" s="62">
        <f>'Operating Exp-Software'!AM20</f>
        <v>350</v>
      </c>
      <c r="AL42" s="62">
        <f>'Operating Exp-Software'!AN20</f>
        <v>350</v>
      </c>
      <c r="AM42" s="62">
        <f>'Operating Exp-Software'!AO20</f>
        <v>350</v>
      </c>
      <c r="AN42" s="557">
        <f t="shared" si="11"/>
        <v>4200</v>
      </c>
    </row>
    <row r="43" spans="1:40" collapsed="1" x14ac:dyDescent="0.3">
      <c r="A43" s="61" t="s">
        <v>2</v>
      </c>
      <c r="B43" s="62">
        <f>SUM(B38:B42)</f>
        <v>788</v>
      </c>
      <c r="C43" s="62">
        <f t="shared" ref="C43:AM43" si="13">SUM(C38:C42)</f>
        <v>788</v>
      </c>
      <c r="D43" s="62">
        <f t="shared" si="13"/>
        <v>788</v>
      </c>
      <c r="E43" s="62">
        <f t="shared" si="13"/>
        <v>788</v>
      </c>
      <c r="F43" s="62">
        <f t="shared" si="13"/>
        <v>788</v>
      </c>
      <c r="G43" s="62">
        <f t="shared" si="13"/>
        <v>788</v>
      </c>
      <c r="H43" s="62">
        <f t="shared" si="13"/>
        <v>788</v>
      </c>
      <c r="I43" s="62">
        <f t="shared" si="13"/>
        <v>788</v>
      </c>
      <c r="J43" s="62">
        <f t="shared" si="13"/>
        <v>788</v>
      </c>
      <c r="K43" s="62">
        <f t="shared" si="13"/>
        <v>788</v>
      </c>
      <c r="L43" s="62">
        <f t="shared" si="13"/>
        <v>788</v>
      </c>
      <c r="M43" s="62">
        <f t="shared" si="13"/>
        <v>788</v>
      </c>
      <c r="N43" s="63">
        <f t="shared" si="9"/>
        <v>9456</v>
      </c>
      <c r="O43" s="62">
        <f t="shared" si="13"/>
        <v>1250</v>
      </c>
      <c r="P43" s="62">
        <f t="shared" si="13"/>
        <v>1250</v>
      </c>
      <c r="Q43" s="62">
        <f t="shared" si="13"/>
        <v>1250</v>
      </c>
      <c r="R43" s="62">
        <f t="shared" si="13"/>
        <v>1250</v>
      </c>
      <c r="S43" s="62">
        <f t="shared" si="13"/>
        <v>1250</v>
      </c>
      <c r="T43" s="62">
        <f t="shared" si="13"/>
        <v>1250</v>
      </c>
      <c r="U43" s="62">
        <f t="shared" si="13"/>
        <v>1250</v>
      </c>
      <c r="V43" s="62">
        <f t="shared" si="13"/>
        <v>1250</v>
      </c>
      <c r="W43" s="62">
        <f t="shared" si="13"/>
        <v>1250</v>
      </c>
      <c r="X43" s="62">
        <f t="shared" si="13"/>
        <v>1250</v>
      </c>
      <c r="Y43" s="62">
        <f t="shared" si="13"/>
        <v>1250</v>
      </c>
      <c r="Z43" s="62">
        <f t="shared" si="13"/>
        <v>1250</v>
      </c>
      <c r="AA43" s="63">
        <f t="shared" si="10"/>
        <v>15000</v>
      </c>
      <c r="AB43" s="62">
        <f t="shared" si="13"/>
        <v>1752</v>
      </c>
      <c r="AC43" s="62">
        <f t="shared" si="13"/>
        <v>1752</v>
      </c>
      <c r="AD43" s="62">
        <f t="shared" si="13"/>
        <v>1752</v>
      </c>
      <c r="AE43" s="62">
        <f t="shared" si="13"/>
        <v>1752</v>
      </c>
      <c r="AF43" s="62">
        <f t="shared" si="13"/>
        <v>1752</v>
      </c>
      <c r="AG43" s="62">
        <f t="shared" si="13"/>
        <v>1752</v>
      </c>
      <c r="AH43" s="62">
        <f t="shared" si="13"/>
        <v>1752</v>
      </c>
      <c r="AI43" s="62">
        <f t="shared" si="13"/>
        <v>1752</v>
      </c>
      <c r="AJ43" s="62">
        <f t="shared" si="13"/>
        <v>1752</v>
      </c>
      <c r="AK43" s="62">
        <f t="shared" si="13"/>
        <v>1752</v>
      </c>
      <c r="AL43" s="62">
        <f t="shared" si="13"/>
        <v>1752</v>
      </c>
      <c r="AM43" s="62">
        <f t="shared" si="13"/>
        <v>1752</v>
      </c>
      <c r="AN43" s="557">
        <f t="shared" si="11"/>
        <v>21024</v>
      </c>
    </row>
    <row r="44" spans="1:40" hidden="1" outlineLevel="2" x14ac:dyDescent="0.3">
      <c r="A44" s="27" t="s">
        <v>0</v>
      </c>
      <c r="B44" s="62">
        <f>'Operating Exp-Software'!F22</f>
        <v>60</v>
      </c>
      <c r="C44" s="62">
        <f>'Operating Exp-Software'!G22</f>
        <v>90</v>
      </c>
      <c r="D44" s="62">
        <f>'Operating Exp-Software'!H22</f>
        <v>120</v>
      </c>
      <c r="E44" s="62">
        <f>'Operating Exp-Software'!I22</f>
        <v>120</v>
      </c>
      <c r="F44" s="62">
        <f>'Operating Exp-Software'!J22</f>
        <v>210</v>
      </c>
      <c r="G44" s="62">
        <f>'Operating Exp-Software'!K22</f>
        <v>210</v>
      </c>
      <c r="H44" s="62">
        <f>'Operating Exp-Software'!L22</f>
        <v>210</v>
      </c>
      <c r="I44" s="62">
        <f>'Operating Exp-Software'!M22</f>
        <v>270</v>
      </c>
      <c r="J44" s="62">
        <f>'Operating Exp-Software'!N22</f>
        <v>270</v>
      </c>
      <c r="K44" s="62">
        <f>'Operating Exp-Software'!O22</f>
        <v>300</v>
      </c>
      <c r="L44" s="62">
        <f>'Operating Exp-Software'!P22</f>
        <v>300</v>
      </c>
      <c r="M44" s="62">
        <f>'Operating Exp-Software'!Q22</f>
        <v>330</v>
      </c>
      <c r="N44" s="63">
        <f t="shared" si="9"/>
        <v>2490</v>
      </c>
      <c r="O44" s="62">
        <f>'Operating Exp-Software'!R22</f>
        <v>390</v>
      </c>
      <c r="P44" s="62">
        <f>'Operating Exp-Software'!S22</f>
        <v>450</v>
      </c>
      <c r="Q44" s="62">
        <f>'Operating Exp-Software'!T22</f>
        <v>480</v>
      </c>
      <c r="R44" s="62">
        <f>'Operating Exp-Software'!U22</f>
        <v>480</v>
      </c>
      <c r="S44" s="62">
        <f>'Operating Exp-Software'!V22</f>
        <v>480</v>
      </c>
      <c r="T44" s="62">
        <f>'Operating Exp-Software'!W22</f>
        <v>480</v>
      </c>
      <c r="U44" s="62">
        <f>'Operating Exp-Software'!X22</f>
        <v>510</v>
      </c>
      <c r="V44" s="62">
        <f>'Operating Exp-Software'!Y22</f>
        <v>510</v>
      </c>
      <c r="W44" s="62">
        <f>'Operating Exp-Software'!Z22</f>
        <v>510</v>
      </c>
      <c r="X44" s="62">
        <f>'Operating Exp-Software'!AA22</f>
        <v>510</v>
      </c>
      <c r="Y44" s="62">
        <f>'Operating Exp-Software'!AB22</f>
        <v>510</v>
      </c>
      <c r="Z44" s="62">
        <f>'Operating Exp-Software'!AC22</f>
        <v>510</v>
      </c>
      <c r="AA44" s="63">
        <f t="shared" si="10"/>
        <v>5820</v>
      </c>
      <c r="AB44" s="62">
        <f>'Operating Exp-Software'!AD22</f>
        <v>1020</v>
      </c>
      <c r="AC44" s="62">
        <f>'Operating Exp-Software'!AE22</f>
        <v>1080</v>
      </c>
      <c r="AD44" s="62">
        <f>'Operating Exp-Software'!AF22</f>
        <v>1200</v>
      </c>
      <c r="AE44" s="62">
        <f>'Operating Exp-Software'!AG22</f>
        <v>1380</v>
      </c>
      <c r="AF44" s="62">
        <f>'Operating Exp-Software'!AH22</f>
        <v>1440</v>
      </c>
      <c r="AG44" s="62">
        <f>'Operating Exp-Software'!AI22</f>
        <v>1440</v>
      </c>
      <c r="AH44" s="62">
        <f>'Operating Exp-Software'!AJ22</f>
        <v>1470</v>
      </c>
      <c r="AI44" s="62">
        <f>'Operating Exp-Software'!AK22</f>
        <v>1470</v>
      </c>
      <c r="AJ44" s="62">
        <f>'Operating Exp-Software'!AL22</f>
        <v>1470</v>
      </c>
      <c r="AK44" s="62">
        <f>'Operating Exp-Software'!AM22</f>
        <v>1470</v>
      </c>
      <c r="AL44" s="62">
        <f>'Operating Exp-Software'!AN22</f>
        <v>1470</v>
      </c>
      <c r="AM44" s="62">
        <f>'Operating Exp-Software'!AO22</f>
        <v>1470</v>
      </c>
      <c r="AN44" s="557">
        <f t="shared" si="11"/>
        <v>16380</v>
      </c>
    </row>
    <row r="45" spans="1:40" hidden="1" outlineLevel="2" x14ac:dyDescent="0.3">
      <c r="A45" s="27" t="s">
        <v>94</v>
      </c>
      <c r="B45" s="62">
        <f>'Operating Exp-Software'!F23+'Operating Exp-Software'!F24</f>
        <v>4060</v>
      </c>
      <c r="C45" s="62">
        <f>'Operating Exp-Software'!G23+'Operating Exp-Software'!G24</f>
        <v>2090</v>
      </c>
      <c r="D45" s="62">
        <f>'Operating Exp-Software'!H23+'Operating Exp-Software'!H24</f>
        <v>2120</v>
      </c>
      <c r="E45" s="62">
        <f>'Operating Exp-Software'!I23+'Operating Exp-Software'!I24</f>
        <v>120</v>
      </c>
      <c r="F45" s="62">
        <f>'Operating Exp-Software'!J23+'Operating Exp-Software'!J24</f>
        <v>6210</v>
      </c>
      <c r="G45" s="62">
        <f>'Operating Exp-Software'!K23+'Operating Exp-Software'!K24</f>
        <v>210</v>
      </c>
      <c r="H45" s="62">
        <f>'Operating Exp-Software'!L23+'Operating Exp-Software'!L24</f>
        <v>210</v>
      </c>
      <c r="I45" s="62">
        <f>'Operating Exp-Software'!M23+'Operating Exp-Software'!M24</f>
        <v>4270</v>
      </c>
      <c r="J45" s="62">
        <f>'Operating Exp-Software'!N23+'Operating Exp-Software'!N24</f>
        <v>270</v>
      </c>
      <c r="K45" s="62">
        <f>'Operating Exp-Software'!O23+'Operating Exp-Software'!O24</f>
        <v>2300</v>
      </c>
      <c r="L45" s="62">
        <f>'Operating Exp-Software'!P23+'Operating Exp-Software'!P24</f>
        <v>300</v>
      </c>
      <c r="M45" s="62">
        <f>'Operating Exp-Software'!Q23+'Operating Exp-Software'!Q24</f>
        <v>2330</v>
      </c>
      <c r="N45" s="63">
        <f t="shared" si="9"/>
        <v>24490</v>
      </c>
      <c r="O45" s="62">
        <f>'Operating Exp-Software'!R23+'Operating Exp-Software'!R24</f>
        <v>4390</v>
      </c>
      <c r="P45" s="62">
        <f>'Operating Exp-Software'!S23+'Operating Exp-Software'!S24</f>
        <v>4450</v>
      </c>
      <c r="Q45" s="62">
        <f>'Operating Exp-Software'!T23+'Operating Exp-Software'!T24</f>
        <v>2480</v>
      </c>
      <c r="R45" s="62">
        <f>'Operating Exp-Software'!U23+'Operating Exp-Software'!U24</f>
        <v>480</v>
      </c>
      <c r="S45" s="62">
        <f>'Operating Exp-Software'!V23+'Operating Exp-Software'!V24</f>
        <v>480</v>
      </c>
      <c r="T45" s="62">
        <f>'Operating Exp-Software'!W23+'Operating Exp-Software'!W24</f>
        <v>480</v>
      </c>
      <c r="U45" s="62">
        <f>'Operating Exp-Software'!X23+'Operating Exp-Software'!X24</f>
        <v>2510</v>
      </c>
      <c r="V45" s="62">
        <f>'Operating Exp-Software'!Y23+'Operating Exp-Software'!Y24</f>
        <v>510</v>
      </c>
      <c r="W45" s="62">
        <f>'Operating Exp-Software'!Z23+'Operating Exp-Software'!Z24</f>
        <v>510</v>
      </c>
      <c r="X45" s="62">
        <f>'Operating Exp-Software'!AA23+'Operating Exp-Software'!AA24</f>
        <v>510</v>
      </c>
      <c r="Y45" s="62">
        <f>'Operating Exp-Software'!AB23+'Operating Exp-Software'!AB24</f>
        <v>510</v>
      </c>
      <c r="Z45" s="62">
        <f>'Operating Exp-Software'!AC23+'Operating Exp-Software'!AC24</f>
        <v>510</v>
      </c>
      <c r="AA45" s="63">
        <f t="shared" si="10"/>
        <v>17820</v>
      </c>
      <c r="AB45" s="62">
        <f>'Operating Exp-Software'!AD23+'Operating Exp-Software'!AD24</f>
        <v>35020</v>
      </c>
      <c r="AC45" s="62">
        <f>'Operating Exp-Software'!AE23+'Operating Exp-Software'!AE24</f>
        <v>5080</v>
      </c>
      <c r="AD45" s="62">
        <f>'Operating Exp-Software'!AF23+'Operating Exp-Software'!AF24</f>
        <v>9200</v>
      </c>
      <c r="AE45" s="62">
        <f>'Operating Exp-Software'!AG23+'Operating Exp-Software'!AG24</f>
        <v>13380</v>
      </c>
      <c r="AF45" s="62">
        <f>'Operating Exp-Software'!AH23+'Operating Exp-Software'!AH24</f>
        <v>5440</v>
      </c>
      <c r="AG45" s="62">
        <f>'Operating Exp-Software'!AI23+'Operating Exp-Software'!AI24</f>
        <v>1440</v>
      </c>
      <c r="AH45" s="62">
        <f>'Operating Exp-Software'!AJ23+'Operating Exp-Software'!AJ24</f>
        <v>3470</v>
      </c>
      <c r="AI45" s="62">
        <f>'Operating Exp-Software'!AK23+'Operating Exp-Software'!AK24</f>
        <v>1470</v>
      </c>
      <c r="AJ45" s="62">
        <f>'Operating Exp-Software'!AL23+'Operating Exp-Software'!AL24</f>
        <v>1470</v>
      </c>
      <c r="AK45" s="62">
        <f>'Operating Exp-Software'!AM23+'Operating Exp-Software'!AM24</f>
        <v>1470</v>
      </c>
      <c r="AL45" s="62">
        <f>'Operating Exp-Software'!AN23+'Operating Exp-Software'!AN24</f>
        <v>1470</v>
      </c>
      <c r="AM45" s="62">
        <f>'Operating Exp-Software'!AO23+'Operating Exp-Software'!AO24</f>
        <v>1470</v>
      </c>
      <c r="AN45" s="557">
        <f t="shared" si="11"/>
        <v>80380</v>
      </c>
    </row>
    <row r="46" spans="1:40" hidden="1" outlineLevel="2" x14ac:dyDescent="0.3">
      <c r="A46" s="27" t="s">
        <v>95</v>
      </c>
      <c r="B46" s="62">
        <f>'Operating Exp-Software'!F25</f>
        <v>60</v>
      </c>
      <c r="C46" s="62">
        <f>'Operating Exp-Software'!G25</f>
        <v>90</v>
      </c>
      <c r="D46" s="62">
        <f>'Operating Exp-Software'!H25</f>
        <v>120</v>
      </c>
      <c r="E46" s="62">
        <f>'Operating Exp-Software'!I25</f>
        <v>120</v>
      </c>
      <c r="F46" s="62">
        <f>'Operating Exp-Software'!J25</f>
        <v>210</v>
      </c>
      <c r="G46" s="62">
        <f>'Operating Exp-Software'!K25</f>
        <v>210</v>
      </c>
      <c r="H46" s="62">
        <f>'Operating Exp-Software'!L25</f>
        <v>210</v>
      </c>
      <c r="I46" s="62">
        <f>'Operating Exp-Software'!M25</f>
        <v>270</v>
      </c>
      <c r="J46" s="62">
        <f>'Operating Exp-Software'!N25</f>
        <v>270</v>
      </c>
      <c r="K46" s="62">
        <f>'Operating Exp-Software'!O25</f>
        <v>300</v>
      </c>
      <c r="L46" s="62">
        <f>'Operating Exp-Software'!P25</f>
        <v>300</v>
      </c>
      <c r="M46" s="62">
        <f>'Operating Exp-Software'!Q25</f>
        <v>330</v>
      </c>
      <c r="N46" s="63">
        <f t="shared" si="9"/>
        <v>2490</v>
      </c>
      <c r="O46" s="62">
        <f>'Operating Exp-Software'!R25</f>
        <v>390</v>
      </c>
      <c r="P46" s="62">
        <f>'Operating Exp-Software'!S25</f>
        <v>450</v>
      </c>
      <c r="Q46" s="62">
        <f>'Operating Exp-Software'!T25</f>
        <v>480</v>
      </c>
      <c r="R46" s="62">
        <f>'Operating Exp-Software'!U25</f>
        <v>480</v>
      </c>
      <c r="S46" s="62">
        <f>'Operating Exp-Software'!V25</f>
        <v>480</v>
      </c>
      <c r="T46" s="62">
        <f>'Operating Exp-Software'!W25</f>
        <v>480</v>
      </c>
      <c r="U46" s="62">
        <f>'Operating Exp-Software'!X25</f>
        <v>510</v>
      </c>
      <c r="V46" s="62">
        <f>'Operating Exp-Software'!Y25</f>
        <v>510</v>
      </c>
      <c r="W46" s="62">
        <f>'Operating Exp-Software'!Z25</f>
        <v>510</v>
      </c>
      <c r="X46" s="62">
        <f>'Operating Exp-Software'!AA25</f>
        <v>510</v>
      </c>
      <c r="Y46" s="62">
        <f>'Operating Exp-Software'!AB25</f>
        <v>510</v>
      </c>
      <c r="Z46" s="62">
        <f>'Operating Exp-Software'!AC25</f>
        <v>510</v>
      </c>
      <c r="AA46" s="63">
        <f t="shared" si="10"/>
        <v>5820</v>
      </c>
      <c r="AB46" s="62">
        <f>'Operating Exp-Software'!AD25</f>
        <v>1020</v>
      </c>
      <c r="AC46" s="62">
        <f>'Operating Exp-Software'!AE25</f>
        <v>1080</v>
      </c>
      <c r="AD46" s="62">
        <f>'Operating Exp-Software'!AF25</f>
        <v>1200</v>
      </c>
      <c r="AE46" s="62">
        <f>'Operating Exp-Software'!AG25</f>
        <v>1380</v>
      </c>
      <c r="AF46" s="62">
        <f>'Operating Exp-Software'!AH25</f>
        <v>1440</v>
      </c>
      <c r="AG46" s="62">
        <f>'Operating Exp-Software'!AI25</f>
        <v>1440</v>
      </c>
      <c r="AH46" s="62">
        <f>'Operating Exp-Software'!AJ25</f>
        <v>1470</v>
      </c>
      <c r="AI46" s="62">
        <f>'Operating Exp-Software'!AK25</f>
        <v>1470</v>
      </c>
      <c r="AJ46" s="62">
        <f>'Operating Exp-Software'!AL25</f>
        <v>1470</v>
      </c>
      <c r="AK46" s="62">
        <f>'Operating Exp-Software'!AM25</f>
        <v>1470</v>
      </c>
      <c r="AL46" s="62">
        <f>'Operating Exp-Software'!AN25</f>
        <v>1470</v>
      </c>
      <c r="AM46" s="62">
        <f>'Operating Exp-Software'!AO25</f>
        <v>1470</v>
      </c>
      <c r="AN46" s="557">
        <f t="shared" si="11"/>
        <v>16380</v>
      </c>
    </row>
    <row r="47" spans="1:40" hidden="1" outlineLevel="2" x14ac:dyDescent="0.3">
      <c r="A47" s="27" t="s">
        <v>96</v>
      </c>
      <c r="B47" s="62">
        <f>'Operating Exp-Software'!F26</f>
        <v>0</v>
      </c>
      <c r="C47" s="62">
        <f>'Operating Exp-Software'!G26</f>
        <v>0</v>
      </c>
      <c r="D47" s="62">
        <f>'Operating Exp-Software'!H26</f>
        <v>0</v>
      </c>
      <c r="E47" s="62">
        <f>'Operating Exp-Software'!I26</f>
        <v>0</v>
      </c>
      <c r="F47" s="62">
        <f>'Operating Exp-Software'!J26</f>
        <v>0</v>
      </c>
      <c r="G47" s="62">
        <f>'Operating Exp-Software'!K26</f>
        <v>0</v>
      </c>
      <c r="H47" s="62">
        <f>'Operating Exp-Software'!L26</f>
        <v>0</v>
      </c>
      <c r="I47" s="62">
        <f>'Operating Exp-Software'!M26</f>
        <v>0</v>
      </c>
      <c r="J47" s="62">
        <f>'Operating Exp-Software'!N26</f>
        <v>0</v>
      </c>
      <c r="K47" s="62">
        <f>'Operating Exp-Software'!O26</f>
        <v>0</v>
      </c>
      <c r="L47" s="62">
        <f>'Operating Exp-Software'!P26</f>
        <v>0</v>
      </c>
      <c r="M47" s="62">
        <f>'Operating Exp-Software'!Q26</f>
        <v>0</v>
      </c>
      <c r="N47" s="63">
        <f t="shared" si="9"/>
        <v>0</v>
      </c>
      <c r="O47" s="62">
        <f>'Operating Exp-Software'!R26</f>
        <v>0</v>
      </c>
      <c r="P47" s="62">
        <f>'Operating Exp-Software'!S26</f>
        <v>0</v>
      </c>
      <c r="Q47" s="62">
        <f>'Operating Exp-Software'!T26</f>
        <v>0</v>
      </c>
      <c r="R47" s="62">
        <f>'Operating Exp-Software'!U26</f>
        <v>0</v>
      </c>
      <c r="S47" s="62">
        <f>'Operating Exp-Software'!V26</f>
        <v>0</v>
      </c>
      <c r="T47" s="62">
        <f>'Operating Exp-Software'!W26</f>
        <v>0</v>
      </c>
      <c r="U47" s="62">
        <f>'Operating Exp-Software'!X26</f>
        <v>0</v>
      </c>
      <c r="V47" s="62">
        <f>'Operating Exp-Software'!Y26</f>
        <v>0</v>
      </c>
      <c r="W47" s="62">
        <f>'Operating Exp-Software'!Z26</f>
        <v>0</v>
      </c>
      <c r="X47" s="62">
        <f>'Operating Exp-Software'!AA26</f>
        <v>0</v>
      </c>
      <c r="Y47" s="62">
        <f>'Operating Exp-Software'!AB26</f>
        <v>0</v>
      </c>
      <c r="Z47" s="62">
        <f>'Operating Exp-Software'!AC26</f>
        <v>0</v>
      </c>
      <c r="AA47" s="63">
        <f t="shared" si="10"/>
        <v>0</v>
      </c>
      <c r="AB47" s="62">
        <f>'Operating Exp-Software'!AD26</f>
        <v>0</v>
      </c>
      <c r="AC47" s="62">
        <f>'Operating Exp-Software'!AE26</f>
        <v>0</v>
      </c>
      <c r="AD47" s="62">
        <f>'Operating Exp-Software'!AF26</f>
        <v>0</v>
      </c>
      <c r="AE47" s="62">
        <f>'Operating Exp-Software'!AG26</f>
        <v>0</v>
      </c>
      <c r="AF47" s="62">
        <f>'Operating Exp-Software'!AH26</f>
        <v>0</v>
      </c>
      <c r="AG47" s="62">
        <f>'Operating Exp-Software'!AI26</f>
        <v>0</v>
      </c>
      <c r="AH47" s="62">
        <f>'Operating Exp-Software'!AJ26</f>
        <v>0</v>
      </c>
      <c r="AI47" s="62">
        <f>'Operating Exp-Software'!AK26</f>
        <v>0</v>
      </c>
      <c r="AJ47" s="62">
        <f>'Operating Exp-Software'!AL26</f>
        <v>0</v>
      </c>
      <c r="AK47" s="62">
        <f>'Operating Exp-Software'!AM26</f>
        <v>0</v>
      </c>
      <c r="AL47" s="62">
        <f>'Operating Exp-Software'!AN26</f>
        <v>0</v>
      </c>
      <c r="AM47" s="62">
        <f>'Operating Exp-Software'!AO26</f>
        <v>0</v>
      </c>
      <c r="AN47" s="557">
        <f t="shared" si="11"/>
        <v>0</v>
      </c>
    </row>
    <row r="48" spans="1:40" hidden="1" outlineLevel="2" x14ac:dyDescent="0.3">
      <c r="A48" s="27" t="s">
        <v>93</v>
      </c>
      <c r="B48" s="62">
        <f>'Operating Exp-Software'!F27</f>
        <v>80</v>
      </c>
      <c r="C48" s="62">
        <f>'Operating Exp-Software'!G27</f>
        <v>120</v>
      </c>
      <c r="D48" s="62">
        <f>'Operating Exp-Software'!H27</f>
        <v>160</v>
      </c>
      <c r="E48" s="62">
        <f>'Operating Exp-Software'!I27</f>
        <v>160</v>
      </c>
      <c r="F48" s="62">
        <f>'Operating Exp-Software'!J27</f>
        <v>280</v>
      </c>
      <c r="G48" s="62">
        <f>'Operating Exp-Software'!K27</f>
        <v>280</v>
      </c>
      <c r="H48" s="62">
        <f>'Operating Exp-Software'!L27</f>
        <v>280</v>
      </c>
      <c r="I48" s="62">
        <f>'Operating Exp-Software'!M27</f>
        <v>360</v>
      </c>
      <c r="J48" s="62">
        <f>'Operating Exp-Software'!N27</f>
        <v>360</v>
      </c>
      <c r="K48" s="62">
        <f>'Operating Exp-Software'!O27</f>
        <v>400</v>
      </c>
      <c r="L48" s="62">
        <f>'Operating Exp-Software'!P27</f>
        <v>400</v>
      </c>
      <c r="M48" s="62">
        <f>'Operating Exp-Software'!Q27</f>
        <v>440</v>
      </c>
      <c r="N48" s="63">
        <f t="shared" si="9"/>
        <v>3320</v>
      </c>
      <c r="O48" s="62">
        <f>'Operating Exp-Software'!R27</f>
        <v>520</v>
      </c>
      <c r="P48" s="62">
        <f>'Operating Exp-Software'!S27</f>
        <v>600</v>
      </c>
      <c r="Q48" s="62">
        <f>'Operating Exp-Software'!T27</f>
        <v>640</v>
      </c>
      <c r="R48" s="62">
        <f>'Operating Exp-Software'!U27</f>
        <v>640</v>
      </c>
      <c r="S48" s="62">
        <f>'Operating Exp-Software'!V27</f>
        <v>640</v>
      </c>
      <c r="T48" s="62">
        <f>'Operating Exp-Software'!W27</f>
        <v>640</v>
      </c>
      <c r="U48" s="62">
        <f>'Operating Exp-Software'!X27</f>
        <v>680</v>
      </c>
      <c r="V48" s="62">
        <f>'Operating Exp-Software'!Y27</f>
        <v>680</v>
      </c>
      <c r="W48" s="62">
        <f>'Operating Exp-Software'!Z27</f>
        <v>680</v>
      </c>
      <c r="X48" s="62">
        <f>'Operating Exp-Software'!AA27</f>
        <v>680</v>
      </c>
      <c r="Y48" s="62">
        <f>'Operating Exp-Software'!AB27</f>
        <v>680</v>
      </c>
      <c r="Z48" s="62">
        <f>'Operating Exp-Software'!AC27</f>
        <v>680</v>
      </c>
      <c r="AA48" s="63">
        <f t="shared" si="10"/>
        <v>7760</v>
      </c>
      <c r="AB48" s="62">
        <f>'Operating Exp-Software'!AD27</f>
        <v>1360</v>
      </c>
      <c r="AC48" s="62">
        <f>'Operating Exp-Software'!AE27</f>
        <v>1440</v>
      </c>
      <c r="AD48" s="62">
        <f>'Operating Exp-Software'!AF27</f>
        <v>1600</v>
      </c>
      <c r="AE48" s="62">
        <f>'Operating Exp-Software'!AG27</f>
        <v>1840</v>
      </c>
      <c r="AF48" s="62">
        <f>'Operating Exp-Software'!AH27</f>
        <v>1920</v>
      </c>
      <c r="AG48" s="62">
        <f>'Operating Exp-Software'!AI27</f>
        <v>1920</v>
      </c>
      <c r="AH48" s="62">
        <f>'Operating Exp-Software'!AJ27</f>
        <v>1960</v>
      </c>
      <c r="AI48" s="62">
        <f>'Operating Exp-Software'!AK27</f>
        <v>1960</v>
      </c>
      <c r="AJ48" s="62">
        <f>'Operating Exp-Software'!AL27</f>
        <v>1960</v>
      </c>
      <c r="AK48" s="62">
        <f>'Operating Exp-Software'!AM27</f>
        <v>1960</v>
      </c>
      <c r="AL48" s="62">
        <f>'Operating Exp-Software'!AN27</f>
        <v>1960</v>
      </c>
      <c r="AM48" s="62">
        <f>'Operating Exp-Software'!AO27</f>
        <v>1960</v>
      </c>
      <c r="AN48" s="557">
        <f t="shared" si="11"/>
        <v>21840</v>
      </c>
    </row>
    <row r="49" spans="1:40" hidden="1" outlineLevel="2" x14ac:dyDescent="0.3">
      <c r="A49" s="50" t="s">
        <v>108</v>
      </c>
      <c r="B49" s="62">
        <f>'Operating Exp-Software'!F28</f>
        <v>80</v>
      </c>
      <c r="C49" s="62">
        <f>'Operating Exp-Software'!G28</f>
        <v>80</v>
      </c>
      <c r="D49" s="62">
        <f>'Operating Exp-Software'!H28</f>
        <v>80</v>
      </c>
      <c r="E49" s="62">
        <f>'Operating Exp-Software'!I28</f>
        <v>80</v>
      </c>
      <c r="F49" s="62">
        <f>'Operating Exp-Software'!J28</f>
        <v>80</v>
      </c>
      <c r="G49" s="62">
        <f>'Operating Exp-Software'!K28</f>
        <v>80</v>
      </c>
      <c r="H49" s="62">
        <f>'Operating Exp-Software'!L28</f>
        <v>80</v>
      </c>
      <c r="I49" s="62">
        <f>'Operating Exp-Software'!M28</f>
        <v>80</v>
      </c>
      <c r="J49" s="62">
        <f>'Operating Exp-Software'!N28</f>
        <v>80</v>
      </c>
      <c r="K49" s="62">
        <f>'Operating Exp-Software'!O28</f>
        <v>80</v>
      </c>
      <c r="L49" s="62">
        <f>'Operating Exp-Software'!P28</f>
        <v>80</v>
      </c>
      <c r="M49" s="62">
        <f>'Operating Exp-Software'!Q28</f>
        <v>80</v>
      </c>
      <c r="N49" s="63">
        <f t="shared" si="9"/>
        <v>960</v>
      </c>
      <c r="O49" s="62">
        <f>'Operating Exp-Software'!R28</f>
        <v>80</v>
      </c>
      <c r="P49" s="62">
        <f>'Operating Exp-Software'!S28</f>
        <v>80</v>
      </c>
      <c r="Q49" s="62">
        <f>'Operating Exp-Software'!T28</f>
        <v>80</v>
      </c>
      <c r="R49" s="62">
        <f>'Operating Exp-Software'!U28</f>
        <v>80</v>
      </c>
      <c r="S49" s="62">
        <f>'Operating Exp-Software'!V28</f>
        <v>80</v>
      </c>
      <c r="T49" s="62">
        <f>'Operating Exp-Software'!W28</f>
        <v>80</v>
      </c>
      <c r="U49" s="62">
        <f>'Operating Exp-Software'!X28</f>
        <v>80</v>
      </c>
      <c r="V49" s="62">
        <f>'Operating Exp-Software'!Y28</f>
        <v>80</v>
      </c>
      <c r="W49" s="62">
        <f>'Operating Exp-Software'!Z28</f>
        <v>80</v>
      </c>
      <c r="X49" s="62">
        <f>'Operating Exp-Software'!AA28</f>
        <v>80</v>
      </c>
      <c r="Y49" s="62">
        <f>'Operating Exp-Software'!AB28</f>
        <v>80</v>
      </c>
      <c r="Z49" s="62">
        <f>'Operating Exp-Software'!AC28</f>
        <v>80</v>
      </c>
      <c r="AA49" s="63">
        <f t="shared" si="10"/>
        <v>960</v>
      </c>
      <c r="AB49" s="62">
        <f>'Operating Exp-Software'!AD28</f>
        <v>80</v>
      </c>
      <c r="AC49" s="62">
        <f>'Operating Exp-Software'!AE28</f>
        <v>80</v>
      </c>
      <c r="AD49" s="62">
        <f>'Operating Exp-Software'!AF28</f>
        <v>80</v>
      </c>
      <c r="AE49" s="62">
        <f>'Operating Exp-Software'!AG28</f>
        <v>80</v>
      </c>
      <c r="AF49" s="62">
        <f>'Operating Exp-Software'!AH28</f>
        <v>80</v>
      </c>
      <c r="AG49" s="62">
        <f>'Operating Exp-Software'!AI28</f>
        <v>80</v>
      </c>
      <c r="AH49" s="62">
        <f>'Operating Exp-Software'!AJ28</f>
        <v>80</v>
      </c>
      <c r="AI49" s="62">
        <f>'Operating Exp-Software'!AK28</f>
        <v>80</v>
      </c>
      <c r="AJ49" s="62">
        <f>'Operating Exp-Software'!AL28</f>
        <v>80</v>
      </c>
      <c r="AK49" s="62">
        <f>'Operating Exp-Software'!AM28</f>
        <v>80</v>
      </c>
      <c r="AL49" s="62">
        <f>'Operating Exp-Software'!AN28</f>
        <v>80</v>
      </c>
      <c r="AM49" s="62">
        <f>'Operating Exp-Software'!AO28</f>
        <v>80</v>
      </c>
      <c r="AN49" s="557">
        <f t="shared" si="11"/>
        <v>960</v>
      </c>
    </row>
    <row r="50" spans="1:40" hidden="1" outlineLevel="2" x14ac:dyDescent="0.3">
      <c r="A50" s="50" t="s">
        <v>109</v>
      </c>
      <c r="B50" s="62">
        <f>'Operating Exp-Software'!F29</f>
        <v>80</v>
      </c>
      <c r="C50" s="62">
        <f>'Operating Exp-Software'!G29</f>
        <v>80</v>
      </c>
      <c r="D50" s="62">
        <f>'Operating Exp-Software'!H29</f>
        <v>80</v>
      </c>
      <c r="E50" s="62">
        <f>'Operating Exp-Software'!I29</f>
        <v>80</v>
      </c>
      <c r="F50" s="62">
        <f>'Operating Exp-Software'!J29</f>
        <v>80</v>
      </c>
      <c r="G50" s="62">
        <f>'Operating Exp-Software'!K29</f>
        <v>80</v>
      </c>
      <c r="H50" s="62">
        <f>'Operating Exp-Software'!L29</f>
        <v>80</v>
      </c>
      <c r="I50" s="62">
        <f>'Operating Exp-Software'!M29</f>
        <v>80</v>
      </c>
      <c r="J50" s="62">
        <f>'Operating Exp-Software'!N29</f>
        <v>80</v>
      </c>
      <c r="K50" s="62">
        <f>'Operating Exp-Software'!O29</f>
        <v>80</v>
      </c>
      <c r="L50" s="62">
        <f>'Operating Exp-Software'!P29</f>
        <v>80</v>
      </c>
      <c r="M50" s="62">
        <f>'Operating Exp-Software'!Q29</f>
        <v>80</v>
      </c>
      <c r="N50" s="63">
        <f t="shared" si="9"/>
        <v>960</v>
      </c>
      <c r="O50" s="62">
        <f>'Operating Exp-Software'!R29</f>
        <v>80</v>
      </c>
      <c r="P50" s="62">
        <f>'Operating Exp-Software'!S29</f>
        <v>80</v>
      </c>
      <c r="Q50" s="62">
        <f>'Operating Exp-Software'!T29</f>
        <v>80</v>
      </c>
      <c r="R50" s="62">
        <f>'Operating Exp-Software'!U29</f>
        <v>80</v>
      </c>
      <c r="S50" s="62">
        <f>'Operating Exp-Software'!V29</f>
        <v>80</v>
      </c>
      <c r="T50" s="62">
        <f>'Operating Exp-Software'!W29</f>
        <v>80</v>
      </c>
      <c r="U50" s="62">
        <f>'Operating Exp-Software'!X29</f>
        <v>80</v>
      </c>
      <c r="V50" s="62">
        <f>'Operating Exp-Software'!Y29</f>
        <v>80</v>
      </c>
      <c r="W50" s="62">
        <f>'Operating Exp-Software'!Z29</f>
        <v>80</v>
      </c>
      <c r="X50" s="62">
        <f>'Operating Exp-Software'!AA29</f>
        <v>80</v>
      </c>
      <c r="Y50" s="62">
        <f>'Operating Exp-Software'!AB29</f>
        <v>80</v>
      </c>
      <c r="Z50" s="62">
        <f>'Operating Exp-Software'!AC29</f>
        <v>80</v>
      </c>
      <c r="AA50" s="63">
        <f t="shared" si="10"/>
        <v>960</v>
      </c>
      <c r="AB50" s="62">
        <f>'Operating Exp-Software'!AD29</f>
        <v>80</v>
      </c>
      <c r="AC50" s="62">
        <f>'Operating Exp-Software'!AE29</f>
        <v>80</v>
      </c>
      <c r="AD50" s="62">
        <f>'Operating Exp-Software'!AF29</f>
        <v>80</v>
      </c>
      <c r="AE50" s="62">
        <f>'Operating Exp-Software'!AG29</f>
        <v>80</v>
      </c>
      <c r="AF50" s="62">
        <f>'Operating Exp-Software'!AH29</f>
        <v>80</v>
      </c>
      <c r="AG50" s="62">
        <f>'Operating Exp-Software'!AI29</f>
        <v>80</v>
      </c>
      <c r="AH50" s="62">
        <f>'Operating Exp-Software'!AJ29</f>
        <v>80</v>
      </c>
      <c r="AI50" s="62">
        <f>'Operating Exp-Software'!AK29</f>
        <v>80</v>
      </c>
      <c r="AJ50" s="62">
        <f>'Operating Exp-Software'!AL29</f>
        <v>80</v>
      </c>
      <c r="AK50" s="62">
        <f>'Operating Exp-Software'!AM29</f>
        <v>80</v>
      </c>
      <c r="AL50" s="62">
        <f>'Operating Exp-Software'!AN29</f>
        <v>80</v>
      </c>
      <c r="AM50" s="62">
        <f>'Operating Exp-Software'!AO29</f>
        <v>80</v>
      </c>
      <c r="AN50" s="557">
        <f t="shared" si="11"/>
        <v>960</v>
      </c>
    </row>
    <row r="51" spans="1:40" collapsed="1" x14ac:dyDescent="0.3">
      <c r="A51" s="61" t="s">
        <v>20</v>
      </c>
      <c r="B51" s="62">
        <f t="shared" ref="B51:AM51" si="14">SUM(B44:B50)</f>
        <v>4420</v>
      </c>
      <c r="C51" s="62">
        <f t="shared" si="14"/>
        <v>2550</v>
      </c>
      <c r="D51" s="62">
        <f t="shared" si="14"/>
        <v>2680</v>
      </c>
      <c r="E51" s="62">
        <f t="shared" si="14"/>
        <v>680</v>
      </c>
      <c r="F51" s="62">
        <f t="shared" si="14"/>
        <v>7070</v>
      </c>
      <c r="G51" s="62">
        <f t="shared" si="14"/>
        <v>1070</v>
      </c>
      <c r="H51" s="62">
        <f t="shared" si="14"/>
        <v>1070</v>
      </c>
      <c r="I51" s="62">
        <f t="shared" si="14"/>
        <v>5330</v>
      </c>
      <c r="J51" s="62">
        <f t="shared" si="14"/>
        <v>1330</v>
      </c>
      <c r="K51" s="62">
        <f t="shared" si="14"/>
        <v>3460</v>
      </c>
      <c r="L51" s="62">
        <f t="shared" si="14"/>
        <v>1460</v>
      </c>
      <c r="M51" s="62">
        <f t="shared" si="14"/>
        <v>3590</v>
      </c>
      <c r="N51" s="63">
        <f t="shared" si="9"/>
        <v>34710</v>
      </c>
      <c r="O51" s="62">
        <f t="shared" si="14"/>
        <v>5850</v>
      </c>
      <c r="P51" s="62">
        <f t="shared" si="14"/>
        <v>6110</v>
      </c>
      <c r="Q51" s="62">
        <f t="shared" si="14"/>
        <v>4240</v>
      </c>
      <c r="R51" s="62">
        <f t="shared" si="14"/>
        <v>2240</v>
      </c>
      <c r="S51" s="62">
        <f t="shared" si="14"/>
        <v>2240</v>
      </c>
      <c r="T51" s="62">
        <f t="shared" si="14"/>
        <v>2240</v>
      </c>
      <c r="U51" s="62">
        <f t="shared" si="14"/>
        <v>4370</v>
      </c>
      <c r="V51" s="62">
        <f t="shared" si="14"/>
        <v>2370</v>
      </c>
      <c r="W51" s="62">
        <f t="shared" si="14"/>
        <v>2370</v>
      </c>
      <c r="X51" s="62">
        <f t="shared" si="14"/>
        <v>2370</v>
      </c>
      <c r="Y51" s="62">
        <f t="shared" si="14"/>
        <v>2370</v>
      </c>
      <c r="Z51" s="62">
        <f t="shared" si="14"/>
        <v>2370</v>
      </c>
      <c r="AA51" s="63">
        <f t="shared" si="10"/>
        <v>39140</v>
      </c>
      <c r="AB51" s="62">
        <f t="shared" si="14"/>
        <v>38580</v>
      </c>
      <c r="AC51" s="62">
        <f t="shared" si="14"/>
        <v>8840</v>
      </c>
      <c r="AD51" s="62">
        <f t="shared" si="14"/>
        <v>13360</v>
      </c>
      <c r="AE51" s="62">
        <f t="shared" si="14"/>
        <v>18140</v>
      </c>
      <c r="AF51" s="62">
        <f t="shared" si="14"/>
        <v>10400</v>
      </c>
      <c r="AG51" s="62">
        <f t="shared" si="14"/>
        <v>6400</v>
      </c>
      <c r="AH51" s="62">
        <f t="shared" si="14"/>
        <v>8530</v>
      </c>
      <c r="AI51" s="62">
        <f t="shared" si="14"/>
        <v>6530</v>
      </c>
      <c r="AJ51" s="62">
        <f t="shared" si="14"/>
        <v>6530</v>
      </c>
      <c r="AK51" s="62">
        <f t="shared" si="14"/>
        <v>6530</v>
      </c>
      <c r="AL51" s="62">
        <f t="shared" si="14"/>
        <v>6530</v>
      </c>
      <c r="AM51" s="62">
        <f t="shared" si="14"/>
        <v>6530</v>
      </c>
      <c r="AN51" s="557">
        <f t="shared" si="11"/>
        <v>136900</v>
      </c>
    </row>
    <row r="52" spans="1:40" hidden="1" outlineLevel="1" x14ac:dyDescent="0.3">
      <c r="A52" s="50" t="s">
        <v>111</v>
      </c>
      <c r="B52" s="62">
        <f>'Operating Exp-Software'!F31</f>
        <v>150</v>
      </c>
      <c r="C52" s="62">
        <f>'Operating Exp-Software'!G31</f>
        <v>150</v>
      </c>
      <c r="D52" s="62">
        <f>'Operating Exp-Software'!H31</f>
        <v>150</v>
      </c>
      <c r="E52" s="62">
        <f>'Operating Exp-Software'!I31</f>
        <v>150</v>
      </c>
      <c r="F52" s="62">
        <f>'Operating Exp-Software'!J31</f>
        <v>150</v>
      </c>
      <c r="G52" s="62">
        <f>'Operating Exp-Software'!K31</f>
        <v>150</v>
      </c>
      <c r="H52" s="62">
        <f>'Operating Exp-Software'!L31</f>
        <v>150</v>
      </c>
      <c r="I52" s="62">
        <f>'Operating Exp-Software'!M31</f>
        <v>150</v>
      </c>
      <c r="J52" s="62">
        <f>'Operating Exp-Software'!N31</f>
        <v>150</v>
      </c>
      <c r="K52" s="62">
        <f>'Operating Exp-Software'!O31</f>
        <v>150</v>
      </c>
      <c r="L52" s="62">
        <f>'Operating Exp-Software'!P31</f>
        <v>150</v>
      </c>
      <c r="M52" s="62">
        <f>'Operating Exp-Software'!Q31</f>
        <v>150</v>
      </c>
      <c r="N52" s="63">
        <f t="shared" si="9"/>
        <v>1800</v>
      </c>
      <c r="O52" s="62">
        <f>'Operating Exp-Software'!R31</f>
        <v>300</v>
      </c>
      <c r="P52" s="62">
        <f>'Operating Exp-Software'!S31</f>
        <v>300</v>
      </c>
      <c r="Q52" s="62">
        <f>'Operating Exp-Software'!T31</f>
        <v>300</v>
      </c>
      <c r="R52" s="62">
        <f>'Operating Exp-Software'!U31</f>
        <v>300</v>
      </c>
      <c r="S52" s="62">
        <f>'Operating Exp-Software'!V31</f>
        <v>300</v>
      </c>
      <c r="T52" s="62">
        <f>'Operating Exp-Software'!W31</f>
        <v>300</v>
      </c>
      <c r="U52" s="62">
        <f>'Operating Exp-Software'!X31</f>
        <v>300</v>
      </c>
      <c r="V52" s="62">
        <f>'Operating Exp-Software'!Y31</f>
        <v>300</v>
      </c>
      <c r="W52" s="62">
        <f>'Operating Exp-Software'!Z31</f>
        <v>300</v>
      </c>
      <c r="X52" s="62">
        <f>'Operating Exp-Software'!AA31</f>
        <v>300</v>
      </c>
      <c r="Y52" s="62">
        <f>'Operating Exp-Software'!AB31</f>
        <v>300</v>
      </c>
      <c r="Z52" s="62">
        <f>'Operating Exp-Software'!AC31</f>
        <v>300</v>
      </c>
      <c r="AA52" s="63">
        <f t="shared" si="10"/>
        <v>3600</v>
      </c>
      <c r="AB52" s="62">
        <f>'Operating Exp-Software'!AD31</f>
        <v>300</v>
      </c>
      <c r="AC52" s="62">
        <f>'Operating Exp-Software'!AE31</f>
        <v>300</v>
      </c>
      <c r="AD52" s="62">
        <f>'Operating Exp-Software'!AF31</f>
        <v>300</v>
      </c>
      <c r="AE52" s="62">
        <f>'Operating Exp-Software'!AG31</f>
        <v>300</v>
      </c>
      <c r="AF52" s="62">
        <f>'Operating Exp-Software'!AH31</f>
        <v>300</v>
      </c>
      <c r="AG52" s="62">
        <f>'Operating Exp-Software'!AI31</f>
        <v>300</v>
      </c>
      <c r="AH52" s="62">
        <f>'Operating Exp-Software'!AJ31</f>
        <v>300</v>
      </c>
      <c r="AI52" s="62">
        <f>'Operating Exp-Software'!AK31</f>
        <v>300</v>
      </c>
      <c r="AJ52" s="62">
        <f>'Operating Exp-Software'!AL31</f>
        <v>300</v>
      </c>
      <c r="AK52" s="62">
        <f>'Operating Exp-Software'!AM31</f>
        <v>300</v>
      </c>
      <c r="AL52" s="62">
        <f>'Operating Exp-Software'!AN31</f>
        <v>300</v>
      </c>
      <c r="AM52" s="62">
        <f>'Operating Exp-Software'!AO31</f>
        <v>300</v>
      </c>
      <c r="AN52" s="557">
        <f t="shared" si="11"/>
        <v>3600</v>
      </c>
    </row>
    <row r="53" spans="1:40" hidden="1" outlineLevel="1" x14ac:dyDescent="0.3">
      <c r="A53" s="50" t="s">
        <v>110</v>
      </c>
      <c r="B53" s="62">
        <f>'Operating Exp-Software'!F32</f>
        <v>150</v>
      </c>
      <c r="C53" s="62">
        <f>'Operating Exp-Software'!G32</f>
        <v>150</v>
      </c>
      <c r="D53" s="62">
        <f>'Operating Exp-Software'!H32</f>
        <v>150</v>
      </c>
      <c r="E53" s="62">
        <f>'Operating Exp-Software'!I32</f>
        <v>150</v>
      </c>
      <c r="F53" s="62">
        <f>'Operating Exp-Software'!J32</f>
        <v>150</v>
      </c>
      <c r="G53" s="62">
        <f>'Operating Exp-Software'!K32</f>
        <v>150</v>
      </c>
      <c r="H53" s="62">
        <f>'Operating Exp-Software'!L32</f>
        <v>150</v>
      </c>
      <c r="I53" s="62">
        <f>'Operating Exp-Software'!M32</f>
        <v>150</v>
      </c>
      <c r="J53" s="62">
        <f>'Operating Exp-Software'!N32</f>
        <v>150</v>
      </c>
      <c r="K53" s="62">
        <f>'Operating Exp-Software'!O32</f>
        <v>150</v>
      </c>
      <c r="L53" s="62">
        <f>'Operating Exp-Software'!P32</f>
        <v>150</v>
      </c>
      <c r="M53" s="62">
        <f>'Operating Exp-Software'!Q32</f>
        <v>150</v>
      </c>
      <c r="N53" s="63">
        <f t="shared" si="9"/>
        <v>1800</v>
      </c>
      <c r="O53" s="62">
        <f>'Operating Exp-Software'!R32</f>
        <v>225</v>
      </c>
      <c r="P53" s="62">
        <f>'Operating Exp-Software'!S32</f>
        <v>225</v>
      </c>
      <c r="Q53" s="62">
        <f>'Operating Exp-Software'!T32</f>
        <v>225</v>
      </c>
      <c r="R53" s="62">
        <f>'Operating Exp-Software'!U32</f>
        <v>225</v>
      </c>
      <c r="S53" s="62">
        <f>'Operating Exp-Software'!V32</f>
        <v>225</v>
      </c>
      <c r="T53" s="62">
        <f>'Operating Exp-Software'!W32</f>
        <v>225</v>
      </c>
      <c r="U53" s="62">
        <f>'Operating Exp-Software'!X32</f>
        <v>225</v>
      </c>
      <c r="V53" s="62">
        <f>'Operating Exp-Software'!Y32</f>
        <v>225</v>
      </c>
      <c r="W53" s="62">
        <f>'Operating Exp-Software'!Z32</f>
        <v>225</v>
      </c>
      <c r="X53" s="62">
        <f>'Operating Exp-Software'!AA32</f>
        <v>225</v>
      </c>
      <c r="Y53" s="62">
        <f>'Operating Exp-Software'!AB32</f>
        <v>225</v>
      </c>
      <c r="Z53" s="62">
        <f>'Operating Exp-Software'!AC32</f>
        <v>225</v>
      </c>
      <c r="AA53" s="63">
        <f t="shared" si="10"/>
        <v>2700</v>
      </c>
      <c r="AB53" s="62">
        <f>'Operating Exp-Software'!AD32</f>
        <v>225</v>
      </c>
      <c r="AC53" s="62">
        <f>'Operating Exp-Software'!AE32</f>
        <v>225</v>
      </c>
      <c r="AD53" s="62">
        <f>'Operating Exp-Software'!AF32</f>
        <v>225</v>
      </c>
      <c r="AE53" s="62">
        <f>'Operating Exp-Software'!AG32</f>
        <v>225</v>
      </c>
      <c r="AF53" s="62">
        <f>'Operating Exp-Software'!AH32</f>
        <v>225</v>
      </c>
      <c r="AG53" s="62">
        <f>'Operating Exp-Software'!AI32</f>
        <v>225</v>
      </c>
      <c r="AH53" s="62">
        <f>'Operating Exp-Software'!AJ32</f>
        <v>225</v>
      </c>
      <c r="AI53" s="62">
        <f>'Operating Exp-Software'!AK32</f>
        <v>225</v>
      </c>
      <c r="AJ53" s="62">
        <f>'Operating Exp-Software'!AL32</f>
        <v>225</v>
      </c>
      <c r="AK53" s="62">
        <f>'Operating Exp-Software'!AM32</f>
        <v>225</v>
      </c>
      <c r="AL53" s="62">
        <f>'Operating Exp-Software'!AN32</f>
        <v>225</v>
      </c>
      <c r="AM53" s="62">
        <f>'Operating Exp-Software'!AO32</f>
        <v>225</v>
      </c>
      <c r="AN53" s="557">
        <f t="shared" si="11"/>
        <v>2700</v>
      </c>
    </row>
    <row r="54" spans="1:40" hidden="1" outlineLevel="1" x14ac:dyDescent="0.3">
      <c r="A54" s="50" t="s">
        <v>257</v>
      </c>
      <c r="B54" s="62">
        <f>'Operating Exp-Software'!F33</f>
        <v>0</v>
      </c>
      <c r="C54" s="62">
        <f>'Operating Exp-Software'!G33</f>
        <v>0</v>
      </c>
      <c r="D54" s="62">
        <f>'Operating Exp-Software'!H33</f>
        <v>0</v>
      </c>
      <c r="E54" s="62">
        <f>'Operating Exp-Software'!I33</f>
        <v>0</v>
      </c>
      <c r="F54" s="62">
        <f>'Operating Exp-Software'!J33</f>
        <v>0</v>
      </c>
      <c r="G54" s="62">
        <f>'Operating Exp-Software'!K33</f>
        <v>0</v>
      </c>
      <c r="H54" s="62">
        <f>'Operating Exp-Software'!L33</f>
        <v>0</v>
      </c>
      <c r="I54" s="62">
        <f>'Operating Exp-Software'!M33</f>
        <v>0</v>
      </c>
      <c r="J54" s="62">
        <f>'Operating Exp-Software'!N33</f>
        <v>0</v>
      </c>
      <c r="K54" s="62">
        <f>'Operating Exp-Software'!O33</f>
        <v>0</v>
      </c>
      <c r="L54" s="62">
        <f>'Operating Exp-Software'!P33</f>
        <v>0</v>
      </c>
      <c r="M54" s="62">
        <f>'Operating Exp-Software'!Q33</f>
        <v>0</v>
      </c>
      <c r="N54" s="63">
        <f t="shared" si="9"/>
        <v>0</v>
      </c>
      <c r="O54" s="62">
        <f>'Operating Exp-Software'!R33</f>
        <v>0</v>
      </c>
      <c r="P54" s="62">
        <f>'Operating Exp-Software'!S33</f>
        <v>0</v>
      </c>
      <c r="Q54" s="62">
        <f>'Operating Exp-Software'!T33</f>
        <v>0</v>
      </c>
      <c r="R54" s="62">
        <f>'Operating Exp-Software'!U33</f>
        <v>0</v>
      </c>
      <c r="S54" s="62">
        <f>'Operating Exp-Software'!V33</f>
        <v>0</v>
      </c>
      <c r="T54" s="62">
        <f>'Operating Exp-Software'!W33</f>
        <v>0</v>
      </c>
      <c r="U54" s="62">
        <f>'Operating Exp-Software'!X33</f>
        <v>0</v>
      </c>
      <c r="V54" s="62">
        <f>'Operating Exp-Software'!Y33</f>
        <v>0</v>
      </c>
      <c r="W54" s="62">
        <f>'Operating Exp-Software'!Z33</f>
        <v>0</v>
      </c>
      <c r="X54" s="62">
        <f>'Operating Exp-Software'!AA33</f>
        <v>0</v>
      </c>
      <c r="Y54" s="62">
        <f>'Operating Exp-Software'!AB33</f>
        <v>0</v>
      </c>
      <c r="Z54" s="62">
        <f>'Operating Exp-Software'!AC33</f>
        <v>0</v>
      </c>
      <c r="AA54" s="63">
        <f t="shared" si="10"/>
        <v>0</v>
      </c>
      <c r="AB54" s="62">
        <f>'Operating Exp-Software'!AD33</f>
        <v>0</v>
      </c>
      <c r="AC54" s="62">
        <f>'Operating Exp-Software'!AE33</f>
        <v>0</v>
      </c>
      <c r="AD54" s="62">
        <f>'Operating Exp-Software'!AF33</f>
        <v>0</v>
      </c>
      <c r="AE54" s="62">
        <f>'Operating Exp-Software'!AG33</f>
        <v>0</v>
      </c>
      <c r="AF54" s="62">
        <f>'Operating Exp-Software'!AH33</f>
        <v>0</v>
      </c>
      <c r="AG54" s="62">
        <f>'Operating Exp-Software'!AI33</f>
        <v>0</v>
      </c>
      <c r="AH54" s="62">
        <f>'Operating Exp-Software'!AJ33</f>
        <v>0</v>
      </c>
      <c r="AI54" s="62">
        <f>'Operating Exp-Software'!AK33</f>
        <v>0</v>
      </c>
      <c r="AJ54" s="62">
        <f>'Operating Exp-Software'!AL33</f>
        <v>0</v>
      </c>
      <c r="AK54" s="62">
        <f>'Operating Exp-Software'!AM33</f>
        <v>0</v>
      </c>
      <c r="AL54" s="62">
        <f>'Operating Exp-Software'!AN33</f>
        <v>0</v>
      </c>
      <c r="AM54" s="62">
        <f>'Operating Exp-Software'!AO33</f>
        <v>0</v>
      </c>
      <c r="AN54" s="557">
        <f t="shared" si="11"/>
        <v>0</v>
      </c>
    </row>
    <row r="55" spans="1:40" hidden="1" outlineLevel="1" x14ac:dyDescent="0.3">
      <c r="A55" s="50" t="s">
        <v>134</v>
      </c>
      <c r="B55" s="62">
        <f>'Operating Exp-Software'!F34</f>
        <v>100</v>
      </c>
      <c r="C55" s="62">
        <f>'Operating Exp-Software'!G34</f>
        <v>100</v>
      </c>
      <c r="D55" s="62">
        <f>'Operating Exp-Software'!H34</f>
        <v>100</v>
      </c>
      <c r="E55" s="62">
        <f>'Operating Exp-Software'!I34</f>
        <v>100</v>
      </c>
      <c r="F55" s="62">
        <f>'Operating Exp-Software'!J34</f>
        <v>100</v>
      </c>
      <c r="G55" s="62">
        <f>'Operating Exp-Software'!K34</f>
        <v>100</v>
      </c>
      <c r="H55" s="62">
        <f>'Operating Exp-Software'!L34</f>
        <v>100</v>
      </c>
      <c r="I55" s="62">
        <f>'Operating Exp-Software'!M34</f>
        <v>100</v>
      </c>
      <c r="J55" s="62">
        <f>'Operating Exp-Software'!N34</f>
        <v>100</v>
      </c>
      <c r="K55" s="62">
        <f>'Operating Exp-Software'!O34</f>
        <v>100</v>
      </c>
      <c r="L55" s="62">
        <f>'Operating Exp-Software'!P34</f>
        <v>100</v>
      </c>
      <c r="M55" s="62">
        <f>'Operating Exp-Software'!Q34</f>
        <v>100</v>
      </c>
      <c r="N55" s="63">
        <f t="shared" si="9"/>
        <v>1200</v>
      </c>
      <c r="O55" s="62">
        <f>'Operating Exp-Software'!R34</f>
        <v>150</v>
      </c>
      <c r="P55" s="62">
        <f>'Operating Exp-Software'!S34</f>
        <v>150</v>
      </c>
      <c r="Q55" s="62">
        <f>'Operating Exp-Software'!T34</f>
        <v>150</v>
      </c>
      <c r="R55" s="62">
        <f>'Operating Exp-Software'!U34</f>
        <v>150</v>
      </c>
      <c r="S55" s="62">
        <f>'Operating Exp-Software'!V34</f>
        <v>150</v>
      </c>
      <c r="T55" s="62">
        <f>'Operating Exp-Software'!W34</f>
        <v>150</v>
      </c>
      <c r="U55" s="62">
        <f>'Operating Exp-Software'!X34</f>
        <v>150</v>
      </c>
      <c r="V55" s="62">
        <f>'Operating Exp-Software'!Y34</f>
        <v>150</v>
      </c>
      <c r="W55" s="62">
        <f>'Operating Exp-Software'!Z34</f>
        <v>150</v>
      </c>
      <c r="X55" s="62">
        <f>'Operating Exp-Software'!AA34</f>
        <v>150</v>
      </c>
      <c r="Y55" s="62">
        <f>'Operating Exp-Software'!AB34</f>
        <v>150</v>
      </c>
      <c r="Z55" s="62">
        <f>'Operating Exp-Software'!AC34</f>
        <v>150</v>
      </c>
      <c r="AA55" s="63">
        <f t="shared" si="10"/>
        <v>1800</v>
      </c>
      <c r="AB55" s="62">
        <f>'Operating Exp-Software'!AD34</f>
        <v>200</v>
      </c>
      <c r="AC55" s="62">
        <f>'Operating Exp-Software'!AE34</f>
        <v>200</v>
      </c>
      <c r="AD55" s="62">
        <f>'Operating Exp-Software'!AF34</f>
        <v>200</v>
      </c>
      <c r="AE55" s="62">
        <f>'Operating Exp-Software'!AG34</f>
        <v>200</v>
      </c>
      <c r="AF55" s="62">
        <f>'Operating Exp-Software'!AH34</f>
        <v>200</v>
      </c>
      <c r="AG55" s="62">
        <f>'Operating Exp-Software'!AI34</f>
        <v>200</v>
      </c>
      <c r="AH55" s="62">
        <f>'Operating Exp-Software'!AJ34</f>
        <v>200</v>
      </c>
      <c r="AI55" s="62">
        <f>'Operating Exp-Software'!AK34</f>
        <v>200</v>
      </c>
      <c r="AJ55" s="62">
        <f>'Operating Exp-Software'!AL34</f>
        <v>200</v>
      </c>
      <c r="AK55" s="62">
        <f>'Operating Exp-Software'!AM34</f>
        <v>200</v>
      </c>
      <c r="AL55" s="62">
        <f>'Operating Exp-Software'!AN34</f>
        <v>200</v>
      </c>
      <c r="AM55" s="62">
        <f>'Operating Exp-Software'!AO34</f>
        <v>200</v>
      </c>
      <c r="AN55" s="557">
        <f t="shared" si="11"/>
        <v>2400</v>
      </c>
    </row>
    <row r="56" spans="1:40" hidden="1" outlineLevel="1" x14ac:dyDescent="0.3">
      <c r="A56" s="50" t="s">
        <v>260</v>
      </c>
      <c r="B56" s="62">
        <f>'Operating Exp-Software'!F38</f>
        <v>16830</v>
      </c>
      <c r="C56" s="62">
        <f>'Operating Exp-Software'!G38</f>
        <v>16830</v>
      </c>
      <c r="D56" s="62">
        <f>'Operating Exp-Software'!H38</f>
        <v>30409.999999999996</v>
      </c>
      <c r="E56" s="62">
        <f>'Operating Exp-Software'!I38</f>
        <v>82040</v>
      </c>
      <c r="F56" s="62">
        <f>'Operating Exp-Software'!J38</f>
        <v>87790</v>
      </c>
      <c r="G56" s="62">
        <f>'Operating Exp-Software'!K38</f>
        <v>101040</v>
      </c>
      <c r="H56" s="62">
        <f>'Operating Exp-Software'!L38</f>
        <v>103540</v>
      </c>
      <c r="I56" s="62">
        <f>'Operating Exp-Software'!M38</f>
        <v>127370</v>
      </c>
      <c r="J56" s="62">
        <f>'Operating Exp-Software'!N38</f>
        <v>132620</v>
      </c>
      <c r="K56" s="62">
        <f>'Operating Exp-Software'!O38</f>
        <v>140580</v>
      </c>
      <c r="L56" s="62">
        <f>'Operating Exp-Software'!P38</f>
        <v>140580</v>
      </c>
      <c r="M56" s="62">
        <f>'Operating Exp-Software'!Q38</f>
        <v>140580</v>
      </c>
      <c r="N56" s="63">
        <f t="shared" si="9"/>
        <v>1120210</v>
      </c>
      <c r="O56" s="62">
        <f>'Operating Exp-Software'!R38</f>
        <v>147580</v>
      </c>
      <c r="P56" s="62">
        <f>'Operating Exp-Software'!S38</f>
        <v>147580</v>
      </c>
      <c r="Q56" s="62">
        <f>'Operating Exp-Software'!T38</f>
        <v>147580</v>
      </c>
      <c r="R56" s="62">
        <f>'Operating Exp-Software'!U38</f>
        <v>147580</v>
      </c>
      <c r="S56" s="62">
        <f>'Operating Exp-Software'!V38</f>
        <v>150580</v>
      </c>
      <c r="T56" s="62">
        <f>'Operating Exp-Software'!W38</f>
        <v>152080</v>
      </c>
      <c r="U56" s="62">
        <f>'Operating Exp-Software'!X38</f>
        <v>152080</v>
      </c>
      <c r="V56" s="62">
        <f>'Operating Exp-Software'!Y38</f>
        <v>154910</v>
      </c>
      <c r="W56" s="62">
        <f>'Operating Exp-Software'!Z38</f>
        <v>156910</v>
      </c>
      <c r="X56" s="62">
        <f>'Operating Exp-Software'!AA38</f>
        <v>156910</v>
      </c>
      <c r="Y56" s="62">
        <f>'Operating Exp-Software'!AB38</f>
        <v>159110</v>
      </c>
      <c r="Z56" s="62">
        <f>'Operating Exp-Software'!AC38</f>
        <v>159110</v>
      </c>
      <c r="AA56" s="63">
        <f t="shared" si="10"/>
        <v>1832010</v>
      </c>
      <c r="AB56" s="62">
        <f>'Operating Exp-Software'!AD38</f>
        <v>195160</v>
      </c>
      <c r="AC56" s="62">
        <f>'Operating Exp-Software'!AE38</f>
        <v>197660</v>
      </c>
      <c r="AD56" s="62">
        <f>'Operating Exp-Software'!AF38</f>
        <v>206320</v>
      </c>
      <c r="AE56" s="62">
        <f>'Operating Exp-Software'!AG38</f>
        <v>208820</v>
      </c>
      <c r="AF56" s="62">
        <f>'Operating Exp-Software'!AH38</f>
        <v>211320</v>
      </c>
      <c r="AG56" s="62">
        <f>'Operating Exp-Software'!AI38</f>
        <v>214150</v>
      </c>
      <c r="AH56" s="62">
        <f>'Operating Exp-Software'!AJ38</f>
        <v>222980</v>
      </c>
      <c r="AI56" s="62">
        <f>'Operating Exp-Software'!AK38</f>
        <v>222980</v>
      </c>
      <c r="AJ56" s="62">
        <f>'Operating Exp-Software'!AL38</f>
        <v>222980</v>
      </c>
      <c r="AK56" s="62">
        <f>'Operating Exp-Software'!AM38</f>
        <v>222980</v>
      </c>
      <c r="AL56" s="62">
        <f>'Operating Exp-Software'!AN38</f>
        <v>222980</v>
      </c>
      <c r="AM56" s="62">
        <f>'Operating Exp-Software'!AO38</f>
        <v>222980</v>
      </c>
      <c r="AN56" s="557">
        <f t="shared" si="11"/>
        <v>2571310</v>
      </c>
    </row>
    <row r="57" spans="1:40" hidden="1" outlineLevel="1" x14ac:dyDescent="0.3">
      <c r="A57" s="50" t="s">
        <v>112</v>
      </c>
      <c r="B57" s="62">
        <f>'Operating Exp-Software'!F39</f>
        <v>60</v>
      </c>
      <c r="C57" s="62">
        <f>'Operating Exp-Software'!G39</f>
        <v>60</v>
      </c>
      <c r="D57" s="62">
        <f>'Operating Exp-Software'!H39</f>
        <v>60</v>
      </c>
      <c r="E57" s="62">
        <f>'Operating Exp-Software'!I39</f>
        <v>60</v>
      </c>
      <c r="F57" s="62">
        <f>'Operating Exp-Software'!J39</f>
        <v>60</v>
      </c>
      <c r="G57" s="62">
        <f>'Operating Exp-Software'!K39</f>
        <v>60</v>
      </c>
      <c r="H57" s="62">
        <f>'Operating Exp-Software'!L39</f>
        <v>60</v>
      </c>
      <c r="I57" s="62">
        <f>'Operating Exp-Software'!M39</f>
        <v>60</v>
      </c>
      <c r="J57" s="62">
        <f>'Operating Exp-Software'!N39</f>
        <v>60</v>
      </c>
      <c r="K57" s="62">
        <f>'Operating Exp-Software'!O39</f>
        <v>60</v>
      </c>
      <c r="L57" s="62">
        <f>'Operating Exp-Software'!P39</f>
        <v>60</v>
      </c>
      <c r="M57" s="62">
        <f>'Operating Exp-Software'!Q39</f>
        <v>60</v>
      </c>
      <c r="N57" s="63">
        <f t="shared" si="9"/>
        <v>720</v>
      </c>
      <c r="O57" s="62">
        <f>'Operating Exp-Software'!R39</f>
        <v>90</v>
      </c>
      <c r="P57" s="62">
        <f>'Operating Exp-Software'!S39</f>
        <v>90</v>
      </c>
      <c r="Q57" s="62">
        <f>'Operating Exp-Software'!T39</f>
        <v>90</v>
      </c>
      <c r="R57" s="62">
        <f>'Operating Exp-Software'!U39</f>
        <v>90</v>
      </c>
      <c r="S57" s="62">
        <f>'Operating Exp-Software'!V39</f>
        <v>90</v>
      </c>
      <c r="T57" s="62">
        <f>'Operating Exp-Software'!W39</f>
        <v>90</v>
      </c>
      <c r="U57" s="62">
        <f>'Operating Exp-Software'!X39</f>
        <v>90</v>
      </c>
      <c r="V57" s="62">
        <f>'Operating Exp-Software'!Y39</f>
        <v>90</v>
      </c>
      <c r="W57" s="62">
        <f>'Operating Exp-Software'!Z39</f>
        <v>90</v>
      </c>
      <c r="X57" s="62">
        <f>'Operating Exp-Software'!AA39</f>
        <v>90</v>
      </c>
      <c r="Y57" s="62">
        <f>'Operating Exp-Software'!AB39</f>
        <v>90</v>
      </c>
      <c r="Z57" s="62">
        <f>'Operating Exp-Software'!AC39</f>
        <v>90</v>
      </c>
      <c r="AA57" s="63">
        <f t="shared" si="10"/>
        <v>1080</v>
      </c>
      <c r="AB57" s="62">
        <f>'Operating Exp-Software'!AD39</f>
        <v>90</v>
      </c>
      <c r="AC57" s="62">
        <f>'Operating Exp-Software'!AE39</f>
        <v>90</v>
      </c>
      <c r="AD57" s="62">
        <f>'Operating Exp-Software'!AF39</f>
        <v>90</v>
      </c>
      <c r="AE57" s="62">
        <f>'Operating Exp-Software'!AG39</f>
        <v>90</v>
      </c>
      <c r="AF57" s="62">
        <f>'Operating Exp-Software'!AH39</f>
        <v>90</v>
      </c>
      <c r="AG57" s="62">
        <f>'Operating Exp-Software'!AI39</f>
        <v>90</v>
      </c>
      <c r="AH57" s="62">
        <f>'Operating Exp-Software'!AJ39</f>
        <v>90</v>
      </c>
      <c r="AI57" s="62">
        <f>'Operating Exp-Software'!AK39</f>
        <v>90</v>
      </c>
      <c r="AJ57" s="62">
        <f>'Operating Exp-Software'!AL39</f>
        <v>90</v>
      </c>
      <c r="AK57" s="62">
        <f>'Operating Exp-Software'!AM39</f>
        <v>90</v>
      </c>
      <c r="AL57" s="62">
        <f>'Operating Exp-Software'!AN39</f>
        <v>90</v>
      </c>
      <c r="AM57" s="62">
        <f>'Operating Exp-Software'!AO39</f>
        <v>90</v>
      </c>
      <c r="AN57" s="557">
        <f t="shared" si="11"/>
        <v>1080</v>
      </c>
    </row>
    <row r="58" spans="1:40" collapsed="1" x14ac:dyDescent="0.3">
      <c r="A58" s="61" t="s">
        <v>21</v>
      </c>
      <c r="B58" s="62">
        <f t="shared" ref="B58:AM58" si="15">SUM(B52:B57)</f>
        <v>17290</v>
      </c>
      <c r="C58" s="62">
        <f t="shared" si="15"/>
        <v>17290</v>
      </c>
      <c r="D58" s="62">
        <f t="shared" si="15"/>
        <v>30869.999999999996</v>
      </c>
      <c r="E58" s="62">
        <f t="shared" si="15"/>
        <v>82500</v>
      </c>
      <c r="F58" s="62">
        <f t="shared" si="15"/>
        <v>88250</v>
      </c>
      <c r="G58" s="62">
        <f t="shared" si="15"/>
        <v>101500</v>
      </c>
      <c r="H58" s="62">
        <f t="shared" si="15"/>
        <v>104000</v>
      </c>
      <c r="I58" s="62">
        <f t="shared" si="15"/>
        <v>127830</v>
      </c>
      <c r="J58" s="62">
        <f t="shared" si="15"/>
        <v>133080</v>
      </c>
      <c r="K58" s="62">
        <f t="shared" si="15"/>
        <v>141040</v>
      </c>
      <c r="L58" s="62">
        <f t="shared" si="15"/>
        <v>141040</v>
      </c>
      <c r="M58" s="62">
        <f t="shared" si="15"/>
        <v>141040</v>
      </c>
      <c r="N58" s="63">
        <f t="shared" si="9"/>
        <v>1125730</v>
      </c>
      <c r="O58" s="62">
        <f t="shared" si="15"/>
        <v>148345</v>
      </c>
      <c r="P58" s="62">
        <f t="shared" si="15"/>
        <v>148345</v>
      </c>
      <c r="Q58" s="62">
        <f t="shared" si="15"/>
        <v>148345</v>
      </c>
      <c r="R58" s="62">
        <f t="shared" si="15"/>
        <v>148345</v>
      </c>
      <c r="S58" s="62">
        <f t="shared" si="15"/>
        <v>151345</v>
      </c>
      <c r="T58" s="62">
        <f t="shared" si="15"/>
        <v>152845</v>
      </c>
      <c r="U58" s="62">
        <f t="shared" si="15"/>
        <v>152845</v>
      </c>
      <c r="V58" s="62">
        <f t="shared" si="15"/>
        <v>155675</v>
      </c>
      <c r="W58" s="62">
        <f t="shared" si="15"/>
        <v>157675</v>
      </c>
      <c r="X58" s="62">
        <f t="shared" si="15"/>
        <v>157675</v>
      </c>
      <c r="Y58" s="62">
        <f t="shared" si="15"/>
        <v>159875</v>
      </c>
      <c r="Z58" s="62">
        <f t="shared" si="15"/>
        <v>159875</v>
      </c>
      <c r="AA58" s="63">
        <f t="shared" si="10"/>
        <v>1841190</v>
      </c>
      <c r="AB58" s="62">
        <f t="shared" si="15"/>
        <v>195975</v>
      </c>
      <c r="AC58" s="62">
        <f t="shared" si="15"/>
        <v>198475</v>
      </c>
      <c r="AD58" s="62">
        <f t="shared" si="15"/>
        <v>207135</v>
      </c>
      <c r="AE58" s="62">
        <f t="shared" si="15"/>
        <v>209635</v>
      </c>
      <c r="AF58" s="62">
        <f t="shared" si="15"/>
        <v>212135</v>
      </c>
      <c r="AG58" s="62">
        <f t="shared" si="15"/>
        <v>214965</v>
      </c>
      <c r="AH58" s="62">
        <f t="shared" si="15"/>
        <v>223795</v>
      </c>
      <c r="AI58" s="62">
        <f t="shared" si="15"/>
        <v>223795</v>
      </c>
      <c r="AJ58" s="62">
        <f t="shared" si="15"/>
        <v>223795</v>
      </c>
      <c r="AK58" s="62">
        <f t="shared" si="15"/>
        <v>223795</v>
      </c>
      <c r="AL58" s="62">
        <f t="shared" si="15"/>
        <v>223795</v>
      </c>
      <c r="AM58" s="62">
        <f t="shared" si="15"/>
        <v>223795</v>
      </c>
      <c r="AN58" s="557">
        <f t="shared" si="11"/>
        <v>2581090</v>
      </c>
    </row>
    <row r="59" spans="1:40" hidden="1" outlineLevel="1" x14ac:dyDescent="0.3">
      <c r="A59" s="27" t="s">
        <v>113</v>
      </c>
      <c r="B59" s="62">
        <f>'Operating Exp-Software'!F41</f>
        <v>0</v>
      </c>
      <c r="C59" s="62">
        <f>'Operating Exp-Software'!G41</f>
        <v>0</v>
      </c>
      <c r="D59" s="62">
        <f>'Operating Exp-Software'!H41</f>
        <v>0</v>
      </c>
      <c r="E59" s="62">
        <f>'Operating Exp-Software'!I41</f>
        <v>0</v>
      </c>
      <c r="F59" s="62">
        <f>'Operating Exp-Software'!J41</f>
        <v>0</v>
      </c>
      <c r="G59" s="62">
        <f>'Operating Exp-Software'!K41</f>
        <v>0</v>
      </c>
      <c r="H59" s="62">
        <f>'Operating Exp-Software'!L41</f>
        <v>0</v>
      </c>
      <c r="I59" s="62">
        <f>'Operating Exp-Software'!M41</f>
        <v>0</v>
      </c>
      <c r="J59" s="62">
        <f>'Operating Exp-Software'!N41</f>
        <v>0</v>
      </c>
      <c r="K59" s="62">
        <f>'Operating Exp-Software'!O41</f>
        <v>0</v>
      </c>
      <c r="L59" s="62">
        <f>'Operating Exp-Software'!P41</f>
        <v>0</v>
      </c>
      <c r="M59" s="62">
        <f>'Operating Exp-Software'!Q41</f>
        <v>0</v>
      </c>
      <c r="N59" s="63">
        <f t="shared" si="9"/>
        <v>0</v>
      </c>
      <c r="O59" s="62">
        <f>'Operating Exp-Software'!R41</f>
        <v>0</v>
      </c>
      <c r="P59" s="62">
        <f>'Operating Exp-Software'!S41</f>
        <v>0</v>
      </c>
      <c r="Q59" s="62">
        <f>'Operating Exp-Software'!T41</f>
        <v>0</v>
      </c>
      <c r="R59" s="62">
        <f>'Operating Exp-Software'!U41</f>
        <v>0</v>
      </c>
      <c r="S59" s="62">
        <f>'Operating Exp-Software'!V41</f>
        <v>0</v>
      </c>
      <c r="T59" s="62">
        <f>'Operating Exp-Software'!W41</f>
        <v>0</v>
      </c>
      <c r="U59" s="62">
        <f>'Operating Exp-Software'!X41</f>
        <v>0</v>
      </c>
      <c r="V59" s="62">
        <f>'Operating Exp-Software'!Y41</f>
        <v>0</v>
      </c>
      <c r="W59" s="62">
        <f>'Operating Exp-Software'!Z41</f>
        <v>0</v>
      </c>
      <c r="X59" s="62">
        <f>'Operating Exp-Software'!AA41</f>
        <v>0</v>
      </c>
      <c r="Y59" s="62">
        <f>'Operating Exp-Software'!AB41</f>
        <v>0</v>
      </c>
      <c r="Z59" s="62">
        <f>'Operating Exp-Software'!AC41</f>
        <v>0</v>
      </c>
      <c r="AA59" s="63">
        <f t="shared" si="10"/>
        <v>0</v>
      </c>
      <c r="AB59" s="62">
        <f>'Operating Exp-Software'!AD41</f>
        <v>0</v>
      </c>
      <c r="AC59" s="62">
        <f>'Operating Exp-Software'!AE41</f>
        <v>0</v>
      </c>
      <c r="AD59" s="62">
        <f>'Operating Exp-Software'!AF41</f>
        <v>0</v>
      </c>
      <c r="AE59" s="62">
        <f>'Operating Exp-Software'!AG41</f>
        <v>0</v>
      </c>
      <c r="AF59" s="62">
        <f>'Operating Exp-Software'!AH41</f>
        <v>0</v>
      </c>
      <c r="AG59" s="62">
        <f>'Operating Exp-Software'!AI41</f>
        <v>0</v>
      </c>
      <c r="AH59" s="62">
        <f>'Operating Exp-Software'!AJ41</f>
        <v>0</v>
      </c>
      <c r="AI59" s="62">
        <f>'Operating Exp-Software'!AK41</f>
        <v>0</v>
      </c>
      <c r="AJ59" s="62">
        <f>'Operating Exp-Software'!AL41</f>
        <v>0</v>
      </c>
      <c r="AK59" s="62">
        <f>'Operating Exp-Software'!AM41</f>
        <v>0</v>
      </c>
      <c r="AL59" s="62">
        <f>'Operating Exp-Software'!AN41</f>
        <v>0</v>
      </c>
      <c r="AM59" s="62">
        <f>'Operating Exp-Software'!AO41</f>
        <v>0</v>
      </c>
      <c r="AN59" s="557">
        <f t="shared" si="11"/>
        <v>0</v>
      </c>
    </row>
    <row r="60" spans="1:40" hidden="1" outlineLevel="1" x14ac:dyDescent="0.3">
      <c r="A60" s="27" t="s">
        <v>122</v>
      </c>
      <c r="B60" s="62">
        <f>'Operating Exp-Software'!F42</f>
        <v>500</v>
      </c>
      <c r="C60" s="62">
        <f>'Operating Exp-Software'!G42</f>
        <v>500</v>
      </c>
      <c r="D60" s="62">
        <f>'Operating Exp-Software'!H42</f>
        <v>500</v>
      </c>
      <c r="E60" s="62">
        <f>'Operating Exp-Software'!I42</f>
        <v>500</v>
      </c>
      <c r="F60" s="62">
        <f>'Operating Exp-Software'!J42</f>
        <v>500</v>
      </c>
      <c r="G60" s="62">
        <f>'Operating Exp-Software'!K42</f>
        <v>500</v>
      </c>
      <c r="H60" s="62">
        <f>'Operating Exp-Software'!L42</f>
        <v>500</v>
      </c>
      <c r="I60" s="62">
        <f>'Operating Exp-Software'!M42</f>
        <v>500</v>
      </c>
      <c r="J60" s="62">
        <f>'Operating Exp-Software'!N42</f>
        <v>500</v>
      </c>
      <c r="K60" s="62">
        <f>'Operating Exp-Software'!O42</f>
        <v>500</v>
      </c>
      <c r="L60" s="62">
        <f>'Operating Exp-Software'!P42</f>
        <v>500</v>
      </c>
      <c r="M60" s="62">
        <f>'Operating Exp-Software'!Q42</f>
        <v>500</v>
      </c>
      <c r="N60" s="63">
        <f t="shared" si="9"/>
        <v>6000</v>
      </c>
      <c r="O60" s="62">
        <f>'Operating Exp-Software'!R42</f>
        <v>1000</v>
      </c>
      <c r="P60" s="62">
        <f>'Operating Exp-Software'!S42</f>
        <v>1000</v>
      </c>
      <c r="Q60" s="62">
        <f>'Operating Exp-Software'!T42</f>
        <v>1000</v>
      </c>
      <c r="R60" s="62">
        <f>'Operating Exp-Software'!U42</f>
        <v>1000</v>
      </c>
      <c r="S60" s="62">
        <f>'Operating Exp-Software'!V42</f>
        <v>1000</v>
      </c>
      <c r="T60" s="62">
        <f>'Operating Exp-Software'!W42</f>
        <v>1000</v>
      </c>
      <c r="U60" s="62">
        <f>'Operating Exp-Software'!X42</f>
        <v>1000</v>
      </c>
      <c r="V60" s="62">
        <f>'Operating Exp-Software'!Y42</f>
        <v>1000</v>
      </c>
      <c r="W60" s="62">
        <f>'Operating Exp-Software'!Z42</f>
        <v>1000</v>
      </c>
      <c r="X60" s="62">
        <f>'Operating Exp-Software'!AA42</f>
        <v>1000</v>
      </c>
      <c r="Y60" s="62">
        <f>'Operating Exp-Software'!AB42</f>
        <v>1000</v>
      </c>
      <c r="Z60" s="62">
        <f>'Operating Exp-Software'!AC42</f>
        <v>1000</v>
      </c>
      <c r="AA60" s="63">
        <f t="shared" si="10"/>
        <v>12000</v>
      </c>
      <c r="AB60" s="62">
        <f>'Operating Exp-Software'!AD42</f>
        <v>2000</v>
      </c>
      <c r="AC60" s="62">
        <f>'Operating Exp-Software'!AE42</f>
        <v>2000</v>
      </c>
      <c r="AD60" s="62">
        <f>'Operating Exp-Software'!AF42</f>
        <v>2000</v>
      </c>
      <c r="AE60" s="62">
        <f>'Operating Exp-Software'!AG42</f>
        <v>2000</v>
      </c>
      <c r="AF60" s="62">
        <f>'Operating Exp-Software'!AH42</f>
        <v>2000</v>
      </c>
      <c r="AG60" s="62">
        <f>'Operating Exp-Software'!AI42</f>
        <v>2000</v>
      </c>
      <c r="AH60" s="62">
        <f>'Operating Exp-Software'!AJ42</f>
        <v>2000</v>
      </c>
      <c r="AI60" s="62">
        <f>'Operating Exp-Software'!AK42</f>
        <v>2000</v>
      </c>
      <c r="AJ60" s="62">
        <f>'Operating Exp-Software'!AL42</f>
        <v>2000</v>
      </c>
      <c r="AK60" s="62">
        <f>'Operating Exp-Software'!AM42</f>
        <v>2000</v>
      </c>
      <c r="AL60" s="62">
        <f>'Operating Exp-Software'!AN42</f>
        <v>2000</v>
      </c>
      <c r="AM60" s="62">
        <f>'Operating Exp-Software'!AO42</f>
        <v>2000</v>
      </c>
      <c r="AN60" s="557">
        <f t="shared" si="11"/>
        <v>24000</v>
      </c>
    </row>
    <row r="61" spans="1:40" hidden="1" outlineLevel="1" x14ac:dyDescent="0.3">
      <c r="A61" s="27" t="s">
        <v>139</v>
      </c>
      <c r="B61" s="62">
        <f>'Operating Exp-Software'!F43</f>
        <v>1000</v>
      </c>
      <c r="C61" s="62">
        <f>'Operating Exp-Software'!G43</f>
        <v>1000</v>
      </c>
      <c r="D61" s="62">
        <f>'Operating Exp-Software'!H43</f>
        <v>1000</v>
      </c>
      <c r="E61" s="62">
        <f>'Operating Exp-Software'!I43</f>
        <v>1000</v>
      </c>
      <c r="F61" s="62">
        <f>'Operating Exp-Software'!J43</f>
        <v>1000</v>
      </c>
      <c r="G61" s="62">
        <f>'Operating Exp-Software'!K43</f>
        <v>1000</v>
      </c>
      <c r="H61" s="62">
        <f>'Operating Exp-Software'!L43</f>
        <v>1000</v>
      </c>
      <c r="I61" s="62">
        <f>'Operating Exp-Software'!M43</f>
        <v>1000</v>
      </c>
      <c r="J61" s="62">
        <f>'Operating Exp-Software'!N43</f>
        <v>1000</v>
      </c>
      <c r="K61" s="62">
        <f>'Operating Exp-Software'!O43</f>
        <v>1000</v>
      </c>
      <c r="L61" s="62">
        <f>'Operating Exp-Software'!P43</f>
        <v>1000</v>
      </c>
      <c r="M61" s="62">
        <f>'Operating Exp-Software'!Q43</f>
        <v>1000</v>
      </c>
      <c r="N61" s="63">
        <f t="shared" si="9"/>
        <v>12000</v>
      </c>
      <c r="O61" s="62">
        <f>'Operating Exp-Software'!R43</f>
        <v>2500</v>
      </c>
      <c r="P61" s="62">
        <f>'Operating Exp-Software'!S43</f>
        <v>2500</v>
      </c>
      <c r="Q61" s="62">
        <f>'Operating Exp-Software'!T43</f>
        <v>2500</v>
      </c>
      <c r="R61" s="62">
        <f>'Operating Exp-Software'!U43</f>
        <v>2500</v>
      </c>
      <c r="S61" s="62">
        <f>'Operating Exp-Software'!V43</f>
        <v>2500</v>
      </c>
      <c r="T61" s="62">
        <f>'Operating Exp-Software'!W43</f>
        <v>2500</v>
      </c>
      <c r="U61" s="62">
        <f>'Operating Exp-Software'!X43</f>
        <v>2500</v>
      </c>
      <c r="V61" s="62">
        <f>'Operating Exp-Software'!Y43</f>
        <v>2500</v>
      </c>
      <c r="W61" s="62">
        <f>'Operating Exp-Software'!Z43</f>
        <v>2500</v>
      </c>
      <c r="X61" s="62">
        <f>'Operating Exp-Software'!AA43</f>
        <v>2500</v>
      </c>
      <c r="Y61" s="62">
        <f>'Operating Exp-Software'!AB43</f>
        <v>2500</v>
      </c>
      <c r="Z61" s="62">
        <f>'Operating Exp-Software'!AC43</f>
        <v>2500</v>
      </c>
      <c r="AA61" s="63">
        <f t="shared" si="10"/>
        <v>30000</v>
      </c>
      <c r="AB61" s="62">
        <f>'Operating Exp-Software'!AD43</f>
        <v>3000</v>
      </c>
      <c r="AC61" s="62">
        <f>'Operating Exp-Software'!AE43</f>
        <v>3000</v>
      </c>
      <c r="AD61" s="62">
        <f>'Operating Exp-Software'!AF43</f>
        <v>3000</v>
      </c>
      <c r="AE61" s="62">
        <f>'Operating Exp-Software'!AG43</f>
        <v>3000</v>
      </c>
      <c r="AF61" s="62">
        <f>'Operating Exp-Software'!AH43</f>
        <v>3000</v>
      </c>
      <c r="AG61" s="62">
        <f>'Operating Exp-Software'!AI43</f>
        <v>3000</v>
      </c>
      <c r="AH61" s="62">
        <f>'Operating Exp-Software'!AJ43</f>
        <v>3000</v>
      </c>
      <c r="AI61" s="62">
        <f>'Operating Exp-Software'!AK43</f>
        <v>3000</v>
      </c>
      <c r="AJ61" s="62">
        <f>'Operating Exp-Software'!AL43</f>
        <v>3000</v>
      </c>
      <c r="AK61" s="62">
        <f>'Operating Exp-Software'!AM43</f>
        <v>3000</v>
      </c>
      <c r="AL61" s="62">
        <f>'Operating Exp-Software'!AN43</f>
        <v>3000</v>
      </c>
      <c r="AM61" s="62">
        <f>'Operating Exp-Software'!AO43</f>
        <v>3000</v>
      </c>
      <c r="AN61" s="557">
        <f t="shared" si="11"/>
        <v>36000</v>
      </c>
    </row>
    <row r="62" spans="1:40" collapsed="1" x14ac:dyDescent="0.3">
      <c r="A62" s="61" t="s">
        <v>121</v>
      </c>
      <c r="B62" s="62">
        <f t="shared" ref="B62:AM62" si="16">SUM(B59:B61)</f>
        <v>1500</v>
      </c>
      <c r="C62" s="62">
        <f t="shared" si="16"/>
        <v>1500</v>
      </c>
      <c r="D62" s="62">
        <f t="shared" si="16"/>
        <v>1500</v>
      </c>
      <c r="E62" s="62">
        <f t="shared" si="16"/>
        <v>1500</v>
      </c>
      <c r="F62" s="62">
        <f t="shared" si="16"/>
        <v>1500</v>
      </c>
      <c r="G62" s="62">
        <f t="shared" si="16"/>
        <v>1500</v>
      </c>
      <c r="H62" s="62">
        <f t="shared" si="16"/>
        <v>1500</v>
      </c>
      <c r="I62" s="62">
        <f t="shared" si="16"/>
        <v>1500</v>
      </c>
      <c r="J62" s="62">
        <f t="shared" si="16"/>
        <v>1500</v>
      </c>
      <c r="K62" s="62">
        <f t="shared" si="16"/>
        <v>1500</v>
      </c>
      <c r="L62" s="62">
        <f t="shared" si="16"/>
        <v>1500</v>
      </c>
      <c r="M62" s="62">
        <f t="shared" si="16"/>
        <v>1500</v>
      </c>
      <c r="N62" s="63">
        <f t="shared" si="9"/>
        <v>18000</v>
      </c>
      <c r="O62" s="62">
        <f t="shared" si="16"/>
        <v>3500</v>
      </c>
      <c r="P62" s="62">
        <f t="shared" si="16"/>
        <v>3500</v>
      </c>
      <c r="Q62" s="62">
        <f t="shared" si="16"/>
        <v>3500</v>
      </c>
      <c r="R62" s="62">
        <f t="shared" si="16"/>
        <v>3500</v>
      </c>
      <c r="S62" s="62">
        <f t="shared" si="16"/>
        <v>3500</v>
      </c>
      <c r="T62" s="62">
        <f t="shared" si="16"/>
        <v>3500</v>
      </c>
      <c r="U62" s="62">
        <f t="shared" si="16"/>
        <v>3500</v>
      </c>
      <c r="V62" s="62">
        <f t="shared" si="16"/>
        <v>3500</v>
      </c>
      <c r="W62" s="62">
        <f t="shared" si="16"/>
        <v>3500</v>
      </c>
      <c r="X62" s="62">
        <f t="shared" si="16"/>
        <v>3500</v>
      </c>
      <c r="Y62" s="62">
        <f t="shared" si="16"/>
        <v>3500</v>
      </c>
      <c r="Z62" s="62">
        <f t="shared" si="16"/>
        <v>3500</v>
      </c>
      <c r="AA62" s="63">
        <f t="shared" si="10"/>
        <v>42000</v>
      </c>
      <c r="AB62" s="62">
        <f t="shared" si="16"/>
        <v>5000</v>
      </c>
      <c r="AC62" s="62">
        <f t="shared" si="16"/>
        <v>5000</v>
      </c>
      <c r="AD62" s="62">
        <f t="shared" si="16"/>
        <v>5000</v>
      </c>
      <c r="AE62" s="62">
        <f t="shared" si="16"/>
        <v>5000</v>
      </c>
      <c r="AF62" s="62">
        <f t="shared" si="16"/>
        <v>5000</v>
      </c>
      <c r="AG62" s="62">
        <f t="shared" si="16"/>
        <v>5000</v>
      </c>
      <c r="AH62" s="62">
        <f t="shared" si="16"/>
        <v>5000</v>
      </c>
      <c r="AI62" s="62">
        <f t="shared" si="16"/>
        <v>5000</v>
      </c>
      <c r="AJ62" s="62">
        <f t="shared" si="16"/>
        <v>5000</v>
      </c>
      <c r="AK62" s="62">
        <f t="shared" si="16"/>
        <v>5000</v>
      </c>
      <c r="AL62" s="62">
        <f t="shared" si="16"/>
        <v>5000</v>
      </c>
      <c r="AM62" s="62">
        <f t="shared" si="16"/>
        <v>5000</v>
      </c>
      <c r="AN62" s="557">
        <f t="shared" si="11"/>
        <v>60000</v>
      </c>
    </row>
    <row r="63" spans="1:40" hidden="1" outlineLevel="1" x14ac:dyDescent="0.3">
      <c r="A63" s="50" t="s">
        <v>125</v>
      </c>
      <c r="B63" s="62">
        <f>'Operating Exp-Software'!F45</f>
        <v>0</v>
      </c>
      <c r="C63" s="62">
        <f>'Operating Exp-Software'!G45</f>
        <v>1200</v>
      </c>
      <c r="D63" s="62">
        <f>'Operating Exp-Software'!H45</f>
        <v>1200</v>
      </c>
      <c r="E63" s="62">
        <f>'Operating Exp-Software'!I45</f>
        <v>0</v>
      </c>
      <c r="F63" s="62">
        <f>'Operating Exp-Software'!J45</f>
        <v>3600</v>
      </c>
      <c r="G63" s="62">
        <f>'Operating Exp-Software'!K45</f>
        <v>0</v>
      </c>
      <c r="H63" s="62">
        <f>'Operating Exp-Software'!L45</f>
        <v>0</v>
      </c>
      <c r="I63" s="62">
        <f>'Operating Exp-Software'!M45</f>
        <v>2400</v>
      </c>
      <c r="J63" s="62">
        <f>'Operating Exp-Software'!N45</f>
        <v>0</v>
      </c>
      <c r="K63" s="62">
        <f>'Operating Exp-Software'!O45</f>
        <v>1200</v>
      </c>
      <c r="L63" s="62">
        <f>'Operating Exp-Software'!P45</f>
        <v>0</v>
      </c>
      <c r="M63" s="62">
        <f>'Operating Exp-Software'!Q45</f>
        <v>1200</v>
      </c>
      <c r="N63" s="63">
        <f t="shared" si="9"/>
        <v>10800</v>
      </c>
      <c r="O63" s="62">
        <f>'Operating Exp-Software'!R45</f>
        <v>2400</v>
      </c>
      <c r="P63" s="62">
        <f>'Operating Exp-Software'!S45</f>
        <v>2400</v>
      </c>
      <c r="Q63" s="62">
        <f>'Operating Exp-Software'!T45</f>
        <v>1200</v>
      </c>
      <c r="R63" s="62">
        <f>'Operating Exp-Software'!U45</f>
        <v>0</v>
      </c>
      <c r="S63" s="62">
        <f>'Operating Exp-Software'!V45</f>
        <v>0</v>
      </c>
      <c r="T63" s="62">
        <f>'Operating Exp-Software'!W45</f>
        <v>0</v>
      </c>
      <c r="U63" s="62">
        <f>'Operating Exp-Software'!X45</f>
        <v>1200</v>
      </c>
      <c r="V63" s="62">
        <f>'Operating Exp-Software'!Y45</f>
        <v>0</v>
      </c>
      <c r="W63" s="62">
        <f>'Operating Exp-Software'!Z45</f>
        <v>0</v>
      </c>
      <c r="X63" s="62">
        <f>'Operating Exp-Software'!AA45</f>
        <v>0</v>
      </c>
      <c r="Y63" s="62">
        <f>'Operating Exp-Software'!AB45</f>
        <v>0</v>
      </c>
      <c r="Z63" s="62">
        <f>'Operating Exp-Software'!AC45</f>
        <v>0</v>
      </c>
      <c r="AA63" s="63">
        <f t="shared" si="10"/>
        <v>7200</v>
      </c>
      <c r="AB63" s="62">
        <f>'Operating Exp-Software'!AD45</f>
        <v>20400</v>
      </c>
      <c r="AC63" s="62">
        <f>'Operating Exp-Software'!AE45</f>
        <v>2400</v>
      </c>
      <c r="AD63" s="62">
        <f>'Operating Exp-Software'!AF45</f>
        <v>4800</v>
      </c>
      <c r="AE63" s="62">
        <f>'Operating Exp-Software'!AG45</f>
        <v>7200</v>
      </c>
      <c r="AF63" s="62">
        <f>'Operating Exp-Software'!AH45</f>
        <v>2400</v>
      </c>
      <c r="AG63" s="62">
        <f>'Operating Exp-Software'!AI45</f>
        <v>0</v>
      </c>
      <c r="AH63" s="62">
        <f>'Operating Exp-Software'!AJ45</f>
        <v>1200</v>
      </c>
      <c r="AI63" s="62">
        <f>'Operating Exp-Software'!AK45</f>
        <v>0</v>
      </c>
      <c r="AJ63" s="62">
        <f>'Operating Exp-Software'!AL45</f>
        <v>0</v>
      </c>
      <c r="AK63" s="62">
        <f>'Operating Exp-Software'!AM45</f>
        <v>0</v>
      </c>
      <c r="AL63" s="62">
        <f>'Operating Exp-Software'!AN45</f>
        <v>0</v>
      </c>
      <c r="AM63" s="62">
        <f>'Operating Exp-Software'!AO45</f>
        <v>0</v>
      </c>
      <c r="AN63" s="557">
        <f t="shared" si="11"/>
        <v>38400</v>
      </c>
    </row>
    <row r="64" spans="1:40" hidden="1" outlineLevel="1" x14ac:dyDescent="0.3">
      <c r="A64" s="50" t="s">
        <v>126</v>
      </c>
      <c r="B64" s="62">
        <f>'Operating Exp-Software'!F46</f>
        <v>200</v>
      </c>
      <c r="C64" s="62">
        <f>'Operating Exp-Software'!G46</f>
        <v>300</v>
      </c>
      <c r="D64" s="62">
        <f>'Operating Exp-Software'!H46</f>
        <v>400</v>
      </c>
      <c r="E64" s="62">
        <f>'Operating Exp-Software'!I46</f>
        <v>400</v>
      </c>
      <c r="F64" s="62">
        <f>'Operating Exp-Software'!J46</f>
        <v>700</v>
      </c>
      <c r="G64" s="62">
        <f>'Operating Exp-Software'!K46</f>
        <v>700</v>
      </c>
      <c r="H64" s="62">
        <f>'Operating Exp-Software'!L46</f>
        <v>700</v>
      </c>
      <c r="I64" s="62">
        <f>'Operating Exp-Software'!M46</f>
        <v>900</v>
      </c>
      <c r="J64" s="62">
        <f>'Operating Exp-Software'!N46</f>
        <v>900</v>
      </c>
      <c r="K64" s="62">
        <f>'Operating Exp-Software'!O46</f>
        <v>1000</v>
      </c>
      <c r="L64" s="62">
        <f>'Operating Exp-Software'!P46</f>
        <v>1000</v>
      </c>
      <c r="M64" s="62">
        <f>'Operating Exp-Software'!Q46</f>
        <v>1100</v>
      </c>
      <c r="N64" s="63">
        <f t="shared" si="9"/>
        <v>8300</v>
      </c>
      <c r="O64" s="62">
        <f>'Operating Exp-Software'!R46</f>
        <v>1300</v>
      </c>
      <c r="P64" s="62">
        <f>'Operating Exp-Software'!S46</f>
        <v>1500</v>
      </c>
      <c r="Q64" s="62">
        <f>'Operating Exp-Software'!T46</f>
        <v>1600</v>
      </c>
      <c r="R64" s="62">
        <f>'Operating Exp-Software'!U46</f>
        <v>1600</v>
      </c>
      <c r="S64" s="62">
        <f>'Operating Exp-Software'!V46</f>
        <v>1600</v>
      </c>
      <c r="T64" s="62">
        <f>'Operating Exp-Software'!W46</f>
        <v>1600</v>
      </c>
      <c r="U64" s="62">
        <f>'Operating Exp-Software'!X46</f>
        <v>1700</v>
      </c>
      <c r="V64" s="62">
        <f>'Operating Exp-Software'!Y46</f>
        <v>1700</v>
      </c>
      <c r="W64" s="62">
        <f>'Operating Exp-Software'!Z46</f>
        <v>1700</v>
      </c>
      <c r="X64" s="62">
        <f>'Operating Exp-Software'!AA46</f>
        <v>1700</v>
      </c>
      <c r="Y64" s="62">
        <f>'Operating Exp-Software'!AB46</f>
        <v>1700</v>
      </c>
      <c r="Z64" s="62">
        <f>'Operating Exp-Software'!AC46</f>
        <v>1700</v>
      </c>
      <c r="AA64" s="63">
        <f t="shared" si="10"/>
        <v>19400</v>
      </c>
      <c r="AB64" s="62">
        <f>'Operating Exp-Software'!AD46</f>
        <v>3400</v>
      </c>
      <c r="AC64" s="62">
        <f>'Operating Exp-Software'!AE46</f>
        <v>3600</v>
      </c>
      <c r="AD64" s="62">
        <f>'Operating Exp-Software'!AF46</f>
        <v>4000</v>
      </c>
      <c r="AE64" s="62">
        <f>'Operating Exp-Software'!AG46</f>
        <v>4600</v>
      </c>
      <c r="AF64" s="62">
        <f>'Operating Exp-Software'!AH46</f>
        <v>4800</v>
      </c>
      <c r="AG64" s="62">
        <f>'Operating Exp-Software'!AI46</f>
        <v>4800</v>
      </c>
      <c r="AH64" s="62">
        <f>'Operating Exp-Software'!AJ46</f>
        <v>4900</v>
      </c>
      <c r="AI64" s="62">
        <f>'Operating Exp-Software'!AK46</f>
        <v>4900</v>
      </c>
      <c r="AJ64" s="62">
        <f>'Operating Exp-Software'!AL46</f>
        <v>4900</v>
      </c>
      <c r="AK64" s="62">
        <f>'Operating Exp-Software'!AM46</f>
        <v>4900</v>
      </c>
      <c r="AL64" s="62">
        <f>'Operating Exp-Software'!AN46</f>
        <v>4900</v>
      </c>
      <c r="AM64" s="62">
        <f>'Operating Exp-Software'!AO46</f>
        <v>4900</v>
      </c>
      <c r="AN64" s="557">
        <f t="shared" si="11"/>
        <v>54600</v>
      </c>
    </row>
    <row r="65" spans="1:40" collapsed="1" x14ac:dyDescent="0.3">
      <c r="A65" s="61" t="s">
        <v>22</v>
      </c>
      <c r="B65" s="62">
        <f t="shared" ref="B65:AM65" si="17">SUM(B63:B64)</f>
        <v>200</v>
      </c>
      <c r="C65" s="62">
        <f t="shared" si="17"/>
        <v>1500</v>
      </c>
      <c r="D65" s="62">
        <f t="shared" si="17"/>
        <v>1600</v>
      </c>
      <c r="E65" s="62">
        <f t="shared" si="17"/>
        <v>400</v>
      </c>
      <c r="F65" s="62">
        <f t="shared" si="17"/>
        <v>4300</v>
      </c>
      <c r="G65" s="62">
        <f t="shared" si="17"/>
        <v>700</v>
      </c>
      <c r="H65" s="62">
        <f t="shared" si="17"/>
        <v>700</v>
      </c>
      <c r="I65" s="62">
        <f t="shared" si="17"/>
        <v>3300</v>
      </c>
      <c r="J65" s="62">
        <f t="shared" si="17"/>
        <v>900</v>
      </c>
      <c r="K65" s="62">
        <f t="shared" si="17"/>
        <v>2200</v>
      </c>
      <c r="L65" s="62">
        <f t="shared" si="17"/>
        <v>1000</v>
      </c>
      <c r="M65" s="62">
        <f t="shared" si="17"/>
        <v>2300</v>
      </c>
      <c r="N65" s="63">
        <f t="shared" si="9"/>
        <v>19100</v>
      </c>
      <c r="O65" s="62">
        <f t="shared" si="17"/>
        <v>3700</v>
      </c>
      <c r="P65" s="62">
        <f t="shared" si="17"/>
        <v>3900</v>
      </c>
      <c r="Q65" s="62">
        <f t="shared" si="17"/>
        <v>2800</v>
      </c>
      <c r="R65" s="62">
        <f t="shared" si="17"/>
        <v>1600</v>
      </c>
      <c r="S65" s="62">
        <f t="shared" si="17"/>
        <v>1600</v>
      </c>
      <c r="T65" s="62">
        <f t="shared" si="17"/>
        <v>1600</v>
      </c>
      <c r="U65" s="62">
        <f t="shared" si="17"/>
        <v>2900</v>
      </c>
      <c r="V65" s="62">
        <f t="shared" si="17"/>
        <v>1700</v>
      </c>
      <c r="W65" s="62">
        <f t="shared" si="17"/>
        <v>1700</v>
      </c>
      <c r="X65" s="62">
        <f t="shared" si="17"/>
        <v>1700</v>
      </c>
      <c r="Y65" s="62">
        <f t="shared" si="17"/>
        <v>1700</v>
      </c>
      <c r="Z65" s="62">
        <f t="shared" si="17"/>
        <v>1700</v>
      </c>
      <c r="AA65" s="63">
        <f t="shared" si="10"/>
        <v>26600</v>
      </c>
      <c r="AB65" s="62">
        <f t="shared" si="17"/>
        <v>23800</v>
      </c>
      <c r="AC65" s="62">
        <f t="shared" si="17"/>
        <v>6000</v>
      </c>
      <c r="AD65" s="62">
        <f t="shared" si="17"/>
        <v>8800</v>
      </c>
      <c r="AE65" s="62">
        <f t="shared" si="17"/>
        <v>11800</v>
      </c>
      <c r="AF65" s="62">
        <f t="shared" si="17"/>
        <v>7200</v>
      </c>
      <c r="AG65" s="62">
        <f t="shared" si="17"/>
        <v>4800</v>
      </c>
      <c r="AH65" s="62">
        <f t="shared" si="17"/>
        <v>6100</v>
      </c>
      <c r="AI65" s="62">
        <f t="shared" si="17"/>
        <v>4900</v>
      </c>
      <c r="AJ65" s="62">
        <f t="shared" si="17"/>
        <v>4900</v>
      </c>
      <c r="AK65" s="62">
        <f t="shared" si="17"/>
        <v>4900</v>
      </c>
      <c r="AL65" s="62">
        <f t="shared" si="17"/>
        <v>4900</v>
      </c>
      <c r="AM65" s="62">
        <f t="shared" si="17"/>
        <v>4900</v>
      </c>
      <c r="AN65" s="557">
        <f t="shared" si="11"/>
        <v>93000</v>
      </c>
    </row>
    <row r="66" spans="1:40" x14ac:dyDescent="0.3">
      <c r="A66" s="61" t="s">
        <v>1</v>
      </c>
      <c r="B66" s="62">
        <f>'Operating Exp-Software'!F47</f>
        <v>1200</v>
      </c>
      <c r="C66" s="62">
        <f>'Operating Exp-Software'!G47</f>
        <v>1200</v>
      </c>
      <c r="D66" s="62">
        <f>'Operating Exp-Software'!H47</f>
        <v>1200</v>
      </c>
      <c r="E66" s="62">
        <f>'Operating Exp-Software'!I47</f>
        <v>1200</v>
      </c>
      <c r="F66" s="62">
        <f>'Operating Exp-Software'!J47</f>
        <v>1200</v>
      </c>
      <c r="G66" s="62">
        <f>'Operating Exp-Software'!K47</f>
        <v>1200</v>
      </c>
      <c r="H66" s="62">
        <f>'Operating Exp-Software'!L47</f>
        <v>1200</v>
      </c>
      <c r="I66" s="62">
        <f>'Operating Exp-Software'!M47</f>
        <v>1200</v>
      </c>
      <c r="J66" s="62">
        <f>'Operating Exp-Software'!N47</f>
        <v>1200</v>
      </c>
      <c r="K66" s="62">
        <f>'Operating Exp-Software'!O47</f>
        <v>1200</v>
      </c>
      <c r="L66" s="62">
        <f>'Operating Exp-Software'!P47</f>
        <v>1200</v>
      </c>
      <c r="M66" s="62">
        <f>'Operating Exp-Software'!Q47</f>
        <v>1200</v>
      </c>
      <c r="N66" s="63">
        <f t="shared" si="9"/>
        <v>14400</v>
      </c>
      <c r="O66" s="62">
        <f>'Operating Exp-Software'!R47</f>
        <v>2400</v>
      </c>
      <c r="P66" s="62">
        <f>'Operating Exp-Software'!S47</f>
        <v>2400</v>
      </c>
      <c r="Q66" s="62">
        <f>'Operating Exp-Software'!T47</f>
        <v>2400</v>
      </c>
      <c r="R66" s="62">
        <f>'Operating Exp-Software'!U47</f>
        <v>2400</v>
      </c>
      <c r="S66" s="62">
        <f>'Operating Exp-Software'!V47</f>
        <v>2400</v>
      </c>
      <c r="T66" s="62">
        <f>'Operating Exp-Software'!W47</f>
        <v>2400</v>
      </c>
      <c r="U66" s="62">
        <f>'Operating Exp-Software'!X47</f>
        <v>2400</v>
      </c>
      <c r="V66" s="62">
        <f>'Operating Exp-Software'!Y47</f>
        <v>2400</v>
      </c>
      <c r="W66" s="62">
        <f>'Operating Exp-Software'!Z47</f>
        <v>2400</v>
      </c>
      <c r="X66" s="62">
        <f>'Operating Exp-Software'!AA47</f>
        <v>2400</v>
      </c>
      <c r="Y66" s="62">
        <f>'Operating Exp-Software'!AB47</f>
        <v>2400</v>
      </c>
      <c r="Z66" s="62">
        <f>'Operating Exp-Software'!AC47</f>
        <v>2400</v>
      </c>
      <c r="AA66" s="63">
        <f t="shared" si="10"/>
        <v>28800</v>
      </c>
      <c r="AB66" s="62">
        <f>'Operating Exp-Software'!AD47</f>
        <v>3600</v>
      </c>
      <c r="AC66" s="62">
        <f>'Operating Exp-Software'!AE47</f>
        <v>3600</v>
      </c>
      <c r="AD66" s="62">
        <f>'Operating Exp-Software'!AF47</f>
        <v>3600</v>
      </c>
      <c r="AE66" s="62">
        <f>'Operating Exp-Software'!AG47</f>
        <v>3600</v>
      </c>
      <c r="AF66" s="62">
        <f>'Operating Exp-Software'!AH47</f>
        <v>3600</v>
      </c>
      <c r="AG66" s="62">
        <f>'Operating Exp-Software'!AI47</f>
        <v>3600</v>
      </c>
      <c r="AH66" s="62">
        <f>'Operating Exp-Software'!AJ47</f>
        <v>3600</v>
      </c>
      <c r="AI66" s="62">
        <f>'Operating Exp-Software'!AK47</f>
        <v>3600</v>
      </c>
      <c r="AJ66" s="62">
        <f>'Operating Exp-Software'!AL47</f>
        <v>3600</v>
      </c>
      <c r="AK66" s="62">
        <f>'Operating Exp-Software'!AM47</f>
        <v>3600</v>
      </c>
      <c r="AL66" s="62">
        <f>'Operating Exp-Software'!AN47</f>
        <v>3600</v>
      </c>
      <c r="AM66" s="62">
        <f>'Operating Exp-Software'!AO47</f>
        <v>3600</v>
      </c>
      <c r="AN66" s="557">
        <f t="shared" si="11"/>
        <v>43200</v>
      </c>
    </row>
    <row r="67" spans="1:40" hidden="1" outlineLevel="1" x14ac:dyDescent="0.3">
      <c r="A67" s="318" t="s">
        <v>23</v>
      </c>
      <c r="B67" s="64">
        <f>'Headcount-Software'!O55</f>
        <v>21666.67</v>
      </c>
      <c r="C67" s="64">
        <f>'Headcount-Software'!P55</f>
        <v>28333.34</v>
      </c>
      <c r="D67" s="64">
        <f>'Headcount-Software'!Q55</f>
        <v>31250.010000000002</v>
      </c>
      <c r="E67" s="64">
        <f>'Headcount-Software'!R55</f>
        <v>31250.010000000002</v>
      </c>
      <c r="F67" s="64">
        <f>'Headcount-Software'!S55</f>
        <v>52250.02</v>
      </c>
      <c r="G67" s="64">
        <f>'Headcount-Software'!T55</f>
        <v>52250.02</v>
      </c>
      <c r="H67" s="64">
        <f>'Headcount-Software'!U55</f>
        <v>52250.02</v>
      </c>
      <c r="I67" s="64">
        <f>'Headcount-Software'!V55</f>
        <v>67666.69</v>
      </c>
      <c r="J67" s="64">
        <f>'Headcount-Software'!W55</f>
        <v>67666.69</v>
      </c>
      <c r="K67" s="64">
        <f>'Headcount-Software'!X55</f>
        <v>74333.36</v>
      </c>
      <c r="L67" s="64">
        <f>'Headcount-Software'!Y55</f>
        <v>74333.36</v>
      </c>
      <c r="M67" s="64">
        <f>'Headcount-Software'!Z55</f>
        <v>81000.03</v>
      </c>
      <c r="N67" s="63">
        <f t="shared" si="9"/>
        <v>634250.22</v>
      </c>
      <c r="O67" s="64">
        <f>'Headcount-Software'!AA55</f>
        <v>91583.360000000001</v>
      </c>
      <c r="P67" s="64">
        <f>'Headcount-Software'!AB55</f>
        <v>102166.7</v>
      </c>
      <c r="Q67" s="64">
        <f>'Headcount-Software'!AC55</f>
        <v>107166.7</v>
      </c>
      <c r="R67" s="64">
        <f>'Headcount-Software'!AD55</f>
        <v>107166.7</v>
      </c>
      <c r="S67" s="64">
        <f>'Headcount-Software'!AE55</f>
        <v>107166.7</v>
      </c>
      <c r="T67" s="64">
        <f>'Headcount-Software'!AF55</f>
        <v>107166.7</v>
      </c>
      <c r="U67" s="64">
        <f>'Headcount-Software'!AG55</f>
        <v>113833.37</v>
      </c>
      <c r="V67" s="64">
        <f>'Headcount-Software'!AH55</f>
        <v>113833.37</v>
      </c>
      <c r="W67" s="64">
        <f>'Headcount-Software'!AI55</f>
        <v>113833.37</v>
      </c>
      <c r="X67" s="64">
        <f>'Headcount-Software'!AJ55</f>
        <v>113833.37</v>
      </c>
      <c r="Y67" s="64">
        <f>'Headcount-Software'!AK55</f>
        <v>113833.37</v>
      </c>
      <c r="Z67" s="64">
        <f>'Headcount-Software'!AL55</f>
        <v>113833.37</v>
      </c>
      <c r="AA67" s="63">
        <f t="shared" si="10"/>
        <v>1305417.08</v>
      </c>
      <c r="AB67" s="64">
        <f>'Headcount-Software'!AM55</f>
        <v>233104.24000000011</v>
      </c>
      <c r="AC67" s="64">
        <f>'Headcount-Software'!AN55</f>
        <v>243104.24000000011</v>
      </c>
      <c r="AD67" s="64">
        <f>'Headcount-Software'!AO55</f>
        <v>266437.58000000013</v>
      </c>
      <c r="AE67" s="64">
        <f>'Headcount-Software'!AP55</f>
        <v>304687.60000000003</v>
      </c>
      <c r="AF67" s="64">
        <f>'Headcount-Software'!AQ55</f>
        <v>330020.93999999994</v>
      </c>
      <c r="AG67" s="64">
        <f>'Headcount-Software'!AR55</f>
        <v>330020.93999999994</v>
      </c>
      <c r="AH67" s="64">
        <f>'Headcount-Software'!AS55</f>
        <v>332937.60999999993</v>
      </c>
      <c r="AI67" s="64">
        <f>'Headcount-Software'!AT55</f>
        <v>332937.60999999993</v>
      </c>
      <c r="AJ67" s="64">
        <f>'Headcount-Software'!AU55</f>
        <v>332937.60999999993</v>
      </c>
      <c r="AK67" s="64">
        <f>'Headcount-Software'!AV55</f>
        <v>332937.60999999993</v>
      </c>
      <c r="AL67" s="64">
        <f>'Headcount-Software'!AW55</f>
        <v>332937.60999999993</v>
      </c>
      <c r="AM67" s="64">
        <f>'Headcount-Software'!AX55</f>
        <v>332937.60999999993</v>
      </c>
      <c r="AN67" s="557">
        <f t="shared" si="11"/>
        <v>3705001.1999999997</v>
      </c>
    </row>
    <row r="68" spans="1:40" hidden="1" outlineLevel="1" x14ac:dyDescent="0.3">
      <c r="A68" s="318" t="s">
        <v>764</v>
      </c>
      <c r="B68" s="64">
        <f>'Operating Exp-Software'!F62</f>
        <v>25000</v>
      </c>
      <c r="C68" s="64">
        <f>'Operating Exp-Software'!G62</f>
        <v>25000</v>
      </c>
      <c r="D68" s="64">
        <f>'Operating Exp-Software'!H62</f>
        <v>25000</v>
      </c>
      <c r="E68" s="64">
        <f>'Operating Exp-Software'!I62</f>
        <v>25000</v>
      </c>
      <c r="F68" s="64">
        <f>'Operating Exp-Software'!J62</f>
        <v>25000</v>
      </c>
      <c r="G68" s="64">
        <f>'Operating Exp-Software'!K62</f>
        <v>25000</v>
      </c>
      <c r="H68" s="64">
        <f>'Operating Exp-Software'!L62</f>
        <v>25000</v>
      </c>
      <c r="I68" s="64">
        <f>'Operating Exp-Software'!M62</f>
        <v>25000</v>
      </c>
      <c r="J68" s="64">
        <f>'Operating Exp-Software'!N62</f>
        <v>25000</v>
      </c>
      <c r="K68" s="64">
        <f>'Operating Exp-Software'!O62</f>
        <v>25000</v>
      </c>
      <c r="L68" s="64">
        <f>'Operating Exp-Software'!P62</f>
        <v>25000</v>
      </c>
      <c r="M68" s="64">
        <f>'Operating Exp-Software'!Q62</f>
        <v>25000</v>
      </c>
      <c r="N68" s="63">
        <f t="shared" si="9"/>
        <v>300000</v>
      </c>
      <c r="O68" s="64">
        <f>'Operating Exp-Software'!R62</f>
        <v>30000</v>
      </c>
      <c r="P68" s="64">
        <f>'Operating Exp-Software'!S62</f>
        <v>30000</v>
      </c>
      <c r="Q68" s="64">
        <f>'Operating Exp-Software'!T62</f>
        <v>30000</v>
      </c>
      <c r="R68" s="64">
        <f>'Operating Exp-Software'!U62</f>
        <v>30000</v>
      </c>
      <c r="S68" s="64">
        <f>'Operating Exp-Software'!V62</f>
        <v>30000</v>
      </c>
      <c r="T68" s="64">
        <f>'Operating Exp-Software'!W62</f>
        <v>30000</v>
      </c>
      <c r="U68" s="64">
        <f>'Operating Exp-Software'!X62</f>
        <v>30000</v>
      </c>
      <c r="V68" s="64">
        <f>'Operating Exp-Software'!Y62</f>
        <v>30000</v>
      </c>
      <c r="W68" s="64">
        <f>'Operating Exp-Software'!Z62</f>
        <v>30000</v>
      </c>
      <c r="X68" s="64">
        <f>'Operating Exp-Software'!AA62</f>
        <v>30000</v>
      </c>
      <c r="Y68" s="64">
        <f>'Operating Exp-Software'!AB62</f>
        <v>30000</v>
      </c>
      <c r="Z68" s="64">
        <f>'Operating Exp-Software'!AC62</f>
        <v>30000</v>
      </c>
      <c r="AA68" s="63">
        <f t="shared" si="10"/>
        <v>360000</v>
      </c>
      <c r="AB68" s="64">
        <f>'Operating Exp-Software'!AD62</f>
        <v>40000</v>
      </c>
      <c r="AC68" s="64">
        <f>'Operating Exp-Software'!AE62</f>
        <v>40000</v>
      </c>
      <c r="AD68" s="64">
        <f>'Operating Exp-Software'!AF62</f>
        <v>40000</v>
      </c>
      <c r="AE68" s="64">
        <f>'Operating Exp-Software'!AG62</f>
        <v>40000</v>
      </c>
      <c r="AF68" s="64">
        <f>'Operating Exp-Software'!AH62</f>
        <v>40000</v>
      </c>
      <c r="AG68" s="64">
        <f>'Operating Exp-Software'!AI62</f>
        <v>40000</v>
      </c>
      <c r="AH68" s="64">
        <f>'Operating Exp-Software'!AJ62</f>
        <v>40000</v>
      </c>
      <c r="AI68" s="64">
        <f>'Operating Exp-Software'!AK62</f>
        <v>40000</v>
      </c>
      <c r="AJ68" s="64">
        <f>'Operating Exp-Software'!AL62</f>
        <v>40000</v>
      </c>
      <c r="AK68" s="64">
        <f>'Operating Exp-Software'!AM62</f>
        <v>40000</v>
      </c>
      <c r="AL68" s="64">
        <f>'Operating Exp-Software'!AN62</f>
        <v>40000</v>
      </c>
      <c r="AM68" s="64">
        <f>'Operating Exp-Software'!AO62</f>
        <v>40000</v>
      </c>
      <c r="AN68" s="557">
        <f t="shared" si="11"/>
        <v>480000</v>
      </c>
    </row>
    <row r="69" spans="1:40" hidden="1" outlineLevel="1" x14ac:dyDescent="0.3">
      <c r="A69" s="318" t="s">
        <v>807</v>
      </c>
      <c r="B69" s="62">
        <f>'Operating Exp-Software'!F63+'Operating Exp-Software'!F64</f>
        <v>0</v>
      </c>
      <c r="C69" s="62">
        <f>'Operating Exp-Software'!G63+'Operating Exp-Software'!G64</f>
        <v>0</v>
      </c>
      <c r="D69" s="62">
        <f>'Operating Exp-Software'!H63+'Operating Exp-Software'!H64</f>
        <v>2193.5</v>
      </c>
      <c r="E69" s="62">
        <f>'Operating Exp-Software'!I63+'Operating Exp-Software'!I64</f>
        <v>0</v>
      </c>
      <c r="F69" s="62">
        <f>'Operating Exp-Software'!J63+'Operating Exp-Software'!J64</f>
        <v>0</v>
      </c>
      <c r="G69" s="62">
        <f>'Operating Exp-Software'!K63+'Operating Exp-Software'!K64</f>
        <v>4494</v>
      </c>
      <c r="H69" s="62">
        <f>'Operating Exp-Software'!L63+'Operating Exp-Software'!L64</f>
        <v>0</v>
      </c>
      <c r="I69" s="62">
        <f>'Operating Exp-Software'!M63+'Operating Exp-Software'!M64</f>
        <v>0</v>
      </c>
      <c r="J69" s="62">
        <f>'Operating Exp-Software'!N63+'Operating Exp-Software'!N64</f>
        <v>5350</v>
      </c>
      <c r="K69" s="62">
        <f>'Operating Exp-Software'!O63+'Operating Exp-Software'!O64</f>
        <v>0</v>
      </c>
      <c r="L69" s="62">
        <f>'Operating Exp-Software'!P63+'Operating Exp-Software'!P64</f>
        <v>0</v>
      </c>
      <c r="M69" s="62">
        <f>'Operating Exp-Software'!Q63+'Operating Exp-Software'!Q64</f>
        <v>8453</v>
      </c>
      <c r="N69" s="63">
        <f t="shared" si="9"/>
        <v>20490.5</v>
      </c>
      <c r="O69" s="62">
        <f>'Operating Exp-Software'!R63+'Operating Exp-Software'!R64</f>
        <v>0</v>
      </c>
      <c r="P69" s="62">
        <f>'Operating Exp-Software'!S63+'Operating Exp-Software'!S64</f>
        <v>0</v>
      </c>
      <c r="Q69" s="62">
        <f>'Operating Exp-Software'!T63+'Operating Exp-Software'!T64</f>
        <v>84713.222876712331</v>
      </c>
      <c r="R69" s="62">
        <f>'Operating Exp-Software'!U63+'Operating Exp-Software'!U64</f>
        <v>0</v>
      </c>
      <c r="S69" s="62">
        <f>'Operating Exp-Software'!V63+'Operating Exp-Software'!V64</f>
        <v>0</v>
      </c>
      <c r="T69" s="62">
        <f>'Operating Exp-Software'!W63+'Operating Exp-Software'!W64</f>
        <v>96842.329315068491</v>
      </c>
      <c r="U69" s="62">
        <f>'Operating Exp-Software'!X63+'Operating Exp-Software'!X64</f>
        <v>0</v>
      </c>
      <c r="V69" s="62">
        <f>'Operating Exp-Software'!Y63+'Operating Exp-Software'!Y64</f>
        <v>0</v>
      </c>
      <c r="W69" s="62">
        <f>'Operating Exp-Software'!Z63+'Operating Exp-Software'!Z64</f>
        <v>98172.5</v>
      </c>
      <c r="X69" s="62">
        <f>'Operating Exp-Software'!AA63+'Operating Exp-Software'!AA64</f>
        <v>0</v>
      </c>
      <c r="Y69" s="62">
        <f>'Operating Exp-Software'!AB63+'Operating Exp-Software'!AB64</f>
        <v>0</v>
      </c>
      <c r="Z69" s="62">
        <f>'Operating Exp-Software'!AC63+'Operating Exp-Software'!AC64</f>
        <v>98172.5</v>
      </c>
      <c r="AA69" s="63">
        <f t="shared" si="10"/>
        <v>377900.55219178082</v>
      </c>
      <c r="AB69" s="62">
        <f>'Operating Exp-Software'!AD63+'Operating Exp-Software'!AD64</f>
        <v>0</v>
      </c>
      <c r="AC69" s="62">
        <f>'Operating Exp-Software'!AE63+'Operating Exp-Software'!AE64</f>
        <v>0</v>
      </c>
      <c r="AD69" s="62">
        <f>'Operating Exp-Software'!AF63+'Operating Exp-Software'!AF64</f>
        <v>281497.9517808219</v>
      </c>
      <c r="AE69" s="62">
        <f>'Operating Exp-Software'!AG63+'Operating Exp-Software'!AG64</f>
        <v>0</v>
      </c>
      <c r="AF69" s="62">
        <f>'Operating Exp-Software'!AH63+'Operating Exp-Software'!AH64</f>
        <v>0</v>
      </c>
      <c r="AG69" s="62">
        <f>'Operating Exp-Software'!AI63+'Operating Exp-Software'!AI64</f>
        <v>383446.96383561642</v>
      </c>
      <c r="AH69" s="62">
        <f>'Operating Exp-Software'!AJ63+'Operating Exp-Software'!AJ64</f>
        <v>0</v>
      </c>
      <c r="AI69" s="62">
        <f>'Operating Exp-Software'!AK63+'Operating Exp-Software'!AK64</f>
        <v>0</v>
      </c>
      <c r="AJ69" s="62">
        <f>'Operating Exp-Software'!AL63+'Operating Exp-Software'!AL64</f>
        <v>400715</v>
      </c>
      <c r="AK69" s="62">
        <f>'Operating Exp-Software'!AM63+'Operating Exp-Software'!AM64</f>
        <v>0</v>
      </c>
      <c r="AL69" s="62">
        <f>'Operating Exp-Software'!AN63+'Operating Exp-Software'!AN64</f>
        <v>0</v>
      </c>
      <c r="AM69" s="62">
        <f>'Operating Exp-Software'!AO63+'Operating Exp-Software'!AO64</f>
        <v>400715</v>
      </c>
      <c r="AN69" s="557">
        <f t="shared" si="11"/>
        <v>1466374.9156164383</v>
      </c>
    </row>
    <row r="70" spans="1:40" collapsed="1" x14ac:dyDescent="0.3">
      <c r="A70" s="61" t="s">
        <v>23</v>
      </c>
      <c r="B70" s="64">
        <f>SUM(B67:B69)</f>
        <v>46666.67</v>
      </c>
      <c r="C70" s="64">
        <f t="shared" ref="C70:AM70" si="18">SUM(C67:C69)</f>
        <v>53333.34</v>
      </c>
      <c r="D70" s="64">
        <f t="shared" si="18"/>
        <v>58443.51</v>
      </c>
      <c r="E70" s="64">
        <f t="shared" si="18"/>
        <v>56250.01</v>
      </c>
      <c r="F70" s="64">
        <f t="shared" si="18"/>
        <v>77250.01999999999</v>
      </c>
      <c r="G70" s="64">
        <f t="shared" si="18"/>
        <v>81744.01999999999</v>
      </c>
      <c r="H70" s="64">
        <f t="shared" si="18"/>
        <v>77250.01999999999</v>
      </c>
      <c r="I70" s="64">
        <f t="shared" si="18"/>
        <v>92666.69</v>
      </c>
      <c r="J70" s="64">
        <f t="shared" si="18"/>
        <v>98016.69</v>
      </c>
      <c r="K70" s="64">
        <f t="shared" si="18"/>
        <v>99333.36</v>
      </c>
      <c r="L70" s="64">
        <f t="shared" si="18"/>
        <v>99333.36</v>
      </c>
      <c r="M70" s="64">
        <f t="shared" si="18"/>
        <v>114453.03</v>
      </c>
      <c r="N70" s="63">
        <f t="shared" si="9"/>
        <v>954740.72</v>
      </c>
      <c r="O70" s="64">
        <f t="shared" si="18"/>
        <v>121583.36</v>
      </c>
      <c r="P70" s="64">
        <f t="shared" si="18"/>
        <v>132166.70000000001</v>
      </c>
      <c r="Q70" s="64">
        <f t="shared" si="18"/>
        <v>221879.92287671234</v>
      </c>
      <c r="R70" s="64">
        <f t="shared" si="18"/>
        <v>137166.70000000001</v>
      </c>
      <c r="S70" s="64">
        <f t="shared" si="18"/>
        <v>137166.70000000001</v>
      </c>
      <c r="T70" s="64">
        <f t="shared" si="18"/>
        <v>234009.0293150685</v>
      </c>
      <c r="U70" s="64">
        <f t="shared" si="18"/>
        <v>143833.37</v>
      </c>
      <c r="V70" s="64">
        <f t="shared" si="18"/>
        <v>143833.37</v>
      </c>
      <c r="W70" s="64">
        <f t="shared" si="18"/>
        <v>242005.87</v>
      </c>
      <c r="X70" s="64">
        <f t="shared" si="18"/>
        <v>143833.37</v>
      </c>
      <c r="Y70" s="64">
        <f t="shared" si="18"/>
        <v>143833.37</v>
      </c>
      <c r="Z70" s="64">
        <f t="shared" si="18"/>
        <v>242005.87</v>
      </c>
      <c r="AA70" s="63">
        <f t="shared" si="10"/>
        <v>2043317.6321917814</v>
      </c>
      <c r="AB70" s="64">
        <f t="shared" si="18"/>
        <v>273104.24000000011</v>
      </c>
      <c r="AC70" s="64">
        <f t="shared" si="18"/>
        <v>283104.24000000011</v>
      </c>
      <c r="AD70" s="64">
        <f t="shared" si="18"/>
        <v>587935.53178082197</v>
      </c>
      <c r="AE70" s="64">
        <f t="shared" si="18"/>
        <v>344687.60000000003</v>
      </c>
      <c r="AF70" s="64">
        <f t="shared" si="18"/>
        <v>370020.93999999994</v>
      </c>
      <c r="AG70" s="64">
        <f t="shared" si="18"/>
        <v>753467.90383561631</v>
      </c>
      <c r="AH70" s="64">
        <f t="shared" si="18"/>
        <v>372937.60999999993</v>
      </c>
      <c r="AI70" s="64">
        <f t="shared" si="18"/>
        <v>372937.60999999993</v>
      </c>
      <c r="AJ70" s="64">
        <f t="shared" si="18"/>
        <v>773652.60999999987</v>
      </c>
      <c r="AK70" s="64">
        <f t="shared" si="18"/>
        <v>372937.60999999993</v>
      </c>
      <c r="AL70" s="64">
        <f t="shared" si="18"/>
        <v>372937.60999999993</v>
      </c>
      <c r="AM70" s="64">
        <f t="shared" si="18"/>
        <v>773652.60999999987</v>
      </c>
      <c r="AN70" s="557">
        <f t="shared" si="11"/>
        <v>5651376.1156164389</v>
      </c>
    </row>
    <row r="71" spans="1:40" x14ac:dyDescent="0.3">
      <c r="A71" s="61" t="s">
        <v>24</v>
      </c>
      <c r="B71" s="62">
        <f>'Operating Exp'!F47</f>
        <v>19333</v>
      </c>
      <c r="C71" s="62">
        <f>'Operating Exp'!G47</f>
        <v>38333</v>
      </c>
      <c r="D71" s="62">
        <f>'Operating Exp'!H47</f>
        <v>58333</v>
      </c>
      <c r="E71" s="62">
        <f>'Operating Exp'!I47</f>
        <v>82333</v>
      </c>
      <c r="F71" s="62">
        <f>'Operating Exp'!J47</f>
        <v>24333</v>
      </c>
      <c r="G71" s="62">
        <f>'Operating Exp'!K47</f>
        <v>24333</v>
      </c>
      <c r="H71" s="62">
        <f>'Operating Exp'!L47</f>
        <v>25333</v>
      </c>
      <c r="I71" s="62">
        <f>'Operating Exp'!M47</f>
        <v>24333</v>
      </c>
      <c r="J71" s="62">
        <f>'Operating Exp'!N47</f>
        <v>24333</v>
      </c>
      <c r="K71" s="62">
        <f>'Operating Exp'!O47</f>
        <v>30333</v>
      </c>
      <c r="L71" s="62">
        <f>'Operating Exp'!P47</f>
        <v>24333</v>
      </c>
      <c r="M71" s="62">
        <f>'Operating Exp'!Q47</f>
        <v>24333</v>
      </c>
      <c r="N71" s="63">
        <f t="shared" si="9"/>
        <v>399996</v>
      </c>
      <c r="O71" s="62">
        <f>'Operating Exp'!R47</f>
        <v>75135</v>
      </c>
      <c r="P71" s="62">
        <f>'Operating Exp'!S47</f>
        <v>66135</v>
      </c>
      <c r="Q71" s="62">
        <f>'Operating Exp'!T47</f>
        <v>58135</v>
      </c>
      <c r="R71" s="62">
        <f>'Operating Exp'!U47</f>
        <v>65135</v>
      </c>
      <c r="S71" s="62">
        <f>'Operating Exp'!V47</f>
        <v>54135</v>
      </c>
      <c r="T71" s="62">
        <f>'Operating Exp'!W47</f>
        <v>54135</v>
      </c>
      <c r="U71" s="62">
        <f>'Operating Exp'!X47</f>
        <v>58135</v>
      </c>
      <c r="V71" s="62">
        <f>'Operating Exp'!Y47</f>
        <v>54135</v>
      </c>
      <c r="W71" s="62">
        <f>'Operating Exp'!Z47</f>
        <v>54135</v>
      </c>
      <c r="X71" s="62">
        <f>'Operating Exp'!AA47</f>
        <v>63135</v>
      </c>
      <c r="Y71" s="62">
        <f>'Operating Exp'!AB47</f>
        <v>54135</v>
      </c>
      <c r="Z71" s="62">
        <f>'Operating Exp'!AC47</f>
        <v>54135</v>
      </c>
      <c r="AA71" s="63">
        <f t="shared" si="10"/>
        <v>710620</v>
      </c>
      <c r="AB71" s="62">
        <f>'Operating Exp'!AD47</f>
        <v>92219</v>
      </c>
      <c r="AC71" s="62">
        <f>'Operating Exp'!AE47</f>
        <v>77219</v>
      </c>
      <c r="AD71" s="62">
        <f>'Operating Exp'!AF47</f>
        <v>77219</v>
      </c>
      <c r="AE71" s="62">
        <f>'Operating Exp'!AG47</f>
        <v>98219</v>
      </c>
      <c r="AF71" s="62">
        <f>'Operating Exp'!AH47</f>
        <v>77219</v>
      </c>
      <c r="AG71" s="62">
        <f>'Operating Exp'!AI47</f>
        <v>77219</v>
      </c>
      <c r="AH71" s="62">
        <f>'Operating Exp'!AJ47</f>
        <v>92219</v>
      </c>
      <c r="AI71" s="62">
        <f>'Operating Exp'!AK47</f>
        <v>77219</v>
      </c>
      <c r="AJ71" s="62">
        <f>'Operating Exp'!AL47</f>
        <v>77219</v>
      </c>
      <c r="AK71" s="62">
        <f>'Operating Exp'!AM47</f>
        <v>98219</v>
      </c>
      <c r="AL71" s="62">
        <f>'Operating Exp'!AN47</f>
        <v>77219</v>
      </c>
      <c r="AM71" s="62">
        <f>'Operating Exp'!AO47</f>
        <v>77219</v>
      </c>
      <c r="AN71" s="557">
        <f t="shared" si="11"/>
        <v>998628</v>
      </c>
    </row>
    <row r="72" spans="1:40" hidden="1" outlineLevel="2" x14ac:dyDescent="0.3">
      <c r="A72" s="50" t="s">
        <v>76</v>
      </c>
      <c r="B72" s="64">
        <f>'Operating Exp-Software'!F52</f>
        <v>200</v>
      </c>
      <c r="C72" s="64">
        <f>'Operating Exp-Software'!G52</f>
        <v>300</v>
      </c>
      <c r="D72" s="64">
        <f>'Operating Exp-Software'!H52</f>
        <v>400</v>
      </c>
      <c r="E72" s="64">
        <f>'Operating Exp-Software'!I52</f>
        <v>400</v>
      </c>
      <c r="F72" s="64">
        <f>'Operating Exp-Software'!J52</f>
        <v>700</v>
      </c>
      <c r="G72" s="64">
        <f>'Operating Exp-Software'!K52</f>
        <v>700</v>
      </c>
      <c r="H72" s="64">
        <f>'Operating Exp-Software'!L52</f>
        <v>700</v>
      </c>
      <c r="I72" s="64">
        <f>'Operating Exp-Software'!M52</f>
        <v>900</v>
      </c>
      <c r="J72" s="64">
        <f>'Operating Exp-Software'!N52</f>
        <v>900</v>
      </c>
      <c r="K72" s="64">
        <f>'Operating Exp-Software'!O52</f>
        <v>1000</v>
      </c>
      <c r="L72" s="64">
        <f>'Operating Exp-Software'!P52</f>
        <v>1000</v>
      </c>
      <c r="M72" s="64">
        <f>'Operating Exp-Software'!Q52</f>
        <v>1100</v>
      </c>
      <c r="N72" s="63">
        <f t="shared" si="9"/>
        <v>8300</v>
      </c>
      <c r="O72" s="64">
        <f>'Operating Exp-Software'!R52</f>
        <v>1300</v>
      </c>
      <c r="P72" s="64">
        <f>'Operating Exp-Software'!S52</f>
        <v>1500</v>
      </c>
      <c r="Q72" s="64">
        <f>'Operating Exp-Software'!T52</f>
        <v>1600</v>
      </c>
      <c r="R72" s="64">
        <f>'Operating Exp-Software'!U52</f>
        <v>1600</v>
      </c>
      <c r="S72" s="64">
        <f>'Operating Exp-Software'!V52</f>
        <v>1600</v>
      </c>
      <c r="T72" s="64">
        <f>'Operating Exp-Software'!W52</f>
        <v>1600</v>
      </c>
      <c r="U72" s="64">
        <f>'Operating Exp-Software'!X52</f>
        <v>1700</v>
      </c>
      <c r="V72" s="64">
        <f>'Operating Exp-Software'!Y52</f>
        <v>1700</v>
      </c>
      <c r="W72" s="64">
        <f>'Operating Exp-Software'!Z52</f>
        <v>1700</v>
      </c>
      <c r="X72" s="64">
        <f>'Operating Exp-Software'!AA52</f>
        <v>1700</v>
      </c>
      <c r="Y72" s="64">
        <f>'Operating Exp-Software'!AB52</f>
        <v>1700</v>
      </c>
      <c r="Z72" s="64">
        <f>'Operating Exp-Software'!AC52</f>
        <v>1700</v>
      </c>
      <c r="AA72" s="63">
        <f t="shared" si="10"/>
        <v>19400</v>
      </c>
      <c r="AB72" s="64">
        <f>'Operating Exp-Software'!AD52</f>
        <v>3400</v>
      </c>
      <c r="AC72" s="64">
        <f>'Operating Exp-Software'!AE52</f>
        <v>3600</v>
      </c>
      <c r="AD72" s="64">
        <f>'Operating Exp-Software'!AF52</f>
        <v>4000</v>
      </c>
      <c r="AE72" s="64">
        <f>'Operating Exp-Software'!AG52</f>
        <v>4600</v>
      </c>
      <c r="AF72" s="64">
        <f>'Operating Exp-Software'!AH52</f>
        <v>4800</v>
      </c>
      <c r="AG72" s="64">
        <f>'Operating Exp-Software'!AI52</f>
        <v>4800</v>
      </c>
      <c r="AH72" s="64">
        <f>'Operating Exp-Software'!AJ52</f>
        <v>4900</v>
      </c>
      <c r="AI72" s="64">
        <f>'Operating Exp-Software'!AK52</f>
        <v>4900</v>
      </c>
      <c r="AJ72" s="64">
        <f>'Operating Exp-Software'!AL52</f>
        <v>4900</v>
      </c>
      <c r="AK72" s="64">
        <f>'Operating Exp-Software'!AM52</f>
        <v>4900</v>
      </c>
      <c r="AL72" s="64">
        <f>'Operating Exp-Software'!AN52</f>
        <v>4900</v>
      </c>
      <c r="AM72" s="64">
        <f>'Operating Exp-Software'!AO52</f>
        <v>4900</v>
      </c>
      <c r="AN72" s="557">
        <f t="shared" si="11"/>
        <v>54600</v>
      </c>
    </row>
    <row r="73" spans="1:40" hidden="1" outlineLevel="2" x14ac:dyDescent="0.3">
      <c r="A73" s="50" t="s">
        <v>77</v>
      </c>
      <c r="B73" s="64">
        <f>'Operating Exp-Software'!F53</f>
        <v>144</v>
      </c>
      <c r="C73" s="64">
        <f>'Operating Exp-Software'!G53</f>
        <v>216</v>
      </c>
      <c r="D73" s="64">
        <f>'Operating Exp-Software'!H53</f>
        <v>288</v>
      </c>
      <c r="E73" s="64">
        <f>'Operating Exp-Software'!I53</f>
        <v>288</v>
      </c>
      <c r="F73" s="64">
        <f>'Operating Exp-Software'!J53</f>
        <v>504</v>
      </c>
      <c r="G73" s="64">
        <f>'Operating Exp-Software'!K53</f>
        <v>504</v>
      </c>
      <c r="H73" s="64">
        <f>'Operating Exp-Software'!L53</f>
        <v>504</v>
      </c>
      <c r="I73" s="64">
        <f>'Operating Exp-Software'!M53</f>
        <v>648</v>
      </c>
      <c r="J73" s="64">
        <f>'Operating Exp-Software'!N53</f>
        <v>648</v>
      </c>
      <c r="K73" s="64">
        <f>'Operating Exp-Software'!O53</f>
        <v>720</v>
      </c>
      <c r="L73" s="64">
        <f>'Operating Exp-Software'!P53</f>
        <v>720</v>
      </c>
      <c r="M73" s="64">
        <f>'Operating Exp-Software'!Q53</f>
        <v>792</v>
      </c>
      <c r="N73" s="63">
        <f t="shared" si="9"/>
        <v>5976</v>
      </c>
      <c r="O73" s="64">
        <f>'Operating Exp-Software'!R53</f>
        <v>936</v>
      </c>
      <c r="P73" s="64">
        <f>'Operating Exp-Software'!S53</f>
        <v>1080</v>
      </c>
      <c r="Q73" s="64">
        <f>'Operating Exp-Software'!T53</f>
        <v>1152</v>
      </c>
      <c r="R73" s="64">
        <f>'Operating Exp-Software'!U53</f>
        <v>1152</v>
      </c>
      <c r="S73" s="64">
        <f>'Operating Exp-Software'!V53</f>
        <v>1152</v>
      </c>
      <c r="T73" s="64">
        <f>'Operating Exp-Software'!W53</f>
        <v>1152</v>
      </c>
      <c r="U73" s="64">
        <f>'Operating Exp-Software'!X53</f>
        <v>1224</v>
      </c>
      <c r="V73" s="64">
        <f>'Operating Exp-Software'!Y53</f>
        <v>1224</v>
      </c>
      <c r="W73" s="64">
        <f>'Operating Exp-Software'!Z53</f>
        <v>1224</v>
      </c>
      <c r="X73" s="64">
        <f>'Operating Exp-Software'!AA53</f>
        <v>1224</v>
      </c>
      <c r="Y73" s="64">
        <f>'Operating Exp-Software'!AB53</f>
        <v>1224</v>
      </c>
      <c r="Z73" s="64">
        <f>'Operating Exp-Software'!AC53</f>
        <v>1224</v>
      </c>
      <c r="AA73" s="63">
        <f t="shared" si="10"/>
        <v>13968</v>
      </c>
      <c r="AB73" s="64">
        <f>'Operating Exp-Software'!AD53</f>
        <v>2448</v>
      </c>
      <c r="AC73" s="64">
        <f>'Operating Exp-Software'!AE53</f>
        <v>2592</v>
      </c>
      <c r="AD73" s="64">
        <f>'Operating Exp-Software'!AF53</f>
        <v>2880</v>
      </c>
      <c r="AE73" s="64">
        <f>'Operating Exp-Software'!AG53</f>
        <v>3312</v>
      </c>
      <c r="AF73" s="64">
        <f>'Operating Exp-Software'!AH53</f>
        <v>3456</v>
      </c>
      <c r="AG73" s="64">
        <f>'Operating Exp-Software'!AI53</f>
        <v>3456</v>
      </c>
      <c r="AH73" s="64">
        <f>'Operating Exp-Software'!AJ53</f>
        <v>3528</v>
      </c>
      <c r="AI73" s="64">
        <f>'Operating Exp-Software'!AK53</f>
        <v>3528</v>
      </c>
      <c r="AJ73" s="64">
        <f>'Operating Exp-Software'!AL53</f>
        <v>3528</v>
      </c>
      <c r="AK73" s="64">
        <f>'Operating Exp-Software'!AM53</f>
        <v>3528</v>
      </c>
      <c r="AL73" s="64">
        <f>'Operating Exp-Software'!AN53</f>
        <v>3528</v>
      </c>
      <c r="AM73" s="64">
        <f>'Operating Exp-Software'!AO53</f>
        <v>3528</v>
      </c>
      <c r="AN73" s="557">
        <f t="shared" si="11"/>
        <v>39312</v>
      </c>
    </row>
    <row r="74" spans="1:40" hidden="1" outlineLevel="2" x14ac:dyDescent="0.3">
      <c r="A74" s="50" t="s">
        <v>129</v>
      </c>
      <c r="B74" s="64">
        <f>'Operating Exp-Software'!F54</f>
        <v>1250</v>
      </c>
      <c r="C74" s="64">
        <f>'Operating Exp-Software'!G54</f>
        <v>1250</v>
      </c>
      <c r="D74" s="64">
        <f>'Operating Exp-Software'!H54</f>
        <v>1250</v>
      </c>
      <c r="E74" s="64">
        <f>'Operating Exp-Software'!I54</f>
        <v>1250</v>
      </c>
      <c r="F74" s="64">
        <f>'Operating Exp-Software'!J54</f>
        <v>1250</v>
      </c>
      <c r="G74" s="64">
        <f>'Operating Exp-Software'!K54</f>
        <v>1250</v>
      </c>
      <c r="H74" s="64">
        <f>'Operating Exp-Software'!L54</f>
        <v>1250</v>
      </c>
      <c r="I74" s="64">
        <f>'Operating Exp-Software'!M54</f>
        <v>1250</v>
      </c>
      <c r="J74" s="64">
        <f>'Operating Exp-Software'!N54</f>
        <v>1250</v>
      </c>
      <c r="K74" s="64">
        <f>'Operating Exp-Software'!O54</f>
        <v>1250</v>
      </c>
      <c r="L74" s="64">
        <f>'Operating Exp-Software'!P54</f>
        <v>1250</v>
      </c>
      <c r="M74" s="64">
        <f>'Operating Exp-Software'!Q54</f>
        <v>1250</v>
      </c>
      <c r="N74" s="63">
        <f t="shared" si="9"/>
        <v>15000</v>
      </c>
      <c r="O74" s="64">
        <f>'Operating Exp-Software'!R54</f>
        <v>1250</v>
      </c>
      <c r="P74" s="64">
        <f>'Operating Exp-Software'!S54</f>
        <v>1250</v>
      </c>
      <c r="Q74" s="64">
        <f>'Operating Exp-Software'!T54</f>
        <v>1250</v>
      </c>
      <c r="R74" s="64">
        <f>'Operating Exp-Software'!U54</f>
        <v>1250</v>
      </c>
      <c r="S74" s="64">
        <f>'Operating Exp-Software'!V54</f>
        <v>1250</v>
      </c>
      <c r="T74" s="64">
        <f>'Operating Exp-Software'!W54</f>
        <v>1250</v>
      </c>
      <c r="U74" s="64">
        <f>'Operating Exp-Software'!X54</f>
        <v>1250</v>
      </c>
      <c r="V74" s="64">
        <f>'Operating Exp-Software'!Y54</f>
        <v>1250</v>
      </c>
      <c r="W74" s="64">
        <f>'Operating Exp-Software'!Z54</f>
        <v>1250</v>
      </c>
      <c r="X74" s="64">
        <f>'Operating Exp-Software'!AA54</f>
        <v>1250</v>
      </c>
      <c r="Y74" s="64">
        <f>'Operating Exp-Software'!AB54</f>
        <v>1250</v>
      </c>
      <c r="Z74" s="64">
        <f>'Operating Exp-Software'!AC54</f>
        <v>1250</v>
      </c>
      <c r="AA74" s="63">
        <f t="shared" si="10"/>
        <v>15000</v>
      </c>
      <c r="AB74" s="64">
        <f>'Operating Exp-Software'!AD54</f>
        <v>1250</v>
      </c>
      <c r="AC74" s="64">
        <f>'Operating Exp-Software'!AE54</f>
        <v>1250</v>
      </c>
      <c r="AD74" s="64">
        <f>'Operating Exp-Software'!AF54</f>
        <v>1250</v>
      </c>
      <c r="AE74" s="64">
        <f>'Operating Exp-Software'!AG54</f>
        <v>1250</v>
      </c>
      <c r="AF74" s="64">
        <f>'Operating Exp-Software'!AH54</f>
        <v>1250</v>
      </c>
      <c r="AG74" s="64">
        <f>'Operating Exp-Software'!AI54</f>
        <v>1250</v>
      </c>
      <c r="AH74" s="64">
        <f>'Operating Exp-Software'!AJ54</f>
        <v>1250</v>
      </c>
      <c r="AI74" s="64">
        <f>'Operating Exp-Software'!AK54</f>
        <v>1250</v>
      </c>
      <c r="AJ74" s="64">
        <f>'Operating Exp-Software'!AL54</f>
        <v>1250</v>
      </c>
      <c r="AK74" s="64">
        <f>'Operating Exp-Software'!AM54</f>
        <v>1250</v>
      </c>
      <c r="AL74" s="64">
        <f>'Operating Exp-Software'!AN54</f>
        <v>1250</v>
      </c>
      <c r="AM74" s="64">
        <f>'Operating Exp-Software'!AO54</f>
        <v>1250</v>
      </c>
      <c r="AN74" s="557">
        <f t="shared" si="11"/>
        <v>15000</v>
      </c>
    </row>
    <row r="75" spans="1:40" collapsed="1" x14ac:dyDescent="0.3">
      <c r="A75" s="61" t="s">
        <v>25</v>
      </c>
      <c r="B75" s="62">
        <f t="shared" ref="B75:AM75" si="19">SUM(B72:B74)</f>
        <v>1594</v>
      </c>
      <c r="C75" s="62">
        <f t="shared" si="19"/>
        <v>1766</v>
      </c>
      <c r="D75" s="62">
        <f t="shared" si="19"/>
        <v>1938</v>
      </c>
      <c r="E75" s="62">
        <f t="shared" si="19"/>
        <v>1938</v>
      </c>
      <c r="F75" s="62">
        <f t="shared" si="19"/>
        <v>2454</v>
      </c>
      <c r="G75" s="62">
        <f t="shared" si="19"/>
        <v>2454</v>
      </c>
      <c r="H75" s="62">
        <f t="shared" si="19"/>
        <v>2454</v>
      </c>
      <c r="I75" s="62">
        <f t="shared" si="19"/>
        <v>2798</v>
      </c>
      <c r="J75" s="62">
        <f t="shared" si="19"/>
        <v>2798</v>
      </c>
      <c r="K75" s="62">
        <f t="shared" si="19"/>
        <v>2970</v>
      </c>
      <c r="L75" s="62">
        <f t="shared" si="19"/>
        <v>2970</v>
      </c>
      <c r="M75" s="62">
        <f t="shared" si="19"/>
        <v>3142</v>
      </c>
      <c r="N75" s="63">
        <f t="shared" si="9"/>
        <v>29276</v>
      </c>
      <c r="O75" s="62">
        <f t="shared" si="19"/>
        <v>3486</v>
      </c>
      <c r="P75" s="62">
        <f t="shared" si="19"/>
        <v>3830</v>
      </c>
      <c r="Q75" s="62">
        <f t="shared" si="19"/>
        <v>4002</v>
      </c>
      <c r="R75" s="62">
        <f t="shared" si="19"/>
        <v>4002</v>
      </c>
      <c r="S75" s="62">
        <f t="shared" si="19"/>
        <v>4002</v>
      </c>
      <c r="T75" s="62">
        <f t="shared" si="19"/>
        <v>4002</v>
      </c>
      <c r="U75" s="62">
        <f t="shared" si="19"/>
        <v>4174</v>
      </c>
      <c r="V75" s="62">
        <f t="shared" si="19"/>
        <v>4174</v>
      </c>
      <c r="W75" s="62">
        <f t="shared" si="19"/>
        <v>4174</v>
      </c>
      <c r="X75" s="62">
        <f t="shared" si="19"/>
        <v>4174</v>
      </c>
      <c r="Y75" s="62">
        <f t="shared" si="19"/>
        <v>4174</v>
      </c>
      <c r="Z75" s="62">
        <f t="shared" si="19"/>
        <v>4174</v>
      </c>
      <c r="AA75" s="63">
        <f t="shared" si="10"/>
        <v>48368</v>
      </c>
      <c r="AB75" s="62">
        <f t="shared" si="19"/>
        <v>7098</v>
      </c>
      <c r="AC75" s="62">
        <f t="shared" si="19"/>
        <v>7442</v>
      </c>
      <c r="AD75" s="62">
        <f t="shared" si="19"/>
        <v>8130</v>
      </c>
      <c r="AE75" s="62">
        <f t="shared" si="19"/>
        <v>9162</v>
      </c>
      <c r="AF75" s="62">
        <f t="shared" si="19"/>
        <v>9506</v>
      </c>
      <c r="AG75" s="62">
        <f t="shared" si="19"/>
        <v>9506</v>
      </c>
      <c r="AH75" s="62">
        <f t="shared" si="19"/>
        <v>9678</v>
      </c>
      <c r="AI75" s="62">
        <f t="shared" si="19"/>
        <v>9678</v>
      </c>
      <c r="AJ75" s="62">
        <f t="shared" si="19"/>
        <v>9678</v>
      </c>
      <c r="AK75" s="62">
        <f t="shared" si="19"/>
        <v>9678</v>
      </c>
      <c r="AL75" s="62">
        <f t="shared" si="19"/>
        <v>9678</v>
      </c>
      <c r="AM75" s="62">
        <f t="shared" si="19"/>
        <v>9678</v>
      </c>
      <c r="AN75" s="557">
        <f t="shared" si="11"/>
        <v>108912</v>
      </c>
    </row>
    <row r="76" spans="1:40" hidden="1" outlineLevel="1" x14ac:dyDescent="0.3">
      <c r="A76" s="50" t="s">
        <v>91</v>
      </c>
      <c r="B76" s="64">
        <f>'Operating Exp-Software'!F59</f>
        <v>40</v>
      </c>
      <c r="C76" s="64">
        <f>'Operating Exp-Software'!G59</f>
        <v>60</v>
      </c>
      <c r="D76" s="64">
        <f>'Operating Exp-Software'!H59</f>
        <v>80</v>
      </c>
      <c r="E76" s="64">
        <f>'Operating Exp-Software'!I59</f>
        <v>80</v>
      </c>
      <c r="F76" s="64">
        <f>'Operating Exp-Software'!J59</f>
        <v>140</v>
      </c>
      <c r="G76" s="64">
        <f>'Operating Exp-Software'!K59</f>
        <v>140</v>
      </c>
      <c r="H76" s="64">
        <f>'Operating Exp-Software'!L59</f>
        <v>140</v>
      </c>
      <c r="I76" s="64">
        <f>'Operating Exp-Software'!M59</f>
        <v>180</v>
      </c>
      <c r="J76" s="64">
        <f>'Operating Exp-Software'!N59</f>
        <v>180</v>
      </c>
      <c r="K76" s="64">
        <f>'Operating Exp-Software'!O59</f>
        <v>200</v>
      </c>
      <c r="L76" s="64">
        <f>'Operating Exp-Software'!P59</f>
        <v>200</v>
      </c>
      <c r="M76" s="64">
        <f>'Operating Exp-Software'!Q59</f>
        <v>220</v>
      </c>
      <c r="N76" s="63">
        <f t="shared" si="9"/>
        <v>1660</v>
      </c>
      <c r="O76" s="64">
        <f>'Operating Exp-Software'!R59</f>
        <v>260</v>
      </c>
      <c r="P76" s="64">
        <f>'Operating Exp-Software'!S59</f>
        <v>300</v>
      </c>
      <c r="Q76" s="64">
        <f>'Operating Exp-Software'!T59</f>
        <v>320</v>
      </c>
      <c r="R76" s="64">
        <f>'Operating Exp-Software'!U59</f>
        <v>320</v>
      </c>
      <c r="S76" s="64">
        <f>'Operating Exp-Software'!V59</f>
        <v>320</v>
      </c>
      <c r="T76" s="64">
        <f>'Operating Exp-Software'!W59</f>
        <v>320</v>
      </c>
      <c r="U76" s="64">
        <f>'Operating Exp-Software'!X59</f>
        <v>340</v>
      </c>
      <c r="V76" s="64">
        <f>'Operating Exp-Software'!Y59</f>
        <v>340</v>
      </c>
      <c r="W76" s="64">
        <f>'Operating Exp-Software'!Z59</f>
        <v>340</v>
      </c>
      <c r="X76" s="64">
        <f>'Operating Exp-Software'!AA59</f>
        <v>340</v>
      </c>
      <c r="Y76" s="64">
        <f>'Operating Exp-Software'!AB59</f>
        <v>340</v>
      </c>
      <c r="Z76" s="64">
        <f>'Operating Exp-Software'!AC59</f>
        <v>340</v>
      </c>
      <c r="AA76" s="63">
        <f t="shared" si="10"/>
        <v>3880</v>
      </c>
      <c r="AB76" s="64">
        <f>'Operating Exp-Software'!AD59</f>
        <v>680</v>
      </c>
      <c r="AC76" s="64">
        <f>'Operating Exp-Software'!AE59</f>
        <v>720</v>
      </c>
      <c r="AD76" s="64">
        <f>'Operating Exp-Software'!AF59</f>
        <v>800</v>
      </c>
      <c r="AE76" s="64">
        <f>'Operating Exp-Software'!AG59</f>
        <v>920</v>
      </c>
      <c r="AF76" s="64">
        <f>'Operating Exp-Software'!AH59</f>
        <v>960</v>
      </c>
      <c r="AG76" s="64">
        <f>'Operating Exp-Software'!AI59</f>
        <v>960</v>
      </c>
      <c r="AH76" s="64">
        <f>'Operating Exp-Software'!AJ59</f>
        <v>980</v>
      </c>
      <c r="AI76" s="64">
        <f>'Operating Exp-Software'!AK59</f>
        <v>980</v>
      </c>
      <c r="AJ76" s="64">
        <f>'Operating Exp-Software'!AL59</f>
        <v>980</v>
      </c>
      <c r="AK76" s="64">
        <f>'Operating Exp-Software'!AM59</f>
        <v>980</v>
      </c>
      <c r="AL76" s="64">
        <f>'Operating Exp-Software'!AN59</f>
        <v>980</v>
      </c>
      <c r="AM76" s="64">
        <f>'Operating Exp-Software'!AO59</f>
        <v>980</v>
      </c>
      <c r="AN76" s="557">
        <f t="shared" si="11"/>
        <v>10920</v>
      </c>
    </row>
    <row r="77" spans="1:40" hidden="1" outlineLevel="1" x14ac:dyDescent="0.3">
      <c r="A77" s="50" t="s">
        <v>258</v>
      </c>
      <c r="B77" s="64">
        <v>0</v>
      </c>
      <c r="C77" s="64">
        <v>0</v>
      </c>
      <c r="D77" s="64">
        <v>0</v>
      </c>
      <c r="E77" s="64">
        <v>0</v>
      </c>
      <c r="F77" s="64">
        <v>0</v>
      </c>
      <c r="G77" s="64">
        <v>0</v>
      </c>
      <c r="H77" s="64">
        <v>0</v>
      </c>
      <c r="I77" s="64">
        <v>0</v>
      </c>
      <c r="J77" s="64">
        <v>0</v>
      </c>
      <c r="K77" s="64">
        <v>0</v>
      </c>
      <c r="L77" s="64">
        <v>0</v>
      </c>
      <c r="M77" s="64">
        <v>0</v>
      </c>
      <c r="N77" s="63">
        <f t="shared" si="9"/>
        <v>0</v>
      </c>
      <c r="O77" s="64">
        <v>0</v>
      </c>
      <c r="P77" s="64">
        <v>0</v>
      </c>
      <c r="Q77" s="64">
        <v>0</v>
      </c>
      <c r="R77" s="64">
        <v>0</v>
      </c>
      <c r="S77" s="64">
        <v>0</v>
      </c>
      <c r="T77" s="64">
        <v>0</v>
      </c>
      <c r="U77" s="64">
        <v>0</v>
      </c>
      <c r="V77" s="64">
        <v>0</v>
      </c>
      <c r="W77" s="64">
        <v>0</v>
      </c>
      <c r="X77" s="64">
        <v>0</v>
      </c>
      <c r="Y77" s="64">
        <v>0</v>
      </c>
      <c r="Z77" s="64">
        <v>0</v>
      </c>
      <c r="AA77" s="63">
        <f t="shared" si="10"/>
        <v>0</v>
      </c>
      <c r="AB77" s="64">
        <v>0</v>
      </c>
      <c r="AC77" s="64">
        <v>0</v>
      </c>
      <c r="AD77" s="64">
        <v>0</v>
      </c>
      <c r="AE77" s="64">
        <v>0</v>
      </c>
      <c r="AF77" s="64">
        <v>0</v>
      </c>
      <c r="AG77" s="64">
        <v>0</v>
      </c>
      <c r="AH77" s="64">
        <v>0</v>
      </c>
      <c r="AI77" s="64">
        <v>0</v>
      </c>
      <c r="AJ77" s="64">
        <v>0</v>
      </c>
      <c r="AK77" s="64">
        <v>0</v>
      </c>
      <c r="AL77" s="64">
        <v>0</v>
      </c>
      <c r="AM77" s="64">
        <v>0</v>
      </c>
      <c r="AN77" s="557">
        <f t="shared" si="11"/>
        <v>0</v>
      </c>
    </row>
    <row r="78" spans="1:40" hidden="1" outlineLevel="1" x14ac:dyDescent="0.3">
      <c r="A78" s="50" t="s">
        <v>424</v>
      </c>
      <c r="B78" s="64">
        <f>'Operating Exp-Software'!F58</f>
        <v>2500</v>
      </c>
      <c r="C78" s="64">
        <f>'Operating Exp-Software'!G58</f>
        <v>2500</v>
      </c>
      <c r="D78" s="64">
        <f>'Operating Exp-Software'!H58</f>
        <v>2500</v>
      </c>
      <c r="E78" s="64">
        <f>'Operating Exp-Software'!I58</f>
        <v>2500</v>
      </c>
      <c r="F78" s="64">
        <f>'Operating Exp-Software'!J58</f>
        <v>2500</v>
      </c>
      <c r="G78" s="64">
        <f>'Operating Exp-Software'!K58</f>
        <v>2500</v>
      </c>
      <c r="H78" s="64">
        <f>'Operating Exp-Software'!L58</f>
        <v>2500</v>
      </c>
      <c r="I78" s="64">
        <f>'Operating Exp-Software'!M58</f>
        <v>2500</v>
      </c>
      <c r="J78" s="64">
        <f>'Operating Exp-Software'!N58</f>
        <v>2500</v>
      </c>
      <c r="K78" s="64">
        <f>'Operating Exp-Software'!O58</f>
        <v>2500</v>
      </c>
      <c r="L78" s="64">
        <f>'Operating Exp-Software'!P58</f>
        <v>2500</v>
      </c>
      <c r="M78" s="64">
        <f>'Operating Exp-Software'!Q58</f>
        <v>2500</v>
      </c>
      <c r="N78" s="63">
        <f t="shared" si="9"/>
        <v>30000</v>
      </c>
      <c r="O78" s="64">
        <f>'Operating Exp-Software'!R58</f>
        <v>3500</v>
      </c>
      <c r="P78" s="64">
        <f>'Operating Exp-Software'!S58</f>
        <v>3500</v>
      </c>
      <c r="Q78" s="64">
        <f>'Operating Exp-Software'!T58</f>
        <v>3500</v>
      </c>
      <c r="R78" s="64">
        <f>'Operating Exp-Software'!U58</f>
        <v>3500</v>
      </c>
      <c r="S78" s="64">
        <f>'Operating Exp-Software'!V58</f>
        <v>3500</v>
      </c>
      <c r="T78" s="64">
        <f>'Operating Exp-Software'!W58</f>
        <v>3500</v>
      </c>
      <c r="U78" s="64">
        <f>'Operating Exp-Software'!X58</f>
        <v>3500</v>
      </c>
      <c r="V78" s="64">
        <f>'Operating Exp-Software'!Y58</f>
        <v>3500</v>
      </c>
      <c r="W78" s="64">
        <f>'Operating Exp-Software'!Z58</f>
        <v>3500</v>
      </c>
      <c r="X78" s="64">
        <f>'Operating Exp-Software'!AA58</f>
        <v>3500</v>
      </c>
      <c r="Y78" s="64">
        <f>'Operating Exp-Software'!AB58</f>
        <v>3500</v>
      </c>
      <c r="Z78" s="64">
        <f>'Operating Exp-Software'!AC58</f>
        <v>3500</v>
      </c>
      <c r="AA78" s="63">
        <f t="shared" si="10"/>
        <v>42000</v>
      </c>
      <c r="AB78" s="64">
        <f>'Operating Exp-Software'!AD58</f>
        <v>5000</v>
      </c>
      <c r="AC78" s="64">
        <f>'Operating Exp-Software'!AE58</f>
        <v>5000</v>
      </c>
      <c r="AD78" s="64">
        <f>'Operating Exp-Software'!AF58</f>
        <v>5000</v>
      </c>
      <c r="AE78" s="64">
        <f>'Operating Exp-Software'!AG58</f>
        <v>5000</v>
      </c>
      <c r="AF78" s="64">
        <f>'Operating Exp-Software'!AH58</f>
        <v>5000</v>
      </c>
      <c r="AG78" s="64">
        <f>'Operating Exp-Software'!AI58</f>
        <v>5000</v>
      </c>
      <c r="AH78" s="64">
        <f>'Operating Exp-Software'!AJ58</f>
        <v>5000</v>
      </c>
      <c r="AI78" s="64">
        <f>'Operating Exp-Software'!AK58</f>
        <v>5000</v>
      </c>
      <c r="AJ78" s="64">
        <f>'Operating Exp-Software'!AL58</f>
        <v>5000</v>
      </c>
      <c r="AK78" s="64">
        <f>'Operating Exp-Software'!AM58</f>
        <v>5000</v>
      </c>
      <c r="AL78" s="64">
        <f>'Operating Exp-Software'!AN58</f>
        <v>5000</v>
      </c>
      <c r="AM78" s="64">
        <f>'Operating Exp-Software'!AO58</f>
        <v>5000</v>
      </c>
      <c r="AN78" s="557">
        <f t="shared" si="11"/>
        <v>60000</v>
      </c>
    </row>
    <row r="79" spans="1:40" collapsed="1" x14ac:dyDescent="0.3">
      <c r="A79" s="61" t="s">
        <v>26</v>
      </c>
      <c r="B79" s="62">
        <f>SUM(B76:B78)</f>
        <v>2540</v>
      </c>
      <c r="C79" s="62">
        <f t="shared" ref="C79:AM79" si="20">SUM(C76:C78)</f>
        <v>2560</v>
      </c>
      <c r="D79" s="62">
        <f t="shared" si="20"/>
        <v>2580</v>
      </c>
      <c r="E79" s="62">
        <f t="shared" si="20"/>
        <v>2580</v>
      </c>
      <c r="F79" s="62">
        <f t="shared" si="20"/>
        <v>2640</v>
      </c>
      <c r="G79" s="62">
        <f t="shared" si="20"/>
        <v>2640</v>
      </c>
      <c r="H79" s="62">
        <f t="shared" si="20"/>
        <v>2640</v>
      </c>
      <c r="I79" s="62">
        <f t="shared" si="20"/>
        <v>2680</v>
      </c>
      <c r="J79" s="62">
        <f t="shared" si="20"/>
        <v>2680</v>
      </c>
      <c r="K79" s="62">
        <f t="shared" si="20"/>
        <v>2700</v>
      </c>
      <c r="L79" s="62">
        <f t="shared" si="20"/>
        <v>2700</v>
      </c>
      <c r="M79" s="62">
        <f t="shared" si="20"/>
        <v>2720</v>
      </c>
      <c r="N79" s="63">
        <f t="shared" si="9"/>
        <v>31660</v>
      </c>
      <c r="O79" s="62">
        <f t="shared" si="20"/>
        <v>3760</v>
      </c>
      <c r="P79" s="62">
        <f t="shared" si="20"/>
        <v>3800</v>
      </c>
      <c r="Q79" s="62">
        <f t="shared" si="20"/>
        <v>3820</v>
      </c>
      <c r="R79" s="62">
        <f t="shared" si="20"/>
        <v>3820</v>
      </c>
      <c r="S79" s="62">
        <f t="shared" si="20"/>
        <v>3820</v>
      </c>
      <c r="T79" s="62">
        <f t="shared" si="20"/>
        <v>3820</v>
      </c>
      <c r="U79" s="62">
        <f t="shared" si="20"/>
        <v>3840</v>
      </c>
      <c r="V79" s="62">
        <f t="shared" si="20"/>
        <v>3840</v>
      </c>
      <c r="W79" s="62">
        <f t="shared" si="20"/>
        <v>3840</v>
      </c>
      <c r="X79" s="62">
        <f t="shared" si="20"/>
        <v>3840</v>
      </c>
      <c r="Y79" s="62">
        <f t="shared" si="20"/>
        <v>3840</v>
      </c>
      <c r="Z79" s="62">
        <f t="shared" si="20"/>
        <v>3840</v>
      </c>
      <c r="AA79" s="63">
        <f t="shared" si="10"/>
        <v>45880</v>
      </c>
      <c r="AB79" s="62">
        <f t="shared" si="20"/>
        <v>5680</v>
      </c>
      <c r="AC79" s="62">
        <f t="shared" si="20"/>
        <v>5720</v>
      </c>
      <c r="AD79" s="62">
        <f t="shared" si="20"/>
        <v>5800</v>
      </c>
      <c r="AE79" s="62">
        <f t="shared" si="20"/>
        <v>5920</v>
      </c>
      <c r="AF79" s="62">
        <f t="shared" si="20"/>
        <v>5960</v>
      </c>
      <c r="AG79" s="62">
        <f t="shared" si="20"/>
        <v>5960</v>
      </c>
      <c r="AH79" s="62">
        <f t="shared" si="20"/>
        <v>5980</v>
      </c>
      <c r="AI79" s="62">
        <f t="shared" si="20"/>
        <v>5980</v>
      </c>
      <c r="AJ79" s="62">
        <f t="shared" si="20"/>
        <v>5980</v>
      </c>
      <c r="AK79" s="62">
        <f t="shared" si="20"/>
        <v>5980</v>
      </c>
      <c r="AL79" s="62">
        <f t="shared" si="20"/>
        <v>5980</v>
      </c>
      <c r="AM79" s="62">
        <f t="shared" si="20"/>
        <v>5980</v>
      </c>
      <c r="AN79" s="557">
        <f t="shared" si="11"/>
        <v>70920</v>
      </c>
    </row>
    <row r="80" spans="1:40" x14ac:dyDescent="0.3">
      <c r="A80" s="61" t="s">
        <v>27</v>
      </c>
      <c r="B80" s="64">
        <f>'Operating Exp'!F58</f>
        <v>0</v>
      </c>
      <c r="C80" s="64">
        <f>'Operating Exp'!G58</f>
        <v>0</v>
      </c>
      <c r="D80" s="64">
        <f>'Operating Exp'!H58</f>
        <v>0</v>
      </c>
      <c r="E80" s="64">
        <f>'Operating Exp'!I58</f>
        <v>0</v>
      </c>
      <c r="F80" s="64">
        <f>'Operating Exp'!J58</f>
        <v>0</v>
      </c>
      <c r="G80" s="64">
        <f>'Operating Exp'!K58</f>
        <v>0</v>
      </c>
      <c r="H80" s="64">
        <f>'Operating Exp'!L58</f>
        <v>0</v>
      </c>
      <c r="I80" s="64">
        <f>'Operating Exp'!M58</f>
        <v>0</v>
      </c>
      <c r="J80" s="64">
        <f>'Operating Exp'!N58</f>
        <v>0</v>
      </c>
      <c r="K80" s="64">
        <f>'Operating Exp'!O58</f>
        <v>0</v>
      </c>
      <c r="L80" s="64">
        <f>'Operating Exp'!P58</f>
        <v>0</v>
      </c>
      <c r="M80" s="64">
        <f>'Operating Exp'!Q58</f>
        <v>0</v>
      </c>
      <c r="N80" s="64">
        <f>SUM(B80:M80)</f>
        <v>0</v>
      </c>
      <c r="O80" s="64">
        <f>'Operating Exp'!R58</f>
        <v>0</v>
      </c>
      <c r="P80" s="64">
        <f>'Operating Exp'!S58</f>
        <v>0</v>
      </c>
      <c r="Q80" s="64">
        <f>'Operating Exp'!T58</f>
        <v>0</v>
      </c>
      <c r="R80" s="64">
        <f>'Operating Exp'!U58</f>
        <v>0</v>
      </c>
      <c r="S80" s="64">
        <f>'Operating Exp'!V58</f>
        <v>0</v>
      </c>
      <c r="T80" s="64">
        <f>'Operating Exp'!W58</f>
        <v>0</v>
      </c>
      <c r="U80" s="64">
        <f>'Operating Exp'!X58</f>
        <v>0</v>
      </c>
      <c r="V80" s="64">
        <f>'Operating Exp'!Y58</f>
        <v>0</v>
      </c>
      <c r="W80" s="64">
        <f>'Operating Exp'!Z58</f>
        <v>0</v>
      </c>
      <c r="X80" s="64">
        <f>'Operating Exp'!AA58</f>
        <v>0</v>
      </c>
      <c r="Y80" s="64">
        <f>'Operating Exp'!AB58</f>
        <v>0</v>
      </c>
      <c r="Z80" s="64">
        <f>'Operating Exp'!AC58</f>
        <v>0</v>
      </c>
      <c r="AA80" s="64">
        <f>SUM(O80:Z80)</f>
        <v>0</v>
      </c>
      <c r="AB80" s="64">
        <f>'Operating Exp'!AD58</f>
        <v>0</v>
      </c>
      <c r="AC80" s="64">
        <f>'Operating Exp'!AE58</f>
        <v>0</v>
      </c>
      <c r="AD80" s="64">
        <f>'Operating Exp'!AF58</f>
        <v>0</v>
      </c>
      <c r="AE80" s="64">
        <f>'Operating Exp'!AG58</f>
        <v>0</v>
      </c>
      <c r="AF80" s="64">
        <f>'Operating Exp'!AH58</f>
        <v>0</v>
      </c>
      <c r="AG80" s="64">
        <f>'Operating Exp'!AI58</f>
        <v>0</v>
      </c>
      <c r="AH80" s="64">
        <f>'Operating Exp'!AJ58</f>
        <v>0</v>
      </c>
      <c r="AI80" s="64">
        <f>'Operating Exp'!AK58</f>
        <v>0</v>
      </c>
      <c r="AJ80" s="64">
        <f>'Operating Exp'!AL58</f>
        <v>0</v>
      </c>
      <c r="AK80" s="64">
        <f>'Operating Exp'!AM58</f>
        <v>0</v>
      </c>
      <c r="AL80" s="64">
        <f>'Operating Exp'!AN58</f>
        <v>0</v>
      </c>
      <c r="AM80" s="64">
        <f>'Operating Exp'!AO58</f>
        <v>0</v>
      </c>
      <c r="AN80" s="557">
        <f t="shared" si="11"/>
        <v>0</v>
      </c>
    </row>
    <row r="81" spans="1:40" x14ac:dyDescent="0.3">
      <c r="A81" s="61" t="s">
        <v>28</v>
      </c>
      <c r="B81" s="76">
        <f t="shared" ref="B81:AM81" si="21">B80+B79+B75+B71+B70+B66+B65+B62+B43+B58+B51+B37+B25</f>
        <v>100443.83334499999</v>
      </c>
      <c r="C81" s="76">
        <f t="shared" si="21"/>
        <v>127302.50668999999</v>
      </c>
      <c r="D81" s="76">
        <f t="shared" si="21"/>
        <v>167786.75503500001</v>
      </c>
      <c r="E81" s="76">
        <f t="shared" si="21"/>
        <v>237971.085035</v>
      </c>
      <c r="F81" s="76">
        <f t="shared" si="21"/>
        <v>223786.01506999999</v>
      </c>
      <c r="G81" s="76">
        <f t="shared" si="21"/>
        <v>231245.85506999999</v>
      </c>
      <c r="H81" s="76">
        <f t="shared" si="21"/>
        <v>230125.01506999999</v>
      </c>
      <c r="I81" s="76">
        <f t="shared" si="21"/>
        <v>279089.453415</v>
      </c>
      <c r="J81" s="76">
        <f t="shared" si="21"/>
        <v>282711.19341499999</v>
      </c>
      <c r="K81" s="76">
        <f t="shared" si="21"/>
        <v>303594.35676</v>
      </c>
      <c r="L81" s="76">
        <f t="shared" si="21"/>
        <v>294213.19675999996</v>
      </c>
      <c r="M81" s="76">
        <f t="shared" si="21"/>
        <v>314939.36010500003</v>
      </c>
      <c r="N81" s="521">
        <f>SUM(B81:M81)</f>
        <v>2793208.6257700003</v>
      </c>
      <c r="O81" s="76">
        <f t="shared" si="21"/>
        <v>396455.84175999998</v>
      </c>
      <c r="P81" s="76">
        <f t="shared" si="21"/>
        <v>400506.30345000001</v>
      </c>
      <c r="Q81" s="76">
        <f t="shared" si="21"/>
        <v>480395.33632671233</v>
      </c>
      <c r="R81" s="76">
        <f t="shared" si="21"/>
        <v>399333.87345000001</v>
      </c>
      <c r="S81" s="76">
        <f t="shared" si="21"/>
        <v>391142.03344999999</v>
      </c>
      <c r="T81" s="76">
        <f t="shared" si="21"/>
        <v>489484.36276506848</v>
      </c>
      <c r="U81" s="76">
        <f t="shared" si="21"/>
        <v>409007.36679499998</v>
      </c>
      <c r="V81" s="76">
        <f t="shared" si="21"/>
        <v>403637.80679499998</v>
      </c>
      <c r="W81" s="76">
        <f t="shared" si="21"/>
        <v>503646.53679500002</v>
      </c>
      <c r="X81" s="76">
        <f t="shared" si="21"/>
        <v>414474.03679500002</v>
      </c>
      <c r="Y81" s="76">
        <f t="shared" si="21"/>
        <v>407674.03679500002</v>
      </c>
      <c r="Z81" s="76">
        <f t="shared" si="21"/>
        <v>505846.53679500002</v>
      </c>
      <c r="AA81" s="521">
        <f>SUM(O81:Z81)</f>
        <v>5201604.0719717806</v>
      </c>
      <c r="AB81" s="76">
        <f t="shared" si="21"/>
        <v>718126.50484000007</v>
      </c>
      <c r="AC81" s="76">
        <f t="shared" si="21"/>
        <v>667073.46484000015</v>
      </c>
      <c r="AD81" s="76">
        <f t="shared" si="21"/>
        <v>993555.71331082191</v>
      </c>
      <c r="AE81" s="76">
        <f t="shared" si="21"/>
        <v>792209.47660000005</v>
      </c>
      <c r="AF81" s="76">
        <f t="shared" si="21"/>
        <v>791712.48328999989</v>
      </c>
      <c r="AG81" s="76">
        <f t="shared" si="21"/>
        <v>1170973.4471256163</v>
      </c>
      <c r="AH81" s="76">
        <f t="shared" si="21"/>
        <v>819270.36163499986</v>
      </c>
      <c r="AI81" s="76">
        <f t="shared" si="21"/>
        <v>799557.56163499993</v>
      </c>
      <c r="AJ81" s="76">
        <f t="shared" si="21"/>
        <v>1199940.861635</v>
      </c>
      <c r="AK81" s="76">
        <f t="shared" si="21"/>
        <v>820225.86163499986</v>
      </c>
      <c r="AL81" s="76">
        <f t="shared" si="21"/>
        <v>799225.86163499986</v>
      </c>
      <c r="AM81" s="76">
        <f t="shared" si="21"/>
        <v>1199544.1416349998</v>
      </c>
      <c r="AN81" s="76">
        <f>SUM(AB81:AM81)</f>
        <v>10771415.739816435</v>
      </c>
    </row>
    <row r="82" spans="1:40" x14ac:dyDescent="0.3">
      <c r="A82" s="61"/>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row>
    <row r="83" spans="1:40" x14ac:dyDescent="0.3">
      <c r="A83" s="61" t="s">
        <v>29</v>
      </c>
      <c r="B83" s="62">
        <f t="shared" ref="B83:AM83" si="22">B22-B81</f>
        <v>-95443.833344999992</v>
      </c>
      <c r="C83" s="62">
        <f t="shared" si="22"/>
        <v>-122302.50668999999</v>
      </c>
      <c r="D83" s="62">
        <f t="shared" si="22"/>
        <v>-152190.75503500001</v>
      </c>
      <c r="E83" s="62">
        <f t="shared" si="22"/>
        <v>-224105.085035</v>
      </c>
      <c r="F83" s="62">
        <f t="shared" si="22"/>
        <v>-213304.01506999999</v>
      </c>
      <c r="G83" s="62">
        <f t="shared" si="22"/>
        <v>-222547.85506999999</v>
      </c>
      <c r="H83" s="62">
        <f t="shared" si="22"/>
        <v>-205902.01506999999</v>
      </c>
      <c r="I83" s="62">
        <f t="shared" si="22"/>
        <v>-261428.453415</v>
      </c>
      <c r="J83" s="62">
        <f t="shared" si="22"/>
        <v>-266339.19341499999</v>
      </c>
      <c r="K83" s="62">
        <f t="shared" si="22"/>
        <v>-281319.35676</v>
      </c>
      <c r="L83" s="62">
        <f t="shared" si="22"/>
        <v>-260344.19675999996</v>
      </c>
      <c r="M83" s="62">
        <f t="shared" si="22"/>
        <v>-288645.36010500003</v>
      </c>
      <c r="N83" s="62">
        <f>SUM(B83:M83)</f>
        <v>-2593872.6257700003</v>
      </c>
      <c r="O83" s="62">
        <f t="shared" si="22"/>
        <v>-396195.84175999998</v>
      </c>
      <c r="P83" s="62">
        <f t="shared" si="22"/>
        <v>-343109.30345000001</v>
      </c>
      <c r="Q83" s="62">
        <f t="shared" si="22"/>
        <v>-338251.33632671233</v>
      </c>
      <c r="R83" s="62">
        <f t="shared" si="22"/>
        <v>-165639.87345000001</v>
      </c>
      <c r="S83" s="62">
        <f t="shared" si="22"/>
        <v>25026.966550000012</v>
      </c>
      <c r="T83" s="62">
        <f t="shared" si="22"/>
        <v>124888.63723493152</v>
      </c>
      <c r="U83" s="62">
        <f t="shared" si="22"/>
        <v>392538.63320500002</v>
      </c>
      <c r="V83" s="62">
        <f t="shared" si="22"/>
        <v>599512.19320500002</v>
      </c>
      <c r="W83" s="62">
        <f t="shared" si="22"/>
        <v>708223.46320499992</v>
      </c>
      <c r="X83" s="62">
        <f t="shared" si="22"/>
        <v>1004737.9632049999</v>
      </c>
      <c r="Y83" s="62">
        <f t="shared" si="22"/>
        <v>1220689.9632049999</v>
      </c>
      <c r="Z83" s="62">
        <f t="shared" si="22"/>
        <v>1334498.4632049999</v>
      </c>
      <c r="AA83" s="62">
        <f>SUM(O83:Z83)</f>
        <v>4166919.9280282189</v>
      </c>
      <c r="AB83" s="62">
        <f t="shared" si="22"/>
        <v>2277282.4951599999</v>
      </c>
      <c r="AC83" s="62">
        <f t="shared" si="22"/>
        <v>3417686.2551599997</v>
      </c>
      <c r="AD83" s="62">
        <f t="shared" si="22"/>
        <v>4125304.2282891776</v>
      </c>
      <c r="AE83" s="62">
        <f t="shared" si="22"/>
        <v>5303705.7446079999</v>
      </c>
      <c r="AF83" s="62">
        <f t="shared" si="22"/>
        <v>6239110.1543430397</v>
      </c>
      <c r="AG83" s="62">
        <f t="shared" si="22"/>
        <v>6747410.5828129584</v>
      </c>
      <c r="AH83" s="62">
        <f t="shared" si="22"/>
        <v>8170788.4800913725</v>
      </c>
      <c r="AI83" s="62">
        <f t="shared" si="22"/>
        <v>9206052.0336956102</v>
      </c>
      <c r="AJ83" s="62">
        <f t="shared" si="22"/>
        <v>9767368.1561367717</v>
      </c>
      <c r="AK83" s="62">
        <f t="shared" si="22"/>
        <v>11064143.977190951</v>
      </c>
      <c r="AL83" s="62">
        <f t="shared" si="22"/>
        <v>11956761.818559287</v>
      </c>
      <c r="AM83" s="62">
        <f t="shared" si="22"/>
        <v>12384522.44186205</v>
      </c>
      <c r="AN83" s="305">
        <f>SUM(AB83:AM83)</f>
        <v>90660136.367909208</v>
      </c>
    </row>
    <row r="84" spans="1:40" x14ac:dyDescent="0.3">
      <c r="A84" s="61"/>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row>
    <row r="85" spans="1:40" x14ac:dyDescent="0.3">
      <c r="A85" s="50" t="s">
        <v>127</v>
      </c>
      <c r="B85" s="62">
        <v>0</v>
      </c>
      <c r="C85" s="62">
        <f>(B122-200000)*0.0075/12</f>
        <v>-161.76802084062498</v>
      </c>
      <c r="D85" s="62">
        <f t="shared" ref="D85:AM85" si="23">(C122-200000)*0.0075/12</f>
        <v>-226.28444253490036</v>
      </c>
      <c r="E85" s="62">
        <f t="shared" si="23"/>
        <v>-306.53134220835972</v>
      </c>
      <c r="F85" s="62">
        <f t="shared" si="23"/>
        <v>-399.94610244411496</v>
      </c>
      <c r="G85" s="62">
        <f t="shared" si="23"/>
        <v>-564.17232817689239</v>
      </c>
      <c r="H85" s="62">
        <f t="shared" si="23"/>
        <v>-699.72859530075311</v>
      </c>
      <c r="I85" s="62">
        <f t="shared" si="23"/>
        <v>-836.81531009156595</v>
      </c>
      <c r="J85" s="62">
        <f t="shared" si="23"/>
        <v>-977.55610304474806</v>
      </c>
      <c r="K85" s="62">
        <f t="shared" si="23"/>
        <v>-1145.6121964935262</v>
      </c>
      <c r="L85" s="62">
        <f t="shared" si="23"/>
        <v>-1314.4684270913347</v>
      </c>
      <c r="M85" s="62">
        <f t="shared" si="23"/>
        <v>-1490.5088428332667</v>
      </c>
      <c r="N85" s="62">
        <f>SUM(B85:M85)</f>
        <v>-8123.3917110600878</v>
      </c>
      <c r="O85" s="62">
        <f>(M122-200000)*0.0075/12</f>
        <v>-1665.0856359256625</v>
      </c>
      <c r="P85" s="62">
        <f t="shared" si="23"/>
        <v>-1887.2355905481161</v>
      </c>
      <c r="Q85" s="62">
        <f t="shared" si="23"/>
        <v>-2143.1003024484585</v>
      </c>
      <c r="R85" s="62">
        <f t="shared" si="23"/>
        <v>-2411.1262003416841</v>
      </c>
      <c r="S85" s="62">
        <f t="shared" si="23"/>
        <v>-2573.6580751231472</v>
      </c>
      <c r="T85" s="62">
        <f t="shared" si="23"/>
        <v>-2677.8903823263495</v>
      </c>
      <c r="U85" s="62">
        <f t="shared" si="23"/>
        <v>-2723.6674155434707</v>
      </c>
      <c r="V85" s="62">
        <f t="shared" si="23"/>
        <v>-2596.891186925061</v>
      </c>
      <c r="W85" s="62">
        <f t="shared" si="23"/>
        <v>-2351.7716231637642</v>
      </c>
      <c r="X85" s="62">
        <f t="shared" si="23"/>
        <v>-2039.0205659251167</v>
      </c>
      <c r="Y85" s="62">
        <f t="shared" si="23"/>
        <v>-1533.3287267756948</v>
      </c>
      <c r="Z85" s="62">
        <f t="shared" si="23"/>
        <v>-905.54458022680467</v>
      </c>
      <c r="AA85" s="62">
        <f>SUM(O85:Z85)</f>
        <v>-25508.320285273327</v>
      </c>
      <c r="AB85" s="62">
        <f>(Z122-200000)*0.0075/12</f>
        <v>-203.75588108632144</v>
      </c>
      <c r="AC85" s="62">
        <f t="shared" si="23"/>
        <v>558.79208096299942</v>
      </c>
      <c r="AD85" s="62">
        <f t="shared" si="23"/>
        <v>1977.9460354886012</v>
      </c>
      <c r="AE85" s="62">
        <f t="shared" si="23"/>
        <v>3924.5047559415175</v>
      </c>
      <c r="AF85" s="62">
        <f t="shared" si="23"/>
        <v>6647.7716120389805</v>
      </c>
      <c r="AG85" s="62">
        <f t="shared" si="23"/>
        <v>9947.9606804952546</v>
      </c>
      <c r="AH85" s="62">
        <f t="shared" si="23"/>
        <v>13615.447649987704</v>
      </c>
      <c r="AI85" s="62">
        <f t="shared" si="23"/>
        <v>18076.54834745868</v>
      </c>
      <c r="AJ85" s="62">
        <f t="shared" si="23"/>
        <v>23196.62949023295</v>
      </c>
      <c r="AK85" s="62">
        <f t="shared" si="23"/>
        <v>28713.890342224102</v>
      </c>
      <c r="AL85" s="62">
        <f t="shared" si="23"/>
        <v>35087.983496273475</v>
      </c>
      <c r="AM85" s="62">
        <f t="shared" si="23"/>
        <v>42026.098471702986</v>
      </c>
      <c r="AN85" s="62">
        <f>SUM(AB85:AM85)</f>
        <v>183569.81708172092</v>
      </c>
    </row>
    <row r="86" spans="1:40" x14ac:dyDescent="0.3">
      <c r="A86" s="61" t="s">
        <v>30</v>
      </c>
      <c r="B86" s="482">
        <f>SUM(B85:B85)</f>
        <v>0</v>
      </c>
      <c r="C86" s="482">
        <f>SUM(C85:C85)</f>
        <v>-161.76802084062498</v>
      </c>
      <c r="D86" s="482">
        <f t="shared" ref="D86:AM86" si="24">SUM(D85:D85)</f>
        <v>-226.28444253490036</v>
      </c>
      <c r="E86" s="482">
        <f t="shared" si="24"/>
        <v>-306.53134220835972</v>
      </c>
      <c r="F86" s="482">
        <f t="shared" si="24"/>
        <v>-399.94610244411496</v>
      </c>
      <c r="G86" s="482">
        <f t="shared" si="24"/>
        <v>-564.17232817689239</v>
      </c>
      <c r="H86" s="482">
        <f t="shared" si="24"/>
        <v>-699.72859530075311</v>
      </c>
      <c r="I86" s="482">
        <f t="shared" si="24"/>
        <v>-836.81531009156595</v>
      </c>
      <c r="J86" s="482">
        <f t="shared" si="24"/>
        <v>-977.55610304474806</v>
      </c>
      <c r="K86" s="482">
        <f t="shared" si="24"/>
        <v>-1145.6121964935262</v>
      </c>
      <c r="L86" s="482">
        <f t="shared" si="24"/>
        <v>-1314.4684270913347</v>
      </c>
      <c r="M86" s="482">
        <f t="shared" si="24"/>
        <v>-1490.5088428332667</v>
      </c>
      <c r="N86" s="553">
        <f>SUM(B86:M86)</f>
        <v>-8123.3917110600878</v>
      </c>
      <c r="O86" s="482">
        <f t="shared" si="24"/>
        <v>-1665.0856359256625</v>
      </c>
      <c r="P86" s="482">
        <f t="shared" si="24"/>
        <v>-1887.2355905481161</v>
      </c>
      <c r="Q86" s="482">
        <f t="shared" si="24"/>
        <v>-2143.1003024484585</v>
      </c>
      <c r="R86" s="482">
        <f t="shared" si="24"/>
        <v>-2411.1262003416841</v>
      </c>
      <c r="S86" s="482">
        <f t="shared" si="24"/>
        <v>-2573.6580751231472</v>
      </c>
      <c r="T86" s="482">
        <f t="shared" si="24"/>
        <v>-2677.8903823263495</v>
      </c>
      <c r="U86" s="482">
        <f t="shared" si="24"/>
        <v>-2723.6674155434707</v>
      </c>
      <c r="V86" s="482">
        <f t="shared" si="24"/>
        <v>-2596.891186925061</v>
      </c>
      <c r="W86" s="482">
        <f t="shared" si="24"/>
        <v>-2351.7716231637642</v>
      </c>
      <c r="X86" s="482">
        <f t="shared" si="24"/>
        <v>-2039.0205659251167</v>
      </c>
      <c r="Y86" s="482">
        <f t="shared" si="24"/>
        <v>-1533.3287267756948</v>
      </c>
      <c r="Z86" s="482">
        <f t="shared" si="24"/>
        <v>-905.54458022680467</v>
      </c>
      <c r="AA86" s="553">
        <f>SUM(O86:Z86)</f>
        <v>-25508.320285273327</v>
      </c>
      <c r="AB86" s="482">
        <f t="shared" si="24"/>
        <v>-203.75588108632144</v>
      </c>
      <c r="AC86" s="482">
        <f t="shared" si="24"/>
        <v>558.79208096299942</v>
      </c>
      <c r="AD86" s="482">
        <f t="shared" si="24"/>
        <v>1977.9460354886012</v>
      </c>
      <c r="AE86" s="482">
        <f t="shared" si="24"/>
        <v>3924.5047559415175</v>
      </c>
      <c r="AF86" s="482">
        <f t="shared" si="24"/>
        <v>6647.7716120389805</v>
      </c>
      <c r="AG86" s="482">
        <f t="shared" si="24"/>
        <v>9947.9606804952546</v>
      </c>
      <c r="AH86" s="482">
        <f t="shared" si="24"/>
        <v>13615.447649987704</v>
      </c>
      <c r="AI86" s="482">
        <f t="shared" si="24"/>
        <v>18076.54834745868</v>
      </c>
      <c r="AJ86" s="482">
        <f t="shared" si="24"/>
        <v>23196.62949023295</v>
      </c>
      <c r="AK86" s="482">
        <f t="shared" si="24"/>
        <v>28713.890342224102</v>
      </c>
      <c r="AL86" s="482">
        <f t="shared" si="24"/>
        <v>35087.983496273475</v>
      </c>
      <c r="AM86" s="482">
        <f t="shared" si="24"/>
        <v>42026.098471702986</v>
      </c>
      <c r="AN86" s="482">
        <f>SUM(AB86:AM86)</f>
        <v>183569.81708172092</v>
      </c>
    </row>
    <row r="87" spans="1:40" ht="15" thickBot="1" x14ac:dyDescent="0.35">
      <c r="A87" s="61" t="s">
        <v>31</v>
      </c>
      <c r="B87" s="483">
        <f t="shared" ref="B87:AM87" si="25">B83+B86</f>
        <v>-95443.833344999992</v>
      </c>
      <c r="C87" s="483">
        <f t="shared" si="25"/>
        <v>-122464.27471084062</v>
      </c>
      <c r="D87" s="483">
        <f t="shared" si="25"/>
        <v>-152417.03947753491</v>
      </c>
      <c r="E87" s="483">
        <f t="shared" si="25"/>
        <v>-224411.61637720835</v>
      </c>
      <c r="F87" s="483">
        <f t="shared" si="25"/>
        <v>-213703.96117244411</v>
      </c>
      <c r="G87" s="483">
        <f t="shared" si="25"/>
        <v>-223112.02739817687</v>
      </c>
      <c r="H87" s="483">
        <f t="shared" si="25"/>
        <v>-206601.74366530075</v>
      </c>
      <c r="I87" s="483">
        <f t="shared" si="25"/>
        <v>-262265.26872509153</v>
      </c>
      <c r="J87" s="483">
        <f t="shared" si="25"/>
        <v>-267316.74951804476</v>
      </c>
      <c r="K87" s="483">
        <f t="shared" si="25"/>
        <v>-282464.96895649354</v>
      </c>
      <c r="L87" s="483">
        <f t="shared" si="25"/>
        <v>-261658.6651870913</v>
      </c>
      <c r="M87" s="483">
        <f t="shared" si="25"/>
        <v>-290135.86894783331</v>
      </c>
      <c r="N87" s="483">
        <f>SUM(B87:M87)</f>
        <v>-2601996.0174810598</v>
      </c>
      <c r="O87" s="483">
        <f t="shared" si="25"/>
        <v>-397860.92739592562</v>
      </c>
      <c r="P87" s="483">
        <f t="shared" si="25"/>
        <v>-344996.53904054814</v>
      </c>
      <c r="Q87" s="483">
        <f t="shared" si="25"/>
        <v>-340394.43662916077</v>
      </c>
      <c r="R87" s="483">
        <f t="shared" si="25"/>
        <v>-168050.99965034169</v>
      </c>
      <c r="S87" s="483">
        <f t="shared" si="25"/>
        <v>22453.308474876863</v>
      </c>
      <c r="T87" s="483">
        <f t="shared" si="25"/>
        <v>122210.74685260517</v>
      </c>
      <c r="U87" s="483">
        <f t="shared" si="25"/>
        <v>389814.96578945656</v>
      </c>
      <c r="V87" s="483">
        <f t="shared" si="25"/>
        <v>596915.3020180749</v>
      </c>
      <c r="W87" s="483">
        <f t="shared" si="25"/>
        <v>705871.6915818362</v>
      </c>
      <c r="X87" s="483">
        <f t="shared" si="25"/>
        <v>1002698.9426390748</v>
      </c>
      <c r="Y87" s="483">
        <f t="shared" si="25"/>
        <v>1219156.6344782242</v>
      </c>
      <c r="Z87" s="483">
        <f t="shared" si="25"/>
        <v>1333592.9186247732</v>
      </c>
      <c r="AA87" s="483">
        <f>SUM(O87:Z87)</f>
        <v>4141411.6077429461</v>
      </c>
      <c r="AB87" s="483">
        <f t="shared" si="25"/>
        <v>2277078.7392789135</v>
      </c>
      <c r="AC87" s="483">
        <f t="shared" si="25"/>
        <v>3418245.0472409627</v>
      </c>
      <c r="AD87" s="483">
        <f t="shared" si="25"/>
        <v>4127282.1743246661</v>
      </c>
      <c r="AE87" s="483">
        <f t="shared" si="25"/>
        <v>5307630.2493639411</v>
      </c>
      <c r="AF87" s="483">
        <f t="shared" si="25"/>
        <v>6245757.9259550786</v>
      </c>
      <c r="AG87" s="483">
        <f t="shared" si="25"/>
        <v>6757358.5434934534</v>
      </c>
      <c r="AH87" s="483">
        <f t="shared" si="25"/>
        <v>8184403.9277413599</v>
      </c>
      <c r="AI87" s="483">
        <f t="shared" si="25"/>
        <v>9224128.5820430685</v>
      </c>
      <c r="AJ87" s="483">
        <f t="shared" si="25"/>
        <v>9790564.7856270038</v>
      </c>
      <c r="AK87" s="483">
        <f t="shared" si="25"/>
        <v>11092857.867533175</v>
      </c>
      <c r="AL87" s="483">
        <f t="shared" si="25"/>
        <v>11991849.80205556</v>
      </c>
      <c r="AM87" s="483">
        <f t="shared" si="25"/>
        <v>12426548.540333753</v>
      </c>
      <c r="AN87" s="483">
        <f>SUM(AB87:AM87)</f>
        <v>90843706.184990942</v>
      </c>
    </row>
    <row r="88" spans="1:40" ht="15" thickTop="1" x14ac:dyDescent="0.3">
      <c r="A88" s="61"/>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row>
    <row r="89" spans="1:40" x14ac:dyDescent="0.3">
      <c r="A89" s="61"/>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row>
    <row r="90" spans="1:40" ht="21" x14ac:dyDescent="0.4">
      <c r="A90" s="479" t="s">
        <v>172</v>
      </c>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row>
    <row r="91" spans="1:40" x14ac:dyDescent="0.3">
      <c r="B91" s="484">
        <f t="shared" ref="B91:Z91" si="26">B4</f>
        <v>40544</v>
      </c>
      <c r="C91" s="484">
        <f t="shared" si="26"/>
        <v>40575</v>
      </c>
      <c r="D91" s="484">
        <f t="shared" si="26"/>
        <v>40603</v>
      </c>
      <c r="E91" s="484">
        <f t="shared" si="26"/>
        <v>40634</v>
      </c>
      <c r="F91" s="484">
        <f t="shared" si="26"/>
        <v>40664</v>
      </c>
      <c r="G91" s="484">
        <f t="shared" si="26"/>
        <v>40695</v>
      </c>
      <c r="H91" s="484">
        <f t="shared" si="26"/>
        <v>40725</v>
      </c>
      <c r="I91" s="484">
        <f t="shared" si="26"/>
        <v>40756</v>
      </c>
      <c r="J91" s="484">
        <f t="shared" si="26"/>
        <v>40787</v>
      </c>
      <c r="K91" s="484">
        <f t="shared" si="26"/>
        <v>40817</v>
      </c>
      <c r="L91" s="484">
        <f t="shared" si="26"/>
        <v>40848</v>
      </c>
      <c r="M91" s="484">
        <f t="shared" si="26"/>
        <v>40878</v>
      </c>
      <c r="N91" s="253" t="s">
        <v>808</v>
      </c>
      <c r="O91" s="484">
        <f t="shared" si="26"/>
        <v>40909</v>
      </c>
      <c r="P91" s="484">
        <f t="shared" si="26"/>
        <v>40940</v>
      </c>
      <c r="Q91" s="484">
        <f t="shared" si="26"/>
        <v>40969</v>
      </c>
      <c r="R91" s="484">
        <f t="shared" si="26"/>
        <v>41000</v>
      </c>
      <c r="S91" s="484">
        <f t="shared" si="26"/>
        <v>41030</v>
      </c>
      <c r="T91" s="484">
        <f t="shared" si="26"/>
        <v>41061</v>
      </c>
      <c r="U91" s="484">
        <f t="shared" si="26"/>
        <v>41091</v>
      </c>
      <c r="V91" s="484">
        <f t="shared" si="26"/>
        <v>41122</v>
      </c>
      <c r="W91" s="484">
        <f t="shared" si="26"/>
        <v>41153</v>
      </c>
      <c r="X91" s="484">
        <f t="shared" si="26"/>
        <v>41183</v>
      </c>
      <c r="Y91" s="484">
        <f t="shared" si="26"/>
        <v>41214</v>
      </c>
      <c r="Z91" s="484">
        <f t="shared" si="26"/>
        <v>41244</v>
      </c>
      <c r="AA91" s="253" t="s">
        <v>809</v>
      </c>
      <c r="AB91" s="484">
        <v>41275</v>
      </c>
      <c r="AC91" s="484">
        <v>41306</v>
      </c>
      <c r="AD91" s="484">
        <v>41334</v>
      </c>
      <c r="AE91" s="484">
        <v>41365</v>
      </c>
      <c r="AF91" s="484">
        <v>41395</v>
      </c>
      <c r="AG91" s="484">
        <v>41426</v>
      </c>
      <c r="AH91" s="484">
        <v>41456</v>
      </c>
      <c r="AI91" s="484">
        <v>41487</v>
      </c>
      <c r="AJ91" s="484">
        <v>41518</v>
      </c>
      <c r="AK91" s="484">
        <v>41548</v>
      </c>
      <c r="AL91" s="484">
        <v>41579</v>
      </c>
      <c r="AM91" s="484">
        <v>41609</v>
      </c>
      <c r="AN91" s="253" t="s">
        <v>549</v>
      </c>
    </row>
    <row r="92" spans="1:40" x14ac:dyDescent="0.3">
      <c r="A92" s="485" t="s">
        <v>182</v>
      </c>
      <c r="B92" s="484"/>
      <c r="C92" s="484"/>
      <c r="D92" s="484"/>
      <c r="E92" s="484"/>
      <c r="F92" s="484"/>
      <c r="G92" s="484"/>
      <c r="H92" s="484"/>
      <c r="I92" s="484"/>
      <c r="J92" s="484"/>
      <c r="K92" s="484"/>
      <c r="L92" s="484"/>
      <c r="M92" s="484"/>
      <c r="N92" s="484"/>
      <c r="O92" s="484"/>
      <c r="P92" s="484"/>
      <c r="Q92" s="484"/>
      <c r="R92" s="484"/>
      <c r="S92" s="484"/>
      <c r="T92" s="484"/>
      <c r="U92" s="484"/>
      <c r="V92" s="484"/>
      <c r="W92" s="484"/>
      <c r="X92" s="484"/>
      <c r="Y92" s="484"/>
      <c r="Z92" s="484"/>
      <c r="AA92" s="484"/>
    </row>
    <row r="93" spans="1:40" x14ac:dyDescent="0.3">
      <c r="A93" s="486" t="s">
        <v>181</v>
      </c>
      <c r="B93" s="487">
        <f t="shared" ref="B93:AM93" si="27">B87</f>
        <v>-95443.833344999992</v>
      </c>
      <c r="C93" s="487">
        <f t="shared" si="27"/>
        <v>-122464.27471084062</v>
      </c>
      <c r="D93" s="487">
        <f t="shared" si="27"/>
        <v>-152417.03947753491</v>
      </c>
      <c r="E93" s="487">
        <f t="shared" si="27"/>
        <v>-224411.61637720835</v>
      </c>
      <c r="F93" s="487">
        <f t="shared" si="27"/>
        <v>-213703.96117244411</v>
      </c>
      <c r="G93" s="487">
        <f t="shared" si="27"/>
        <v>-223112.02739817687</v>
      </c>
      <c r="H93" s="487">
        <f t="shared" si="27"/>
        <v>-206601.74366530075</v>
      </c>
      <c r="I93" s="487">
        <f t="shared" si="27"/>
        <v>-262265.26872509153</v>
      </c>
      <c r="J93" s="487">
        <f t="shared" si="27"/>
        <v>-267316.74951804476</v>
      </c>
      <c r="K93" s="487">
        <f t="shared" si="27"/>
        <v>-282464.96895649354</v>
      </c>
      <c r="L93" s="487">
        <f t="shared" si="27"/>
        <v>-261658.6651870913</v>
      </c>
      <c r="M93" s="487">
        <f t="shared" si="27"/>
        <v>-290135.86894783331</v>
      </c>
      <c r="N93" s="487">
        <f>SUM(B93:M93)</f>
        <v>-2601996.0174810598</v>
      </c>
      <c r="O93" s="487">
        <f t="shared" si="27"/>
        <v>-397860.92739592562</v>
      </c>
      <c r="P93" s="487">
        <f t="shared" si="27"/>
        <v>-344996.53904054814</v>
      </c>
      <c r="Q93" s="487">
        <f t="shared" si="27"/>
        <v>-340394.43662916077</v>
      </c>
      <c r="R93" s="487">
        <f t="shared" si="27"/>
        <v>-168050.99965034169</v>
      </c>
      <c r="S93" s="487">
        <f t="shared" si="27"/>
        <v>22453.308474876863</v>
      </c>
      <c r="T93" s="487">
        <f t="shared" si="27"/>
        <v>122210.74685260517</v>
      </c>
      <c r="U93" s="487">
        <f t="shared" si="27"/>
        <v>389814.96578945656</v>
      </c>
      <c r="V93" s="487">
        <f t="shared" si="27"/>
        <v>596915.3020180749</v>
      </c>
      <c r="W93" s="487">
        <f t="shared" si="27"/>
        <v>705871.6915818362</v>
      </c>
      <c r="X93" s="487">
        <f t="shared" si="27"/>
        <v>1002698.9426390748</v>
      </c>
      <c r="Y93" s="487">
        <f t="shared" si="27"/>
        <v>1219156.6344782242</v>
      </c>
      <c r="Z93" s="487">
        <f t="shared" si="27"/>
        <v>1333592.9186247732</v>
      </c>
      <c r="AA93" s="487">
        <f>SUM(O93:Z93)</f>
        <v>4141411.6077429461</v>
      </c>
      <c r="AB93" s="487">
        <f t="shared" si="27"/>
        <v>2277078.7392789135</v>
      </c>
      <c r="AC93" s="487">
        <f t="shared" si="27"/>
        <v>3418245.0472409627</v>
      </c>
      <c r="AD93" s="487">
        <f t="shared" si="27"/>
        <v>4127282.1743246661</v>
      </c>
      <c r="AE93" s="487">
        <f t="shared" si="27"/>
        <v>5307630.2493639411</v>
      </c>
      <c r="AF93" s="487">
        <f t="shared" si="27"/>
        <v>6245757.9259550786</v>
      </c>
      <c r="AG93" s="487">
        <f t="shared" si="27"/>
        <v>6757358.5434934534</v>
      </c>
      <c r="AH93" s="487">
        <f t="shared" si="27"/>
        <v>8184403.9277413599</v>
      </c>
      <c r="AI93" s="487">
        <f t="shared" si="27"/>
        <v>9224128.5820430685</v>
      </c>
      <c r="AJ93" s="487">
        <f t="shared" si="27"/>
        <v>9790564.7856270038</v>
      </c>
      <c r="AK93" s="487">
        <f t="shared" si="27"/>
        <v>11092857.867533175</v>
      </c>
      <c r="AL93" s="487">
        <f t="shared" si="27"/>
        <v>11991849.80205556</v>
      </c>
      <c r="AM93" s="487">
        <f t="shared" si="27"/>
        <v>12426548.540333753</v>
      </c>
      <c r="AN93" s="305">
        <f>SUM(AB93:AM93)</f>
        <v>90843706.184990942</v>
      </c>
    </row>
    <row r="94" spans="1:40" x14ac:dyDescent="0.3">
      <c r="A94" s="485" t="s">
        <v>32</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row>
    <row r="95" spans="1:40" x14ac:dyDescent="0.3">
      <c r="A95" s="27" t="s">
        <v>33</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row>
    <row r="96" spans="1:40" x14ac:dyDescent="0.3">
      <c r="A96" s="27" t="s">
        <v>34</v>
      </c>
      <c r="B96" s="66">
        <f>B25</f>
        <v>0</v>
      </c>
      <c r="C96" s="66">
        <f t="shared" ref="C96:AM96" si="28">C25</f>
        <v>0</v>
      </c>
      <c r="D96" s="66">
        <f t="shared" si="28"/>
        <v>0</v>
      </c>
      <c r="E96" s="66">
        <f t="shared" si="28"/>
        <v>0</v>
      </c>
      <c r="F96" s="66">
        <f t="shared" si="28"/>
        <v>0</v>
      </c>
      <c r="G96" s="66">
        <f t="shared" si="28"/>
        <v>0</v>
      </c>
      <c r="H96" s="66">
        <f t="shared" si="28"/>
        <v>0</v>
      </c>
      <c r="I96" s="66">
        <f t="shared" si="28"/>
        <v>0</v>
      </c>
      <c r="J96" s="66">
        <f t="shared" si="28"/>
        <v>0</v>
      </c>
      <c r="K96" s="66">
        <f t="shared" si="28"/>
        <v>0</v>
      </c>
      <c r="L96" s="66">
        <f t="shared" si="28"/>
        <v>0</v>
      </c>
      <c r="M96" s="66">
        <f t="shared" si="28"/>
        <v>0</v>
      </c>
      <c r="N96" s="66">
        <f>SUM(B96:M96)</f>
        <v>0</v>
      </c>
      <c r="O96" s="66">
        <f t="shared" si="28"/>
        <v>0</v>
      </c>
      <c r="P96" s="66">
        <f t="shared" si="28"/>
        <v>0</v>
      </c>
      <c r="Q96" s="66">
        <f t="shared" si="28"/>
        <v>0</v>
      </c>
      <c r="R96" s="66">
        <f t="shared" si="28"/>
        <v>0</v>
      </c>
      <c r="S96" s="66">
        <f t="shared" si="28"/>
        <v>0</v>
      </c>
      <c r="T96" s="66">
        <f t="shared" si="28"/>
        <v>0</v>
      </c>
      <c r="U96" s="66">
        <f t="shared" si="28"/>
        <v>0</v>
      </c>
      <c r="V96" s="66">
        <f t="shared" si="28"/>
        <v>0</v>
      </c>
      <c r="W96" s="66">
        <f t="shared" si="28"/>
        <v>0</v>
      </c>
      <c r="X96" s="66">
        <f t="shared" si="28"/>
        <v>0</v>
      </c>
      <c r="Y96" s="66">
        <f t="shared" si="28"/>
        <v>0</v>
      </c>
      <c r="Z96" s="66">
        <f t="shared" si="28"/>
        <v>0</v>
      </c>
      <c r="AA96" s="66">
        <f>SUM(O96:Z96)</f>
        <v>0</v>
      </c>
      <c r="AB96" s="66">
        <f t="shared" si="28"/>
        <v>0</v>
      </c>
      <c r="AC96" s="66">
        <f t="shared" si="28"/>
        <v>0</v>
      </c>
      <c r="AD96" s="66">
        <f t="shared" si="28"/>
        <v>0</v>
      </c>
      <c r="AE96" s="66">
        <f t="shared" si="28"/>
        <v>0</v>
      </c>
      <c r="AF96" s="66">
        <f t="shared" si="28"/>
        <v>0</v>
      </c>
      <c r="AG96" s="66">
        <f t="shared" si="28"/>
        <v>0</v>
      </c>
      <c r="AH96" s="66">
        <f t="shared" si="28"/>
        <v>0</v>
      </c>
      <c r="AI96" s="66">
        <f t="shared" si="28"/>
        <v>0</v>
      </c>
      <c r="AJ96" s="66">
        <f t="shared" si="28"/>
        <v>0</v>
      </c>
      <c r="AK96" s="66">
        <f t="shared" si="28"/>
        <v>0</v>
      </c>
      <c r="AL96" s="66">
        <f t="shared" si="28"/>
        <v>0</v>
      </c>
      <c r="AM96" s="66">
        <f t="shared" si="28"/>
        <v>0</v>
      </c>
      <c r="AN96" s="66">
        <f>SUM(AB96:AM96)</f>
        <v>0</v>
      </c>
    </row>
    <row r="97" spans="1:40" x14ac:dyDescent="0.3">
      <c r="A97" s="488" t="s">
        <v>35</v>
      </c>
      <c r="B97" s="489">
        <f t="shared" ref="B97:AM97" si="29">SUM(B96:B96)</f>
        <v>0</v>
      </c>
      <c r="C97" s="489">
        <f t="shared" si="29"/>
        <v>0</v>
      </c>
      <c r="D97" s="489">
        <f t="shared" si="29"/>
        <v>0</v>
      </c>
      <c r="E97" s="489">
        <f t="shared" si="29"/>
        <v>0</v>
      </c>
      <c r="F97" s="489">
        <f t="shared" si="29"/>
        <v>0</v>
      </c>
      <c r="G97" s="489">
        <f t="shared" si="29"/>
        <v>0</v>
      </c>
      <c r="H97" s="489">
        <f t="shared" si="29"/>
        <v>0</v>
      </c>
      <c r="I97" s="489">
        <f t="shared" si="29"/>
        <v>0</v>
      </c>
      <c r="J97" s="489">
        <f t="shared" si="29"/>
        <v>0</v>
      </c>
      <c r="K97" s="489">
        <f t="shared" si="29"/>
        <v>0</v>
      </c>
      <c r="L97" s="489">
        <f t="shared" si="29"/>
        <v>0</v>
      </c>
      <c r="M97" s="489">
        <f t="shared" si="29"/>
        <v>0</v>
      </c>
      <c r="N97" s="554">
        <f>SUM(B97:M97)</f>
        <v>0</v>
      </c>
      <c r="O97" s="489">
        <f t="shared" si="29"/>
        <v>0</v>
      </c>
      <c r="P97" s="489">
        <f t="shared" si="29"/>
        <v>0</v>
      </c>
      <c r="Q97" s="489">
        <f t="shared" si="29"/>
        <v>0</v>
      </c>
      <c r="R97" s="489">
        <f t="shared" si="29"/>
        <v>0</v>
      </c>
      <c r="S97" s="489">
        <f t="shared" si="29"/>
        <v>0</v>
      </c>
      <c r="T97" s="489">
        <f t="shared" si="29"/>
        <v>0</v>
      </c>
      <c r="U97" s="489">
        <f t="shared" si="29"/>
        <v>0</v>
      </c>
      <c r="V97" s="489">
        <f t="shared" si="29"/>
        <v>0</v>
      </c>
      <c r="W97" s="489">
        <f t="shared" si="29"/>
        <v>0</v>
      </c>
      <c r="X97" s="489">
        <f t="shared" si="29"/>
        <v>0</v>
      </c>
      <c r="Y97" s="489">
        <f t="shared" si="29"/>
        <v>0</v>
      </c>
      <c r="Z97" s="489">
        <f t="shared" si="29"/>
        <v>0</v>
      </c>
      <c r="AA97" s="554">
        <f>SUM(O97:Z97)</f>
        <v>0</v>
      </c>
      <c r="AB97" s="489">
        <f t="shared" si="29"/>
        <v>0</v>
      </c>
      <c r="AC97" s="489">
        <f t="shared" si="29"/>
        <v>0</v>
      </c>
      <c r="AD97" s="489">
        <f t="shared" si="29"/>
        <v>0</v>
      </c>
      <c r="AE97" s="489">
        <f t="shared" si="29"/>
        <v>0</v>
      </c>
      <c r="AF97" s="489">
        <f t="shared" si="29"/>
        <v>0</v>
      </c>
      <c r="AG97" s="489">
        <f t="shared" si="29"/>
        <v>0</v>
      </c>
      <c r="AH97" s="489">
        <f t="shared" si="29"/>
        <v>0</v>
      </c>
      <c r="AI97" s="489">
        <f t="shared" si="29"/>
        <v>0</v>
      </c>
      <c r="AJ97" s="489">
        <f t="shared" si="29"/>
        <v>0</v>
      </c>
      <c r="AK97" s="489">
        <f t="shared" si="29"/>
        <v>0</v>
      </c>
      <c r="AL97" s="489">
        <f t="shared" si="29"/>
        <v>0</v>
      </c>
      <c r="AM97" s="489">
        <f t="shared" si="29"/>
        <v>0</v>
      </c>
      <c r="AN97" s="489">
        <f>SUM(AB97:AM97)</f>
        <v>0</v>
      </c>
    </row>
    <row r="98" spans="1:40" x14ac:dyDescent="0.3">
      <c r="A98" s="485" t="s">
        <v>36</v>
      </c>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row>
    <row r="99" spans="1:40" x14ac:dyDescent="0.3">
      <c r="A99" s="485" t="s">
        <v>37</v>
      </c>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row>
    <row r="100" spans="1:40" x14ac:dyDescent="0.3">
      <c r="A100" s="27" t="s">
        <v>38</v>
      </c>
      <c r="B100" s="66">
        <v>0</v>
      </c>
      <c r="C100" s="66">
        <v>0</v>
      </c>
      <c r="D100" s="66">
        <f>-D12+C12</f>
        <v>-10596</v>
      </c>
      <c r="E100" s="66">
        <f t="shared" ref="E100:AM100" si="30">-E12+D12</f>
        <v>1730</v>
      </c>
      <c r="F100" s="66">
        <f t="shared" si="30"/>
        <v>-7946</v>
      </c>
      <c r="G100" s="66">
        <f t="shared" si="30"/>
        <v>1784</v>
      </c>
      <c r="H100" s="66">
        <f t="shared" si="30"/>
        <v>-17025</v>
      </c>
      <c r="I100" s="66">
        <f t="shared" si="30"/>
        <v>6562</v>
      </c>
      <c r="J100" s="66">
        <f t="shared" si="30"/>
        <v>-1211</v>
      </c>
      <c r="K100" s="66">
        <f t="shared" si="30"/>
        <v>-5903</v>
      </c>
      <c r="L100" s="66">
        <f t="shared" si="30"/>
        <v>-11594</v>
      </c>
      <c r="M100" s="66">
        <f t="shared" si="30"/>
        <v>6575</v>
      </c>
      <c r="N100" s="66">
        <f>SUM(B100:M100)</f>
        <v>-37624</v>
      </c>
      <c r="O100" s="66">
        <f>-O12+M12</f>
        <v>-8636</v>
      </c>
      <c r="P100" s="66">
        <f t="shared" si="30"/>
        <v>-57137</v>
      </c>
      <c r="Q100" s="66">
        <f t="shared" si="30"/>
        <v>-78747</v>
      </c>
      <c r="R100" s="66">
        <f t="shared" si="30"/>
        <v>-97050</v>
      </c>
      <c r="S100" s="66">
        <f t="shared" si="30"/>
        <v>-182475</v>
      </c>
      <c r="T100" s="66">
        <f t="shared" si="30"/>
        <v>-198204</v>
      </c>
      <c r="U100" s="66">
        <f t="shared" si="30"/>
        <v>-195673</v>
      </c>
      <c r="V100" s="66">
        <f t="shared" si="30"/>
        <v>-201604</v>
      </c>
      <c r="W100" s="66">
        <f t="shared" si="30"/>
        <v>-208720</v>
      </c>
      <c r="X100" s="66">
        <f t="shared" si="30"/>
        <v>-203842</v>
      </c>
      <c r="Y100" s="66">
        <f t="shared" si="30"/>
        <v>-209152</v>
      </c>
      <c r="Z100" s="66">
        <f t="shared" si="30"/>
        <v>-211981</v>
      </c>
      <c r="AA100" s="66">
        <f>SUM(O100:Z100)</f>
        <v>-1853221</v>
      </c>
      <c r="AB100" s="66">
        <f>-AB12+Z12</f>
        <v>-1173564</v>
      </c>
      <c r="AC100" s="66">
        <f t="shared" si="30"/>
        <v>-1089350.7199999997</v>
      </c>
      <c r="AD100" s="66">
        <f t="shared" si="30"/>
        <v>-1030600.2215999998</v>
      </c>
      <c r="AE100" s="66">
        <f t="shared" si="30"/>
        <v>-983555.27960800007</v>
      </c>
      <c r="AF100" s="66">
        <f t="shared" si="30"/>
        <v>-936407.41642503999</v>
      </c>
      <c r="AG100" s="66">
        <f t="shared" si="30"/>
        <v>-887561.39230553526</v>
      </c>
      <c r="AH100" s="66">
        <f t="shared" si="30"/>
        <v>-1075674.8117877971</v>
      </c>
      <c r="AI100" s="66">
        <f t="shared" si="30"/>
        <v>-1015550.7536042389</v>
      </c>
      <c r="AJ100" s="66">
        <f t="shared" si="30"/>
        <v>-964699.42244116031</v>
      </c>
      <c r="AK100" s="66">
        <f t="shared" si="30"/>
        <v>-917060.82105417922</v>
      </c>
      <c r="AL100" s="66">
        <f t="shared" si="30"/>
        <v>-871617.84136833623</v>
      </c>
      <c r="AM100" s="66">
        <f t="shared" si="30"/>
        <v>-828078.90330276452</v>
      </c>
      <c r="AN100" s="305">
        <f>SUM(AB100:AM100)</f>
        <v>-11773721.583497051</v>
      </c>
    </row>
    <row r="101" spans="1:40" x14ac:dyDescent="0.3">
      <c r="A101" s="27" t="s">
        <v>147</v>
      </c>
      <c r="B101" s="66">
        <v>0</v>
      </c>
      <c r="C101" s="66">
        <v>0</v>
      </c>
      <c r="D101" s="66">
        <v>0</v>
      </c>
      <c r="E101" s="66">
        <v>0</v>
      </c>
      <c r="F101" s="66">
        <v>0</v>
      </c>
      <c r="G101" s="66">
        <v>0</v>
      </c>
      <c r="H101" s="66">
        <v>0</v>
      </c>
      <c r="I101" s="66">
        <v>0</v>
      </c>
      <c r="J101" s="66">
        <v>0</v>
      </c>
      <c r="K101" s="66">
        <v>0</v>
      </c>
      <c r="L101" s="66">
        <v>0</v>
      </c>
      <c r="M101" s="66">
        <v>0</v>
      </c>
      <c r="N101" s="66">
        <f>SUM(B101:M101)</f>
        <v>0</v>
      </c>
      <c r="O101" s="66">
        <v>0</v>
      </c>
      <c r="P101" s="66">
        <v>0</v>
      </c>
      <c r="Q101" s="66">
        <v>0</v>
      </c>
      <c r="R101" s="66">
        <v>0</v>
      </c>
      <c r="S101" s="66">
        <v>0</v>
      </c>
      <c r="T101" s="66">
        <v>0</v>
      </c>
      <c r="U101" s="66">
        <v>0</v>
      </c>
      <c r="V101" s="66">
        <v>0</v>
      </c>
      <c r="W101" s="66">
        <v>0</v>
      </c>
      <c r="X101" s="66">
        <v>0</v>
      </c>
      <c r="Y101" s="66">
        <v>0</v>
      </c>
      <c r="Z101" s="66">
        <v>0</v>
      </c>
      <c r="AA101" s="66">
        <f>SUM(O101:Z101)</f>
        <v>0</v>
      </c>
      <c r="AB101" s="66">
        <v>0</v>
      </c>
      <c r="AC101" s="66">
        <v>0</v>
      </c>
      <c r="AD101" s="66">
        <v>0</v>
      </c>
      <c r="AE101" s="66">
        <v>0</v>
      </c>
      <c r="AF101" s="66">
        <v>0</v>
      </c>
      <c r="AG101" s="66">
        <v>0</v>
      </c>
      <c r="AH101" s="66">
        <v>0</v>
      </c>
      <c r="AI101" s="66">
        <v>0</v>
      </c>
      <c r="AJ101" s="66">
        <v>0</v>
      </c>
      <c r="AK101" s="66">
        <v>0</v>
      </c>
      <c r="AL101" s="66">
        <v>0</v>
      </c>
      <c r="AM101" s="66">
        <v>0</v>
      </c>
      <c r="AN101" s="305">
        <f>SUM(AB101:AM101)</f>
        <v>0</v>
      </c>
    </row>
    <row r="102" spans="1:40" x14ac:dyDescent="0.3">
      <c r="A102" s="27" t="s">
        <v>701</v>
      </c>
      <c r="B102" s="66">
        <v>0</v>
      </c>
      <c r="C102" s="66">
        <v>0</v>
      </c>
      <c r="D102" s="66">
        <v>0</v>
      </c>
      <c r="E102" s="66">
        <v>0</v>
      </c>
      <c r="F102" s="66">
        <v>0</v>
      </c>
      <c r="G102" s="66">
        <v>0</v>
      </c>
      <c r="H102" s="66">
        <v>0</v>
      </c>
      <c r="I102" s="66">
        <v>0</v>
      </c>
      <c r="J102" s="66">
        <v>0</v>
      </c>
      <c r="K102" s="66">
        <v>0</v>
      </c>
      <c r="L102" s="66">
        <v>0</v>
      </c>
      <c r="M102" s="66">
        <v>0</v>
      </c>
      <c r="N102" s="66">
        <f>SUM(B102:M102)</f>
        <v>0</v>
      </c>
      <c r="O102" s="66">
        <v>0</v>
      </c>
      <c r="P102" s="66">
        <v>0</v>
      </c>
      <c r="Q102" s="66">
        <v>0</v>
      </c>
      <c r="R102" s="66">
        <v>0</v>
      </c>
      <c r="S102" s="66">
        <v>0</v>
      </c>
      <c r="T102" s="66">
        <v>0</v>
      </c>
      <c r="U102" s="66">
        <v>0</v>
      </c>
      <c r="V102" s="66">
        <v>0</v>
      </c>
      <c r="W102" s="66">
        <v>0</v>
      </c>
      <c r="X102" s="66">
        <v>0</v>
      </c>
      <c r="Y102" s="66">
        <v>0</v>
      </c>
      <c r="Z102" s="66">
        <v>0</v>
      </c>
      <c r="AA102" s="66">
        <f t="shared" ref="AA102:AA104" si="31">SUM(O102:Z102)</f>
        <v>0</v>
      </c>
      <c r="AB102" s="66">
        <v>0</v>
      </c>
      <c r="AC102" s="66">
        <v>0</v>
      </c>
      <c r="AD102" s="66">
        <v>0</v>
      </c>
      <c r="AE102" s="66">
        <v>0</v>
      </c>
      <c r="AF102" s="66">
        <v>0</v>
      </c>
      <c r="AG102" s="66">
        <v>0</v>
      </c>
      <c r="AH102" s="66">
        <v>0</v>
      </c>
      <c r="AI102" s="66">
        <v>0</v>
      </c>
      <c r="AJ102" s="66">
        <v>0</v>
      </c>
      <c r="AK102" s="66">
        <v>0</v>
      </c>
      <c r="AL102" s="66">
        <v>0</v>
      </c>
      <c r="AM102" s="66">
        <v>0</v>
      </c>
      <c r="AN102" s="305">
        <f t="shared" ref="AN102:AN104" si="32">SUM(AB102:AM102)</f>
        <v>0</v>
      </c>
    </row>
    <row r="103" spans="1:40" x14ac:dyDescent="0.3">
      <c r="A103" s="27" t="s">
        <v>39</v>
      </c>
      <c r="B103" s="66">
        <f>B43*-11</f>
        <v>-8668</v>
      </c>
      <c r="C103" s="66">
        <f t="shared" ref="C103:AM103" si="33">C43</f>
        <v>788</v>
      </c>
      <c r="D103" s="66">
        <f t="shared" si="33"/>
        <v>788</v>
      </c>
      <c r="E103" s="66">
        <f t="shared" si="33"/>
        <v>788</v>
      </c>
      <c r="F103" s="66">
        <f t="shared" si="33"/>
        <v>788</v>
      </c>
      <c r="G103" s="66">
        <f t="shared" si="33"/>
        <v>788</v>
      </c>
      <c r="H103" s="66">
        <f t="shared" si="33"/>
        <v>788</v>
      </c>
      <c r="I103" s="66">
        <f t="shared" si="33"/>
        <v>788</v>
      </c>
      <c r="J103" s="66">
        <f t="shared" si="33"/>
        <v>788</v>
      </c>
      <c r="K103" s="66">
        <f t="shared" si="33"/>
        <v>788</v>
      </c>
      <c r="L103" s="66">
        <f t="shared" si="33"/>
        <v>788</v>
      </c>
      <c r="M103" s="66">
        <f t="shared" si="33"/>
        <v>788</v>
      </c>
      <c r="N103" s="66">
        <f>SUM(B103:M103)</f>
        <v>0</v>
      </c>
      <c r="O103" s="66">
        <f>O43*-11</f>
        <v>-13750</v>
      </c>
      <c r="P103" s="66">
        <f t="shared" si="33"/>
        <v>1250</v>
      </c>
      <c r="Q103" s="66">
        <f t="shared" si="33"/>
        <v>1250</v>
      </c>
      <c r="R103" s="66">
        <f t="shared" si="33"/>
        <v>1250</v>
      </c>
      <c r="S103" s="66">
        <f t="shared" si="33"/>
        <v>1250</v>
      </c>
      <c r="T103" s="66">
        <f t="shared" si="33"/>
        <v>1250</v>
      </c>
      <c r="U103" s="66">
        <f>U43</f>
        <v>1250</v>
      </c>
      <c r="V103" s="66">
        <f t="shared" si="33"/>
        <v>1250</v>
      </c>
      <c r="W103" s="66">
        <f t="shared" si="33"/>
        <v>1250</v>
      </c>
      <c r="X103" s="66">
        <f t="shared" si="33"/>
        <v>1250</v>
      </c>
      <c r="Y103" s="66">
        <f t="shared" si="33"/>
        <v>1250</v>
      </c>
      <c r="Z103" s="66">
        <f t="shared" si="33"/>
        <v>1250</v>
      </c>
      <c r="AA103" s="66">
        <f t="shared" si="31"/>
        <v>0</v>
      </c>
      <c r="AB103" s="66">
        <f>AB43*-11</f>
        <v>-19272</v>
      </c>
      <c r="AC103" s="66">
        <f t="shared" si="33"/>
        <v>1752</v>
      </c>
      <c r="AD103" s="66">
        <f t="shared" si="33"/>
        <v>1752</v>
      </c>
      <c r="AE103" s="66">
        <f t="shared" si="33"/>
        <v>1752</v>
      </c>
      <c r="AF103" s="66">
        <f t="shared" si="33"/>
        <v>1752</v>
      </c>
      <c r="AG103" s="66">
        <f t="shared" si="33"/>
        <v>1752</v>
      </c>
      <c r="AH103" s="66">
        <f>AH43</f>
        <v>1752</v>
      </c>
      <c r="AI103" s="66">
        <f t="shared" si="33"/>
        <v>1752</v>
      </c>
      <c r="AJ103" s="66">
        <f t="shared" si="33"/>
        <v>1752</v>
      </c>
      <c r="AK103" s="66">
        <f t="shared" si="33"/>
        <v>1752</v>
      </c>
      <c r="AL103" s="66">
        <f t="shared" si="33"/>
        <v>1752</v>
      </c>
      <c r="AM103" s="66">
        <f t="shared" si="33"/>
        <v>1752</v>
      </c>
      <c r="AN103" s="66">
        <f t="shared" si="32"/>
        <v>0</v>
      </c>
    </row>
    <row r="104" spans="1:40" x14ac:dyDescent="0.3">
      <c r="A104" s="488" t="s">
        <v>40</v>
      </c>
      <c r="B104" s="489">
        <f t="shared" ref="B104:AM104" si="34">SUM(B100:B103)</f>
        <v>-8668</v>
      </c>
      <c r="C104" s="489">
        <f t="shared" si="34"/>
        <v>788</v>
      </c>
      <c r="D104" s="489">
        <f t="shared" si="34"/>
        <v>-9808</v>
      </c>
      <c r="E104" s="489">
        <f t="shared" si="34"/>
        <v>2518</v>
      </c>
      <c r="F104" s="489">
        <f t="shared" si="34"/>
        <v>-7158</v>
      </c>
      <c r="G104" s="489">
        <f t="shared" si="34"/>
        <v>2572</v>
      </c>
      <c r="H104" s="489">
        <f t="shared" si="34"/>
        <v>-16237</v>
      </c>
      <c r="I104" s="489">
        <f t="shared" si="34"/>
        <v>7350</v>
      </c>
      <c r="J104" s="489">
        <f t="shared" si="34"/>
        <v>-423</v>
      </c>
      <c r="K104" s="489">
        <f t="shared" si="34"/>
        <v>-5115</v>
      </c>
      <c r="L104" s="489">
        <f t="shared" si="34"/>
        <v>-10806</v>
      </c>
      <c r="M104" s="489">
        <f t="shared" si="34"/>
        <v>7363</v>
      </c>
      <c r="N104" s="554">
        <f>SUM(B104:M104)</f>
        <v>-37624</v>
      </c>
      <c r="O104" s="489">
        <f t="shared" si="34"/>
        <v>-22386</v>
      </c>
      <c r="P104" s="489">
        <f t="shared" si="34"/>
        <v>-55887</v>
      </c>
      <c r="Q104" s="489">
        <f t="shared" si="34"/>
        <v>-77497</v>
      </c>
      <c r="R104" s="489">
        <f t="shared" si="34"/>
        <v>-95800</v>
      </c>
      <c r="S104" s="489">
        <f t="shared" si="34"/>
        <v>-181225</v>
      </c>
      <c r="T104" s="489">
        <f t="shared" si="34"/>
        <v>-196954</v>
      </c>
      <c r="U104" s="489">
        <f t="shared" si="34"/>
        <v>-194423</v>
      </c>
      <c r="V104" s="489">
        <f t="shared" si="34"/>
        <v>-200354</v>
      </c>
      <c r="W104" s="489">
        <f t="shared" si="34"/>
        <v>-207470</v>
      </c>
      <c r="X104" s="489">
        <f t="shared" si="34"/>
        <v>-202592</v>
      </c>
      <c r="Y104" s="489">
        <f t="shared" si="34"/>
        <v>-207902</v>
      </c>
      <c r="Z104" s="489">
        <f t="shared" si="34"/>
        <v>-210731</v>
      </c>
      <c r="AA104" s="554">
        <f t="shared" si="31"/>
        <v>-1853221</v>
      </c>
      <c r="AB104" s="489">
        <f t="shared" si="34"/>
        <v>-1192836</v>
      </c>
      <c r="AC104" s="489">
        <f t="shared" si="34"/>
        <v>-1087598.7199999997</v>
      </c>
      <c r="AD104" s="489">
        <f t="shared" si="34"/>
        <v>-1028848.2215999998</v>
      </c>
      <c r="AE104" s="489">
        <f t="shared" si="34"/>
        <v>-981803.27960800007</v>
      </c>
      <c r="AF104" s="489">
        <f t="shared" si="34"/>
        <v>-934655.41642503999</v>
      </c>
      <c r="AG104" s="489">
        <f t="shared" si="34"/>
        <v>-885809.39230553526</v>
      </c>
      <c r="AH104" s="489">
        <f t="shared" si="34"/>
        <v>-1073922.8117877971</v>
      </c>
      <c r="AI104" s="489">
        <f t="shared" si="34"/>
        <v>-1013798.7536042389</v>
      </c>
      <c r="AJ104" s="489">
        <f t="shared" si="34"/>
        <v>-962947.42244116031</v>
      </c>
      <c r="AK104" s="489">
        <f t="shared" si="34"/>
        <v>-915308.82105417922</v>
      </c>
      <c r="AL104" s="489">
        <f t="shared" si="34"/>
        <v>-869865.84136833623</v>
      </c>
      <c r="AM104" s="489">
        <f t="shared" si="34"/>
        <v>-826326.90330276452</v>
      </c>
      <c r="AN104" s="489">
        <f t="shared" si="32"/>
        <v>-11773721.583497051</v>
      </c>
    </row>
    <row r="105" spans="1:40" x14ac:dyDescent="0.3">
      <c r="A105" s="485" t="s">
        <v>41</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row>
    <row r="106" spans="1:40" x14ac:dyDescent="0.3">
      <c r="A106" s="27" t="s">
        <v>42</v>
      </c>
      <c r="B106" s="62">
        <f>B51+B58+B62+B65+B71+B79+B80</f>
        <v>45283</v>
      </c>
      <c r="C106" s="62">
        <f t="shared" ref="C106:AM106" si="35">C51+C58+C62+C65+C71+C79+C80-B51-B58-B62-B65-B71-B79-B80</f>
        <v>18450</v>
      </c>
      <c r="D106" s="62">
        <f t="shared" si="35"/>
        <v>33830</v>
      </c>
      <c r="E106" s="62">
        <f t="shared" si="35"/>
        <v>72430</v>
      </c>
      <c r="F106" s="62">
        <f t="shared" si="35"/>
        <v>-41900</v>
      </c>
      <c r="G106" s="62">
        <f t="shared" si="35"/>
        <v>3650</v>
      </c>
      <c r="H106" s="62">
        <f t="shared" si="35"/>
        <v>3500</v>
      </c>
      <c r="I106" s="62">
        <f t="shared" si="35"/>
        <v>29730</v>
      </c>
      <c r="J106" s="62">
        <f t="shared" si="35"/>
        <v>-1150</v>
      </c>
      <c r="K106" s="62">
        <f t="shared" si="35"/>
        <v>17410</v>
      </c>
      <c r="L106" s="62">
        <f t="shared" si="35"/>
        <v>-9200</v>
      </c>
      <c r="M106" s="62">
        <f t="shared" si="35"/>
        <v>3450</v>
      </c>
      <c r="N106" s="62">
        <f>SUM(B106:M106)</f>
        <v>175483</v>
      </c>
      <c r="O106" s="62">
        <f>O51+O58+O62+O65+O71+O79+O80-M51-M58-M62-M65-M71-M79-M80</f>
        <v>64807</v>
      </c>
      <c r="P106" s="62">
        <f t="shared" si="35"/>
        <v>-8500</v>
      </c>
      <c r="Q106" s="62">
        <f t="shared" si="35"/>
        <v>-10950</v>
      </c>
      <c r="R106" s="62">
        <f t="shared" si="35"/>
        <v>3800</v>
      </c>
      <c r="S106" s="62">
        <f t="shared" si="35"/>
        <v>-8000</v>
      </c>
      <c r="T106" s="62">
        <f t="shared" si="35"/>
        <v>1500</v>
      </c>
      <c r="U106" s="62">
        <f t="shared" si="35"/>
        <v>7450</v>
      </c>
      <c r="V106" s="62">
        <f t="shared" si="35"/>
        <v>-4370</v>
      </c>
      <c r="W106" s="62">
        <f t="shared" si="35"/>
        <v>2000</v>
      </c>
      <c r="X106" s="62">
        <f t="shared" si="35"/>
        <v>9000</v>
      </c>
      <c r="Y106" s="62">
        <f t="shared" si="35"/>
        <v>-6800</v>
      </c>
      <c r="Z106" s="62">
        <f t="shared" si="35"/>
        <v>0</v>
      </c>
      <c r="AA106" s="62">
        <f t="shared" ref="AA106:AA110" si="36">SUM(O106:Z106)</f>
        <v>49937</v>
      </c>
      <c r="AB106" s="62">
        <f>AB51+AB58+AB62+AB65+AB71+AB79+AB80-Z51-Z58-Z62-Z65-Z71-Z79-Z80</f>
        <v>135834</v>
      </c>
      <c r="AC106" s="62">
        <f t="shared" si="35"/>
        <v>-60000</v>
      </c>
      <c r="AD106" s="62">
        <f t="shared" si="35"/>
        <v>16060</v>
      </c>
      <c r="AE106" s="62">
        <f t="shared" si="35"/>
        <v>31400</v>
      </c>
      <c r="AF106" s="62">
        <f t="shared" si="35"/>
        <v>-30800</v>
      </c>
      <c r="AG106" s="62">
        <f t="shared" si="35"/>
        <v>-3570</v>
      </c>
      <c r="AH106" s="62">
        <f t="shared" si="35"/>
        <v>27280</v>
      </c>
      <c r="AI106" s="62">
        <f t="shared" si="35"/>
        <v>-18200</v>
      </c>
      <c r="AJ106" s="62">
        <f t="shared" si="35"/>
        <v>0</v>
      </c>
      <c r="AK106" s="62">
        <f t="shared" si="35"/>
        <v>21000</v>
      </c>
      <c r="AL106" s="62">
        <f t="shared" si="35"/>
        <v>-21000</v>
      </c>
      <c r="AM106" s="62">
        <f t="shared" si="35"/>
        <v>0</v>
      </c>
      <c r="AN106" s="62">
        <f t="shared" ref="AN106:AN110" si="37">SUM(AB106:AM106)</f>
        <v>98004</v>
      </c>
    </row>
    <row r="107" spans="1:40" x14ac:dyDescent="0.3">
      <c r="A107" s="488" t="s">
        <v>43</v>
      </c>
      <c r="B107" s="482">
        <f t="shared" ref="B107:Z107" si="38">SUM(B106:B106)</f>
        <v>45283</v>
      </c>
      <c r="C107" s="482">
        <f t="shared" si="38"/>
        <v>18450</v>
      </c>
      <c r="D107" s="482">
        <f t="shared" si="38"/>
        <v>33830</v>
      </c>
      <c r="E107" s="482">
        <f t="shared" si="38"/>
        <v>72430</v>
      </c>
      <c r="F107" s="482">
        <f t="shared" si="38"/>
        <v>-41900</v>
      </c>
      <c r="G107" s="482">
        <f t="shared" si="38"/>
        <v>3650</v>
      </c>
      <c r="H107" s="482">
        <f t="shared" si="38"/>
        <v>3500</v>
      </c>
      <c r="I107" s="482">
        <f t="shared" si="38"/>
        <v>29730</v>
      </c>
      <c r="J107" s="482">
        <f t="shared" si="38"/>
        <v>-1150</v>
      </c>
      <c r="K107" s="482">
        <f t="shared" si="38"/>
        <v>17410</v>
      </c>
      <c r="L107" s="482">
        <f t="shared" si="38"/>
        <v>-9200</v>
      </c>
      <c r="M107" s="482">
        <f t="shared" si="38"/>
        <v>3450</v>
      </c>
      <c r="N107" s="553">
        <f>SUM(B107:M107)</f>
        <v>175483</v>
      </c>
      <c r="O107" s="482">
        <f t="shared" si="38"/>
        <v>64807</v>
      </c>
      <c r="P107" s="482">
        <f t="shared" si="38"/>
        <v>-8500</v>
      </c>
      <c r="Q107" s="482">
        <f t="shared" si="38"/>
        <v>-10950</v>
      </c>
      <c r="R107" s="482">
        <f t="shared" si="38"/>
        <v>3800</v>
      </c>
      <c r="S107" s="482">
        <f t="shared" si="38"/>
        <v>-8000</v>
      </c>
      <c r="T107" s="482">
        <f t="shared" si="38"/>
        <v>1500</v>
      </c>
      <c r="U107" s="482">
        <f t="shared" si="38"/>
        <v>7450</v>
      </c>
      <c r="V107" s="482">
        <f t="shared" si="38"/>
        <v>-4370</v>
      </c>
      <c r="W107" s="482">
        <f t="shared" si="38"/>
        <v>2000</v>
      </c>
      <c r="X107" s="482">
        <f t="shared" si="38"/>
        <v>9000</v>
      </c>
      <c r="Y107" s="482">
        <f t="shared" si="38"/>
        <v>-6800</v>
      </c>
      <c r="Z107" s="482">
        <f t="shared" si="38"/>
        <v>0</v>
      </c>
      <c r="AA107" s="553">
        <f t="shared" si="36"/>
        <v>49937</v>
      </c>
      <c r="AB107" s="482">
        <f t="shared" ref="AB107:AM107" si="39">SUM(AB106:AB106)</f>
        <v>135834</v>
      </c>
      <c r="AC107" s="482">
        <f t="shared" si="39"/>
        <v>-60000</v>
      </c>
      <c r="AD107" s="482">
        <f t="shared" si="39"/>
        <v>16060</v>
      </c>
      <c r="AE107" s="482">
        <f t="shared" si="39"/>
        <v>31400</v>
      </c>
      <c r="AF107" s="482">
        <f t="shared" si="39"/>
        <v>-30800</v>
      </c>
      <c r="AG107" s="482">
        <f t="shared" si="39"/>
        <v>-3570</v>
      </c>
      <c r="AH107" s="482">
        <f t="shared" si="39"/>
        <v>27280</v>
      </c>
      <c r="AI107" s="482">
        <f t="shared" si="39"/>
        <v>-18200</v>
      </c>
      <c r="AJ107" s="482">
        <f t="shared" si="39"/>
        <v>0</v>
      </c>
      <c r="AK107" s="482">
        <f t="shared" si="39"/>
        <v>21000</v>
      </c>
      <c r="AL107" s="482">
        <f t="shared" si="39"/>
        <v>-21000</v>
      </c>
      <c r="AM107" s="482">
        <f t="shared" si="39"/>
        <v>0</v>
      </c>
      <c r="AN107" s="482">
        <f t="shared" si="37"/>
        <v>98004</v>
      </c>
    </row>
    <row r="108" spans="1:40" x14ac:dyDescent="0.3">
      <c r="A108" s="488" t="s">
        <v>44</v>
      </c>
      <c r="B108" s="482">
        <f t="shared" ref="B108:Z108" si="40">B107+B104</f>
        <v>36615</v>
      </c>
      <c r="C108" s="482">
        <f t="shared" si="40"/>
        <v>19238</v>
      </c>
      <c r="D108" s="482">
        <f t="shared" si="40"/>
        <v>24022</v>
      </c>
      <c r="E108" s="482">
        <f t="shared" si="40"/>
        <v>74948</v>
      </c>
      <c r="F108" s="482">
        <f t="shared" si="40"/>
        <v>-49058</v>
      </c>
      <c r="G108" s="482">
        <f t="shared" si="40"/>
        <v>6222</v>
      </c>
      <c r="H108" s="482">
        <f t="shared" si="40"/>
        <v>-12737</v>
      </c>
      <c r="I108" s="482">
        <f t="shared" si="40"/>
        <v>37080</v>
      </c>
      <c r="J108" s="482">
        <f t="shared" si="40"/>
        <v>-1573</v>
      </c>
      <c r="K108" s="482">
        <f t="shared" si="40"/>
        <v>12295</v>
      </c>
      <c r="L108" s="482">
        <f t="shared" si="40"/>
        <v>-20006</v>
      </c>
      <c r="M108" s="482">
        <f t="shared" si="40"/>
        <v>10813</v>
      </c>
      <c r="N108" s="553">
        <f>SUM(B108:M108)</f>
        <v>137859</v>
      </c>
      <c r="O108" s="482">
        <f t="shared" si="40"/>
        <v>42421</v>
      </c>
      <c r="P108" s="482">
        <f t="shared" si="40"/>
        <v>-64387</v>
      </c>
      <c r="Q108" s="482">
        <f t="shared" si="40"/>
        <v>-88447</v>
      </c>
      <c r="R108" s="482">
        <f t="shared" si="40"/>
        <v>-92000</v>
      </c>
      <c r="S108" s="482">
        <f t="shared" si="40"/>
        <v>-189225</v>
      </c>
      <c r="T108" s="482">
        <f t="shared" si="40"/>
        <v>-195454</v>
      </c>
      <c r="U108" s="482">
        <f t="shared" si="40"/>
        <v>-186973</v>
      </c>
      <c r="V108" s="482">
        <f t="shared" si="40"/>
        <v>-204724</v>
      </c>
      <c r="W108" s="482">
        <f t="shared" si="40"/>
        <v>-205470</v>
      </c>
      <c r="X108" s="482">
        <f t="shared" si="40"/>
        <v>-193592</v>
      </c>
      <c r="Y108" s="482">
        <f t="shared" si="40"/>
        <v>-214702</v>
      </c>
      <c r="Z108" s="482">
        <f t="shared" si="40"/>
        <v>-210731</v>
      </c>
      <c r="AA108" s="553">
        <f t="shared" si="36"/>
        <v>-1803284</v>
      </c>
      <c r="AB108" s="482">
        <f t="shared" ref="AB108:AM108" si="41">AB107+AB104</f>
        <v>-1057002</v>
      </c>
      <c r="AC108" s="482">
        <f t="shared" si="41"/>
        <v>-1147598.7199999997</v>
      </c>
      <c r="AD108" s="482">
        <f t="shared" si="41"/>
        <v>-1012788.2215999998</v>
      </c>
      <c r="AE108" s="482">
        <f t="shared" si="41"/>
        <v>-950403.27960800007</v>
      </c>
      <c r="AF108" s="482">
        <f t="shared" si="41"/>
        <v>-965455.41642503999</v>
      </c>
      <c r="AG108" s="482">
        <f t="shared" si="41"/>
        <v>-889379.39230553526</v>
      </c>
      <c r="AH108" s="482">
        <f t="shared" si="41"/>
        <v>-1046642.8117877971</v>
      </c>
      <c r="AI108" s="482">
        <f t="shared" si="41"/>
        <v>-1031998.7536042389</v>
      </c>
      <c r="AJ108" s="482">
        <f t="shared" si="41"/>
        <v>-962947.42244116031</v>
      </c>
      <c r="AK108" s="482">
        <f t="shared" si="41"/>
        <v>-894308.82105417922</v>
      </c>
      <c r="AL108" s="482">
        <f t="shared" si="41"/>
        <v>-890865.84136833623</v>
      </c>
      <c r="AM108" s="482">
        <f t="shared" si="41"/>
        <v>-826326.90330276452</v>
      </c>
      <c r="AN108" s="482">
        <f t="shared" si="37"/>
        <v>-11675717.583497051</v>
      </c>
    </row>
    <row r="109" spans="1:40" x14ac:dyDescent="0.3">
      <c r="A109" s="488" t="s">
        <v>45</v>
      </c>
      <c r="B109" s="482">
        <f t="shared" ref="B109:AM109" si="42">B108+B97</f>
        <v>36615</v>
      </c>
      <c r="C109" s="482">
        <f t="shared" si="42"/>
        <v>19238</v>
      </c>
      <c r="D109" s="482">
        <f t="shared" si="42"/>
        <v>24022</v>
      </c>
      <c r="E109" s="482">
        <f t="shared" si="42"/>
        <v>74948</v>
      </c>
      <c r="F109" s="482">
        <f t="shared" si="42"/>
        <v>-49058</v>
      </c>
      <c r="G109" s="482">
        <f t="shared" si="42"/>
        <v>6222</v>
      </c>
      <c r="H109" s="482">
        <f t="shared" si="42"/>
        <v>-12737</v>
      </c>
      <c r="I109" s="482">
        <f t="shared" si="42"/>
        <v>37080</v>
      </c>
      <c r="J109" s="482">
        <f t="shared" si="42"/>
        <v>-1573</v>
      </c>
      <c r="K109" s="482">
        <f t="shared" si="42"/>
        <v>12295</v>
      </c>
      <c r="L109" s="482">
        <f t="shared" si="42"/>
        <v>-20006</v>
      </c>
      <c r="M109" s="482">
        <f t="shared" si="42"/>
        <v>10813</v>
      </c>
      <c r="N109" s="553">
        <f>SUM(B109:M109)</f>
        <v>137859</v>
      </c>
      <c r="O109" s="482">
        <f t="shared" si="42"/>
        <v>42421</v>
      </c>
      <c r="P109" s="482">
        <f t="shared" si="42"/>
        <v>-64387</v>
      </c>
      <c r="Q109" s="482">
        <f t="shared" si="42"/>
        <v>-88447</v>
      </c>
      <c r="R109" s="482">
        <f t="shared" si="42"/>
        <v>-92000</v>
      </c>
      <c r="S109" s="482">
        <f t="shared" si="42"/>
        <v>-189225</v>
      </c>
      <c r="T109" s="482">
        <f t="shared" si="42"/>
        <v>-195454</v>
      </c>
      <c r="U109" s="482">
        <f t="shared" si="42"/>
        <v>-186973</v>
      </c>
      <c r="V109" s="482">
        <f t="shared" si="42"/>
        <v>-204724</v>
      </c>
      <c r="W109" s="482">
        <f t="shared" si="42"/>
        <v>-205470</v>
      </c>
      <c r="X109" s="482">
        <f t="shared" si="42"/>
        <v>-193592</v>
      </c>
      <c r="Y109" s="482">
        <f t="shared" si="42"/>
        <v>-214702</v>
      </c>
      <c r="Z109" s="482">
        <f t="shared" si="42"/>
        <v>-210731</v>
      </c>
      <c r="AA109" s="553">
        <f t="shared" si="36"/>
        <v>-1803284</v>
      </c>
      <c r="AB109" s="482">
        <f t="shared" si="42"/>
        <v>-1057002</v>
      </c>
      <c r="AC109" s="482">
        <f t="shared" si="42"/>
        <v>-1147598.7199999997</v>
      </c>
      <c r="AD109" s="482">
        <f t="shared" si="42"/>
        <v>-1012788.2215999998</v>
      </c>
      <c r="AE109" s="482">
        <f t="shared" si="42"/>
        <v>-950403.27960800007</v>
      </c>
      <c r="AF109" s="482">
        <f t="shared" si="42"/>
        <v>-965455.41642503999</v>
      </c>
      <c r="AG109" s="482">
        <f t="shared" si="42"/>
        <v>-889379.39230553526</v>
      </c>
      <c r="AH109" s="482">
        <f t="shared" si="42"/>
        <v>-1046642.8117877971</v>
      </c>
      <c r="AI109" s="482">
        <f t="shared" si="42"/>
        <v>-1031998.7536042389</v>
      </c>
      <c r="AJ109" s="482">
        <f t="shared" si="42"/>
        <v>-962947.42244116031</v>
      </c>
      <c r="AK109" s="482">
        <f t="shared" si="42"/>
        <v>-894308.82105417922</v>
      </c>
      <c r="AL109" s="482">
        <f t="shared" si="42"/>
        <v>-890865.84136833623</v>
      </c>
      <c r="AM109" s="482">
        <f t="shared" si="42"/>
        <v>-826326.90330276452</v>
      </c>
      <c r="AN109" s="482">
        <f t="shared" si="37"/>
        <v>-11675717.583497051</v>
      </c>
    </row>
    <row r="110" spans="1:40" x14ac:dyDescent="0.3">
      <c r="A110" s="488" t="s">
        <v>46</v>
      </c>
      <c r="B110" s="66">
        <f t="shared" ref="B110:AM110" si="43">B109+B87</f>
        <v>-58828.833344999992</v>
      </c>
      <c r="C110" s="66">
        <f t="shared" si="43"/>
        <v>-103226.27471084062</v>
      </c>
      <c r="D110" s="66">
        <f t="shared" si="43"/>
        <v>-128395.03947753491</v>
      </c>
      <c r="E110" s="66">
        <f t="shared" si="43"/>
        <v>-149463.61637720835</v>
      </c>
      <c r="F110" s="66">
        <f t="shared" si="43"/>
        <v>-262761.96117244411</v>
      </c>
      <c r="G110" s="66">
        <f t="shared" si="43"/>
        <v>-216890.02739817687</v>
      </c>
      <c r="H110" s="66">
        <f t="shared" si="43"/>
        <v>-219338.74366530075</v>
      </c>
      <c r="I110" s="66">
        <f t="shared" si="43"/>
        <v>-225185.26872509153</v>
      </c>
      <c r="J110" s="66">
        <f t="shared" si="43"/>
        <v>-268889.74951804476</v>
      </c>
      <c r="K110" s="66">
        <f t="shared" si="43"/>
        <v>-270169.96895649354</v>
      </c>
      <c r="L110" s="66">
        <f t="shared" si="43"/>
        <v>-281664.66518709133</v>
      </c>
      <c r="M110" s="66">
        <f t="shared" si="43"/>
        <v>-279322.86894783331</v>
      </c>
      <c r="N110" s="66">
        <f>SUM(B110:M110)</f>
        <v>-2464137.0174810602</v>
      </c>
      <c r="O110" s="66">
        <f t="shared" si="43"/>
        <v>-355439.92739592562</v>
      </c>
      <c r="P110" s="66">
        <f t="shared" si="43"/>
        <v>-409383.53904054814</v>
      </c>
      <c r="Q110" s="66">
        <f t="shared" si="43"/>
        <v>-428841.43662916077</v>
      </c>
      <c r="R110" s="66">
        <f t="shared" si="43"/>
        <v>-260050.99965034169</v>
      </c>
      <c r="S110" s="66">
        <f t="shared" si="43"/>
        <v>-166771.69152512314</v>
      </c>
      <c r="T110" s="66">
        <f t="shared" si="43"/>
        <v>-73243.253147394833</v>
      </c>
      <c r="U110" s="66">
        <f t="shared" si="43"/>
        <v>202841.96578945656</v>
      </c>
      <c r="V110" s="66">
        <f t="shared" si="43"/>
        <v>392191.3020180749</v>
      </c>
      <c r="W110" s="66">
        <f t="shared" si="43"/>
        <v>500401.6915818362</v>
      </c>
      <c r="X110" s="66">
        <f t="shared" si="43"/>
        <v>809106.94263907475</v>
      </c>
      <c r="Y110" s="66">
        <f t="shared" si="43"/>
        <v>1004454.6344782242</v>
      </c>
      <c r="Z110" s="66">
        <f t="shared" si="43"/>
        <v>1122861.9186247732</v>
      </c>
      <c r="AA110" s="66">
        <f t="shared" si="36"/>
        <v>2338127.6077429457</v>
      </c>
      <c r="AB110" s="66">
        <f t="shared" si="43"/>
        <v>1220076.7392789135</v>
      </c>
      <c r="AC110" s="66">
        <f t="shared" si="43"/>
        <v>2270646.327240963</v>
      </c>
      <c r="AD110" s="66">
        <f t="shared" si="43"/>
        <v>3114493.9527246663</v>
      </c>
      <c r="AE110" s="66">
        <f t="shared" si="43"/>
        <v>4357226.9697559411</v>
      </c>
      <c r="AF110" s="66">
        <f t="shared" si="43"/>
        <v>5280302.5095300386</v>
      </c>
      <c r="AG110" s="66">
        <f t="shared" si="43"/>
        <v>5867979.1511879181</v>
      </c>
      <c r="AH110" s="66">
        <f t="shared" si="43"/>
        <v>7137761.1159535628</v>
      </c>
      <c r="AI110" s="66">
        <f t="shared" si="43"/>
        <v>8192129.8284388296</v>
      </c>
      <c r="AJ110" s="66">
        <f t="shared" si="43"/>
        <v>8827617.3631858435</v>
      </c>
      <c r="AK110" s="66">
        <f t="shared" si="43"/>
        <v>10198549.046478996</v>
      </c>
      <c r="AL110" s="66">
        <f t="shared" si="43"/>
        <v>11100983.960687224</v>
      </c>
      <c r="AM110" s="66">
        <f t="shared" si="43"/>
        <v>11600221.637030989</v>
      </c>
      <c r="AN110" s="66">
        <f t="shared" si="37"/>
        <v>79167988.60149388</v>
      </c>
    </row>
    <row r="111" spans="1:40" x14ac:dyDescent="0.3">
      <c r="A111" s="488"/>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row>
    <row r="112" spans="1:40" x14ac:dyDescent="0.3">
      <c r="A112" s="485" t="s">
        <v>47</v>
      </c>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row>
    <row r="113" spans="1:40" x14ac:dyDescent="0.3">
      <c r="A113" s="27" t="s">
        <v>48</v>
      </c>
      <c r="B113" s="62">
        <v>0</v>
      </c>
      <c r="C113" s="62">
        <v>0</v>
      </c>
      <c r="D113" s="62">
        <v>0</v>
      </c>
      <c r="E113" s="62">
        <v>0</v>
      </c>
      <c r="F113" s="62">
        <v>0</v>
      </c>
      <c r="G113" s="62">
        <v>0</v>
      </c>
      <c r="H113" s="62">
        <v>0</v>
      </c>
      <c r="I113" s="62">
        <v>0</v>
      </c>
      <c r="J113" s="62">
        <v>0</v>
      </c>
      <c r="K113" s="62">
        <v>0</v>
      </c>
      <c r="L113" s="62">
        <v>0</v>
      </c>
      <c r="M113" s="62">
        <v>0</v>
      </c>
      <c r="N113" s="62">
        <f>SUM(B113:M113)</f>
        <v>0</v>
      </c>
      <c r="O113" s="62">
        <v>0</v>
      </c>
      <c r="P113" s="62">
        <v>0</v>
      </c>
      <c r="Q113" s="62">
        <v>0</v>
      </c>
      <c r="R113" s="62">
        <v>0</v>
      </c>
      <c r="S113" s="62">
        <v>0</v>
      </c>
      <c r="T113" s="62">
        <v>0</v>
      </c>
      <c r="U113" s="62">
        <v>0</v>
      </c>
      <c r="V113" s="62">
        <v>0</v>
      </c>
      <c r="W113" s="62">
        <v>0</v>
      </c>
      <c r="X113" s="62">
        <v>0</v>
      </c>
      <c r="Y113" s="62">
        <v>0</v>
      </c>
      <c r="Z113" s="62">
        <v>0</v>
      </c>
      <c r="AA113" s="62">
        <f t="shared" ref="AA113:AA114" si="44">SUM(O113:Z113)</f>
        <v>0</v>
      </c>
      <c r="AB113" s="62">
        <v>0</v>
      </c>
      <c r="AC113" s="62">
        <v>0</v>
      </c>
      <c r="AD113" s="62">
        <v>0</v>
      </c>
      <c r="AE113" s="62">
        <v>0</v>
      </c>
      <c r="AF113" s="62">
        <v>0</v>
      </c>
      <c r="AG113" s="62">
        <v>0</v>
      </c>
      <c r="AH113" s="62">
        <v>0</v>
      </c>
      <c r="AI113" s="62">
        <v>0</v>
      </c>
      <c r="AJ113" s="62">
        <v>0</v>
      </c>
      <c r="AK113" s="62">
        <v>0</v>
      </c>
      <c r="AL113" s="62">
        <v>0</v>
      </c>
      <c r="AM113" s="62">
        <v>0</v>
      </c>
      <c r="AN113" s="62">
        <f t="shared" ref="AN113:AN114" si="45">SUM(AB113:AM113)</f>
        <v>0</v>
      </c>
    </row>
    <row r="114" spans="1:40" x14ac:dyDescent="0.3">
      <c r="A114" s="488" t="s">
        <v>49</v>
      </c>
      <c r="B114" s="489">
        <f t="shared" ref="B114:AM114" si="46">B113</f>
        <v>0</v>
      </c>
      <c r="C114" s="489">
        <f t="shared" si="46"/>
        <v>0</v>
      </c>
      <c r="D114" s="489">
        <f t="shared" si="46"/>
        <v>0</v>
      </c>
      <c r="E114" s="489">
        <f t="shared" si="46"/>
        <v>0</v>
      </c>
      <c r="F114" s="489">
        <f t="shared" si="46"/>
        <v>0</v>
      </c>
      <c r="G114" s="489">
        <f t="shared" si="46"/>
        <v>0</v>
      </c>
      <c r="H114" s="489">
        <f t="shared" si="46"/>
        <v>0</v>
      </c>
      <c r="I114" s="489">
        <f t="shared" si="46"/>
        <v>0</v>
      </c>
      <c r="J114" s="489">
        <f t="shared" si="46"/>
        <v>0</v>
      </c>
      <c r="K114" s="489">
        <f t="shared" si="46"/>
        <v>0</v>
      </c>
      <c r="L114" s="489">
        <f t="shared" si="46"/>
        <v>0</v>
      </c>
      <c r="M114" s="489">
        <f t="shared" si="46"/>
        <v>0</v>
      </c>
      <c r="N114" s="554">
        <f>SUM(B114:M114)</f>
        <v>0</v>
      </c>
      <c r="O114" s="489">
        <f t="shared" si="46"/>
        <v>0</v>
      </c>
      <c r="P114" s="489">
        <f t="shared" si="46"/>
        <v>0</v>
      </c>
      <c r="Q114" s="489">
        <f t="shared" si="46"/>
        <v>0</v>
      </c>
      <c r="R114" s="489">
        <f t="shared" si="46"/>
        <v>0</v>
      </c>
      <c r="S114" s="489">
        <f t="shared" si="46"/>
        <v>0</v>
      </c>
      <c r="T114" s="489">
        <f t="shared" si="46"/>
        <v>0</v>
      </c>
      <c r="U114" s="489">
        <f t="shared" si="46"/>
        <v>0</v>
      </c>
      <c r="V114" s="489">
        <f t="shared" si="46"/>
        <v>0</v>
      </c>
      <c r="W114" s="489">
        <f t="shared" si="46"/>
        <v>0</v>
      </c>
      <c r="X114" s="489">
        <f t="shared" si="46"/>
        <v>0</v>
      </c>
      <c r="Y114" s="489">
        <f t="shared" si="46"/>
        <v>0</v>
      </c>
      <c r="Z114" s="489">
        <f t="shared" si="46"/>
        <v>0</v>
      </c>
      <c r="AA114" s="554">
        <f t="shared" si="44"/>
        <v>0</v>
      </c>
      <c r="AB114" s="489">
        <f t="shared" si="46"/>
        <v>0</v>
      </c>
      <c r="AC114" s="489">
        <f t="shared" si="46"/>
        <v>0</v>
      </c>
      <c r="AD114" s="489">
        <f t="shared" si="46"/>
        <v>0</v>
      </c>
      <c r="AE114" s="489">
        <f t="shared" si="46"/>
        <v>0</v>
      </c>
      <c r="AF114" s="489">
        <f t="shared" si="46"/>
        <v>0</v>
      </c>
      <c r="AG114" s="489">
        <f t="shared" si="46"/>
        <v>0</v>
      </c>
      <c r="AH114" s="489">
        <f t="shared" si="46"/>
        <v>0</v>
      </c>
      <c r="AI114" s="489">
        <f t="shared" si="46"/>
        <v>0</v>
      </c>
      <c r="AJ114" s="489">
        <f t="shared" si="46"/>
        <v>0</v>
      </c>
      <c r="AK114" s="489">
        <f t="shared" si="46"/>
        <v>0</v>
      </c>
      <c r="AL114" s="489">
        <f t="shared" si="46"/>
        <v>0</v>
      </c>
      <c r="AM114" s="489">
        <f t="shared" si="46"/>
        <v>0</v>
      </c>
      <c r="AN114" s="489">
        <f t="shared" si="45"/>
        <v>0</v>
      </c>
    </row>
    <row r="115" spans="1:40" x14ac:dyDescent="0.3">
      <c r="A115" s="488"/>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row>
    <row r="116" spans="1:40" x14ac:dyDescent="0.3">
      <c r="A116" s="485" t="s">
        <v>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row>
    <row r="117" spans="1:40" x14ac:dyDescent="0.3">
      <c r="A117" s="27" t="s">
        <v>170</v>
      </c>
      <c r="B117" s="66">
        <v>0</v>
      </c>
      <c r="C117" s="66"/>
      <c r="D117" s="66"/>
      <c r="E117" s="66">
        <v>0</v>
      </c>
      <c r="F117" s="66"/>
      <c r="G117" s="66"/>
      <c r="H117" s="66"/>
      <c r="I117" s="66"/>
      <c r="J117" s="66"/>
      <c r="K117" s="66"/>
      <c r="L117" s="66"/>
      <c r="M117" s="66"/>
      <c r="N117" s="66"/>
      <c r="O117" s="66"/>
      <c r="P117" s="66"/>
      <c r="Q117" s="66"/>
      <c r="R117" s="66"/>
      <c r="S117" s="66"/>
      <c r="T117" s="66"/>
      <c r="U117" s="66"/>
      <c r="V117" s="66"/>
      <c r="W117" s="66"/>
      <c r="X117" s="66"/>
      <c r="Y117" s="66"/>
      <c r="Z117" s="66"/>
      <c r="AA117" s="66">
        <f t="shared" ref="AA117:AA120" si="47">SUM(O117:Z117)</f>
        <v>0</v>
      </c>
      <c r="AN117" s="66">
        <f t="shared" ref="AN117:AN120" si="48">SUM(AB117:AM117)</f>
        <v>0</v>
      </c>
    </row>
    <row r="118" spans="1:40" x14ac:dyDescent="0.3">
      <c r="A118" s="27" t="s">
        <v>145</v>
      </c>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f t="shared" si="47"/>
        <v>0</v>
      </c>
      <c r="AN118" s="66">
        <f t="shared" si="48"/>
        <v>0</v>
      </c>
    </row>
    <row r="119" spans="1:40" x14ac:dyDescent="0.3">
      <c r="A119" s="488" t="s">
        <v>51</v>
      </c>
      <c r="B119" s="489">
        <f t="shared" ref="B119:Z119" si="49">SUM(B117:B118)</f>
        <v>0</v>
      </c>
      <c r="C119" s="489">
        <f t="shared" si="49"/>
        <v>0</v>
      </c>
      <c r="D119" s="489">
        <f t="shared" si="49"/>
        <v>0</v>
      </c>
      <c r="E119" s="489">
        <f t="shared" si="49"/>
        <v>0</v>
      </c>
      <c r="F119" s="489">
        <f t="shared" si="49"/>
        <v>0</v>
      </c>
      <c r="G119" s="489">
        <f t="shared" si="49"/>
        <v>0</v>
      </c>
      <c r="H119" s="489">
        <f t="shared" si="49"/>
        <v>0</v>
      </c>
      <c r="I119" s="489">
        <f t="shared" si="49"/>
        <v>0</v>
      </c>
      <c r="J119" s="489">
        <f t="shared" si="49"/>
        <v>0</v>
      </c>
      <c r="K119" s="489">
        <f t="shared" si="49"/>
        <v>0</v>
      </c>
      <c r="L119" s="489">
        <f t="shared" si="49"/>
        <v>0</v>
      </c>
      <c r="M119" s="489">
        <f t="shared" si="49"/>
        <v>0</v>
      </c>
      <c r="N119" s="554">
        <f>SUM(B119:M119)</f>
        <v>0</v>
      </c>
      <c r="O119" s="489">
        <f t="shared" si="49"/>
        <v>0</v>
      </c>
      <c r="P119" s="489">
        <f t="shared" si="49"/>
        <v>0</v>
      </c>
      <c r="Q119" s="489">
        <f t="shared" si="49"/>
        <v>0</v>
      </c>
      <c r="R119" s="489">
        <f t="shared" si="49"/>
        <v>0</v>
      </c>
      <c r="S119" s="489">
        <f t="shared" si="49"/>
        <v>0</v>
      </c>
      <c r="T119" s="489">
        <f t="shared" si="49"/>
        <v>0</v>
      </c>
      <c r="U119" s="489">
        <f t="shared" si="49"/>
        <v>0</v>
      </c>
      <c r="V119" s="489">
        <f t="shared" si="49"/>
        <v>0</v>
      </c>
      <c r="W119" s="489">
        <f t="shared" si="49"/>
        <v>0</v>
      </c>
      <c r="X119" s="489">
        <f t="shared" si="49"/>
        <v>0</v>
      </c>
      <c r="Y119" s="489">
        <f t="shared" si="49"/>
        <v>0</v>
      </c>
      <c r="Z119" s="489">
        <f t="shared" si="49"/>
        <v>0</v>
      </c>
      <c r="AA119" s="554">
        <f t="shared" si="47"/>
        <v>0</v>
      </c>
      <c r="AB119" s="489">
        <f t="shared" ref="AB119:AM119" si="50">SUM(AB117:AB118)</f>
        <v>0</v>
      </c>
      <c r="AC119" s="489">
        <f t="shared" si="50"/>
        <v>0</v>
      </c>
      <c r="AD119" s="489">
        <f t="shared" si="50"/>
        <v>0</v>
      </c>
      <c r="AE119" s="489">
        <f t="shared" si="50"/>
        <v>0</v>
      </c>
      <c r="AF119" s="489">
        <f t="shared" si="50"/>
        <v>0</v>
      </c>
      <c r="AG119" s="489">
        <f t="shared" si="50"/>
        <v>0</v>
      </c>
      <c r="AH119" s="489">
        <f t="shared" si="50"/>
        <v>0</v>
      </c>
      <c r="AI119" s="489">
        <f t="shared" si="50"/>
        <v>0</v>
      </c>
      <c r="AJ119" s="489">
        <f t="shared" si="50"/>
        <v>0</v>
      </c>
      <c r="AK119" s="489">
        <f t="shared" si="50"/>
        <v>0</v>
      </c>
      <c r="AL119" s="489">
        <f t="shared" si="50"/>
        <v>0</v>
      </c>
      <c r="AM119" s="489">
        <f t="shared" si="50"/>
        <v>0</v>
      </c>
      <c r="AN119" s="489">
        <f t="shared" si="48"/>
        <v>0</v>
      </c>
    </row>
    <row r="120" spans="1:40" x14ac:dyDescent="0.3">
      <c r="A120" s="490" t="s">
        <v>52</v>
      </c>
      <c r="B120" s="489">
        <f t="shared" ref="B120:Z120" si="51">B119+B114+B110</f>
        <v>-58828.833344999992</v>
      </c>
      <c r="C120" s="489">
        <f t="shared" si="51"/>
        <v>-103226.27471084062</v>
      </c>
      <c r="D120" s="489">
        <f t="shared" si="51"/>
        <v>-128395.03947753491</v>
      </c>
      <c r="E120" s="489">
        <f t="shared" si="51"/>
        <v>-149463.61637720835</v>
      </c>
      <c r="F120" s="489">
        <f t="shared" si="51"/>
        <v>-262761.96117244411</v>
      </c>
      <c r="G120" s="489">
        <f t="shared" si="51"/>
        <v>-216890.02739817687</v>
      </c>
      <c r="H120" s="489">
        <f t="shared" si="51"/>
        <v>-219338.74366530075</v>
      </c>
      <c r="I120" s="489">
        <f t="shared" si="51"/>
        <v>-225185.26872509153</v>
      </c>
      <c r="J120" s="489">
        <f t="shared" si="51"/>
        <v>-268889.74951804476</v>
      </c>
      <c r="K120" s="489">
        <f t="shared" si="51"/>
        <v>-270169.96895649354</v>
      </c>
      <c r="L120" s="489">
        <f t="shared" si="51"/>
        <v>-281664.66518709133</v>
      </c>
      <c r="M120" s="489">
        <f t="shared" si="51"/>
        <v>-279322.86894783331</v>
      </c>
      <c r="N120" s="554">
        <f>SUM(B120:M120)</f>
        <v>-2464137.0174810602</v>
      </c>
      <c r="O120" s="489">
        <f t="shared" si="51"/>
        <v>-355439.92739592562</v>
      </c>
      <c r="P120" s="489">
        <f t="shared" si="51"/>
        <v>-409383.53904054814</v>
      </c>
      <c r="Q120" s="489">
        <f t="shared" si="51"/>
        <v>-428841.43662916077</v>
      </c>
      <c r="R120" s="489">
        <f t="shared" si="51"/>
        <v>-260050.99965034169</v>
      </c>
      <c r="S120" s="489">
        <f t="shared" si="51"/>
        <v>-166771.69152512314</v>
      </c>
      <c r="T120" s="489">
        <f t="shared" si="51"/>
        <v>-73243.253147394833</v>
      </c>
      <c r="U120" s="489">
        <f t="shared" si="51"/>
        <v>202841.96578945656</v>
      </c>
      <c r="V120" s="489">
        <f t="shared" si="51"/>
        <v>392191.3020180749</v>
      </c>
      <c r="W120" s="489">
        <f t="shared" si="51"/>
        <v>500401.6915818362</v>
      </c>
      <c r="X120" s="489">
        <f t="shared" si="51"/>
        <v>809106.94263907475</v>
      </c>
      <c r="Y120" s="489">
        <f t="shared" si="51"/>
        <v>1004454.6344782242</v>
      </c>
      <c r="Z120" s="489">
        <f t="shared" si="51"/>
        <v>1122861.9186247732</v>
      </c>
      <c r="AA120" s="554">
        <f t="shared" si="47"/>
        <v>2338127.6077429457</v>
      </c>
      <c r="AB120" s="489">
        <f t="shared" ref="AB120:AM120" si="52">AB119+AB114+AB110</f>
        <v>1220076.7392789135</v>
      </c>
      <c r="AC120" s="489">
        <f t="shared" si="52"/>
        <v>2270646.327240963</v>
      </c>
      <c r="AD120" s="489">
        <f t="shared" si="52"/>
        <v>3114493.9527246663</v>
      </c>
      <c r="AE120" s="489">
        <f t="shared" si="52"/>
        <v>4357226.9697559411</v>
      </c>
      <c r="AF120" s="489">
        <f t="shared" si="52"/>
        <v>5280302.5095300386</v>
      </c>
      <c r="AG120" s="489">
        <f t="shared" si="52"/>
        <v>5867979.1511879181</v>
      </c>
      <c r="AH120" s="489">
        <f t="shared" si="52"/>
        <v>7137761.1159535628</v>
      </c>
      <c r="AI120" s="489">
        <f t="shared" si="52"/>
        <v>8192129.8284388296</v>
      </c>
      <c r="AJ120" s="489">
        <f t="shared" si="52"/>
        <v>8827617.3631858435</v>
      </c>
      <c r="AK120" s="489">
        <f t="shared" si="52"/>
        <v>10198549.046478996</v>
      </c>
      <c r="AL120" s="489">
        <f t="shared" si="52"/>
        <v>11100983.960687224</v>
      </c>
      <c r="AM120" s="489">
        <f t="shared" si="52"/>
        <v>11600221.637030989</v>
      </c>
      <c r="AN120" s="489">
        <f t="shared" si="48"/>
        <v>79167988.60149388</v>
      </c>
    </row>
    <row r="121" spans="1:40" x14ac:dyDescent="0.3">
      <c r="A121" s="27" t="s">
        <v>53</v>
      </c>
      <c r="B121" s="66">
        <v>0</v>
      </c>
      <c r="C121" s="66">
        <f t="shared" ref="C121:M121" si="53">B122</f>
        <v>-58828.833344999992</v>
      </c>
      <c r="D121" s="66">
        <f t="shared" si="53"/>
        <v>-162055.1080558406</v>
      </c>
      <c r="E121" s="66">
        <f t="shared" si="53"/>
        <v>-290450.14753337554</v>
      </c>
      <c r="F121" s="66">
        <f t="shared" si="53"/>
        <v>-439913.76391058392</v>
      </c>
      <c r="G121" s="66">
        <f t="shared" si="53"/>
        <v>-702675.72508302797</v>
      </c>
      <c r="H121" s="66">
        <f t="shared" si="53"/>
        <v>-919565.75248120481</v>
      </c>
      <c r="I121" s="66">
        <f t="shared" si="53"/>
        <v>-1138904.4961465055</v>
      </c>
      <c r="J121" s="66">
        <f t="shared" si="53"/>
        <v>-1364089.7648715971</v>
      </c>
      <c r="K121" s="66">
        <f t="shared" si="53"/>
        <v>-1632979.5143896418</v>
      </c>
      <c r="L121" s="66">
        <f t="shared" si="53"/>
        <v>-1903149.4833461354</v>
      </c>
      <c r="M121" s="66">
        <f t="shared" si="53"/>
        <v>-2184814.1485332269</v>
      </c>
      <c r="N121" s="66">
        <f>B121</f>
        <v>0</v>
      </c>
      <c r="O121" s="66">
        <f>M122</f>
        <v>-2464137.0174810602</v>
      </c>
      <c r="P121" s="66">
        <f t="shared" ref="P121:AM121" si="54">O122</f>
        <v>-2819576.9448769856</v>
      </c>
      <c r="Q121" s="66">
        <f t="shared" si="54"/>
        <v>-3228960.4839175339</v>
      </c>
      <c r="R121" s="66">
        <f t="shared" si="54"/>
        <v>-3657801.9205466947</v>
      </c>
      <c r="S121" s="66">
        <f t="shared" si="54"/>
        <v>-3917852.9201970361</v>
      </c>
      <c r="T121" s="66">
        <f t="shared" si="54"/>
        <v>-4084624.6117221592</v>
      </c>
      <c r="U121" s="66">
        <f t="shared" si="54"/>
        <v>-4157867.8648695541</v>
      </c>
      <c r="V121" s="66">
        <f t="shared" si="54"/>
        <v>-3955025.8990800977</v>
      </c>
      <c r="W121" s="66">
        <f t="shared" si="54"/>
        <v>-3562834.5970620229</v>
      </c>
      <c r="X121" s="66">
        <f t="shared" si="54"/>
        <v>-3062432.9054801865</v>
      </c>
      <c r="Y121" s="66">
        <f t="shared" si="54"/>
        <v>-2253325.9628411117</v>
      </c>
      <c r="Z121" s="66">
        <f t="shared" si="54"/>
        <v>-1248871.3283628875</v>
      </c>
      <c r="AA121" s="66">
        <f>O121</f>
        <v>-2464137.0174810602</v>
      </c>
      <c r="AB121" s="66">
        <f>Z122</f>
        <v>-126009.40973811434</v>
      </c>
      <c r="AC121" s="66">
        <f t="shared" si="54"/>
        <v>1094067.3295407991</v>
      </c>
      <c r="AD121" s="66">
        <f t="shared" si="54"/>
        <v>3364713.6567817619</v>
      </c>
      <c r="AE121" s="66">
        <f t="shared" si="54"/>
        <v>6479207.6095064282</v>
      </c>
      <c r="AF121" s="66">
        <f t="shared" si="54"/>
        <v>10836434.579262368</v>
      </c>
      <c r="AG121" s="66">
        <f t="shared" si="54"/>
        <v>16116737.088792406</v>
      </c>
      <c r="AH121" s="66">
        <f t="shared" si="54"/>
        <v>21984716.239980325</v>
      </c>
      <c r="AI121" s="66">
        <f t="shared" si="54"/>
        <v>29122477.35593389</v>
      </c>
      <c r="AJ121" s="66">
        <f t="shared" si="54"/>
        <v>37314607.184372723</v>
      </c>
      <c r="AK121" s="66">
        <f t="shared" si="54"/>
        <v>46142224.547558568</v>
      </c>
      <c r="AL121" s="66">
        <f t="shared" si="54"/>
        <v>56340773.594037563</v>
      </c>
      <c r="AM121" s="66">
        <f t="shared" si="54"/>
        <v>67441757.554724783</v>
      </c>
      <c r="AN121" s="66">
        <f>AB121</f>
        <v>-126009.40973811434</v>
      </c>
    </row>
    <row r="122" spans="1:40" ht="15" thickBot="1" x14ac:dyDescent="0.35">
      <c r="A122" s="27" t="s">
        <v>54</v>
      </c>
      <c r="B122" s="491">
        <f t="shared" ref="B122:AM122" si="55">B121+B120</f>
        <v>-58828.833344999992</v>
      </c>
      <c r="C122" s="491">
        <f t="shared" si="55"/>
        <v>-162055.1080558406</v>
      </c>
      <c r="D122" s="491">
        <f t="shared" si="55"/>
        <v>-290450.14753337554</v>
      </c>
      <c r="E122" s="491">
        <f t="shared" si="55"/>
        <v>-439913.76391058392</v>
      </c>
      <c r="F122" s="491">
        <f t="shared" si="55"/>
        <v>-702675.72508302797</v>
      </c>
      <c r="G122" s="491">
        <f t="shared" si="55"/>
        <v>-919565.75248120481</v>
      </c>
      <c r="H122" s="491">
        <f t="shared" si="55"/>
        <v>-1138904.4961465055</v>
      </c>
      <c r="I122" s="491">
        <f t="shared" si="55"/>
        <v>-1364089.7648715971</v>
      </c>
      <c r="J122" s="491">
        <f t="shared" si="55"/>
        <v>-1632979.5143896418</v>
      </c>
      <c r="K122" s="491">
        <f t="shared" si="55"/>
        <v>-1903149.4833461354</v>
      </c>
      <c r="L122" s="491">
        <f t="shared" si="55"/>
        <v>-2184814.1485332269</v>
      </c>
      <c r="M122" s="491">
        <f t="shared" si="55"/>
        <v>-2464137.0174810602</v>
      </c>
      <c r="N122" s="491">
        <f t="shared" si="55"/>
        <v>-2464137.0174810602</v>
      </c>
      <c r="O122" s="491">
        <f t="shared" si="55"/>
        <v>-2819576.9448769856</v>
      </c>
      <c r="P122" s="491">
        <f t="shared" si="55"/>
        <v>-3228960.4839175339</v>
      </c>
      <c r="Q122" s="491">
        <f t="shared" si="55"/>
        <v>-3657801.9205466947</v>
      </c>
      <c r="R122" s="491">
        <f t="shared" si="55"/>
        <v>-3917852.9201970361</v>
      </c>
      <c r="S122" s="491">
        <f t="shared" si="55"/>
        <v>-4084624.6117221592</v>
      </c>
      <c r="T122" s="491">
        <f t="shared" si="55"/>
        <v>-4157867.8648695541</v>
      </c>
      <c r="U122" s="491">
        <f t="shared" si="55"/>
        <v>-3955025.8990800977</v>
      </c>
      <c r="V122" s="491">
        <f t="shared" si="55"/>
        <v>-3562834.5970620229</v>
      </c>
      <c r="W122" s="491">
        <f t="shared" si="55"/>
        <v>-3062432.9054801865</v>
      </c>
      <c r="X122" s="491">
        <f t="shared" si="55"/>
        <v>-2253325.9628411117</v>
      </c>
      <c r="Y122" s="491">
        <f t="shared" si="55"/>
        <v>-1248871.3283628875</v>
      </c>
      <c r="Z122" s="491">
        <f t="shared" si="55"/>
        <v>-126009.40973811434</v>
      </c>
      <c r="AA122" s="491">
        <f t="shared" si="55"/>
        <v>-126009.40973811457</v>
      </c>
      <c r="AB122" s="491">
        <f t="shared" si="55"/>
        <v>1094067.3295407991</v>
      </c>
      <c r="AC122" s="491">
        <f t="shared" si="55"/>
        <v>3364713.6567817619</v>
      </c>
      <c r="AD122" s="491">
        <f t="shared" si="55"/>
        <v>6479207.6095064282</v>
      </c>
      <c r="AE122" s="491">
        <f t="shared" si="55"/>
        <v>10836434.579262368</v>
      </c>
      <c r="AF122" s="491">
        <f t="shared" si="55"/>
        <v>16116737.088792406</v>
      </c>
      <c r="AG122" s="491">
        <f t="shared" si="55"/>
        <v>21984716.239980325</v>
      </c>
      <c r="AH122" s="491">
        <f t="shared" si="55"/>
        <v>29122477.35593389</v>
      </c>
      <c r="AI122" s="491">
        <f t="shared" si="55"/>
        <v>37314607.184372723</v>
      </c>
      <c r="AJ122" s="491">
        <f t="shared" si="55"/>
        <v>46142224.547558568</v>
      </c>
      <c r="AK122" s="491">
        <f t="shared" si="55"/>
        <v>56340773.594037563</v>
      </c>
      <c r="AL122" s="491">
        <f t="shared" si="55"/>
        <v>67441757.554724783</v>
      </c>
      <c r="AM122" s="491">
        <f t="shared" si="55"/>
        <v>79041979.191755772</v>
      </c>
      <c r="AN122" s="491">
        <f t="shared" ref="AN122" si="56">AN121+AN120</f>
        <v>79041979.191755772</v>
      </c>
    </row>
    <row r="123" spans="1:40" ht="15" thickTop="1" x14ac:dyDescent="0.3">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row>
    <row r="124" spans="1:40" s="494" customFormat="1" x14ac:dyDescent="0.3">
      <c r="A124" s="492" t="s">
        <v>55</v>
      </c>
      <c r="B124" s="493">
        <f>'Headcount-Software'!O1</f>
        <v>2</v>
      </c>
      <c r="C124" s="493">
        <f>'Headcount-Software'!P1</f>
        <v>3</v>
      </c>
      <c r="D124" s="493">
        <f>'Headcount-Software'!Q1</f>
        <v>4</v>
      </c>
      <c r="E124" s="493">
        <f>'Headcount-Software'!R1</f>
        <v>4</v>
      </c>
      <c r="F124" s="493">
        <f>'Headcount-Software'!S1</f>
        <v>7</v>
      </c>
      <c r="G124" s="493">
        <f>'Headcount-Software'!T1</f>
        <v>7</v>
      </c>
      <c r="H124" s="493">
        <f>'Headcount-Software'!U1</f>
        <v>7</v>
      </c>
      <c r="I124" s="493">
        <f>'Headcount-Software'!V1</f>
        <v>9</v>
      </c>
      <c r="J124" s="493">
        <f>'Headcount-Software'!W1</f>
        <v>9</v>
      </c>
      <c r="K124" s="493">
        <f>'Headcount-Software'!X1</f>
        <v>10</v>
      </c>
      <c r="L124" s="493">
        <f>'Headcount-Software'!Y1</f>
        <v>10</v>
      </c>
      <c r="M124" s="493">
        <f>'Headcount-Software'!Z1</f>
        <v>11</v>
      </c>
      <c r="N124" s="493">
        <f>M124</f>
        <v>11</v>
      </c>
      <c r="O124" s="493">
        <f>'Headcount-Software'!AA1</f>
        <v>13</v>
      </c>
      <c r="P124" s="493">
        <f>'Headcount-Software'!AB1</f>
        <v>15</v>
      </c>
      <c r="Q124" s="493">
        <f>'Headcount-Software'!AC1</f>
        <v>16</v>
      </c>
      <c r="R124" s="493">
        <f>'Headcount-Software'!AD1</f>
        <v>16</v>
      </c>
      <c r="S124" s="493">
        <f>'Headcount-Software'!AE1</f>
        <v>16</v>
      </c>
      <c r="T124" s="493">
        <f>'Headcount-Software'!AF1</f>
        <v>16</v>
      </c>
      <c r="U124" s="493">
        <f>'Headcount-Software'!AG1</f>
        <v>17</v>
      </c>
      <c r="V124" s="493">
        <f>'Headcount-Software'!AH1</f>
        <v>17</v>
      </c>
      <c r="W124" s="493">
        <f>'Headcount-Software'!AI1</f>
        <v>17</v>
      </c>
      <c r="X124" s="493">
        <f>'Headcount-Software'!AJ1</f>
        <v>17</v>
      </c>
      <c r="Y124" s="493">
        <f>'Headcount-Software'!AK1</f>
        <v>17</v>
      </c>
      <c r="Z124" s="493">
        <f>'Headcount-Software'!AL1</f>
        <v>17</v>
      </c>
      <c r="AA124" s="493">
        <f>Z124</f>
        <v>17</v>
      </c>
      <c r="AB124" s="493">
        <f>'Headcount-Software'!AM1</f>
        <v>34</v>
      </c>
      <c r="AC124" s="493">
        <f>'Headcount-Software'!AN1</f>
        <v>36</v>
      </c>
      <c r="AD124" s="493">
        <f>'Headcount-Software'!AO1</f>
        <v>40</v>
      </c>
      <c r="AE124" s="493">
        <f>'Headcount-Software'!AP1</f>
        <v>46</v>
      </c>
      <c r="AF124" s="493">
        <f>'Headcount-Software'!AQ1</f>
        <v>48</v>
      </c>
      <c r="AG124" s="493">
        <f>'Headcount-Software'!AR1</f>
        <v>48</v>
      </c>
      <c r="AH124" s="493">
        <f>'Headcount-Software'!AS1</f>
        <v>49</v>
      </c>
      <c r="AI124" s="493">
        <f>'Headcount-Software'!AT1</f>
        <v>49</v>
      </c>
      <c r="AJ124" s="493">
        <f>'Headcount-Software'!AU1</f>
        <v>49</v>
      </c>
      <c r="AK124" s="493">
        <f>'Headcount-Software'!AV1</f>
        <v>49</v>
      </c>
      <c r="AL124" s="493">
        <f>'Headcount-Software'!AW1</f>
        <v>49</v>
      </c>
      <c r="AM124" s="493">
        <f>'Headcount-Software'!AX1</f>
        <v>49</v>
      </c>
      <c r="AN124" s="494">
        <f>AM124</f>
        <v>49</v>
      </c>
    </row>
    <row r="125" spans="1:40" x14ac:dyDescent="0.3">
      <c r="A125" s="61"/>
    </row>
    <row r="126" spans="1:40" x14ac:dyDescent="0.3">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row>
    <row r="127" spans="1:40" ht="21" x14ac:dyDescent="0.4">
      <c r="A127" s="479" t="s">
        <v>148</v>
      </c>
    </row>
    <row r="128" spans="1:40" x14ac:dyDescent="0.3">
      <c r="A128" s="495"/>
      <c r="B128" s="496">
        <f t="shared" ref="B128:AM128" si="57">B4</f>
        <v>40544</v>
      </c>
      <c r="C128" s="496">
        <f t="shared" si="57"/>
        <v>40575</v>
      </c>
      <c r="D128" s="496">
        <f t="shared" si="57"/>
        <v>40603</v>
      </c>
      <c r="E128" s="496">
        <f t="shared" si="57"/>
        <v>40634</v>
      </c>
      <c r="F128" s="496">
        <f t="shared" si="57"/>
        <v>40664</v>
      </c>
      <c r="G128" s="496">
        <f t="shared" si="57"/>
        <v>40695</v>
      </c>
      <c r="H128" s="496">
        <f t="shared" si="57"/>
        <v>40725</v>
      </c>
      <c r="I128" s="496">
        <f t="shared" si="57"/>
        <v>40756</v>
      </c>
      <c r="J128" s="496">
        <f t="shared" si="57"/>
        <v>40787</v>
      </c>
      <c r="K128" s="496">
        <f t="shared" si="57"/>
        <v>40817</v>
      </c>
      <c r="L128" s="496">
        <f t="shared" si="57"/>
        <v>40848</v>
      </c>
      <c r="M128" s="496">
        <f t="shared" si="57"/>
        <v>40878</v>
      </c>
      <c r="N128" s="253" t="s">
        <v>808</v>
      </c>
      <c r="O128" s="496">
        <f t="shared" si="57"/>
        <v>40909</v>
      </c>
      <c r="P128" s="496">
        <f t="shared" si="57"/>
        <v>40940</v>
      </c>
      <c r="Q128" s="496">
        <f t="shared" si="57"/>
        <v>40969</v>
      </c>
      <c r="R128" s="496">
        <f t="shared" si="57"/>
        <v>41000</v>
      </c>
      <c r="S128" s="496">
        <f t="shared" si="57"/>
        <v>41030</v>
      </c>
      <c r="T128" s="496">
        <f t="shared" si="57"/>
        <v>41061</v>
      </c>
      <c r="U128" s="496">
        <f t="shared" si="57"/>
        <v>41091</v>
      </c>
      <c r="V128" s="496">
        <f t="shared" si="57"/>
        <v>41122</v>
      </c>
      <c r="W128" s="496">
        <f t="shared" si="57"/>
        <v>41153</v>
      </c>
      <c r="X128" s="496">
        <f t="shared" si="57"/>
        <v>41183</v>
      </c>
      <c r="Y128" s="496">
        <f t="shared" si="57"/>
        <v>41214</v>
      </c>
      <c r="Z128" s="496">
        <f t="shared" si="57"/>
        <v>41244</v>
      </c>
      <c r="AA128" s="253" t="s">
        <v>809</v>
      </c>
      <c r="AB128" s="496">
        <f t="shared" si="57"/>
        <v>41275</v>
      </c>
      <c r="AC128" s="496">
        <f t="shared" si="57"/>
        <v>41306</v>
      </c>
      <c r="AD128" s="496">
        <f t="shared" si="57"/>
        <v>41334</v>
      </c>
      <c r="AE128" s="496">
        <f t="shared" si="57"/>
        <v>41365</v>
      </c>
      <c r="AF128" s="496">
        <f t="shared" si="57"/>
        <v>41395</v>
      </c>
      <c r="AG128" s="496">
        <f t="shared" si="57"/>
        <v>41426</v>
      </c>
      <c r="AH128" s="496">
        <f t="shared" si="57"/>
        <v>41456</v>
      </c>
      <c r="AI128" s="496">
        <f t="shared" si="57"/>
        <v>41487</v>
      </c>
      <c r="AJ128" s="496">
        <f t="shared" si="57"/>
        <v>41518</v>
      </c>
      <c r="AK128" s="496">
        <f t="shared" si="57"/>
        <v>41548</v>
      </c>
      <c r="AL128" s="496">
        <f t="shared" si="57"/>
        <v>41579</v>
      </c>
      <c r="AM128" s="496">
        <f t="shared" si="57"/>
        <v>41609</v>
      </c>
      <c r="AN128" s="253" t="s">
        <v>549</v>
      </c>
    </row>
    <row r="129" spans="1:40" x14ac:dyDescent="0.3">
      <c r="A129" s="497" t="s">
        <v>150</v>
      </c>
    </row>
    <row r="130" spans="1:40" x14ac:dyDescent="0.3">
      <c r="A130" s="27" t="s">
        <v>151</v>
      </c>
      <c r="B130" s="305">
        <f t="shared" ref="B130:AM130" si="58">B122</f>
        <v>-58828.833344999992</v>
      </c>
      <c r="C130" s="305">
        <f t="shared" si="58"/>
        <v>-162055.1080558406</v>
      </c>
      <c r="D130" s="305">
        <f t="shared" si="58"/>
        <v>-290450.14753337554</v>
      </c>
      <c r="E130" s="305">
        <f t="shared" si="58"/>
        <v>-439913.76391058392</v>
      </c>
      <c r="F130" s="305">
        <f t="shared" si="58"/>
        <v>-702675.72508302797</v>
      </c>
      <c r="G130" s="305">
        <f t="shared" si="58"/>
        <v>-919565.75248120481</v>
      </c>
      <c r="H130" s="305">
        <f t="shared" si="58"/>
        <v>-1138904.4961465055</v>
      </c>
      <c r="I130" s="305">
        <f t="shared" si="58"/>
        <v>-1364089.7648715971</v>
      </c>
      <c r="J130" s="305">
        <f t="shared" si="58"/>
        <v>-1632979.5143896418</v>
      </c>
      <c r="K130" s="305">
        <f t="shared" si="58"/>
        <v>-1903149.4833461354</v>
      </c>
      <c r="L130" s="305">
        <f t="shared" si="58"/>
        <v>-2184814.1485332269</v>
      </c>
      <c r="M130" s="305">
        <f t="shared" si="58"/>
        <v>-2464137.0174810602</v>
      </c>
      <c r="N130" s="305">
        <f t="shared" ref="N130:N135" si="59">M130</f>
        <v>-2464137.0174810602</v>
      </c>
      <c r="O130" s="305">
        <f t="shared" si="58"/>
        <v>-2819576.9448769856</v>
      </c>
      <c r="P130" s="305">
        <f t="shared" si="58"/>
        <v>-3228960.4839175339</v>
      </c>
      <c r="Q130" s="305">
        <f t="shared" si="58"/>
        <v>-3657801.9205466947</v>
      </c>
      <c r="R130" s="305">
        <f t="shared" si="58"/>
        <v>-3917852.9201970361</v>
      </c>
      <c r="S130" s="305">
        <f t="shared" si="58"/>
        <v>-4084624.6117221592</v>
      </c>
      <c r="T130" s="305">
        <f t="shared" si="58"/>
        <v>-4157867.8648695541</v>
      </c>
      <c r="U130" s="305">
        <f t="shared" si="58"/>
        <v>-3955025.8990800977</v>
      </c>
      <c r="V130" s="305">
        <f t="shared" si="58"/>
        <v>-3562834.5970620229</v>
      </c>
      <c r="W130" s="305">
        <f t="shared" si="58"/>
        <v>-3062432.9054801865</v>
      </c>
      <c r="X130" s="305">
        <f t="shared" si="58"/>
        <v>-2253325.9628411117</v>
      </c>
      <c r="Y130" s="305">
        <f t="shared" si="58"/>
        <v>-1248871.3283628875</v>
      </c>
      <c r="Z130" s="305">
        <f t="shared" si="58"/>
        <v>-126009.40973811434</v>
      </c>
      <c r="AA130" s="305">
        <f t="shared" ref="AA130:AA135" si="60">Z130</f>
        <v>-126009.40973811434</v>
      </c>
      <c r="AB130" s="305">
        <f t="shared" si="58"/>
        <v>1094067.3295407991</v>
      </c>
      <c r="AC130" s="305">
        <f t="shared" si="58"/>
        <v>3364713.6567817619</v>
      </c>
      <c r="AD130" s="305">
        <f t="shared" si="58"/>
        <v>6479207.6095064282</v>
      </c>
      <c r="AE130" s="305">
        <f t="shared" si="58"/>
        <v>10836434.579262368</v>
      </c>
      <c r="AF130" s="305">
        <f t="shared" si="58"/>
        <v>16116737.088792406</v>
      </c>
      <c r="AG130" s="305">
        <f t="shared" si="58"/>
        <v>21984716.239980325</v>
      </c>
      <c r="AH130" s="305">
        <f t="shared" si="58"/>
        <v>29122477.35593389</v>
      </c>
      <c r="AI130" s="305">
        <f t="shared" si="58"/>
        <v>37314607.184372723</v>
      </c>
      <c r="AJ130" s="305">
        <f t="shared" si="58"/>
        <v>46142224.547558568</v>
      </c>
      <c r="AK130" s="305">
        <f t="shared" si="58"/>
        <v>56340773.594037563</v>
      </c>
      <c r="AL130" s="305">
        <f t="shared" si="58"/>
        <v>67441757.554724783</v>
      </c>
      <c r="AM130" s="305">
        <f t="shared" si="58"/>
        <v>79041979.191755772</v>
      </c>
      <c r="AN130" s="305">
        <f t="shared" ref="AN130:AN135" si="61">AM130</f>
        <v>79041979.191755772</v>
      </c>
    </row>
    <row r="131" spans="1:40" x14ac:dyDescent="0.3">
      <c r="A131" s="27" t="s">
        <v>152</v>
      </c>
      <c r="B131" s="305">
        <v>0</v>
      </c>
      <c r="C131" s="305">
        <f t="shared" ref="C131:AM131" si="62">B131-C100</f>
        <v>0</v>
      </c>
      <c r="D131" s="305">
        <f t="shared" si="62"/>
        <v>10596</v>
      </c>
      <c r="E131" s="305">
        <f t="shared" si="62"/>
        <v>8866</v>
      </c>
      <c r="F131" s="305">
        <f t="shared" si="62"/>
        <v>16812</v>
      </c>
      <c r="G131" s="305">
        <f t="shared" si="62"/>
        <v>15028</v>
      </c>
      <c r="H131" s="305">
        <f t="shared" si="62"/>
        <v>32053</v>
      </c>
      <c r="I131" s="305">
        <f t="shared" si="62"/>
        <v>25491</v>
      </c>
      <c r="J131" s="305">
        <f t="shared" si="62"/>
        <v>26702</v>
      </c>
      <c r="K131" s="305">
        <f t="shared" si="62"/>
        <v>32605</v>
      </c>
      <c r="L131" s="305">
        <f t="shared" si="62"/>
        <v>44199</v>
      </c>
      <c r="M131" s="305">
        <f t="shared" si="62"/>
        <v>37624</v>
      </c>
      <c r="N131" s="305">
        <f t="shared" si="59"/>
        <v>37624</v>
      </c>
      <c r="O131" s="305">
        <f>M131-O100</f>
        <v>46260</v>
      </c>
      <c r="P131" s="305">
        <f t="shared" si="62"/>
        <v>103397</v>
      </c>
      <c r="Q131" s="305">
        <f t="shared" si="62"/>
        <v>182144</v>
      </c>
      <c r="R131" s="305">
        <f t="shared" si="62"/>
        <v>279194</v>
      </c>
      <c r="S131" s="305">
        <f t="shared" si="62"/>
        <v>461669</v>
      </c>
      <c r="T131" s="305">
        <f t="shared" si="62"/>
        <v>659873</v>
      </c>
      <c r="U131" s="305">
        <f t="shared" si="62"/>
        <v>855546</v>
      </c>
      <c r="V131" s="305">
        <f t="shared" si="62"/>
        <v>1057150</v>
      </c>
      <c r="W131" s="305">
        <f t="shared" si="62"/>
        <v>1265870</v>
      </c>
      <c r="X131" s="305">
        <f t="shared" si="62"/>
        <v>1469712</v>
      </c>
      <c r="Y131" s="305">
        <f t="shared" si="62"/>
        <v>1678864</v>
      </c>
      <c r="Z131" s="305">
        <f t="shared" si="62"/>
        <v>1890845</v>
      </c>
      <c r="AA131" s="305">
        <f t="shared" si="60"/>
        <v>1890845</v>
      </c>
      <c r="AB131" s="305">
        <f>Z131-AB100</f>
        <v>3064409</v>
      </c>
      <c r="AC131" s="305">
        <f t="shared" si="62"/>
        <v>4153759.7199999997</v>
      </c>
      <c r="AD131" s="305">
        <f t="shared" si="62"/>
        <v>5184359.9415999996</v>
      </c>
      <c r="AE131" s="305">
        <f t="shared" si="62"/>
        <v>6167915.2212079996</v>
      </c>
      <c r="AF131" s="305">
        <f t="shared" si="62"/>
        <v>7104322.6376330396</v>
      </c>
      <c r="AG131" s="305">
        <f t="shared" si="62"/>
        <v>7991884.0299385749</v>
      </c>
      <c r="AH131" s="305">
        <f t="shared" si="62"/>
        <v>9067558.841726372</v>
      </c>
      <c r="AI131" s="305">
        <f t="shared" si="62"/>
        <v>10083109.595330611</v>
      </c>
      <c r="AJ131" s="305">
        <f t="shared" si="62"/>
        <v>11047809.017771771</v>
      </c>
      <c r="AK131" s="305">
        <f t="shared" si="62"/>
        <v>11964869.83882595</v>
      </c>
      <c r="AL131" s="305">
        <f t="shared" si="62"/>
        <v>12836487.680194287</v>
      </c>
      <c r="AM131" s="305">
        <f t="shared" si="62"/>
        <v>13664566.583497051</v>
      </c>
      <c r="AN131" s="305">
        <f t="shared" si="61"/>
        <v>13664566.583497051</v>
      </c>
    </row>
    <row r="132" spans="1:40" x14ac:dyDescent="0.3">
      <c r="A132" s="27" t="s">
        <v>153</v>
      </c>
      <c r="B132" s="305">
        <v>0</v>
      </c>
      <c r="C132" s="305">
        <f t="shared" ref="C132:AM132" si="63">B132-C101</f>
        <v>0</v>
      </c>
      <c r="D132" s="305">
        <f t="shared" si="63"/>
        <v>0</v>
      </c>
      <c r="E132" s="305">
        <f t="shared" si="63"/>
        <v>0</v>
      </c>
      <c r="F132" s="305">
        <f t="shared" si="63"/>
        <v>0</v>
      </c>
      <c r="G132" s="305">
        <f t="shared" si="63"/>
        <v>0</v>
      </c>
      <c r="H132" s="305">
        <f t="shared" si="63"/>
        <v>0</v>
      </c>
      <c r="I132" s="305">
        <f t="shared" si="63"/>
        <v>0</v>
      </c>
      <c r="J132" s="305">
        <f t="shared" si="63"/>
        <v>0</v>
      </c>
      <c r="K132" s="305">
        <f t="shared" si="63"/>
        <v>0</v>
      </c>
      <c r="L132" s="305">
        <f t="shared" si="63"/>
        <v>0</v>
      </c>
      <c r="M132" s="305">
        <f t="shared" si="63"/>
        <v>0</v>
      </c>
      <c r="N132" s="305">
        <f t="shared" si="59"/>
        <v>0</v>
      </c>
      <c r="O132" s="305">
        <f>M132-O101</f>
        <v>0</v>
      </c>
      <c r="P132" s="305">
        <f t="shared" si="63"/>
        <v>0</v>
      </c>
      <c r="Q132" s="305">
        <f t="shared" si="63"/>
        <v>0</v>
      </c>
      <c r="R132" s="305">
        <f t="shared" si="63"/>
        <v>0</v>
      </c>
      <c r="S132" s="305">
        <f t="shared" si="63"/>
        <v>0</v>
      </c>
      <c r="T132" s="305">
        <f t="shared" si="63"/>
        <v>0</v>
      </c>
      <c r="U132" s="305">
        <f t="shared" si="63"/>
        <v>0</v>
      </c>
      <c r="V132" s="305">
        <f t="shared" si="63"/>
        <v>0</v>
      </c>
      <c r="W132" s="305">
        <f t="shared" si="63"/>
        <v>0</v>
      </c>
      <c r="X132" s="305">
        <f t="shared" si="63"/>
        <v>0</v>
      </c>
      <c r="Y132" s="305">
        <f t="shared" si="63"/>
        <v>0</v>
      </c>
      <c r="Z132" s="305">
        <f t="shared" si="63"/>
        <v>0</v>
      </c>
      <c r="AA132" s="305">
        <f t="shared" si="60"/>
        <v>0</v>
      </c>
      <c r="AB132" s="305">
        <f>Z132-AB101</f>
        <v>0</v>
      </c>
      <c r="AC132" s="305">
        <f t="shared" si="63"/>
        <v>0</v>
      </c>
      <c r="AD132" s="305">
        <f t="shared" si="63"/>
        <v>0</v>
      </c>
      <c r="AE132" s="305">
        <f t="shared" si="63"/>
        <v>0</v>
      </c>
      <c r="AF132" s="305">
        <f t="shared" si="63"/>
        <v>0</v>
      </c>
      <c r="AG132" s="305">
        <f t="shared" si="63"/>
        <v>0</v>
      </c>
      <c r="AH132" s="305">
        <f t="shared" si="63"/>
        <v>0</v>
      </c>
      <c r="AI132" s="305">
        <f t="shared" si="63"/>
        <v>0</v>
      </c>
      <c r="AJ132" s="305">
        <f t="shared" si="63"/>
        <v>0</v>
      </c>
      <c r="AK132" s="305">
        <f t="shared" si="63"/>
        <v>0</v>
      </c>
      <c r="AL132" s="305">
        <f t="shared" si="63"/>
        <v>0</v>
      </c>
      <c r="AM132" s="305">
        <f t="shared" si="63"/>
        <v>0</v>
      </c>
      <c r="AN132" s="305">
        <f t="shared" si="61"/>
        <v>0</v>
      </c>
    </row>
    <row r="133" spans="1:40" x14ac:dyDescent="0.3">
      <c r="A133" s="27" t="s">
        <v>700</v>
      </c>
      <c r="B133" s="305">
        <v>0</v>
      </c>
      <c r="C133" s="305">
        <f t="shared" ref="C133:AM133" si="64">B133-C102</f>
        <v>0</v>
      </c>
      <c r="D133" s="305">
        <f t="shared" si="64"/>
        <v>0</v>
      </c>
      <c r="E133" s="305">
        <f t="shared" si="64"/>
        <v>0</v>
      </c>
      <c r="F133" s="305">
        <f t="shared" si="64"/>
        <v>0</v>
      </c>
      <c r="G133" s="305">
        <f t="shared" si="64"/>
        <v>0</v>
      </c>
      <c r="H133" s="305">
        <f t="shared" si="64"/>
        <v>0</v>
      </c>
      <c r="I133" s="305">
        <f t="shared" si="64"/>
        <v>0</v>
      </c>
      <c r="J133" s="305">
        <f t="shared" si="64"/>
        <v>0</v>
      </c>
      <c r="K133" s="305">
        <f t="shared" si="64"/>
        <v>0</v>
      </c>
      <c r="L133" s="305">
        <f t="shared" si="64"/>
        <v>0</v>
      </c>
      <c r="M133" s="305">
        <f t="shared" si="64"/>
        <v>0</v>
      </c>
      <c r="N133" s="305">
        <f t="shared" si="59"/>
        <v>0</v>
      </c>
      <c r="O133" s="305">
        <f>M133-O102</f>
        <v>0</v>
      </c>
      <c r="P133" s="305">
        <f t="shared" si="64"/>
        <v>0</v>
      </c>
      <c r="Q133" s="305">
        <f t="shared" si="64"/>
        <v>0</v>
      </c>
      <c r="R133" s="305">
        <f t="shared" si="64"/>
        <v>0</v>
      </c>
      <c r="S133" s="305">
        <f t="shared" si="64"/>
        <v>0</v>
      </c>
      <c r="T133" s="305">
        <f t="shared" si="64"/>
        <v>0</v>
      </c>
      <c r="U133" s="305">
        <f t="shared" si="64"/>
        <v>0</v>
      </c>
      <c r="V133" s="305">
        <f t="shared" si="64"/>
        <v>0</v>
      </c>
      <c r="W133" s="305">
        <f t="shared" si="64"/>
        <v>0</v>
      </c>
      <c r="X133" s="305">
        <f t="shared" si="64"/>
        <v>0</v>
      </c>
      <c r="Y133" s="305">
        <f t="shared" si="64"/>
        <v>0</v>
      </c>
      <c r="Z133" s="305">
        <f t="shared" si="64"/>
        <v>0</v>
      </c>
      <c r="AA133" s="305">
        <f t="shared" si="60"/>
        <v>0</v>
      </c>
      <c r="AB133" s="305">
        <f>Z133-AB102</f>
        <v>0</v>
      </c>
      <c r="AC133" s="305">
        <f t="shared" si="64"/>
        <v>0</v>
      </c>
      <c r="AD133" s="305">
        <f t="shared" si="64"/>
        <v>0</v>
      </c>
      <c r="AE133" s="305">
        <f t="shared" si="64"/>
        <v>0</v>
      </c>
      <c r="AF133" s="305">
        <f t="shared" si="64"/>
        <v>0</v>
      </c>
      <c r="AG133" s="305">
        <f t="shared" si="64"/>
        <v>0</v>
      </c>
      <c r="AH133" s="305">
        <f t="shared" si="64"/>
        <v>0</v>
      </c>
      <c r="AI133" s="305">
        <f t="shared" si="64"/>
        <v>0</v>
      </c>
      <c r="AJ133" s="305">
        <f t="shared" si="64"/>
        <v>0</v>
      </c>
      <c r="AK133" s="305">
        <f t="shared" si="64"/>
        <v>0</v>
      </c>
      <c r="AL133" s="305">
        <f t="shared" si="64"/>
        <v>0</v>
      </c>
      <c r="AM133" s="305">
        <f t="shared" si="64"/>
        <v>0</v>
      </c>
      <c r="AN133" s="305">
        <f t="shared" si="61"/>
        <v>0</v>
      </c>
    </row>
    <row r="134" spans="1:40" x14ac:dyDescent="0.3">
      <c r="A134" s="27" t="s">
        <v>154</v>
      </c>
      <c r="B134" s="498">
        <f>-B103</f>
        <v>8668</v>
      </c>
      <c r="C134" s="498">
        <f t="shared" ref="C134:Z134" si="65">B134-C103</f>
        <v>7880</v>
      </c>
      <c r="D134" s="498">
        <f t="shared" si="65"/>
        <v>7092</v>
      </c>
      <c r="E134" s="498">
        <f t="shared" si="65"/>
        <v>6304</v>
      </c>
      <c r="F134" s="498">
        <f t="shared" si="65"/>
        <v>5516</v>
      </c>
      <c r="G134" s="498">
        <f t="shared" si="65"/>
        <v>4728</v>
      </c>
      <c r="H134" s="498">
        <f t="shared" si="65"/>
        <v>3940</v>
      </c>
      <c r="I134" s="498">
        <f t="shared" si="65"/>
        <v>3152</v>
      </c>
      <c r="J134" s="498">
        <f t="shared" si="65"/>
        <v>2364</v>
      </c>
      <c r="K134" s="498">
        <f t="shared" si="65"/>
        <v>1576</v>
      </c>
      <c r="L134" s="498">
        <f t="shared" si="65"/>
        <v>788</v>
      </c>
      <c r="M134" s="498">
        <f t="shared" si="65"/>
        <v>0</v>
      </c>
      <c r="N134" s="555">
        <f t="shared" si="59"/>
        <v>0</v>
      </c>
      <c r="O134" s="498">
        <f>M134-O103</f>
        <v>13750</v>
      </c>
      <c r="P134" s="498">
        <f t="shared" si="65"/>
        <v>12500</v>
      </c>
      <c r="Q134" s="498">
        <f t="shared" si="65"/>
        <v>11250</v>
      </c>
      <c r="R134" s="498">
        <f t="shared" si="65"/>
        <v>10000</v>
      </c>
      <c r="S134" s="498">
        <f t="shared" si="65"/>
        <v>8750</v>
      </c>
      <c r="T134" s="498">
        <f t="shared" si="65"/>
        <v>7500</v>
      </c>
      <c r="U134" s="498">
        <f t="shared" si="65"/>
        <v>6250</v>
      </c>
      <c r="V134" s="498">
        <f t="shared" si="65"/>
        <v>5000</v>
      </c>
      <c r="W134" s="498">
        <f t="shared" si="65"/>
        <v>3750</v>
      </c>
      <c r="X134" s="498">
        <f t="shared" si="65"/>
        <v>2500</v>
      </c>
      <c r="Y134" s="498">
        <f t="shared" si="65"/>
        <v>1250</v>
      </c>
      <c r="Z134" s="498">
        <f t="shared" si="65"/>
        <v>0</v>
      </c>
      <c r="AA134" s="555">
        <f t="shared" si="60"/>
        <v>0</v>
      </c>
      <c r="AB134" s="498">
        <f>Z134-AB103</f>
        <v>19272</v>
      </c>
      <c r="AC134" s="498">
        <f t="shared" ref="AC134:AM134" si="66">AB134-AC103</f>
        <v>17520</v>
      </c>
      <c r="AD134" s="498">
        <f t="shared" si="66"/>
        <v>15768</v>
      </c>
      <c r="AE134" s="498">
        <f t="shared" si="66"/>
        <v>14016</v>
      </c>
      <c r="AF134" s="498">
        <f t="shared" si="66"/>
        <v>12264</v>
      </c>
      <c r="AG134" s="498">
        <f t="shared" si="66"/>
        <v>10512</v>
      </c>
      <c r="AH134" s="498">
        <f t="shared" si="66"/>
        <v>8760</v>
      </c>
      <c r="AI134" s="498">
        <f t="shared" si="66"/>
        <v>7008</v>
      </c>
      <c r="AJ134" s="498">
        <f t="shared" si="66"/>
        <v>5256</v>
      </c>
      <c r="AK134" s="498">
        <f t="shared" si="66"/>
        <v>3504</v>
      </c>
      <c r="AL134" s="498">
        <f t="shared" si="66"/>
        <v>1752</v>
      </c>
      <c r="AM134" s="498">
        <f t="shared" si="66"/>
        <v>0</v>
      </c>
      <c r="AN134" s="498">
        <f t="shared" si="61"/>
        <v>0</v>
      </c>
    </row>
    <row r="135" spans="1:40" x14ac:dyDescent="0.3">
      <c r="A135" s="27" t="s">
        <v>155</v>
      </c>
      <c r="B135" s="305">
        <f t="shared" ref="B135:AM135" si="67">SUM(B130:B134)</f>
        <v>-50160.833344999992</v>
      </c>
      <c r="C135" s="305">
        <f t="shared" si="67"/>
        <v>-154175.1080558406</v>
      </c>
      <c r="D135" s="305">
        <f t="shared" si="67"/>
        <v>-272762.14753337554</v>
      </c>
      <c r="E135" s="305">
        <f t="shared" si="67"/>
        <v>-424743.76391058392</v>
      </c>
      <c r="F135" s="305">
        <f t="shared" si="67"/>
        <v>-680347.72508302797</v>
      </c>
      <c r="G135" s="305">
        <f t="shared" si="67"/>
        <v>-899809.75248120481</v>
      </c>
      <c r="H135" s="305">
        <f t="shared" si="67"/>
        <v>-1102911.4961465055</v>
      </c>
      <c r="I135" s="305">
        <f t="shared" si="67"/>
        <v>-1335446.7648715971</v>
      </c>
      <c r="J135" s="305">
        <f t="shared" si="67"/>
        <v>-1603913.5143896418</v>
      </c>
      <c r="K135" s="305">
        <f t="shared" si="67"/>
        <v>-1868968.4833461354</v>
      </c>
      <c r="L135" s="305">
        <f t="shared" si="67"/>
        <v>-2139827.1485332269</v>
      </c>
      <c r="M135" s="305">
        <f t="shared" si="67"/>
        <v>-2426513.0174810602</v>
      </c>
      <c r="N135" s="305">
        <f t="shared" si="59"/>
        <v>-2426513.0174810602</v>
      </c>
      <c r="O135" s="305">
        <f t="shared" si="67"/>
        <v>-2759566.9448769856</v>
      </c>
      <c r="P135" s="305">
        <f t="shared" si="67"/>
        <v>-3113063.4839175339</v>
      </c>
      <c r="Q135" s="305">
        <f t="shared" si="67"/>
        <v>-3464407.9205466947</v>
      </c>
      <c r="R135" s="305">
        <f t="shared" si="67"/>
        <v>-3628658.9201970361</v>
      </c>
      <c r="S135" s="305">
        <f t="shared" si="67"/>
        <v>-3614205.6117221592</v>
      </c>
      <c r="T135" s="305">
        <f t="shared" si="67"/>
        <v>-3490494.8648695541</v>
      </c>
      <c r="U135" s="305">
        <f t="shared" si="67"/>
        <v>-3093229.8990800977</v>
      </c>
      <c r="V135" s="305">
        <f t="shared" si="67"/>
        <v>-2500684.5970620229</v>
      </c>
      <c r="W135" s="305">
        <f t="shared" si="67"/>
        <v>-1792812.9054801865</v>
      </c>
      <c r="X135" s="305">
        <f t="shared" si="67"/>
        <v>-781113.9628411117</v>
      </c>
      <c r="Y135" s="305">
        <f t="shared" si="67"/>
        <v>431242.67163711251</v>
      </c>
      <c r="Z135" s="305">
        <f t="shared" si="67"/>
        <v>1764835.5902618857</v>
      </c>
      <c r="AA135" s="305">
        <f t="shared" si="60"/>
        <v>1764835.5902618857</v>
      </c>
      <c r="AB135" s="305">
        <f t="shared" si="67"/>
        <v>4177748.3295407994</v>
      </c>
      <c r="AC135" s="305">
        <f t="shared" si="67"/>
        <v>7535993.3767817616</v>
      </c>
      <c r="AD135" s="305">
        <f t="shared" si="67"/>
        <v>11679335.551106427</v>
      </c>
      <c r="AE135" s="305">
        <f t="shared" si="67"/>
        <v>17018365.800470367</v>
      </c>
      <c r="AF135" s="305">
        <f t="shared" si="67"/>
        <v>23233323.726425447</v>
      </c>
      <c r="AG135" s="305">
        <f t="shared" si="67"/>
        <v>29987112.2699189</v>
      </c>
      <c r="AH135" s="305">
        <f t="shared" si="67"/>
        <v>38198796.19766026</v>
      </c>
      <c r="AI135" s="305">
        <f t="shared" si="67"/>
        <v>47404724.779703334</v>
      </c>
      <c r="AJ135" s="305">
        <f t="shared" si="67"/>
        <v>57195289.565330341</v>
      </c>
      <c r="AK135" s="305">
        <f t="shared" si="67"/>
        <v>68309147.432863519</v>
      </c>
      <c r="AL135" s="305">
        <f t="shared" si="67"/>
        <v>80279997.234919071</v>
      </c>
      <c r="AM135" s="305">
        <f t="shared" si="67"/>
        <v>92706545.775252819</v>
      </c>
      <c r="AN135" s="305">
        <f t="shared" si="61"/>
        <v>92706545.775252819</v>
      </c>
    </row>
    <row r="137" spans="1:40" x14ac:dyDescent="0.3">
      <c r="A137" s="497" t="s">
        <v>149</v>
      </c>
    </row>
    <row r="138" spans="1:40" x14ac:dyDescent="0.3">
      <c r="A138" s="27" t="s">
        <v>156</v>
      </c>
      <c r="B138" s="305">
        <v>0</v>
      </c>
      <c r="C138" s="305">
        <v>0</v>
      </c>
      <c r="D138" s="305">
        <f t="shared" ref="D138:Z138" si="68">C138-D113</f>
        <v>0</v>
      </c>
      <c r="E138" s="305">
        <f t="shared" si="68"/>
        <v>0</v>
      </c>
      <c r="F138" s="305">
        <f t="shared" si="68"/>
        <v>0</v>
      </c>
      <c r="G138" s="305">
        <f t="shared" si="68"/>
        <v>0</v>
      </c>
      <c r="H138" s="305">
        <f t="shared" si="68"/>
        <v>0</v>
      </c>
      <c r="I138" s="305">
        <f t="shared" si="68"/>
        <v>0</v>
      </c>
      <c r="J138" s="305">
        <f t="shared" si="68"/>
        <v>0</v>
      </c>
      <c r="K138" s="305">
        <f t="shared" si="68"/>
        <v>0</v>
      </c>
      <c r="L138" s="305">
        <f t="shared" si="68"/>
        <v>0</v>
      </c>
      <c r="M138" s="305">
        <f t="shared" si="68"/>
        <v>0</v>
      </c>
      <c r="N138" s="305">
        <f>M138</f>
        <v>0</v>
      </c>
      <c r="O138" s="305">
        <f>M138-O113</f>
        <v>0</v>
      </c>
      <c r="P138" s="305">
        <f t="shared" si="68"/>
        <v>0</v>
      </c>
      <c r="Q138" s="305">
        <f t="shared" si="68"/>
        <v>0</v>
      </c>
      <c r="R138" s="305">
        <f t="shared" si="68"/>
        <v>0</v>
      </c>
      <c r="S138" s="305">
        <f t="shared" si="68"/>
        <v>0</v>
      </c>
      <c r="T138" s="305">
        <f t="shared" si="68"/>
        <v>0</v>
      </c>
      <c r="U138" s="305">
        <f t="shared" si="68"/>
        <v>0</v>
      </c>
      <c r="V138" s="305">
        <f t="shared" si="68"/>
        <v>0</v>
      </c>
      <c r="W138" s="305">
        <f t="shared" si="68"/>
        <v>0</v>
      </c>
      <c r="X138" s="305">
        <f t="shared" si="68"/>
        <v>0</v>
      </c>
      <c r="Y138" s="305">
        <f t="shared" si="68"/>
        <v>0</v>
      </c>
      <c r="Z138" s="305">
        <f t="shared" si="68"/>
        <v>0</v>
      </c>
      <c r="AA138" s="305">
        <f>Z138</f>
        <v>0</v>
      </c>
      <c r="AB138" s="305">
        <f>Z138-AB113</f>
        <v>0</v>
      </c>
      <c r="AC138" s="305">
        <f t="shared" ref="AC138:AM138" si="69">AB138-AC113</f>
        <v>0</v>
      </c>
      <c r="AD138" s="305">
        <f t="shared" si="69"/>
        <v>0</v>
      </c>
      <c r="AE138" s="305">
        <f t="shared" si="69"/>
        <v>0</v>
      </c>
      <c r="AF138" s="305">
        <f t="shared" si="69"/>
        <v>0</v>
      </c>
      <c r="AG138" s="305">
        <f t="shared" si="69"/>
        <v>0</v>
      </c>
      <c r="AH138" s="305">
        <f t="shared" si="69"/>
        <v>0</v>
      </c>
      <c r="AI138" s="305">
        <f t="shared" si="69"/>
        <v>0</v>
      </c>
      <c r="AJ138" s="305">
        <f t="shared" si="69"/>
        <v>0</v>
      </c>
      <c r="AK138" s="305">
        <f t="shared" si="69"/>
        <v>0</v>
      </c>
      <c r="AL138" s="305">
        <f t="shared" si="69"/>
        <v>0</v>
      </c>
      <c r="AM138" s="305">
        <f t="shared" si="69"/>
        <v>0</v>
      </c>
      <c r="AN138" s="305">
        <f>AM138</f>
        <v>0</v>
      </c>
    </row>
    <row r="139" spans="1:40" x14ac:dyDescent="0.3">
      <c r="A139" s="27" t="s">
        <v>157</v>
      </c>
      <c r="B139" s="498">
        <f>-B96</f>
        <v>0</v>
      </c>
      <c r="C139" s="498">
        <f t="shared" ref="C139:Z139" si="70">B139-C96</f>
        <v>0</v>
      </c>
      <c r="D139" s="498">
        <f t="shared" si="70"/>
        <v>0</v>
      </c>
      <c r="E139" s="498">
        <f t="shared" si="70"/>
        <v>0</v>
      </c>
      <c r="F139" s="498">
        <f t="shared" si="70"/>
        <v>0</v>
      </c>
      <c r="G139" s="498">
        <f t="shared" si="70"/>
        <v>0</v>
      </c>
      <c r="H139" s="498">
        <f t="shared" si="70"/>
        <v>0</v>
      </c>
      <c r="I139" s="498">
        <f t="shared" si="70"/>
        <v>0</v>
      </c>
      <c r="J139" s="498">
        <f t="shared" si="70"/>
        <v>0</v>
      </c>
      <c r="K139" s="498">
        <f t="shared" si="70"/>
        <v>0</v>
      </c>
      <c r="L139" s="498">
        <f t="shared" si="70"/>
        <v>0</v>
      </c>
      <c r="M139" s="498">
        <f t="shared" si="70"/>
        <v>0</v>
      </c>
      <c r="N139" s="555">
        <f>M139</f>
        <v>0</v>
      </c>
      <c r="O139" s="498">
        <f>M139-O96</f>
        <v>0</v>
      </c>
      <c r="P139" s="498">
        <f t="shared" si="70"/>
        <v>0</v>
      </c>
      <c r="Q139" s="498">
        <f t="shared" si="70"/>
        <v>0</v>
      </c>
      <c r="R139" s="498">
        <f t="shared" si="70"/>
        <v>0</v>
      </c>
      <c r="S139" s="498">
        <f t="shared" si="70"/>
        <v>0</v>
      </c>
      <c r="T139" s="498">
        <f t="shared" si="70"/>
        <v>0</v>
      </c>
      <c r="U139" s="498">
        <f t="shared" si="70"/>
        <v>0</v>
      </c>
      <c r="V139" s="498">
        <f t="shared" si="70"/>
        <v>0</v>
      </c>
      <c r="W139" s="498">
        <f t="shared" si="70"/>
        <v>0</v>
      </c>
      <c r="X139" s="498">
        <f t="shared" si="70"/>
        <v>0</v>
      </c>
      <c r="Y139" s="498">
        <f t="shared" si="70"/>
        <v>0</v>
      </c>
      <c r="Z139" s="498">
        <f t="shared" si="70"/>
        <v>0</v>
      </c>
      <c r="AA139" s="555">
        <f>Z139</f>
        <v>0</v>
      </c>
      <c r="AB139" s="498">
        <f>Z139-AB96</f>
        <v>0</v>
      </c>
      <c r="AC139" s="498">
        <f t="shared" ref="AC139:AM139" si="71">AB139-AC96</f>
        <v>0</v>
      </c>
      <c r="AD139" s="498">
        <f t="shared" si="71"/>
        <v>0</v>
      </c>
      <c r="AE139" s="498">
        <f t="shared" si="71"/>
        <v>0</v>
      </c>
      <c r="AF139" s="498">
        <f t="shared" si="71"/>
        <v>0</v>
      </c>
      <c r="AG139" s="498">
        <f t="shared" si="71"/>
        <v>0</v>
      </c>
      <c r="AH139" s="498">
        <f t="shared" si="71"/>
        <v>0</v>
      </c>
      <c r="AI139" s="498">
        <f t="shared" si="71"/>
        <v>0</v>
      </c>
      <c r="AJ139" s="498">
        <f t="shared" si="71"/>
        <v>0</v>
      </c>
      <c r="AK139" s="498">
        <f t="shared" si="71"/>
        <v>0</v>
      </c>
      <c r="AL139" s="498">
        <f t="shared" si="71"/>
        <v>0</v>
      </c>
      <c r="AM139" s="498">
        <f t="shared" si="71"/>
        <v>0</v>
      </c>
      <c r="AN139" s="498">
        <f>AM139</f>
        <v>0</v>
      </c>
    </row>
    <row r="140" spans="1:40" x14ac:dyDescent="0.3">
      <c r="A140" s="27" t="s">
        <v>158</v>
      </c>
      <c r="B140" s="499">
        <f t="shared" ref="B140:AM140" si="72">SUM(B138:B139)</f>
        <v>0</v>
      </c>
      <c r="C140" s="499">
        <f t="shared" si="72"/>
        <v>0</v>
      </c>
      <c r="D140" s="499">
        <f t="shared" si="72"/>
        <v>0</v>
      </c>
      <c r="E140" s="499">
        <f t="shared" si="72"/>
        <v>0</v>
      </c>
      <c r="F140" s="499">
        <f t="shared" si="72"/>
        <v>0</v>
      </c>
      <c r="G140" s="499">
        <f t="shared" si="72"/>
        <v>0</v>
      </c>
      <c r="H140" s="499">
        <f t="shared" si="72"/>
        <v>0</v>
      </c>
      <c r="I140" s="499">
        <f t="shared" si="72"/>
        <v>0</v>
      </c>
      <c r="J140" s="499">
        <f t="shared" si="72"/>
        <v>0</v>
      </c>
      <c r="K140" s="499">
        <f t="shared" si="72"/>
        <v>0</v>
      </c>
      <c r="L140" s="499">
        <f t="shared" si="72"/>
        <v>0</v>
      </c>
      <c r="M140" s="499">
        <f t="shared" si="72"/>
        <v>0</v>
      </c>
      <c r="N140" s="556">
        <f>M140</f>
        <v>0</v>
      </c>
      <c r="O140" s="499">
        <f t="shared" si="72"/>
        <v>0</v>
      </c>
      <c r="P140" s="499">
        <f t="shared" si="72"/>
        <v>0</v>
      </c>
      <c r="Q140" s="499">
        <f t="shared" si="72"/>
        <v>0</v>
      </c>
      <c r="R140" s="499">
        <f t="shared" si="72"/>
        <v>0</v>
      </c>
      <c r="S140" s="499">
        <f t="shared" si="72"/>
        <v>0</v>
      </c>
      <c r="T140" s="499">
        <f t="shared" si="72"/>
        <v>0</v>
      </c>
      <c r="U140" s="499">
        <f t="shared" si="72"/>
        <v>0</v>
      </c>
      <c r="V140" s="499">
        <f t="shared" si="72"/>
        <v>0</v>
      </c>
      <c r="W140" s="499">
        <f t="shared" si="72"/>
        <v>0</v>
      </c>
      <c r="X140" s="499">
        <f t="shared" si="72"/>
        <v>0</v>
      </c>
      <c r="Y140" s="499">
        <f t="shared" si="72"/>
        <v>0</v>
      </c>
      <c r="Z140" s="499">
        <f t="shared" si="72"/>
        <v>0</v>
      </c>
      <c r="AA140" s="556">
        <f>Z140</f>
        <v>0</v>
      </c>
      <c r="AB140" s="499">
        <f t="shared" si="72"/>
        <v>0</v>
      </c>
      <c r="AC140" s="499">
        <f t="shared" si="72"/>
        <v>0</v>
      </c>
      <c r="AD140" s="499">
        <f t="shared" si="72"/>
        <v>0</v>
      </c>
      <c r="AE140" s="499">
        <f t="shared" si="72"/>
        <v>0</v>
      </c>
      <c r="AF140" s="499">
        <f t="shared" si="72"/>
        <v>0</v>
      </c>
      <c r="AG140" s="499">
        <f t="shared" si="72"/>
        <v>0</v>
      </c>
      <c r="AH140" s="499">
        <f t="shared" si="72"/>
        <v>0</v>
      </c>
      <c r="AI140" s="499">
        <f t="shared" si="72"/>
        <v>0</v>
      </c>
      <c r="AJ140" s="499">
        <f t="shared" si="72"/>
        <v>0</v>
      </c>
      <c r="AK140" s="499">
        <f t="shared" si="72"/>
        <v>0</v>
      </c>
      <c r="AL140" s="499">
        <f t="shared" si="72"/>
        <v>0</v>
      </c>
      <c r="AM140" s="499">
        <f t="shared" si="72"/>
        <v>0</v>
      </c>
      <c r="AN140" s="499">
        <f>AM140</f>
        <v>0</v>
      </c>
    </row>
    <row r="142" spans="1:40" ht="15" thickBot="1" x14ac:dyDescent="0.35">
      <c r="A142" s="27" t="s">
        <v>159</v>
      </c>
      <c r="B142" s="500">
        <f t="shared" ref="B142:AM142" si="73">B140+B135</f>
        <v>-50160.833344999992</v>
      </c>
      <c r="C142" s="500">
        <f t="shared" si="73"/>
        <v>-154175.1080558406</v>
      </c>
      <c r="D142" s="500">
        <f t="shared" si="73"/>
        <v>-272762.14753337554</v>
      </c>
      <c r="E142" s="500">
        <f t="shared" si="73"/>
        <v>-424743.76391058392</v>
      </c>
      <c r="F142" s="500">
        <f t="shared" si="73"/>
        <v>-680347.72508302797</v>
      </c>
      <c r="G142" s="500">
        <f t="shared" si="73"/>
        <v>-899809.75248120481</v>
      </c>
      <c r="H142" s="500">
        <f t="shared" si="73"/>
        <v>-1102911.4961465055</v>
      </c>
      <c r="I142" s="500">
        <f t="shared" si="73"/>
        <v>-1335446.7648715971</v>
      </c>
      <c r="J142" s="500">
        <f t="shared" si="73"/>
        <v>-1603913.5143896418</v>
      </c>
      <c r="K142" s="500">
        <f t="shared" si="73"/>
        <v>-1868968.4833461354</v>
      </c>
      <c r="L142" s="500">
        <f t="shared" si="73"/>
        <v>-2139827.1485332269</v>
      </c>
      <c r="M142" s="500">
        <f t="shared" si="73"/>
        <v>-2426513.0174810602</v>
      </c>
      <c r="N142" s="500">
        <f>M142</f>
        <v>-2426513.0174810602</v>
      </c>
      <c r="O142" s="500">
        <f t="shared" si="73"/>
        <v>-2759566.9448769856</v>
      </c>
      <c r="P142" s="500">
        <f t="shared" si="73"/>
        <v>-3113063.4839175339</v>
      </c>
      <c r="Q142" s="500">
        <f t="shared" si="73"/>
        <v>-3464407.9205466947</v>
      </c>
      <c r="R142" s="500">
        <f t="shared" si="73"/>
        <v>-3628658.9201970361</v>
      </c>
      <c r="S142" s="500">
        <f t="shared" si="73"/>
        <v>-3614205.6117221592</v>
      </c>
      <c r="T142" s="500">
        <f t="shared" si="73"/>
        <v>-3490494.8648695541</v>
      </c>
      <c r="U142" s="500">
        <f t="shared" si="73"/>
        <v>-3093229.8990800977</v>
      </c>
      <c r="V142" s="500">
        <f t="shared" si="73"/>
        <v>-2500684.5970620229</v>
      </c>
      <c r="W142" s="500">
        <f t="shared" si="73"/>
        <v>-1792812.9054801865</v>
      </c>
      <c r="X142" s="500">
        <f t="shared" si="73"/>
        <v>-781113.9628411117</v>
      </c>
      <c r="Y142" s="500">
        <f t="shared" si="73"/>
        <v>431242.67163711251</v>
      </c>
      <c r="Z142" s="500">
        <f t="shared" si="73"/>
        <v>1764835.5902618857</v>
      </c>
      <c r="AA142" s="500">
        <f>Z142</f>
        <v>1764835.5902618857</v>
      </c>
      <c r="AB142" s="500">
        <f t="shared" si="73"/>
        <v>4177748.3295407994</v>
      </c>
      <c r="AC142" s="500">
        <f t="shared" si="73"/>
        <v>7535993.3767817616</v>
      </c>
      <c r="AD142" s="500">
        <f t="shared" si="73"/>
        <v>11679335.551106427</v>
      </c>
      <c r="AE142" s="500">
        <f t="shared" si="73"/>
        <v>17018365.800470367</v>
      </c>
      <c r="AF142" s="500">
        <f t="shared" si="73"/>
        <v>23233323.726425447</v>
      </c>
      <c r="AG142" s="500">
        <f t="shared" si="73"/>
        <v>29987112.2699189</v>
      </c>
      <c r="AH142" s="500">
        <f t="shared" si="73"/>
        <v>38198796.19766026</v>
      </c>
      <c r="AI142" s="500">
        <f t="shared" si="73"/>
        <v>47404724.779703334</v>
      </c>
      <c r="AJ142" s="500">
        <f t="shared" si="73"/>
        <v>57195289.565330341</v>
      </c>
      <c r="AK142" s="500">
        <f t="shared" si="73"/>
        <v>68309147.432863519</v>
      </c>
      <c r="AL142" s="500">
        <f t="shared" si="73"/>
        <v>80279997.234919071</v>
      </c>
      <c r="AM142" s="500">
        <f t="shared" si="73"/>
        <v>92706545.775252819</v>
      </c>
      <c r="AN142" s="500">
        <f>AM142</f>
        <v>92706545.775252819</v>
      </c>
    </row>
    <row r="143" spans="1:40" ht="15" thickTop="1" x14ac:dyDescent="0.3"/>
    <row r="144" spans="1:40" x14ac:dyDescent="0.3">
      <c r="A144" s="497" t="s">
        <v>160</v>
      </c>
    </row>
    <row r="145" spans="1:40" x14ac:dyDescent="0.3">
      <c r="A145" s="27" t="s">
        <v>161</v>
      </c>
      <c r="B145" s="305">
        <f>+B106</f>
        <v>45283</v>
      </c>
      <c r="C145" s="305">
        <f t="shared" ref="C145:Z145" si="74">B145+C106</f>
        <v>63733</v>
      </c>
      <c r="D145" s="305">
        <f t="shared" si="74"/>
        <v>97563</v>
      </c>
      <c r="E145" s="305">
        <f t="shared" si="74"/>
        <v>169993</v>
      </c>
      <c r="F145" s="305">
        <f t="shared" si="74"/>
        <v>128093</v>
      </c>
      <c r="G145" s="305">
        <f t="shared" si="74"/>
        <v>131743</v>
      </c>
      <c r="H145" s="305">
        <f t="shared" si="74"/>
        <v>135243</v>
      </c>
      <c r="I145" s="305">
        <f t="shared" si="74"/>
        <v>164973</v>
      </c>
      <c r="J145" s="305">
        <f t="shared" si="74"/>
        <v>163823</v>
      </c>
      <c r="K145" s="305">
        <f t="shared" si="74"/>
        <v>181233</v>
      </c>
      <c r="L145" s="305">
        <f t="shared" si="74"/>
        <v>172033</v>
      </c>
      <c r="M145" s="305">
        <f t="shared" si="74"/>
        <v>175483</v>
      </c>
      <c r="N145" s="305">
        <f>M145</f>
        <v>175483</v>
      </c>
      <c r="O145" s="305">
        <f>M145+O106</f>
        <v>240290</v>
      </c>
      <c r="P145" s="305">
        <f t="shared" si="74"/>
        <v>231790</v>
      </c>
      <c r="Q145" s="305">
        <f t="shared" si="74"/>
        <v>220840</v>
      </c>
      <c r="R145" s="305">
        <f t="shared" si="74"/>
        <v>224640</v>
      </c>
      <c r="S145" s="305">
        <f t="shared" si="74"/>
        <v>216640</v>
      </c>
      <c r="T145" s="305">
        <f t="shared" si="74"/>
        <v>218140</v>
      </c>
      <c r="U145" s="305">
        <f t="shared" si="74"/>
        <v>225590</v>
      </c>
      <c r="V145" s="305">
        <f t="shared" si="74"/>
        <v>221220</v>
      </c>
      <c r="W145" s="305">
        <f t="shared" si="74"/>
        <v>223220</v>
      </c>
      <c r="X145" s="305">
        <f t="shared" si="74"/>
        <v>232220</v>
      </c>
      <c r="Y145" s="305">
        <f t="shared" si="74"/>
        <v>225420</v>
      </c>
      <c r="Z145" s="305">
        <f t="shared" si="74"/>
        <v>225420</v>
      </c>
      <c r="AA145" s="305">
        <f>Z145</f>
        <v>225420</v>
      </c>
      <c r="AB145" s="305">
        <f>Z145+AB106</f>
        <v>361254</v>
      </c>
      <c r="AC145" s="305">
        <f t="shared" ref="AC145:AM145" si="75">AB145+AC106</f>
        <v>301254</v>
      </c>
      <c r="AD145" s="305">
        <f t="shared" si="75"/>
        <v>317314</v>
      </c>
      <c r="AE145" s="305">
        <f t="shared" si="75"/>
        <v>348714</v>
      </c>
      <c r="AF145" s="305">
        <f t="shared" si="75"/>
        <v>317914</v>
      </c>
      <c r="AG145" s="305">
        <f t="shared" si="75"/>
        <v>314344</v>
      </c>
      <c r="AH145" s="305">
        <f t="shared" si="75"/>
        <v>341624</v>
      </c>
      <c r="AI145" s="305">
        <f t="shared" si="75"/>
        <v>323424</v>
      </c>
      <c r="AJ145" s="305">
        <f t="shared" si="75"/>
        <v>323424</v>
      </c>
      <c r="AK145" s="305">
        <f t="shared" si="75"/>
        <v>344424</v>
      </c>
      <c r="AL145" s="305">
        <f t="shared" si="75"/>
        <v>323424</v>
      </c>
      <c r="AM145" s="305">
        <f t="shared" si="75"/>
        <v>323424</v>
      </c>
      <c r="AN145" s="305">
        <f>AM145</f>
        <v>323424</v>
      </c>
    </row>
    <row r="146" spans="1:40" x14ac:dyDescent="0.3">
      <c r="A146" s="27" t="s">
        <v>162</v>
      </c>
      <c r="B146" s="501">
        <f>SUM(B145:B145)</f>
        <v>45283</v>
      </c>
      <c r="C146" s="501">
        <f t="shared" ref="C146:AM146" si="76">SUM(C145:C145)</f>
        <v>63733</v>
      </c>
      <c r="D146" s="501">
        <f t="shared" si="76"/>
        <v>97563</v>
      </c>
      <c r="E146" s="501">
        <f t="shared" si="76"/>
        <v>169993</v>
      </c>
      <c r="F146" s="501">
        <f t="shared" si="76"/>
        <v>128093</v>
      </c>
      <c r="G146" s="501">
        <f t="shared" si="76"/>
        <v>131743</v>
      </c>
      <c r="H146" s="501">
        <f t="shared" si="76"/>
        <v>135243</v>
      </c>
      <c r="I146" s="501">
        <f t="shared" si="76"/>
        <v>164973</v>
      </c>
      <c r="J146" s="501">
        <f t="shared" si="76"/>
        <v>163823</v>
      </c>
      <c r="K146" s="501">
        <f t="shared" si="76"/>
        <v>181233</v>
      </c>
      <c r="L146" s="501">
        <f t="shared" si="76"/>
        <v>172033</v>
      </c>
      <c r="M146" s="501">
        <f t="shared" si="76"/>
        <v>175483</v>
      </c>
      <c r="N146" s="501">
        <f>M146</f>
        <v>175483</v>
      </c>
      <c r="O146" s="501">
        <f t="shared" si="76"/>
        <v>240290</v>
      </c>
      <c r="P146" s="501">
        <f t="shared" si="76"/>
        <v>231790</v>
      </c>
      <c r="Q146" s="501">
        <f t="shared" si="76"/>
        <v>220840</v>
      </c>
      <c r="R146" s="501">
        <f t="shared" si="76"/>
        <v>224640</v>
      </c>
      <c r="S146" s="501">
        <f t="shared" si="76"/>
        <v>216640</v>
      </c>
      <c r="T146" s="501">
        <f t="shared" si="76"/>
        <v>218140</v>
      </c>
      <c r="U146" s="501">
        <f t="shared" si="76"/>
        <v>225590</v>
      </c>
      <c r="V146" s="501">
        <f t="shared" si="76"/>
        <v>221220</v>
      </c>
      <c r="W146" s="501">
        <f t="shared" si="76"/>
        <v>223220</v>
      </c>
      <c r="X146" s="501">
        <f t="shared" si="76"/>
        <v>232220</v>
      </c>
      <c r="Y146" s="501">
        <f t="shared" si="76"/>
        <v>225420</v>
      </c>
      <c r="Z146" s="501">
        <f t="shared" si="76"/>
        <v>225420</v>
      </c>
      <c r="AA146" s="501">
        <f>Z146</f>
        <v>225420</v>
      </c>
      <c r="AB146" s="501">
        <f t="shared" si="76"/>
        <v>361254</v>
      </c>
      <c r="AC146" s="501">
        <f t="shared" si="76"/>
        <v>301254</v>
      </c>
      <c r="AD146" s="501">
        <f t="shared" si="76"/>
        <v>317314</v>
      </c>
      <c r="AE146" s="501">
        <f t="shared" si="76"/>
        <v>348714</v>
      </c>
      <c r="AF146" s="501">
        <f t="shared" si="76"/>
        <v>317914</v>
      </c>
      <c r="AG146" s="501">
        <f t="shared" si="76"/>
        <v>314344</v>
      </c>
      <c r="AH146" s="501">
        <f t="shared" si="76"/>
        <v>341624</v>
      </c>
      <c r="AI146" s="501">
        <f t="shared" si="76"/>
        <v>323424</v>
      </c>
      <c r="AJ146" s="501">
        <f t="shared" si="76"/>
        <v>323424</v>
      </c>
      <c r="AK146" s="501">
        <f t="shared" si="76"/>
        <v>344424</v>
      </c>
      <c r="AL146" s="501">
        <f t="shared" si="76"/>
        <v>323424</v>
      </c>
      <c r="AM146" s="501">
        <f t="shared" si="76"/>
        <v>323424</v>
      </c>
      <c r="AN146" s="501">
        <f>AM146</f>
        <v>323424</v>
      </c>
    </row>
    <row r="148" spans="1:40" x14ac:dyDescent="0.3">
      <c r="A148" s="497" t="s">
        <v>163</v>
      </c>
    </row>
    <row r="149" spans="1:40" x14ac:dyDescent="0.3">
      <c r="A149" s="27" t="s">
        <v>164</v>
      </c>
      <c r="B149" s="305">
        <v>0</v>
      </c>
      <c r="C149" s="305">
        <f t="shared" ref="C149:Z149" si="77">B149+C118</f>
        <v>0</v>
      </c>
      <c r="D149" s="305">
        <f t="shared" si="77"/>
        <v>0</v>
      </c>
      <c r="E149" s="305">
        <f t="shared" si="77"/>
        <v>0</v>
      </c>
      <c r="F149" s="305">
        <f t="shared" si="77"/>
        <v>0</v>
      </c>
      <c r="G149" s="305">
        <f t="shared" si="77"/>
        <v>0</v>
      </c>
      <c r="H149" s="305">
        <f t="shared" si="77"/>
        <v>0</v>
      </c>
      <c r="I149" s="305">
        <f t="shared" si="77"/>
        <v>0</v>
      </c>
      <c r="J149" s="305">
        <f t="shared" si="77"/>
        <v>0</v>
      </c>
      <c r="K149" s="305">
        <f t="shared" si="77"/>
        <v>0</v>
      </c>
      <c r="L149" s="305">
        <f t="shared" si="77"/>
        <v>0</v>
      </c>
      <c r="M149" s="305">
        <f t="shared" si="77"/>
        <v>0</v>
      </c>
      <c r="N149" s="305">
        <f>M149</f>
        <v>0</v>
      </c>
      <c r="O149" s="305">
        <f>M149+O118</f>
        <v>0</v>
      </c>
      <c r="P149" s="305">
        <f t="shared" si="77"/>
        <v>0</v>
      </c>
      <c r="Q149" s="305">
        <f t="shared" si="77"/>
        <v>0</v>
      </c>
      <c r="R149" s="305">
        <f t="shared" si="77"/>
        <v>0</v>
      </c>
      <c r="S149" s="305">
        <f t="shared" si="77"/>
        <v>0</v>
      </c>
      <c r="T149" s="305">
        <f t="shared" si="77"/>
        <v>0</v>
      </c>
      <c r="U149" s="305">
        <f t="shared" si="77"/>
        <v>0</v>
      </c>
      <c r="V149" s="305">
        <f t="shared" si="77"/>
        <v>0</v>
      </c>
      <c r="W149" s="305">
        <f t="shared" si="77"/>
        <v>0</v>
      </c>
      <c r="X149" s="305">
        <f t="shared" si="77"/>
        <v>0</v>
      </c>
      <c r="Y149" s="305">
        <f t="shared" si="77"/>
        <v>0</v>
      </c>
      <c r="Z149" s="305">
        <f t="shared" si="77"/>
        <v>0</v>
      </c>
      <c r="AA149" s="305"/>
      <c r="AB149" s="305">
        <f>Z149+AB118</f>
        <v>0</v>
      </c>
      <c r="AC149" s="305">
        <f t="shared" ref="AC149:AM149" si="78">AB149+AC118</f>
        <v>0</v>
      </c>
      <c r="AD149" s="305">
        <f t="shared" si="78"/>
        <v>0</v>
      </c>
      <c r="AE149" s="305">
        <f t="shared" si="78"/>
        <v>0</v>
      </c>
      <c r="AF149" s="305">
        <f t="shared" si="78"/>
        <v>0</v>
      </c>
      <c r="AG149" s="305">
        <f t="shared" si="78"/>
        <v>0</v>
      </c>
      <c r="AH149" s="305">
        <f t="shared" si="78"/>
        <v>0</v>
      </c>
      <c r="AI149" s="305">
        <f t="shared" si="78"/>
        <v>0</v>
      </c>
      <c r="AJ149" s="305">
        <f t="shared" si="78"/>
        <v>0</v>
      </c>
      <c r="AK149" s="305">
        <f t="shared" si="78"/>
        <v>0</v>
      </c>
      <c r="AL149" s="305">
        <f t="shared" si="78"/>
        <v>0</v>
      </c>
      <c r="AM149" s="305">
        <f t="shared" si="78"/>
        <v>0</v>
      </c>
      <c r="AN149" s="305">
        <f>AM149</f>
        <v>0</v>
      </c>
    </row>
    <row r="150" spans="1:40" x14ac:dyDescent="0.3">
      <c r="A150" s="27" t="s">
        <v>165</v>
      </c>
      <c r="B150" s="305">
        <f>+B117</f>
        <v>0</v>
      </c>
      <c r="C150" s="305">
        <f t="shared" ref="C150:Z150" si="79">B150+C117</f>
        <v>0</v>
      </c>
      <c r="D150" s="305">
        <f t="shared" si="79"/>
        <v>0</v>
      </c>
      <c r="E150" s="305">
        <f t="shared" si="79"/>
        <v>0</v>
      </c>
      <c r="F150" s="305">
        <f t="shared" si="79"/>
        <v>0</v>
      </c>
      <c r="G150" s="305">
        <f t="shared" si="79"/>
        <v>0</v>
      </c>
      <c r="H150" s="305">
        <f t="shared" si="79"/>
        <v>0</v>
      </c>
      <c r="I150" s="305">
        <f t="shared" si="79"/>
        <v>0</v>
      </c>
      <c r="J150" s="305">
        <f t="shared" si="79"/>
        <v>0</v>
      </c>
      <c r="K150" s="305">
        <f t="shared" si="79"/>
        <v>0</v>
      </c>
      <c r="L150" s="305">
        <f t="shared" si="79"/>
        <v>0</v>
      </c>
      <c r="M150" s="305">
        <f t="shared" si="79"/>
        <v>0</v>
      </c>
      <c r="N150" s="305">
        <f>M150</f>
        <v>0</v>
      </c>
      <c r="O150" s="305">
        <f>M150+O117</f>
        <v>0</v>
      </c>
      <c r="P150" s="305">
        <f t="shared" si="79"/>
        <v>0</v>
      </c>
      <c r="Q150" s="305">
        <f t="shared" si="79"/>
        <v>0</v>
      </c>
      <c r="R150" s="305">
        <f t="shared" si="79"/>
        <v>0</v>
      </c>
      <c r="S150" s="305">
        <f t="shared" si="79"/>
        <v>0</v>
      </c>
      <c r="T150" s="305">
        <f t="shared" si="79"/>
        <v>0</v>
      </c>
      <c r="U150" s="305">
        <f t="shared" si="79"/>
        <v>0</v>
      </c>
      <c r="V150" s="305">
        <f t="shared" si="79"/>
        <v>0</v>
      </c>
      <c r="W150" s="305">
        <f t="shared" si="79"/>
        <v>0</v>
      </c>
      <c r="X150" s="305">
        <f t="shared" si="79"/>
        <v>0</v>
      </c>
      <c r="Y150" s="305">
        <f t="shared" si="79"/>
        <v>0</v>
      </c>
      <c r="Z150" s="305">
        <f t="shared" si="79"/>
        <v>0</v>
      </c>
      <c r="AA150" s="305"/>
      <c r="AB150" s="305">
        <f>Z150+AB117</f>
        <v>0</v>
      </c>
      <c r="AC150" s="305">
        <f t="shared" ref="AC150:AM150" si="80">AB150+AC117</f>
        <v>0</v>
      </c>
      <c r="AD150" s="305">
        <f t="shared" si="80"/>
        <v>0</v>
      </c>
      <c r="AE150" s="305">
        <f t="shared" si="80"/>
        <v>0</v>
      </c>
      <c r="AF150" s="305">
        <f t="shared" si="80"/>
        <v>0</v>
      </c>
      <c r="AG150" s="305">
        <f t="shared" si="80"/>
        <v>0</v>
      </c>
      <c r="AH150" s="305">
        <f t="shared" si="80"/>
        <v>0</v>
      </c>
      <c r="AI150" s="305">
        <f t="shared" si="80"/>
        <v>0</v>
      </c>
      <c r="AJ150" s="305">
        <f t="shared" si="80"/>
        <v>0</v>
      </c>
      <c r="AK150" s="305">
        <f t="shared" si="80"/>
        <v>0</v>
      </c>
      <c r="AL150" s="305">
        <f t="shared" si="80"/>
        <v>0</v>
      </c>
      <c r="AM150" s="305">
        <f t="shared" si="80"/>
        <v>0</v>
      </c>
      <c r="AN150" s="305">
        <f>AM150</f>
        <v>0</v>
      </c>
    </row>
    <row r="151" spans="1:40" x14ac:dyDescent="0.3">
      <c r="A151" s="27" t="s">
        <v>166</v>
      </c>
      <c r="B151" s="498">
        <f>+B87</f>
        <v>-95443.833344999992</v>
      </c>
      <c r="C151" s="498">
        <f t="shared" ref="C151:Z151" si="81">B151+C87</f>
        <v>-217908.1080558406</v>
      </c>
      <c r="D151" s="498">
        <f t="shared" si="81"/>
        <v>-370325.14753337554</v>
      </c>
      <c r="E151" s="498">
        <f t="shared" si="81"/>
        <v>-594736.76391058392</v>
      </c>
      <c r="F151" s="498">
        <f t="shared" si="81"/>
        <v>-808440.72508302797</v>
      </c>
      <c r="G151" s="498">
        <f t="shared" si="81"/>
        <v>-1031552.7524812048</v>
      </c>
      <c r="H151" s="498">
        <f t="shared" si="81"/>
        <v>-1238154.4961465055</v>
      </c>
      <c r="I151" s="498">
        <f t="shared" si="81"/>
        <v>-1500419.7648715971</v>
      </c>
      <c r="J151" s="498">
        <f t="shared" si="81"/>
        <v>-1767736.5143896418</v>
      </c>
      <c r="K151" s="498">
        <f t="shared" si="81"/>
        <v>-2050201.4833461354</v>
      </c>
      <c r="L151" s="498">
        <f t="shared" si="81"/>
        <v>-2311860.1485332265</v>
      </c>
      <c r="M151" s="498">
        <f t="shared" si="81"/>
        <v>-2601996.0174810598</v>
      </c>
      <c r="N151" s="555">
        <f>M151</f>
        <v>-2601996.0174810598</v>
      </c>
      <c r="O151" s="498">
        <f>M151+O87</f>
        <v>-2999856.9448769856</v>
      </c>
      <c r="P151" s="498">
        <f t="shared" si="81"/>
        <v>-3344853.4839175339</v>
      </c>
      <c r="Q151" s="498">
        <f t="shared" si="81"/>
        <v>-3685247.9205466947</v>
      </c>
      <c r="R151" s="498">
        <f t="shared" si="81"/>
        <v>-3853298.9201970361</v>
      </c>
      <c r="S151" s="498">
        <f t="shared" si="81"/>
        <v>-3830845.6117221592</v>
      </c>
      <c r="T151" s="498">
        <f t="shared" si="81"/>
        <v>-3708634.8648695541</v>
      </c>
      <c r="U151" s="498">
        <f t="shared" si="81"/>
        <v>-3318819.8990800977</v>
      </c>
      <c r="V151" s="498">
        <f t="shared" si="81"/>
        <v>-2721904.5970620229</v>
      </c>
      <c r="W151" s="498">
        <f t="shared" si="81"/>
        <v>-2016032.9054801867</v>
      </c>
      <c r="X151" s="498">
        <f t="shared" si="81"/>
        <v>-1013333.9628411119</v>
      </c>
      <c r="Y151" s="498">
        <f t="shared" si="81"/>
        <v>205822.67163711227</v>
      </c>
      <c r="Z151" s="498">
        <f t="shared" si="81"/>
        <v>1539415.5902618854</v>
      </c>
      <c r="AA151" s="555">
        <f>Z151</f>
        <v>1539415.5902618854</v>
      </c>
      <c r="AB151" s="498">
        <f>Z151+AB87</f>
        <v>3816494.3295407989</v>
      </c>
      <c r="AC151" s="498">
        <f t="shared" ref="AC151:AM151" si="82">AB151+AC87</f>
        <v>7234739.3767817616</v>
      </c>
      <c r="AD151" s="498">
        <f t="shared" si="82"/>
        <v>11362021.551106427</v>
      </c>
      <c r="AE151" s="498">
        <f t="shared" si="82"/>
        <v>16669651.800470367</v>
      </c>
      <c r="AF151" s="498">
        <f t="shared" si="82"/>
        <v>22915409.726425447</v>
      </c>
      <c r="AG151" s="498">
        <f t="shared" si="82"/>
        <v>29672768.2699189</v>
      </c>
      <c r="AH151" s="498">
        <f t="shared" si="82"/>
        <v>37857172.19766026</v>
      </c>
      <c r="AI151" s="498">
        <f t="shared" si="82"/>
        <v>47081300.779703327</v>
      </c>
      <c r="AJ151" s="498">
        <f t="shared" si="82"/>
        <v>56871865.565330327</v>
      </c>
      <c r="AK151" s="498">
        <f t="shared" si="82"/>
        <v>67964723.432863504</v>
      </c>
      <c r="AL151" s="498">
        <f t="shared" si="82"/>
        <v>79956573.234919071</v>
      </c>
      <c r="AM151" s="498">
        <f t="shared" si="82"/>
        <v>92383121.775252819</v>
      </c>
      <c r="AN151" s="498">
        <f>AM151</f>
        <v>92383121.775252819</v>
      </c>
    </row>
    <row r="152" spans="1:40" x14ac:dyDescent="0.3">
      <c r="A152" s="27" t="s">
        <v>167</v>
      </c>
      <c r="B152" s="499">
        <f t="shared" ref="B152:AM152" si="83">SUM(B149:B151)</f>
        <v>-95443.833344999992</v>
      </c>
      <c r="C152" s="499">
        <f t="shared" si="83"/>
        <v>-217908.1080558406</v>
      </c>
      <c r="D152" s="499">
        <f t="shared" si="83"/>
        <v>-370325.14753337554</v>
      </c>
      <c r="E152" s="499">
        <f t="shared" si="83"/>
        <v>-594736.76391058392</v>
      </c>
      <c r="F152" s="499">
        <f t="shared" si="83"/>
        <v>-808440.72508302797</v>
      </c>
      <c r="G152" s="499">
        <f t="shared" si="83"/>
        <v>-1031552.7524812048</v>
      </c>
      <c r="H152" s="499">
        <f t="shared" si="83"/>
        <v>-1238154.4961465055</v>
      </c>
      <c r="I152" s="499">
        <f t="shared" si="83"/>
        <v>-1500419.7648715971</v>
      </c>
      <c r="J152" s="499">
        <f t="shared" si="83"/>
        <v>-1767736.5143896418</v>
      </c>
      <c r="K152" s="499">
        <f t="shared" si="83"/>
        <v>-2050201.4833461354</v>
      </c>
      <c r="L152" s="499">
        <f t="shared" si="83"/>
        <v>-2311860.1485332265</v>
      </c>
      <c r="M152" s="499">
        <f t="shared" si="83"/>
        <v>-2601996.0174810598</v>
      </c>
      <c r="N152" s="556">
        <f>M152</f>
        <v>-2601996.0174810598</v>
      </c>
      <c r="O152" s="499">
        <f t="shared" si="83"/>
        <v>-2999856.9448769856</v>
      </c>
      <c r="P152" s="499">
        <f t="shared" si="83"/>
        <v>-3344853.4839175339</v>
      </c>
      <c r="Q152" s="499">
        <f t="shared" si="83"/>
        <v>-3685247.9205466947</v>
      </c>
      <c r="R152" s="499">
        <f t="shared" si="83"/>
        <v>-3853298.9201970361</v>
      </c>
      <c r="S152" s="499">
        <f t="shared" si="83"/>
        <v>-3830845.6117221592</v>
      </c>
      <c r="T152" s="499">
        <f t="shared" si="83"/>
        <v>-3708634.8648695541</v>
      </c>
      <c r="U152" s="499">
        <f t="shared" si="83"/>
        <v>-3318819.8990800977</v>
      </c>
      <c r="V152" s="499">
        <f t="shared" si="83"/>
        <v>-2721904.5970620229</v>
      </c>
      <c r="W152" s="499">
        <f t="shared" si="83"/>
        <v>-2016032.9054801867</v>
      </c>
      <c r="X152" s="499">
        <f t="shared" si="83"/>
        <v>-1013333.9628411119</v>
      </c>
      <c r="Y152" s="499">
        <f t="shared" si="83"/>
        <v>205822.67163711227</v>
      </c>
      <c r="Z152" s="499">
        <f t="shared" si="83"/>
        <v>1539415.5902618854</v>
      </c>
      <c r="AA152" s="556">
        <f>Z152</f>
        <v>1539415.5902618854</v>
      </c>
      <c r="AB152" s="499">
        <f t="shared" si="83"/>
        <v>3816494.3295407989</v>
      </c>
      <c r="AC152" s="499">
        <f t="shared" si="83"/>
        <v>7234739.3767817616</v>
      </c>
      <c r="AD152" s="499">
        <f t="shared" si="83"/>
        <v>11362021.551106427</v>
      </c>
      <c r="AE152" s="499">
        <f t="shared" si="83"/>
        <v>16669651.800470367</v>
      </c>
      <c r="AF152" s="499">
        <f t="shared" si="83"/>
        <v>22915409.726425447</v>
      </c>
      <c r="AG152" s="499">
        <f t="shared" si="83"/>
        <v>29672768.2699189</v>
      </c>
      <c r="AH152" s="499">
        <f t="shared" si="83"/>
        <v>37857172.19766026</v>
      </c>
      <c r="AI152" s="499">
        <f t="shared" si="83"/>
        <v>47081300.779703327</v>
      </c>
      <c r="AJ152" s="499">
        <f t="shared" si="83"/>
        <v>56871865.565330327</v>
      </c>
      <c r="AK152" s="499">
        <f t="shared" si="83"/>
        <v>67964723.432863504</v>
      </c>
      <c r="AL152" s="499">
        <f t="shared" si="83"/>
        <v>79956573.234919071</v>
      </c>
      <c r="AM152" s="499">
        <f t="shared" si="83"/>
        <v>92383121.775252819</v>
      </c>
      <c r="AN152" s="499">
        <f>AM152</f>
        <v>92383121.775252819</v>
      </c>
    </row>
    <row r="154" spans="1:40" ht="15" thickBot="1" x14ac:dyDescent="0.35">
      <c r="A154" s="27" t="s">
        <v>168</v>
      </c>
      <c r="B154" s="500">
        <f>B146+B152</f>
        <v>-50160.833344999992</v>
      </c>
      <c r="C154" s="500">
        <f t="shared" ref="C154:AM154" si="84">C146+C152</f>
        <v>-154175.1080558406</v>
      </c>
      <c r="D154" s="500">
        <f t="shared" si="84"/>
        <v>-272762.14753337554</v>
      </c>
      <c r="E154" s="500">
        <f t="shared" si="84"/>
        <v>-424743.76391058392</v>
      </c>
      <c r="F154" s="500">
        <f t="shared" si="84"/>
        <v>-680347.72508302797</v>
      </c>
      <c r="G154" s="500">
        <f t="shared" si="84"/>
        <v>-899809.75248120481</v>
      </c>
      <c r="H154" s="500">
        <f t="shared" si="84"/>
        <v>-1102911.4961465055</v>
      </c>
      <c r="I154" s="500">
        <f t="shared" si="84"/>
        <v>-1335446.7648715971</v>
      </c>
      <c r="J154" s="500">
        <f t="shared" si="84"/>
        <v>-1603913.5143896418</v>
      </c>
      <c r="K154" s="500">
        <f t="shared" si="84"/>
        <v>-1868968.4833461354</v>
      </c>
      <c r="L154" s="500">
        <f t="shared" si="84"/>
        <v>-2139827.1485332265</v>
      </c>
      <c r="M154" s="500">
        <f t="shared" si="84"/>
        <v>-2426513.0174810598</v>
      </c>
      <c r="N154" s="500">
        <f>M154</f>
        <v>-2426513.0174810598</v>
      </c>
      <c r="O154" s="500">
        <f t="shared" si="84"/>
        <v>-2759566.9448769856</v>
      </c>
      <c r="P154" s="500">
        <f t="shared" si="84"/>
        <v>-3113063.4839175339</v>
      </c>
      <c r="Q154" s="500">
        <f t="shared" si="84"/>
        <v>-3464407.9205466947</v>
      </c>
      <c r="R154" s="500">
        <f t="shared" si="84"/>
        <v>-3628658.9201970361</v>
      </c>
      <c r="S154" s="500">
        <f t="shared" si="84"/>
        <v>-3614205.6117221592</v>
      </c>
      <c r="T154" s="500">
        <f t="shared" si="84"/>
        <v>-3490494.8648695541</v>
      </c>
      <c r="U154" s="500">
        <f t="shared" si="84"/>
        <v>-3093229.8990800977</v>
      </c>
      <c r="V154" s="500">
        <f t="shared" si="84"/>
        <v>-2500684.5970620229</v>
      </c>
      <c r="W154" s="500">
        <f t="shared" si="84"/>
        <v>-1792812.9054801867</v>
      </c>
      <c r="X154" s="500">
        <f t="shared" si="84"/>
        <v>-781113.96284111193</v>
      </c>
      <c r="Y154" s="500">
        <f t="shared" si="84"/>
        <v>431242.67163711227</v>
      </c>
      <c r="Z154" s="500">
        <f t="shared" si="84"/>
        <v>1764835.5902618854</v>
      </c>
      <c r="AA154" s="500">
        <f>Z154</f>
        <v>1764835.5902618854</v>
      </c>
      <c r="AB154" s="500">
        <f t="shared" si="84"/>
        <v>4177748.3295407989</v>
      </c>
      <c r="AC154" s="500">
        <f t="shared" si="84"/>
        <v>7535993.3767817616</v>
      </c>
      <c r="AD154" s="500">
        <f t="shared" si="84"/>
        <v>11679335.551106427</v>
      </c>
      <c r="AE154" s="500">
        <f t="shared" si="84"/>
        <v>17018365.800470367</v>
      </c>
      <c r="AF154" s="500">
        <f t="shared" si="84"/>
        <v>23233323.726425447</v>
      </c>
      <c r="AG154" s="500">
        <f t="shared" si="84"/>
        <v>29987112.2699189</v>
      </c>
      <c r="AH154" s="500">
        <f t="shared" si="84"/>
        <v>38198796.19766026</v>
      </c>
      <c r="AI154" s="500">
        <f t="shared" si="84"/>
        <v>47404724.779703327</v>
      </c>
      <c r="AJ154" s="500">
        <f t="shared" si="84"/>
        <v>57195289.565330327</v>
      </c>
      <c r="AK154" s="500">
        <f t="shared" si="84"/>
        <v>68309147.432863504</v>
      </c>
      <c r="AL154" s="500">
        <f t="shared" si="84"/>
        <v>80279997.234919071</v>
      </c>
      <c r="AM154" s="500">
        <f t="shared" si="84"/>
        <v>92706545.775252819</v>
      </c>
      <c r="AN154" s="500">
        <f>AM154</f>
        <v>92706545.775252819</v>
      </c>
    </row>
    <row r="155" spans="1:40" ht="15" thickTop="1" x14ac:dyDescent="0.3"/>
    <row r="156" spans="1:40" x14ac:dyDescent="0.3">
      <c r="M156" s="305"/>
      <c r="N156" s="305"/>
    </row>
    <row r="157" spans="1:40" ht="16.2" x14ac:dyDescent="0.45">
      <c r="A157" s="486"/>
      <c r="M157" s="502"/>
      <c r="N157" s="502"/>
    </row>
    <row r="158" spans="1:40" x14ac:dyDescent="0.3">
      <c r="M158" s="305"/>
      <c r="N158" s="305"/>
    </row>
    <row r="159" spans="1:40" ht="16.2" x14ac:dyDescent="0.45">
      <c r="M159" s="502"/>
      <c r="N159" s="502"/>
    </row>
    <row r="161" spans="13:14" x14ac:dyDescent="0.3">
      <c r="M161" s="305"/>
      <c r="N161" s="305"/>
    </row>
    <row r="162" spans="13:14" ht="16.2" x14ac:dyDescent="0.45">
      <c r="M162" s="502"/>
      <c r="N162" s="502"/>
    </row>
    <row r="164" spans="13:14" x14ac:dyDescent="0.3">
      <c r="M164" s="305"/>
      <c r="N164" s="305"/>
    </row>
    <row r="165" spans="13:14" x14ac:dyDescent="0.3">
      <c r="M165" s="305"/>
      <c r="N165" s="305"/>
    </row>
  </sheetData>
  <printOptions horizontalCentered="1"/>
  <pageMargins left="0.7" right="0.7" top="1" bottom="0.75" header="0.3" footer="0.3"/>
  <pageSetup scale="46" fitToWidth="3" fitToHeight="3" orientation="landscape" horizontalDpi="4294967293" r:id="rId1"/>
  <headerFooter>
    <oddHeader xml:space="preserve">&amp;C&amp;16C Port Solutions, Inc.
Projected Financials
</oddHeader>
    <oddFooter>&amp;LPage &amp;P of &amp;N&amp;C&amp;14&amp;A&amp;R&amp;F</oddFooter>
  </headerFooter>
  <rowBreaks count="2" manualBreakCount="2">
    <brk id="88" max="16383" man="1"/>
    <brk id="125" max="16383" man="1"/>
  </rowBreaks>
  <colBreaks count="2" manualBreakCount="2">
    <brk id="14" max="1048575" man="1"/>
    <brk id="2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5"/>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9.109375" defaultRowHeight="14.4" x14ac:dyDescent="0.3"/>
  <cols>
    <col min="1" max="1" width="51.109375" style="27" bestFit="1" customWidth="1"/>
    <col min="2" max="2" width="12.33203125" style="27" hidden="1" customWidth="1"/>
    <col min="3" max="4" width="12.33203125" style="27" customWidth="1"/>
    <col min="5" max="5" width="12.5546875" style="27" customWidth="1"/>
    <col min="6" max="8" width="13.33203125" style="27" bestFit="1" customWidth="1"/>
    <col min="9" max="10" width="13.6640625" style="27" bestFit="1" customWidth="1"/>
    <col min="11" max="11" width="14" style="27" bestFit="1" customWidth="1"/>
    <col min="12" max="13" width="14.44140625" style="27" bestFit="1" customWidth="1"/>
    <col min="14" max="41" width="12.5546875" style="27" bestFit="1" customWidth="1"/>
    <col min="42" max="16384" width="9.109375" style="27"/>
  </cols>
  <sheetData>
    <row r="1" spans="1:41" x14ac:dyDescent="0.3">
      <c r="A1" s="27" t="s">
        <v>734</v>
      </c>
    </row>
    <row r="4" spans="1:41" x14ac:dyDescent="0.3">
      <c r="A4" s="27" t="s">
        <v>75</v>
      </c>
      <c r="E4" s="27">
        <v>0</v>
      </c>
      <c r="F4" s="27">
        <f>'Headcount-Software'!O1</f>
        <v>2</v>
      </c>
      <c r="G4" s="27">
        <f>'Headcount-Software'!P1</f>
        <v>3</v>
      </c>
      <c r="H4" s="27">
        <f>'Headcount-Software'!Q1</f>
        <v>4</v>
      </c>
      <c r="I4" s="27">
        <f>'Headcount-Software'!R1</f>
        <v>4</v>
      </c>
      <c r="J4" s="27">
        <f>'Headcount-Software'!S1</f>
        <v>7</v>
      </c>
      <c r="K4" s="27">
        <f>'Headcount-Software'!T1</f>
        <v>7</v>
      </c>
      <c r="L4" s="27">
        <f>'Headcount-Software'!U1</f>
        <v>7</v>
      </c>
      <c r="M4" s="27">
        <f>'Headcount-Software'!V1</f>
        <v>9</v>
      </c>
      <c r="N4" s="27">
        <f>'Headcount-Software'!W1</f>
        <v>9</v>
      </c>
      <c r="O4" s="27">
        <f>'Headcount-Software'!X1</f>
        <v>10</v>
      </c>
      <c r="P4" s="27">
        <f>'Headcount-Software'!Y1</f>
        <v>10</v>
      </c>
      <c r="Q4" s="27">
        <f>'Headcount-Software'!Z1</f>
        <v>11</v>
      </c>
      <c r="R4" s="27">
        <f>'Headcount-Software'!AA1</f>
        <v>13</v>
      </c>
      <c r="S4" s="27">
        <f>'Headcount-Software'!AB1</f>
        <v>15</v>
      </c>
      <c r="T4" s="27">
        <f>'Headcount-Software'!AC1</f>
        <v>16</v>
      </c>
      <c r="U4" s="27">
        <f>'Headcount-Software'!AD1</f>
        <v>16</v>
      </c>
      <c r="V4" s="27">
        <f>'Headcount-Software'!AE1</f>
        <v>16</v>
      </c>
      <c r="W4" s="27">
        <f>'Headcount-Software'!AF1</f>
        <v>16</v>
      </c>
      <c r="X4" s="27">
        <f>'Headcount-Software'!AG1</f>
        <v>17</v>
      </c>
      <c r="Y4" s="27">
        <f>'Headcount-Software'!AH1</f>
        <v>17</v>
      </c>
      <c r="Z4" s="27">
        <f>'Headcount-Software'!AI1</f>
        <v>17</v>
      </c>
      <c r="AA4" s="27">
        <f>'Headcount-Software'!AJ1</f>
        <v>17</v>
      </c>
      <c r="AB4" s="27">
        <f>'Headcount-Software'!AK1</f>
        <v>17</v>
      </c>
      <c r="AC4" s="27">
        <f>'Headcount-Software'!AL1</f>
        <v>17</v>
      </c>
      <c r="AD4" s="27">
        <f>'Headcount-Software'!AM1</f>
        <v>34</v>
      </c>
      <c r="AE4" s="27">
        <f>'Headcount-Software'!AN1</f>
        <v>36</v>
      </c>
      <c r="AF4" s="27">
        <f>'Headcount-Software'!AO1</f>
        <v>40</v>
      </c>
      <c r="AG4" s="27">
        <f>'Headcount-Software'!AP1</f>
        <v>46</v>
      </c>
      <c r="AH4" s="27">
        <f>'Headcount-Software'!AQ1</f>
        <v>48</v>
      </c>
      <c r="AI4" s="27">
        <f>'Headcount-Software'!AR1</f>
        <v>48</v>
      </c>
      <c r="AJ4" s="27">
        <f>'Headcount-Software'!AS1</f>
        <v>49</v>
      </c>
      <c r="AK4" s="27">
        <f>'Headcount-Software'!AT1</f>
        <v>49</v>
      </c>
      <c r="AL4" s="27">
        <f>'Headcount-Software'!AU1</f>
        <v>49</v>
      </c>
      <c r="AM4" s="27">
        <f>'Headcount-Software'!AV1</f>
        <v>49</v>
      </c>
      <c r="AN4" s="27">
        <f>'Headcount-Software'!AW1</f>
        <v>49</v>
      </c>
      <c r="AO4" s="27">
        <f>'Headcount-Software'!AX1</f>
        <v>49</v>
      </c>
    </row>
    <row r="5" spans="1:41" x14ac:dyDescent="0.3">
      <c r="B5" s="328" t="s">
        <v>173</v>
      </c>
      <c r="C5" s="328" t="s">
        <v>174</v>
      </c>
      <c r="D5" s="328" t="s">
        <v>547</v>
      </c>
      <c r="E5" s="328" t="s">
        <v>548</v>
      </c>
      <c r="F5" s="253">
        <v>40544</v>
      </c>
      <c r="G5" s="253">
        <v>40575</v>
      </c>
      <c r="H5" s="253">
        <v>40603</v>
      </c>
      <c r="I5" s="253">
        <v>40634</v>
      </c>
      <c r="J5" s="253">
        <v>40664</v>
      </c>
      <c r="K5" s="253">
        <v>40695</v>
      </c>
      <c r="L5" s="253">
        <v>40725</v>
      </c>
      <c r="M5" s="253">
        <v>40756</v>
      </c>
      <c r="N5" s="253">
        <v>40787</v>
      </c>
      <c r="O5" s="253">
        <v>40817</v>
      </c>
      <c r="P5" s="253">
        <v>40848</v>
      </c>
      <c r="Q5" s="253">
        <v>40878</v>
      </c>
      <c r="R5" s="253">
        <v>40909</v>
      </c>
      <c r="S5" s="253">
        <v>40940</v>
      </c>
      <c r="T5" s="253">
        <v>40969</v>
      </c>
      <c r="U5" s="253">
        <v>41000</v>
      </c>
      <c r="V5" s="253">
        <v>41030</v>
      </c>
      <c r="W5" s="253">
        <v>41061</v>
      </c>
      <c r="X5" s="253">
        <v>41091</v>
      </c>
      <c r="Y5" s="253">
        <v>41122</v>
      </c>
      <c r="Z5" s="253">
        <v>41153</v>
      </c>
      <c r="AA5" s="253">
        <v>41183</v>
      </c>
      <c r="AB5" s="253">
        <v>41214</v>
      </c>
      <c r="AC5" s="253">
        <v>41244</v>
      </c>
      <c r="AD5" s="253">
        <v>41275</v>
      </c>
      <c r="AE5" s="253">
        <v>41306</v>
      </c>
      <c r="AF5" s="253">
        <v>41334</v>
      </c>
      <c r="AG5" s="253">
        <v>41365</v>
      </c>
      <c r="AH5" s="253">
        <v>41395</v>
      </c>
      <c r="AI5" s="253">
        <v>41426</v>
      </c>
      <c r="AJ5" s="253">
        <v>41456</v>
      </c>
      <c r="AK5" s="253">
        <v>41487</v>
      </c>
      <c r="AL5" s="253">
        <v>41518</v>
      </c>
      <c r="AM5" s="253">
        <v>41548</v>
      </c>
      <c r="AN5" s="253">
        <v>41579</v>
      </c>
      <c r="AO5" s="253">
        <v>41609</v>
      </c>
    </row>
    <row r="7" spans="1:41" x14ac:dyDescent="0.3">
      <c r="A7" s="27" t="s">
        <v>19</v>
      </c>
    </row>
    <row r="8" spans="1:41" x14ac:dyDescent="0.3">
      <c r="A8" s="50" t="s">
        <v>131</v>
      </c>
      <c r="B8" s="51">
        <v>0</v>
      </c>
      <c r="C8" s="51">
        <v>0</v>
      </c>
      <c r="D8" s="51">
        <v>0</v>
      </c>
      <c r="E8" s="51">
        <v>0</v>
      </c>
      <c r="F8" s="65">
        <f>$C8</f>
        <v>0</v>
      </c>
      <c r="G8" s="65">
        <f t="shared" ref="G8:Q10" si="0">$C8</f>
        <v>0</v>
      </c>
      <c r="H8" s="65">
        <f t="shared" si="0"/>
        <v>0</v>
      </c>
      <c r="I8" s="65">
        <f t="shared" si="0"/>
        <v>0</v>
      </c>
      <c r="J8" s="65">
        <f t="shared" si="0"/>
        <v>0</v>
      </c>
      <c r="K8" s="65">
        <f t="shared" si="0"/>
        <v>0</v>
      </c>
      <c r="L8" s="65">
        <f t="shared" si="0"/>
        <v>0</v>
      </c>
      <c r="M8" s="65">
        <f t="shared" si="0"/>
        <v>0</v>
      </c>
      <c r="N8" s="65">
        <f t="shared" si="0"/>
        <v>0</v>
      </c>
      <c r="O8" s="65">
        <f t="shared" si="0"/>
        <v>0</v>
      </c>
      <c r="P8" s="65">
        <f t="shared" si="0"/>
        <v>0</v>
      </c>
      <c r="Q8" s="65">
        <f t="shared" si="0"/>
        <v>0</v>
      </c>
      <c r="R8" s="65">
        <f>$D8</f>
        <v>0</v>
      </c>
      <c r="S8" s="65">
        <f>$D8</f>
        <v>0</v>
      </c>
      <c r="T8" s="65">
        <f t="shared" ref="T8:AC10" si="1">$D8</f>
        <v>0</v>
      </c>
      <c r="U8" s="65">
        <f t="shared" si="1"/>
        <v>0</v>
      </c>
      <c r="V8" s="65">
        <f t="shared" si="1"/>
        <v>0</v>
      </c>
      <c r="W8" s="65">
        <f t="shared" si="1"/>
        <v>0</v>
      </c>
      <c r="X8" s="65">
        <f t="shared" si="1"/>
        <v>0</v>
      </c>
      <c r="Y8" s="65">
        <f t="shared" si="1"/>
        <v>0</v>
      </c>
      <c r="Z8" s="65">
        <f t="shared" si="1"/>
        <v>0</v>
      </c>
      <c r="AA8" s="65">
        <f t="shared" si="1"/>
        <v>0</v>
      </c>
      <c r="AB8" s="65">
        <f t="shared" si="1"/>
        <v>0</v>
      </c>
      <c r="AC8" s="65">
        <f t="shared" si="1"/>
        <v>0</v>
      </c>
      <c r="AD8" s="65">
        <f>$E8</f>
        <v>0</v>
      </c>
      <c r="AE8" s="65">
        <f t="shared" ref="AE8:AO10" si="2">$E8</f>
        <v>0</v>
      </c>
      <c r="AF8" s="65">
        <f t="shared" si="2"/>
        <v>0</v>
      </c>
      <c r="AG8" s="65">
        <f t="shared" si="2"/>
        <v>0</v>
      </c>
      <c r="AH8" s="65">
        <f t="shared" si="2"/>
        <v>0</v>
      </c>
      <c r="AI8" s="65">
        <f t="shared" si="2"/>
        <v>0</v>
      </c>
      <c r="AJ8" s="65">
        <f t="shared" si="2"/>
        <v>0</v>
      </c>
      <c r="AK8" s="65">
        <f t="shared" si="2"/>
        <v>0</v>
      </c>
      <c r="AL8" s="65">
        <f t="shared" si="2"/>
        <v>0</v>
      </c>
      <c r="AM8" s="65">
        <f t="shared" si="2"/>
        <v>0</v>
      </c>
      <c r="AN8" s="65">
        <f t="shared" si="2"/>
        <v>0</v>
      </c>
      <c r="AO8" s="65">
        <f t="shared" si="2"/>
        <v>0</v>
      </c>
    </row>
    <row r="9" spans="1:41" x14ac:dyDescent="0.3">
      <c r="A9" s="50" t="s">
        <v>132</v>
      </c>
      <c r="B9" s="52">
        <v>0</v>
      </c>
      <c r="C9" s="52">
        <v>0</v>
      </c>
      <c r="D9" s="52">
        <v>0</v>
      </c>
      <c r="E9" s="52">
        <v>0</v>
      </c>
      <c r="F9" s="305">
        <f>$C9*Headcount!I$51</f>
        <v>0</v>
      </c>
      <c r="G9" s="305">
        <f>$C9*Headcount!J$51</f>
        <v>0</v>
      </c>
      <c r="H9" s="305">
        <f>$C9*Headcount!K$51</f>
        <v>0</v>
      </c>
      <c r="I9" s="305">
        <f>$C9*Headcount!L$51</f>
        <v>0</v>
      </c>
      <c r="J9" s="305">
        <f>$C9*Headcount!M$51</f>
        <v>0</v>
      </c>
      <c r="K9" s="305">
        <f>$C9*Headcount!N$51</f>
        <v>0</v>
      </c>
      <c r="L9" s="305">
        <f>$C9*Headcount!O$51</f>
        <v>0</v>
      </c>
      <c r="M9" s="305">
        <f>$C9*Headcount!P$51</f>
        <v>0</v>
      </c>
      <c r="N9" s="305">
        <f>$C9*Headcount!Q$51</f>
        <v>0</v>
      </c>
      <c r="O9" s="305">
        <f>$C9*Headcount!R$51</f>
        <v>0</v>
      </c>
      <c r="P9" s="305">
        <f>$C9*Headcount!S$51</f>
        <v>0</v>
      </c>
      <c r="Q9" s="305">
        <f>$C9*Headcount!T$51</f>
        <v>0</v>
      </c>
      <c r="R9" s="305">
        <f>$D9*Headcount!U$51</f>
        <v>0</v>
      </c>
      <c r="S9" s="305">
        <f>$D9*Headcount!V$51</f>
        <v>0</v>
      </c>
      <c r="T9" s="305">
        <f>$D9*Headcount!W$51</f>
        <v>0</v>
      </c>
      <c r="U9" s="305">
        <f>$D9*Headcount!X$51</f>
        <v>0</v>
      </c>
      <c r="V9" s="305">
        <f>$D9*Headcount!Y$51</f>
        <v>0</v>
      </c>
      <c r="W9" s="305">
        <f>$D9*Headcount!Z$51</f>
        <v>0</v>
      </c>
      <c r="X9" s="305">
        <f>$D9*Headcount!AA$51</f>
        <v>0</v>
      </c>
      <c r="Y9" s="305">
        <f>$D9*Headcount!AB$51</f>
        <v>0</v>
      </c>
      <c r="Z9" s="305">
        <f>$D9*Headcount!AC$51</f>
        <v>0</v>
      </c>
      <c r="AA9" s="305">
        <f>$D9*Headcount!AD$51</f>
        <v>0</v>
      </c>
      <c r="AB9" s="305">
        <f>$D9*Headcount!AE$51</f>
        <v>0</v>
      </c>
      <c r="AC9" s="305">
        <f>$D9*Headcount!AF$51</f>
        <v>0</v>
      </c>
      <c r="AD9" s="305">
        <f>$E9*Headcount!AG$51</f>
        <v>0</v>
      </c>
      <c r="AE9" s="305">
        <f>$E9*Headcount!AH$51</f>
        <v>0</v>
      </c>
      <c r="AF9" s="305">
        <f>$E9*Headcount!AI$51</f>
        <v>0</v>
      </c>
      <c r="AG9" s="305">
        <f>$E9*Headcount!AJ$51</f>
        <v>0</v>
      </c>
      <c r="AH9" s="305">
        <f>$E9*Headcount!AK$51</f>
        <v>0</v>
      </c>
      <c r="AI9" s="305">
        <f>$E9*Headcount!AL$51</f>
        <v>0</v>
      </c>
      <c r="AJ9" s="305">
        <f>$E9*Headcount!AM$51</f>
        <v>0</v>
      </c>
      <c r="AK9" s="305">
        <f>$E9*Headcount!AN$51</f>
        <v>0</v>
      </c>
      <c r="AL9" s="305">
        <f>$E9*Headcount!AO$51</f>
        <v>0</v>
      </c>
      <c r="AM9" s="305">
        <f>$E9*Headcount!AP$51</f>
        <v>0</v>
      </c>
      <c r="AN9" s="305">
        <f>$E9*Headcount!AQ$51</f>
        <v>0</v>
      </c>
      <c r="AO9" s="305">
        <f>$E9*Headcount!AR$51</f>
        <v>0</v>
      </c>
    </row>
    <row r="10" spans="1:41" x14ac:dyDescent="0.3">
      <c r="A10" s="50" t="s">
        <v>133</v>
      </c>
      <c r="B10" s="51">
        <v>0</v>
      </c>
      <c r="C10" s="51">
        <v>120</v>
      </c>
      <c r="D10" s="51">
        <v>150</v>
      </c>
      <c r="E10" s="303">
        <v>175</v>
      </c>
      <c r="F10" s="65">
        <f>$C10</f>
        <v>120</v>
      </c>
      <c r="G10" s="65">
        <f t="shared" si="0"/>
        <v>120</v>
      </c>
      <c r="H10" s="65">
        <f t="shared" si="0"/>
        <v>120</v>
      </c>
      <c r="I10" s="65">
        <f t="shared" si="0"/>
        <v>120</v>
      </c>
      <c r="J10" s="65">
        <f t="shared" si="0"/>
        <v>120</v>
      </c>
      <c r="K10" s="65">
        <f t="shared" si="0"/>
        <v>120</v>
      </c>
      <c r="L10" s="65">
        <f t="shared" si="0"/>
        <v>120</v>
      </c>
      <c r="M10" s="65">
        <f t="shared" si="0"/>
        <v>120</v>
      </c>
      <c r="N10" s="65">
        <f t="shared" si="0"/>
        <v>120</v>
      </c>
      <c r="O10" s="65">
        <f t="shared" si="0"/>
        <v>120</v>
      </c>
      <c r="P10" s="65">
        <f t="shared" si="0"/>
        <v>120</v>
      </c>
      <c r="Q10" s="65">
        <f t="shared" si="0"/>
        <v>120</v>
      </c>
      <c r="R10" s="65">
        <f>$D10</f>
        <v>150</v>
      </c>
      <c r="S10" s="65">
        <f>$D10</f>
        <v>150</v>
      </c>
      <c r="T10" s="65">
        <f t="shared" si="1"/>
        <v>150</v>
      </c>
      <c r="U10" s="65">
        <f t="shared" si="1"/>
        <v>150</v>
      </c>
      <c r="V10" s="65">
        <f t="shared" si="1"/>
        <v>150</v>
      </c>
      <c r="W10" s="65">
        <f t="shared" si="1"/>
        <v>150</v>
      </c>
      <c r="X10" s="65">
        <f t="shared" si="1"/>
        <v>150</v>
      </c>
      <c r="Y10" s="65">
        <f t="shared" si="1"/>
        <v>150</v>
      </c>
      <c r="Z10" s="65">
        <f t="shared" si="1"/>
        <v>150</v>
      </c>
      <c r="AA10" s="65">
        <f t="shared" si="1"/>
        <v>150</v>
      </c>
      <c r="AB10" s="65">
        <f t="shared" si="1"/>
        <v>150</v>
      </c>
      <c r="AC10" s="65">
        <f t="shared" si="1"/>
        <v>150</v>
      </c>
      <c r="AD10" s="65">
        <f>$E10</f>
        <v>175</v>
      </c>
      <c r="AE10" s="65">
        <f t="shared" si="2"/>
        <v>175</v>
      </c>
      <c r="AF10" s="65">
        <f t="shared" si="2"/>
        <v>175</v>
      </c>
      <c r="AG10" s="65">
        <f t="shared" si="2"/>
        <v>175</v>
      </c>
      <c r="AH10" s="65">
        <f t="shared" si="2"/>
        <v>175</v>
      </c>
      <c r="AI10" s="65">
        <f t="shared" si="2"/>
        <v>175</v>
      </c>
      <c r="AJ10" s="65">
        <f t="shared" si="2"/>
        <v>175</v>
      </c>
      <c r="AK10" s="65">
        <f t="shared" si="2"/>
        <v>175</v>
      </c>
      <c r="AL10" s="65">
        <f t="shared" si="2"/>
        <v>175</v>
      </c>
      <c r="AM10" s="65">
        <f t="shared" si="2"/>
        <v>175</v>
      </c>
      <c r="AN10" s="65">
        <f t="shared" si="2"/>
        <v>175</v>
      </c>
      <c r="AO10" s="65">
        <f t="shared" si="2"/>
        <v>175</v>
      </c>
    </row>
    <row r="11" spans="1:41" x14ac:dyDescent="0.3">
      <c r="A11" s="27" t="s">
        <v>104</v>
      </c>
      <c r="B11" s="53">
        <v>0</v>
      </c>
      <c r="C11" s="53">
        <v>100</v>
      </c>
      <c r="D11" s="53">
        <v>105</v>
      </c>
      <c r="E11" s="303">
        <v>110</v>
      </c>
      <c r="F11" s="65">
        <f>$C11*F$4</f>
        <v>200</v>
      </c>
      <c r="G11" s="65">
        <f t="shared" ref="G11:Q13" si="3">$C11*G$4</f>
        <v>300</v>
      </c>
      <c r="H11" s="65">
        <f t="shared" si="3"/>
        <v>400</v>
      </c>
      <c r="I11" s="65">
        <f t="shared" si="3"/>
        <v>400</v>
      </c>
      <c r="J11" s="65">
        <f t="shared" si="3"/>
        <v>700</v>
      </c>
      <c r="K11" s="65">
        <f t="shared" si="3"/>
        <v>700</v>
      </c>
      <c r="L11" s="65">
        <f t="shared" si="3"/>
        <v>700</v>
      </c>
      <c r="M11" s="65">
        <f t="shared" si="3"/>
        <v>900</v>
      </c>
      <c r="N11" s="65">
        <f t="shared" si="3"/>
        <v>900</v>
      </c>
      <c r="O11" s="65">
        <f t="shared" si="3"/>
        <v>1000</v>
      </c>
      <c r="P11" s="65">
        <f t="shared" si="3"/>
        <v>1000</v>
      </c>
      <c r="Q11" s="65">
        <f t="shared" si="3"/>
        <v>1100</v>
      </c>
      <c r="R11" s="65">
        <f>$D11*R$4</f>
        <v>1365</v>
      </c>
      <c r="S11" s="65">
        <f t="shared" ref="S11:AC13" si="4">$D11*S$4</f>
        <v>1575</v>
      </c>
      <c r="T11" s="65">
        <f t="shared" si="4"/>
        <v>1680</v>
      </c>
      <c r="U11" s="65">
        <f t="shared" si="4"/>
        <v>1680</v>
      </c>
      <c r="V11" s="65">
        <f t="shared" si="4"/>
        <v>1680</v>
      </c>
      <c r="W11" s="65">
        <f t="shared" si="4"/>
        <v>1680</v>
      </c>
      <c r="X11" s="65">
        <f t="shared" si="4"/>
        <v>1785</v>
      </c>
      <c r="Y11" s="65">
        <f t="shared" si="4"/>
        <v>1785</v>
      </c>
      <c r="Z11" s="65">
        <f t="shared" si="4"/>
        <v>1785</v>
      </c>
      <c r="AA11" s="65">
        <f t="shared" si="4"/>
        <v>1785</v>
      </c>
      <c r="AB11" s="65">
        <f t="shared" si="4"/>
        <v>1785</v>
      </c>
      <c r="AC11" s="65">
        <f t="shared" si="4"/>
        <v>1785</v>
      </c>
      <c r="AD11" s="65">
        <f>$E11*AD$4</f>
        <v>3740</v>
      </c>
      <c r="AE11" s="65">
        <f t="shared" ref="AE11:AO13" si="5">$E11*AE$4</f>
        <v>3960</v>
      </c>
      <c r="AF11" s="65">
        <f t="shared" si="5"/>
        <v>4400</v>
      </c>
      <c r="AG11" s="65">
        <f t="shared" si="5"/>
        <v>5060</v>
      </c>
      <c r="AH11" s="65">
        <f t="shared" si="5"/>
        <v>5280</v>
      </c>
      <c r="AI11" s="65">
        <f t="shared" si="5"/>
        <v>5280</v>
      </c>
      <c r="AJ11" s="65">
        <f t="shared" si="5"/>
        <v>5390</v>
      </c>
      <c r="AK11" s="65">
        <f t="shared" si="5"/>
        <v>5390</v>
      </c>
      <c r="AL11" s="65">
        <f t="shared" si="5"/>
        <v>5390</v>
      </c>
      <c r="AM11" s="65">
        <f t="shared" si="5"/>
        <v>5390</v>
      </c>
      <c r="AN11" s="65">
        <f t="shared" si="5"/>
        <v>5390</v>
      </c>
      <c r="AO11" s="65">
        <f t="shared" si="5"/>
        <v>5390</v>
      </c>
    </row>
    <row r="12" spans="1:41" x14ac:dyDescent="0.3">
      <c r="A12" s="27" t="s">
        <v>105</v>
      </c>
      <c r="B12" s="53">
        <v>0</v>
      </c>
      <c r="C12" s="53">
        <v>1100</v>
      </c>
      <c r="D12" s="53">
        <v>1150</v>
      </c>
      <c r="E12" s="303">
        <v>1200</v>
      </c>
      <c r="F12" s="65">
        <f>$C12*F$4</f>
        <v>2200</v>
      </c>
      <c r="G12" s="65">
        <f t="shared" si="3"/>
        <v>3300</v>
      </c>
      <c r="H12" s="65">
        <f t="shared" si="3"/>
        <v>4400</v>
      </c>
      <c r="I12" s="65">
        <f t="shared" si="3"/>
        <v>4400</v>
      </c>
      <c r="J12" s="65">
        <f t="shared" si="3"/>
        <v>7700</v>
      </c>
      <c r="K12" s="65">
        <f t="shared" si="3"/>
        <v>7700</v>
      </c>
      <c r="L12" s="65">
        <f t="shared" si="3"/>
        <v>7700</v>
      </c>
      <c r="M12" s="65">
        <f t="shared" si="3"/>
        <v>9900</v>
      </c>
      <c r="N12" s="65">
        <f t="shared" si="3"/>
        <v>9900</v>
      </c>
      <c r="O12" s="65">
        <f t="shared" si="3"/>
        <v>11000</v>
      </c>
      <c r="P12" s="65">
        <f t="shared" si="3"/>
        <v>11000</v>
      </c>
      <c r="Q12" s="65">
        <f t="shared" si="3"/>
        <v>12100</v>
      </c>
      <c r="R12" s="65">
        <f>$D12*R$4</f>
        <v>14950</v>
      </c>
      <c r="S12" s="65">
        <f t="shared" si="4"/>
        <v>17250</v>
      </c>
      <c r="T12" s="65">
        <f t="shared" si="4"/>
        <v>18400</v>
      </c>
      <c r="U12" s="65">
        <f t="shared" si="4"/>
        <v>18400</v>
      </c>
      <c r="V12" s="65">
        <f t="shared" si="4"/>
        <v>18400</v>
      </c>
      <c r="W12" s="65">
        <f t="shared" si="4"/>
        <v>18400</v>
      </c>
      <c r="X12" s="65">
        <f t="shared" si="4"/>
        <v>19550</v>
      </c>
      <c r="Y12" s="65">
        <f t="shared" si="4"/>
        <v>19550</v>
      </c>
      <c r="Z12" s="65">
        <f t="shared" si="4"/>
        <v>19550</v>
      </c>
      <c r="AA12" s="65">
        <f t="shared" si="4"/>
        <v>19550</v>
      </c>
      <c r="AB12" s="65">
        <f t="shared" si="4"/>
        <v>19550</v>
      </c>
      <c r="AC12" s="65">
        <f t="shared" si="4"/>
        <v>19550</v>
      </c>
      <c r="AD12" s="65">
        <f>$E12*AD$4</f>
        <v>40800</v>
      </c>
      <c r="AE12" s="65">
        <f t="shared" si="5"/>
        <v>43200</v>
      </c>
      <c r="AF12" s="65">
        <f t="shared" si="5"/>
        <v>48000</v>
      </c>
      <c r="AG12" s="65">
        <f t="shared" si="5"/>
        <v>55200</v>
      </c>
      <c r="AH12" s="65">
        <f t="shared" si="5"/>
        <v>57600</v>
      </c>
      <c r="AI12" s="65">
        <f t="shared" si="5"/>
        <v>57600</v>
      </c>
      <c r="AJ12" s="65">
        <f t="shared" si="5"/>
        <v>58800</v>
      </c>
      <c r="AK12" s="65">
        <f t="shared" si="5"/>
        <v>58800</v>
      </c>
      <c r="AL12" s="65">
        <f t="shared" si="5"/>
        <v>58800</v>
      </c>
      <c r="AM12" s="65">
        <f t="shared" si="5"/>
        <v>58800</v>
      </c>
      <c r="AN12" s="65">
        <f t="shared" si="5"/>
        <v>58800</v>
      </c>
      <c r="AO12" s="65">
        <f t="shared" si="5"/>
        <v>58800</v>
      </c>
    </row>
    <row r="13" spans="1:41" x14ac:dyDescent="0.3">
      <c r="A13" s="27" t="s">
        <v>106</v>
      </c>
      <c r="B13" s="53">
        <v>0</v>
      </c>
      <c r="C13" s="53">
        <v>70</v>
      </c>
      <c r="D13" s="53">
        <v>55</v>
      </c>
      <c r="E13" s="53">
        <v>55</v>
      </c>
      <c r="F13" s="65">
        <f>$C13*F$4</f>
        <v>140</v>
      </c>
      <c r="G13" s="65">
        <f t="shared" si="3"/>
        <v>210</v>
      </c>
      <c r="H13" s="65">
        <f t="shared" si="3"/>
        <v>280</v>
      </c>
      <c r="I13" s="65">
        <f t="shared" si="3"/>
        <v>280</v>
      </c>
      <c r="J13" s="65">
        <f t="shared" si="3"/>
        <v>490</v>
      </c>
      <c r="K13" s="65">
        <f t="shared" si="3"/>
        <v>490</v>
      </c>
      <c r="L13" s="65">
        <f t="shared" si="3"/>
        <v>490</v>
      </c>
      <c r="M13" s="65">
        <f t="shared" si="3"/>
        <v>630</v>
      </c>
      <c r="N13" s="65">
        <f t="shared" si="3"/>
        <v>630</v>
      </c>
      <c r="O13" s="65">
        <f t="shared" si="3"/>
        <v>700</v>
      </c>
      <c r="P13" s="65">
        <f t="shared" si="3"/>
        <v>700</v>
      </c>
      <c r="Q13" s="65">
        <f t="shared" si="3"/>
        <v>770</v>
      </c>
      <c r="R13" s="65">
        <f>$D13*R$4</f>
        <v>715</v>
      </c>
      <c r="S13" s="65">
        <f t="shared" si="4"/>
        <v>825</v>
      </c>
      <c r="T13" s="65">
        <f t="shared" si="4"/>
        <v>880</v>
      </c>
      <c r="U13" s="65">
        <f t="shared" si="4"/>
        <v>880</v>
      </c>
      <c r="V13" s="65">
        <f t="shared" si="4"/>
        <v>880</v>
      </c>
      <c r="W13" s="65">
        <f t="shared" si="4"/>
        <v>880</v>
      </c>
      <c r="X13" s="65">
        <f t="shared" si="4"/>
        <v>935</v>
      </c>
      <c r="Y13" s="65">
        <f t="shared" si="4"/>
        <v>935</v>
      </c>
      <c r="Z13" s="65">
        <f t="shared" si="4"/>
        <v>935</v>
      </c>
      <c r="AA13" s="65">
        <f t="shared" si="4"/>
        <v>935</v>
      </c>
      <c r="AB13" s="65">
        <f t="shared" si="4"/>
        <v>935</v>
      </c>
      <c r="AC13" s="65">
        <f t="shared" si="4"/>
        <v>935</v>
      </c>
      <c r="AD13" s="65">
        <f>$E13*AD$4</f>
        <v>1870</v>
      </c>
      <c r="AE13" s="65">
        <f t="shared" si="5"/>
        <v>1980</v>
      </c>
      <c r="AF13" s="65">
        <f t="shared" si="5"/>
        <v>2200</v>
      </c>
      <c r="AG13" s="65">
        <f t="shared" si="5"/>
        <v>2530</v>
      </c>
      <c r="AH13" s="65">
        <f t="shared" si="5"/>
        <v>2640</v>
      </c>
      <c r="AI13" s="65">
        <f t="shared" si="5"/>
        <v>2640</v>
      </c>
      <c r="AJ13" s="65">
        <f t="shared" si="5"/>
        <v>2695</v>
      </c>
      <c r="AK13" s="65">
        <f t="shared" si="5"/>
        <v>2695</v>
      </c>
      <c r="AL13" s="65">
        <f t="shared" si="5"/>
        <v>2695</v>
      </c>
      <c r="AM13" s="65">
        <f t="shared" si="5"/>
        <v>2695</v>
      </c>
      <c r="AN13" s="65">
        <f t="shared" si="5"/>
        <v>2695</v>
      </c>
      <c r="AO13" s="65">
        <f t="shared" si="5"/>
        <v>2695</v>
      </c>
    </row>
    <row r="14" spans="1:41" x14ac:dyDescent="0.3">
      <c r="A14" s="27" t="s">
        <v>107</v>
      </c>
      <c r="B14" s="304">
        <v>0</v>
      </c>
      <c r="C14" s="304">
        <v>3.5000000000000001E-3</v>
      </c>
      <c r="D14" s="304">
        <v>3.5000000000000001E-3</v>
      </c>
      <c r="E14" s="304">
        <v>3.5000000000000001E-3</v>
      </c>
      <c r="F14" s="305">
        <f>$C14*'Headcount-Software'!O55</f>
        <v>75.833344999999994</v>
      </c>
      <c r="G14" s="305">
        <f>$C14*'Headcount-Software'!P55</f>
        <v>99.166690000000003</v>
      </c>
      <c r="H14" s="305">
        <f>$C14*'Headcount-Software'!Q55</f>
        <v>109.37503500000001</v>
      </c>
      <c r="I14" s="305">
        <f>$C14*'Headcount-Software'!R55</f>
        <v>109.37503500000001</v>
      </c>
      <c r="J14" s="305">
        <f>$C14*'Headcount-Software'!S55</f>
        <v>182.87506999999999</v>
      </c>
      <c r="K14" s="305">
        <f>$C14*'Headcount-Software'!T55</f>
        <v>182.87506999999999</v>
      </c>
      <c r="L14" s="305">
        <f>$C14*'Headcount-Software'!U55</f>
        <v>182.87506999999999</v>
      </c>
      <c r="M14" s="305">
        <f>$C14*'Headcount-Software'!V55</f>
        <v>236.833415</v>
      </c>
      <c r="N14" s="305">
        <f>$C14*'Headcount-Software'!W55</f>
        <v>236.833415</v>
      </c>
      <c r="O14" s="305">
        <f>$C14*'Headcount-Software'!X55</f>
        <v>260.16676000000001</v>
      </c>
      <c r="P14" s="305">
        <f>$C14*'Headcount-Software'!Y55</f>
        <v>260.16676000000001</v>
      </c>
      <c r="Q14" s="305">
        <f>$C14*'Headcount-Software'!Z55</f>
        <v>283.50010500000002</v>
      </c>
      <c r="R14" s="305">
        <f>$C14*'Headcount-Software'!AA55</f>
        <v>320.54176000000001</v>
      </c>
      <c r="S14" s="305">
        <f>$C14*'Headcount-Software'!AB55</f>
        <v>357.58344999999997</v>
      </c>
      <c r="T14" s="305">
        <f>$C14*'Headcount-Software'!AC55</f>
        <v>375.08344999999997</v>
      </c>
      <c r="U14" s="305">
        <f>$C14*'Headcount-Software'!AD55</f>
        <v>375.08344999999997</v>
      </c>
      <c r="V14" s="305">
        <f>$C14*'Headcount-Software'!AE55</f>
        <v>375.08344999999997</v>
      </c>
      <c r="W14" s="305">
        <f>$C14*'Headcount-Software'!AF55</f>
        <v>375.08344999999997</v>
      </c>
      <c r="X14" s="305">
        <f>$C14*'Headcount-Software'!AG55</f>
        <v>398.41679499999998</v>
      </c>
      <c r="Y14" s="305">
        <f>$C14*'Headcount-Software'!AH55</f>
        <v>398.41679499999998</v>
      </c>
      <c r="Z14" s="305">
        <f>$C14*'Headcount-Software'!AI55</f>
        <v>398.41679499999998</v>
      </c>
      <c r="AA14" s="305">
        <f>$C14*'Headcount-Software'!AJ55</f>
        <v>398.41679499999998</v>
      </c>
      <c r="AB14" s="305">
        <f>$C14*'Headcount-Software'!AK55</f>
        <v>398.41679499999998</v>
      </c>
      <c r="AC14" s="305">
        <f>$C14*'Headcount-Software'!AL55</f>
        <v>398.41679499999998</v>
      </c>
      <c r="AD14" s="305">
        <f>$C14*'Headcount-Software'!AM55</f>
        <v>815.86484000000041</v>
      </c>
      <c r="AE14" s="305">
        <f>$C14*'Headcount-Software'!AN55</f>
        <v>850.86484000000041</v>
      </c>
      <c r="AF14" s="305">
        <f>$C14*'Headcount-Software'!AO55</f>
        <v>932.53153000000043</v>
      </c>
      <c r="AG14" s="305">
        <f>$C14*'Headcount-Software'!AP55</f>
        <v>1066.4066000000003</v>
      </c>
      <c r="AH14" s="305">
        <f>$C14*'Headcount-Software'!AQ55</f>
        <v>1155.0732899999998</v>
      </c>
      <c r="AI14" s="305">
        <f>$C14*'Headcount-Software'!AR55</f>
        <v>1155.0732899999998</v>
      </c>
      <c r="AJ14" s="305">
        <f>$C14*'Headcount-Software'!AS55</f>
        <v>1165.2816349999998</v>
      </c>
      <c r="AK14" s="305">
        <f>$C14*'Headcount-Software'!AT55</f>
        <v>1165.2816349999998</v>
      </c>
      <c r="AL14" s="305">
        <f>$C14*'Headcount-Software'!AU55</f>
        <v>1165.2816349999998</v>
      </c>
      <c r="AM14" s="305">
        <f>$C14*'Headcount-Software'!AV55</f>
        <v>1165.2816349999998</v>
      </c>
      <c r="AN14" s="305">
        <f>$C14*'Headcount-Software'!AW55</f>
        <v>1165.2816349999998</v>
      </c>
      <c r="AO14" s="305">
        <f>$C14*'Headcount-Software'!AX55</f>
        <v>1165.2816349999998</v>
      </c>
    </row>
    <row r="15" spans="1:41" x14ac:dyDescent="0.3">
      <c r="A15" s="27" t="s">
        <v>2</v>
      </c>
    </row>
    <row r="16" spans="1:41" x14ac:dyDescent="0.3">
      <c r="A16" s="50" t="s">
        <v>118</v>
      </c>
      <c r="B16" s="51">
        <v>0</v>
      </c>
      <c r="C16" s="51">
        <v>43</v>
      </c>
      <c r="D16" s="51">
        <v>50</v>
      </c>
      <c r="E16" s="303">
        <v>52</v>
      </c>
      <c r="F16" s="65">
        <f>$C16</f>
        <v>43</v>
      </c>
      <c r="G16" s="65">
        <f t="shared" ref="G16:Q20" si="6">$C16</f>
        <v>43</v>
      </c>
      <c r="H16" s="65">
        <f t="shared" si="6"/>
        <v>43</v>
      </c>
      <c r="I16" s="65">
        <f t="shared" si="6"/>
        <v>43</v>
      </c>
      <c r="J16" s="65">
        <f t="shared" si="6"/>
        <v>43</v>
      </c>
      <c r="K16" s="65">
        <f t="shared" si="6"/>
        <v>43</v>
      </c>
      <c r="L16" s="65">
        <f t="shared" si="6"/>
        <v>43</v>
      </c>
      <c r="M16" s="65">
        <f t="shared" si="6"/>
        <v>43</v>
      </c>
      <c r="N16" s="65">
        <f t="shared" si="6"/>
        <v>43</v>
      </c>
      <c r="O16" s="65">
        <f t="shared" si="6"/>
        <v>43</v>
      </c>
      <c r="P16" s="65">
        <f t="shared" si="6"/>
        <v>43</v>
      </c>
      <c r="Q16" s="65">
        <f t="shared" si="6"/>
        <v>43</v>
      </c>
      <c r="R16" s="65">
        <f t="shared" ref="R16:AC20" si="7">$D16</f>
        <v>50</v>
      </c>
      <c r="S16" s="65">
        <f t="shared" si="7"/>
        <v>50</v>
      </c>
      <c r="T16" s="65">
        <f t="shared" si="7"/>
        <v>50</v>
      </c>
      <c r="U16" s="65">
        <f t="shared" si="7"/>
        <v>50</v>
      </c>
      <c r="V16" s="65">
        <f t="shared" si="7"/>
        <v>50</v>
      </c>
      <c r="W16" s="65">
        <f t="shared" si="7"/>
        <v>50</v>
      </c>
      <c r="X16" s="65">
        <f t="shared" si="7"/>
        <v>50</v>
      </c>
      <c r="Y16" s="65">
        <f t="shared" si="7"/>
        <v>50</v>
      </c>
      <c r="Z16" s="65">
        <f t="shared" si="7"/>
        <v>50</v>
      </c>
      <c r="AA16" s="65">
        <f t="shared" si="7"/>
        <v>50</v>
      </c>
      <c r="AB16" s="65">
        <f t="shared" si="7"/>
        <v>50</v>
      </c>
      <c r="AC16" s="65">
        <f t="shared" si="7"/>
        <v>50</v>
      </c>
      <c r="AD16" s="65">
        <f>$E16</f>
        <v>52</v>
      </c>
      <c r="AE16" s="65">
        <f t="shared" ref="AE16:AO20" si="8">$E16</f>
        <v>52</v>
      </c>
      <c r="AF16" s="65">
        <f t="shared" si="8"/>
        <v>52</v>
      </c>
      <c r="AG16" s="65">
        <f t="shared" si="8"/>
        <v>52</v>
      </c>
      <c r="AH16" s="65">
        <f t="shared" si="8"/>
        <v>52</v>
      </c>
      <c r="AI16" s="65">
        <f t="shared" si="8"/>
        <v>52</v>
      </c>
      <c r="AJ16" s="65">
        <f t="shared" si="8"/>
        <v>52</v>
      </c>
      <c r="AK16" s="65">
        <f t="shared" si="8"/>
        <v>52</v>
      </c>
      <c r="AL16" s="65">
        <f t="shared" si="8"/>
        <v>52</v>
      </c>
      <c r="AM16" s="65">
        <f t="shared" si="8"/>
        <v>52</v>
      </c>
      <c r="AN16" s="65">
        <f t="shared" si="8"/>
        <v>52</v>
      </c>
      <c r="AO16" s="65">
        <f t="shared" si="8"/>
        <v>52</v>
      </c>
    </row>
    <row r="17" spans="1:41" x14ac:dyDescent="0.3">
      <c r="A17" s="50" t="s">
        <v>119</v>
      </c>
      <c r="B17" s="51">
        <v>0</v>
      </c>
      <c r="C17" s="51">
        <v>350</v>
      </c>
      <c r="D17" s="51">
        <v>700</v>
      </c>
      <c r="E17" s="51">
        <v>1050</v>
      </c>
      <c r="F17" s="65">
        <f>$C17</f>
        <v>350</v>
      </c>
      <c r="G17" s="65">
        <f t="shared" si="6"/>
        <v>350</v>
      </c>
      <c r="H17" s="65">
        <f t="shared" si="6"/>
        <v>350</v>
      </c>
      <c r="I17" s="65">
        <f t="shared" si="6"/>
        <v>350</v>
      </c>
      <c r="J17" s="65">
        <f t="shared" si="6"/>
        <v>350</v>
      </c>
      <c r="K17" s="65">
        <f t="shared" si="6"/>
        <v>350</v>
      </c>
      <c r="L17" s="65">
        <f t="shared" si="6"/>
        <v>350</v>
      </c>
      <c r="M17" s="65">
        <f t="shared" si="6"/>
        <v>350</v>
      </c>
      <c r="N17" s="65">
        <f t="shared" si="6"/>
        <v>350</v>
      </c>
      <c r="O17" s="65">
        <f t="shared" si="6"/>
        <v>350</v>
      </c>
      <c r="P17" s="65">
        <f t="shared" si="6"/>
        <v>350</v>
      </c>
      <c r="Q17" s="65">
        <f t="shared" si="6"/>
        <v>350</v>
      </c>
      <c r="R17" s="65">
        <f t="shared" si="7"/>
        <v>700</v>
      </c>
      <c r="S17" s="65">
        <f t="shared" si="7"/>
        <v>700</v>
      </c>
      <c r="T17" s="65">
        <f t="shared" si="7"/>
        <v>700</v>
      </c>
      <c r="U17" s="65">
        <f t="shared" si="7"/>
        <v>700</v>
      </c>
      <c r="V17" s="65">
        <f t="shared" si="7"/>
        <v>700</v>
      </c>
      <c r="W17" s="65">
        <f t="shared" si="7"/>
        <v>700</v>
      </c>
      <c r="X17" s="65">
        <f t="shared" si="7"/>
        <v>700</v>
      </c>
      <c r="Y17" s="65">
        <f t="shared" si="7"/>
        <v>700</v>
      </c>
      <c r="Z17" s="65">
        <f t="shared" si="7"/>
        <v>700</v>
      </c>
      <c r="AA17" s="65">
        <f t="shared" si="7"/>
        <v>700</v>
      </c>
      <c r="AB17" s="65">
        <f t="shared" si="7"/>
        <v>700</v>
      </c>
      <c r="AC17" s="65">
        <f t="shared" si="7"/>
        <v>700</v>
      </c>
      <c r="AD17" s="65">
        <f>$E17</f>
        <v>1050</v>
      </c>
      <c r="AE17" s="65">
        <f t="shared" si="8"/>
        <v>1050</v>
      </c>
      <c r="AF17" s="65">
        <f t="shared" si="8"/>
        <v>1050</v>
      </c>
      <c r="AG17" s="65">
        <f t="shared" si="8"/>
        <v>1050</v>
      </c>
      <c r="AH17" s="65">
        <f t="shared" si="8"/>
        <v>1050</v>
      </c>
      <c r="AI17" s="65">
        <f t="shared" si="8"/>
        <v>1050</v>
      </c>
      <c r="AJ17" s="65">
        <f t="shared" si="8"/>
        <v>1050</v>
      </c>
      <c r="AK17" s="65">
        <f t="shared" si="8"/>
        <v>1050</v>
      </c>
      <c r="AL17" s="65">
        <f t="shared" si="8"/>
        <v>1050</v>
      </c>
      <c r="AM17" s="65">
        <f t="shared" si="8"/>
        <v>1050</v>
      </c>
      <c r="AN17" s="65">
        <f t="shared" si="8"/>
        <v>1050</v>
      </c>
      <c r="AO17" s="65">
        <f t="shared" si="8"/>
        <v>1050</v>
      </c>
    </row>
    <row r="18" spans="1:41" x14ac:dyDescent="0.3">
      <c r="A18" s="50" t="s">
        <v>130</v>
      </c>
      <c r="B18" s="51">
        <v>0</v>
      </c>
      <c r="C18" s="51">
        <v>0</v>
      </c>
      <c r="D18" s="51">
        <v>0</v>
      </c>
      <c r="E18" s="51">
        <v>0</v>
      </c>
      <c r="F18" s="65">
        <f>$C18</f>
        <v>0</v>
      </c>
      <c r="G18" s="65">
        <f t="shared" si="6"/>
        <v>0</v>
      </c>
      <c r="H18" s="65">
        <f t="shared" si="6"/>
        <v>0</v>
      </c>
      <c r="I18" s="65">
        <f t="shared" si="6"/>
        <v>0</v>
      </c>
      <c r="J18" s="65">
        <f t="shared" si="6"/>
        <v>0</v>
      </c>
      <c r="K18" s="65">
        <f t="shared" si="6"/>
        <v>0</v>
      </c>
      <c r="L18" s="65">
        <f t="shared" si="6"/>
        <v>0</v>
      </c>
      <c r="M18" s="65">
        <f t="shared" si="6"/>
        <v>0</v>
      </c>
      <c r="N18" s="65">
        <f t="shared" si="6"/>
        <v>0</v>
      </c>
      <c r="O18" s="65">
        <f t="shared" si="6"/>
        <v>0</v>
      </c>
      <c r="P18" s="65">
        <f t="shared" si="6"/>
        <v>0</v>
      </c>
      <c r="Q18" s="65">
        <f t="shared" si="6"/>
        <v>0</v>
      </c>
      <c r="R18" s="65">
        <f t="shared" si="7"/>
        <v>0</v>
      </c>
      <c r="S18" s="65">
        <f t="shared" si="7"/>
        <v>0</v>
      </c>
      <c r="T18" s="65">
        <f t="shared" si="7"/>
        <v>0</v>
      </c>
      <c r="U18" s="65">
        <f t="shared" si="7"/>
        <v>0</v>
      </c>
      <c r="V18" s="65">
        <f t="shared" si="7"/>
        <v>0</v>
      </c>
      <c r="W18" s="65">
        <f t="shared" si="7"/>
        <v>0</v>
      </c>
      <c r="X18" s="65">
        <f t="shared" si="7"/>
        <v>0</v>
      </c>
      <c r="Y18" s="65">
        <f t="shared" si="7"/>
        <v>0</v>
      </c>
      <c r="Z18" s="65">
        <f t="shared" si="7"/>
        <v>0</v>
      </c>
      <c r="AA18" s="65">
        <f t="shared" si="7"/>
        <v>0</v>
      </c>
      <c r="AB18" s="65">
        <f t="shared" si="7"/>
        <v>0</v>
      </c>
      <c r="AC18" s="65">
        <f t="shared" si="7"/>
        <v>0</v>
      </c>
      <c r="AD18" s="65">
        <f>$E18</f>
        <v>0</v>
      </c>
      <c r="AE18" s="65">
        <f t="shared" si="8"/>
        <v>0</v>
      </c>
      <c r="AF18" s="65">
        <f t="shared" si="8"/>
        <v>0</v>
      </c>
      <c r="AG18" s="65">
        <f t="shared" si="8"/>
        <v>0</v>
      </c>
      <c r="AH18" s="65">
        <f t="shared" si="8"/>
        <v>0</v>
      </c>
      <c r="AI18" s="65">
        <f t="shared" si="8"/>
        <v>0</v>
      </c>
      <c r="AJ18" s="65">
        <f t="shared" si="8"/>
        <v>0</v>
      </c>
      <c r="AK18" s="65">
        <f t="shared" si="8"/>
        <v>0</v>
      </c>
      <c r="AL18" s="65">
        <f t="shared" si="8"/>
        <v>0</v>
      </c>
      <c r="AM18" s="65">
        <f t="shared" si="8"/>
        <v>0</v>
      </c>
      <c r="AN18" s="65">
        <f t="shared" si="8"/>
        <v>0</v>
      </c>
      <c r="AO18" s="65">
        <f t="shared" si="8"/>
        <v>0</v>
      </c>
    </row>
    <row r="19" spans="1:41" x14ac:dyDescent="0.3">
      <c r="A19" s="50" t="s">
        <v>253</v>
      </c>
      <c r="B19" s="51"/>
      <c r="C19" s="51">
        <v>200</v>
      </c>
      <c r="D19" s="51">
        <v>250</v>
      </c>
      <c r="E19" s="51">
        <v>300</v>
      </c>
      <c r="F19" s="65">
        <f>$C19</f>
        <v>200</v>
      </c>
      <c r="G19" s="65">
        <f t="shared" si="6"/>
        <v>200</v>
      </c>
      <c r="H19" s="65">
        <f t="shared" si="6"/>
        <v>200</v>
      </c>
      <c r="I19" s="65">
        <f t="shared" si="6"/>
        <v>200</v>
      </c>
      <c r="J19" s="65">
        <f t="shared" si="6"/>
        <v>200</v>
      </c>
      <c r="K19" s="65">
        <f t="shared" si="6"/>
        <v>200</v>
      </c>
      <c r="L19" s="65">
        <f t="shared" si="6"/>
        <v>200</v>
      </c>
      <c r="M19" s="65">
        <f t="shared" si="6"/>
        <v>200</v>
      </c>
      <c r="N19" s="65">
        <f t="shared" si="6"/>
        <v>200</v>
      </c>
      <c r="O19" s="65">
        <f t="shared" si="6"/>
        <v>200</v>
      </c>
      <c r="P19" s="65">
        <f t="shared" si="6"/>
        <v>200</v>
      </c>
      <c r="Q19" s="65">
        <f t="shared" si="6"/>
        <v>200</v>
      </c>
      <c r="R19" s="65">
        <f t="shared" si="7"/>
        <v>250</v>
      </c>
      <c r="S19" s="65">
        <f t="shared" si="7"/>
        <v>250</v>
      </c>
      <c r="T19" s="65">
        <f t="shared" si="7"/>
        <v>250</v>
      </c>
      <c r="U19" s="65">
        <f t="shared" si="7"/>
        <v>250</v>
      </c>
      <c r="V19" s="65">
        <f t="shared" si="7"/>
        <v>250</v>
      </c>
      <c r="W19" s="65">
        <f t="shared" si="7"/>
        <v>250</v>
      </c>
      <c r="X19" s="65">
        <f t="shared" si="7"/>
        <v>250</v>
      </c>
      <c r="Y19" s="65">
        <f t="shared" si="7"/>
        <v>250</v>
      </c>
      <c r="Z19" s="65">
        <f t="shared" si="7"/>
        <v>250</v>
      </c>
      <c r="AA19" s="65">
        <f t="shared" si="7"/>
        <v>250</v>
      </c>
      <c r="AB19" s="65">
        <f t="shared" si="7"/>
        <v>250</v>
      </c>
      <c r="AC19" s="65">
        <f t="shared" si="7"/>
        <v>250</v>
      </c>
      <c r="AD19" s="65">
        <f>$E19</f>
        <v>300</v>
      </c>
      <c r="AE19" s="65">
        <f t="shared" si="8"/>
        <v>300</v>
      </c>
      <c r="AF19" s="65">
        <f t="shared" si="8"/>
        <v>300</v>
      </c>
      <c r="AG19" s="65">
        <f t="shared" si="8"/>
        <v>300</v>
      </c>
      <c r="AH19" s="65">
        <f t="shared" si="8"/>
        <v>300</v>
      </c>
      <c r="AI19" s="65">
        <f t="shared" si="8"/>
        <v>300</v>
      </c>
      <c r="AJ19" s="65">
        <f t="shared" si="8"/>
        <v>300</v>
      </c>
      <c r="AK19" s="65">
        <f t="shared" si="8"/>
        <v>300</v>
      </c>
      <c r="AL19" s="65">
        <f t="shared" si="8"/>
        <v>300</v>
      </c>
      <c r="AM19" s="65">
        <f t="shared" si="8"/>
        <v>300</v>
      </c>
      <c r="AN19" s="65">
        <f t="shared" si="8"/>
        <v>300</v>
      </c>
      <c r="AO19" s="65">
        <f t="shared" si="8"/>
        <v>300</v>
      </c>
    </row>
    <row r="20" spans="1:41" x14ac:dyDescent="0.3">
      <c r="A20" s="50" t="s">
        <v>120</v>
      </c>
      <c r="B20" s="51">
        <v>0</v>
      </c>
      <c r="C20" s="51">
        <v>195</v>
      </c>
      <c r="D20" s="51">
        <v>250</v>
      </c>
      <c r="E20" s="51">
        <v>350</v>
      </c>
      <c r="F20" s="65">
        <f>$C20</f>
        <v>195</v>
      </c>
      <c r="G20" s="65">
        <f t="shared" si="6"/>
        <v>195</v>
      </c>
      <c r="H20" s="65">
        <f t="shared" si="6"/>
        <v>195</v>
      </c>
      <c r="I20" s="65">
        <f t="shared" si="6"/>
        <v>195</v>
      </c>
      <c r="J20" s="65">
        <f t="shared" si="6"/>
        <v>195</v>
      </c>
      <c r="K20" s="65">
        <f t="shared" si="6"/>
        <v>195</v>
      </c>
      <c r="L20" s="65">
        <f t="shared" si="6"/>
        <v>195</v>
      </c>
      <c r="M20" s="65">
        <f t="shared" si="6"/>
        <v>195</v>
      </c>
      <c r="N20" s="65">
        <f t="shared" si="6"/>
        <v>195</v>
      </c>
      <c r="O20" s="65">
        <f t="shared" si="6"/>
        <v>195</v>
      </c>
      <c r="P20" s="65">
        <f t="shared" si="6"/>
        <v>195</v>
      </c>
      <c r="Q20" s="65">
        <f t="shared" si="6"/>
        <v>195</v>
      </c>
      <c r="R20" s="65">
        <f t="shared" si="7"/>
        <v>250</v>
      </c>
      <c r="S20" s="65">
        <f t="shared" si="7"/>
        <v>250</v>
      </c>
      <c r="T20" s="65">
        <f t="shared" si="7"/>
        <v>250</v>
      </c>
      <c r="U20" s="65">
        <f t="shared" si="7"/>
        <v>250</v>
      </c>
      <c r="V20" s="65">
        <f t="shared" si="7"/>
        <v>250</v>
      </c>
      <c r="W20" s="65">
        <f t="shared" si="7"/>
        <v>250</v>
      </c>
      <c r="X20" s="65">
        <f t="shared" si="7"/>
        <v>250</v>
      </c>
      <c r="Y20" s="65">
        <f t="shared" si="7"/>
        <v>250</v>
      </c>
      <c r="Z20" s="65">
        <f t="shared" si="7"/>
        <v>250</v>
      </c>
      <c r="AA20" s="65">
        <f t="shared" si="7"/>
        <v>250</v>
      </c>
      <c r="AB20" s="65">
        <f t="shared" si="7"/>
        <v>250</v>
      </c>
      <c r="AC20" s="65">
        <f t="shared" si="7"/>
        <v>250</v>
      </c>
      <c r="AD20" s="65">
        <f>$E20</f>
        <v>350</v>
      </c>
      <c r="AE20" s="65">
        <f t="shared" si="8"/>
        <v>350</v>
      </c>
      <c r="AF20" s="65">
        <f t="shared" si="8"/>
        <v>350</v>
      </c>
      <c r="AG20" s="65">
        <f t="shared" si="8"/>
        <v>350</v>
      </c>
      <c r="AH20" s="65">
        <f t="shared" si="8"/>
        <v>350</v>
      </c>
      <c r="AI20" s="65">
        <f t="shared" si="8"/>
        <v>350</v>
      </c>
      <c r="AJ20" s="65">
        <f t="shared" si="8"/>
        <v>350</v>
      </c>
      <c r="AK20" s="65">
        <f t="shared" si="8"/>
        <v>350</v>
      </c>
      <c r="AL20" s="65">
        <f t="shared" si="8"/>
        <v>350</v>
      </c>
      <c r="AM20" s="65">
        <f t="shared" si="8"/>
        <v>350</v>
      </c>
      <c r="AN20" s="65">
        <f t="shared" si="8"/>
        <v>350</v>
      </c>
      <c r="AO20" s="65">
        <f t="shared" si="8"/>
        <v>350</v>
      </c>
    </row>
    <row r="21" spans="1:41" x14ac:dyDescent="0.3">
      <c r="A21" s="27" t="s">
        <v>20</v>
      </c>
    </row>
    <row r="22" spans="1:41" x14ac:dyDescent="0.3">
      <c r="A22" s="27" t="s">
        <v>100</v>
      </c>
      <c r="B22" s="53">
        <v>0</v>
      </c>
      <c r="C22" s="53">
        <v>30</v>
      </c>
      <c r="D22" s="53">
        <v>30</v>
      </c>
      <c r="E22" s="53">
        <v>30</v>
      </c>
      <c r="F22" s="65">
        <f>$C22*F$4</f>
        <v>60</v>
      </c>
      <c r="G22" s="65">
        <f t="shared" ref="G22:Q25" si="9">$C22*G$4</f>
        <v>90</v>
      </c>
      <c r="H22" s="65">
        <f t="shared" si="9"/>
        <v>120</v>
      </c>
      <c r="I22" s="65">
        <f t="shared" si="9"/>
        <v>120</v>
      </c>
      <c r="J22" s="65">
        <f t="shared" si="9"/>
        <v>210</v>
      </c>
      <c r="K22" s="65">
        <f t="shared" si="9"/>
        <v>210</v>
      </c>
      <c r="L22" s="65">
        <f t="shared" si="9"/>
        <v>210</v>
      </c>
      <c r="M22" s="65">
        <f t="shared" si="9"/>
        <v>270</v>
      </c>
      <c r="N22" s="65">
        <f t="shared" si="9"/>
        <v>270</v>
      </c>
      <c r="O22" s="65">
        <f t="shared" si="9"/>
        <v>300</v>
      </c>
      <c r="P22" s="65">
        <f t="shared" si="9"/>
        <v>300</v>
      </c>
      <c r="Q22" s="65">
        <f t="shared" si="9"/>
        <v>330</v>
      </c>
      <c r="R22" s="65">
        <f>$D22*R$4</f>
        <v>390</v>
      </c>
      <c r="S22" s="65">
        <f t="shared" ref="S22:AC25" si="10">$D22*S$4</f>
        <v>450</v>
      </c>
      <c r="T22" s="65">
        <f t="shared" si="10"/>
        <v>480</v>
      </c>
      <c r="U22" s="65">
        <f t="shared" si="10"/>
        <v>480</v>
      </c>
      <c r="V22" s="65">
        <f t="shared" si="10"/>
        <v>480</v>
      </c>
      <c r="W22" s="65">
        <f t="shared" si="10"/>
        <v>480</v>
      </c>
      <c r="X22" s="65">
        <f t="shared" si="10"/>
        <v>510</v>
      </c>
      <c r="Y22" s="65">
        <f t="shared" si="10"/>
        <v>510</v>
      </c>
      <c r="Z22" s="65">
        <f t="shared" si="10"/>
        <v>510</v>
      </c>
      <c r="AA22" s="65">
        <f t="shared" si="10"/>
        <v>510</v>
      </c>
      <c r="AB22" s="65">
        <f t="shared" si="10"/>
        <v>510</v>
      </c>
      <c r="AC22" s="65">
        <f t="shared" si="10"/>
        <v>510</v>
      </c>
      <c r="AD22" s="65">
        <f>$E22*AD$4</f>
        <v>1020</v>
      </c>
      <c r="AE22" s="65">
        <f t="shared" ref="AE22:AO25" si="11">$E22*AE$4</f>
        <v>1080</v>
      </c>
      <c r="AF22" s="65">
        <f t="shared" si="11"/>
        <v>1200</v>
      </c>
      <c r="AG22" s="65">
        <f t="shared" si="11"/>
        <v>1380</v>
      </c>
      <c r="AH22" s="65">
        <f t="shared" si="11"/>
        <v>1440</v>
      </c>
      <c r="AI22" s="65">
        <f t="shared" si="11"/>
        <v>1440</v>
      </c>
      <c r="AJ22" s="65">
        <f t="shared" si="11"/>
        <v>1470</v>
      </c>
      <c r="AK22" s="65">
        <f t="shared" si="11"/>
        <v>1470</v>
      </c>
      <c r="AL22" s="65">
        <f t="shared" si="11"/>
        <v>1470</v>
      </c>
      <c r="AM22" s="65">
        <f t="shared" si="11"/>
        <v>1470</v>
      </c>
      <c r="AN22" s="65">
        <f t="shared" si="11"/>
        <v>1470</v>
      </c>
      <c r="AO22" s="65">
        <f t="shared" si="11"/>
        <v>1470</v>
      </c>
    </row>
    <row r="23" spans="1:41" x14ac:dyDescent="0.3">
      <c r="A23" s="27" t="s">
        <v>99</v>
      </c>
      <c r="B23" s="53">
        <v>0</v>
      </c>
      <c r="C23" s="53">
        <v>30</v>
      </c>
      <c r="D23" s="53">
        <v>30</v>
      </c>
      <c r="E23" s="53">
        <v>30</v>
      </c>
      <c r="F23" s="65">
        <f>$C23*F$4</f>
        <v>60</v>
      </c>
      <c r="G23" s="65">
        <f t="shared" si="9"/>
        <v>90</v>
      </c>
      <c r="H23" s="65">
        <f t="shared" si="9"/>
        <v>120</v>
      </c>
      <c r="I23" s="65">
        <f t="shared" si="9"/>
        <v>120</v>
      </c>
      <c r="J23" s="65">
        <f t="shared" si="9"/>
        <v>210</v>
      </c>
      <c r="K23" s="65">
        <f t="shared" si="9"/>
        <v>210</v>
      </c>
      <c r="L23" s="65">
        <f t="shared" si="9"/>
        <v>210</v>
      </c>
      <c r="M23" s="65">
        <f t="shared" si="9"/>
        <v>270</v>
      </c>
      <c r="N23" s="65">
        <f t="shared" si="9"/>
        <v>270</v>
      </c>
      <c r="O23" s="65">
        <f t="shared" si="9"/>
        <v>300</v>
      </c>
      <c r="P23" s="65">
        <f t="shared" si="9"/>
        <v>300</v>
      </c>
      <c r="Q23" s="65">
        <f t="shared" si="9"/>
        <v>330</v>
      </c>
      <c r="R23" s="65">
        <f>$D23*R$4</f>
        <v>390</v>
      </c>
      <c r="S23" s="65">
        <f t="shared" si="10"/>
        <v>450</v>
      </c>
      <c r="T23" s="65">
        <f t="shared" si="10"/>
        <v>480</v>
      </c>
      <c r="U23" s="65">
        <f t="shared" si="10"/>
        <v>480</v>
      </c>
      <c r="V23" s="65">
        <f t="shared" si="10"/>
        <v>480</v>
      </c>
      <c r="W23" s="65">
        <f t="shared" si="10"/>
        <v>480</v>
      </c>
      <c r="X23" s="65">
        <f t="shared" si="10"/>
        <v>510</v>
      </c>
      <c r="Y23" s="65">
        <f t="shared" si="10"/>
        <v>510</v>
      </c>
      <c r="Z23" s="65">
        <f t="shared" si="10"/>
        <v>510</v>
      </c>
      <c r="AA23" s="65">
        <f t="shared" si="10"/>
        <v>510</v>
      </c>
      <c r="AB23" s="65">
        <f t="shared" si="10"/>
        <v>510</v>
      </c>
      <c r="AC23" s="65">
        <f t="shared" si="10"/>
        <v>510</v>
      </c>
      <c r="AD23" s="65">
        <f>$E23*AD$4</f>
        <v>1020</v>
      </c>
      <c r="AE23" s="65">
        <f t="shared" si="11"/>
        <v>1080</v>
      </c>
      <c r="AF23" s="65">
        <f t="shared" si="11"/>
        <v>1200</v>
      </c>
      <c r="AG23" s="65">
        <f t="shared" si="11"/>
        <v>1380</v>
      </c>
      <c r="AH23" s="65">
        <f t="shared" si="11"/>
        <v>1440</v>
      </c>
      <c r="AI23" s="65">
        <f t="shared" si="11"/>
        <v>1440</v>
      </c>
      <c r="AJ23" s="65">
        <f t="shared" si="11"/>
        <v>1470</v>
      </c>
      <c r="AK23" s="65">
        <f t="shared" si="11"/>
        <v>1470</v>
      </c>
      <c r="AL23" s="65">
        <f t="shared" si="11"/>
        <v>1470</v>
      </c>
      <c r="AM23" s="65">
        <f t="shared" si="11"/>
        <v>1470</v>
      </c>
      <c r="AN23" s="65">
        <f t="shared" si="11"/>
        <v>1470</v>
      </c>
      <c r="AO23" s="65">
        <f t="shared" si="11"/>
        <v>1470</v>
      </c>
    </row>
    <row r="24" spans="1:41" x14ac:dyDescent="0.3">
      <c r="A24" s="27" t="s">
        <v>694</v>
      </c>
      <c r="B24" s="53"/>
      <c r="C24" s="53">
        <v>2000</v>
      </c>
      <c r="D24" s="53">
        <v>2000</v>
      </c>
      <c r="E24" s="53">
        <v>2000</v>
      </c>
      <c r="F24" s="65">
        <f>(F4-E4)*$C24</f>
        <v>4000</v>
      </c>
      <c r="G24" s="65">
        <f>(G4-F4)*$C24</f>
        <v>2000</v>
      </c>
      <c r="H24" s="65">
        <f t="shared" ref="H24:Q24" si="12">(H4-G4)*$C24</f>
        <v>2000</v>
      </c>
      <c r="I24" s="65">
        <f t="shared" si="12"/>
        <v>0</v>
      </c>
      <c r="J24" s="65">
        <f t="shared" si="12"/>
        <v>6000</v>
      </c>
      <c r="K24" s="65">
        <f t="shared" si="12"/>
        <v>0</v>
      </c>
      <c r="L24" s="65">
        <f t="shared" si="12"/>
        <v>0</v>
      </c>
      <c r="M24" s="65">
        <f t="shared" si="12"/>
        <v>4000</v>
      </c>
      <c r="N24" s="65">
        <f t="shared" si="12"/>
        <v>0</v>
      </c>
      <c r="O24" s="65">
        <f t="shared" si="12"/>
        <v>2000</v>
      </c>
      <c r="P24" s="65">
        <f t="shared" si="12"/>
        <v>0</v>
      </c>
      <c r="Q24" s="65">
        <f t="shared" si="12"/>
        <v>2000</v>
      </c>
      <c r="R24" s="65">
        <f>(R4-Q4)*$D24</f>
        <v>4000</v>
      </c>
      <c r="S24" s="65">
        <f t="shared" ref="S24:AC24" si="13">(S4-R4)*$D24</f>
        <v>4000</v>
      </c>
      <c r="T24" s="65">
        <f t="shared" si="13"/>
        <v>2000</v>
      </c>
      <c r="U24" s="65">
        <f t="shared" si="13"/>
        <v>0</v>
      </c>
      <c r="V24" s="65">
        <f t="shared" si="13"/>
        <v>0</v>
      </c>
      <c r="W24" s="65">
        <f t="shared" si="13"/>
        <v>0</v>
      </c>
      <c r="X24" s="65">
        <f t="shared" si="13"/>
        <v>2000</v>
      </c>
      <c r="Y24" s="65">
        <f t="shared" si="13"/>
        <v>0</v>
      </c>
      <c r="Z24" s="65">
        <f t="shared" si="13"/>
        <v>0</v>
      </c>
      <c r="AA24" s="65">
        <f t="shared" si="13"/>
        <v>0</v>
      </c>
      <c r="AB24" s="65">
        <f t="shared" si="13"/>
        <v>0</v>
      </c>
      <c r="AC24" s="65">
        <f t="shared" si="13"/>
        <v>0</v>
      </c>
      <c r="AD24" s="65">
        <f>(AD4-AC4)*$E24</f>
        <v>34000</v>
      </c>
      <c r="AE24" s="65">
        <f t="shared" ref="AE24:AO24" si="14">(AE4-AD4)*$E24</f>
        <v>4000</v>
      </c>
      <c r="AF24" s="65">
        <f t="shared" si="14"/>
        <v>8000</v>
      </c>
      <c r="AG24" s="65">
        <f t="shared" si="14"/>
        <v>12000</v>
      </c>
      <c r="AH24" s="65">
        <f t="shared" si="14"/>
        <v>4000</v>
      </c>
      <c r="AI24" s="65">
        <f t="shared" si="14"/>
        <v>0</v>
      </c>
      <c r="AJ24" s="65">
        <f t="shared" si="14"/>
        <v>2000</v>
      </c>
      <c r="AK24" s="65">
        <f t="shared" si="14"/>
        <v>0</v>
      </c>
      <c r="AL24" s="65">
        <f t="shared" si="14"/>
        <v>0</v>
      </c>
      <c r="AM24" s="65">
        <f t="shared" si="14"/>
        <v>0</v>
      </c>
      <c r="AN24" s="65">
        <f t="shared" si="14"/>
        <v>0</v>
      </c>
      <c r="AO24" s="65">
        <f t="shared" si="14"/>
        <v>0</v>
      </c>
    </row>
    <row r="25" spans="1:41" x14ac:dyDescent="0.3">
      <c r="A25" s="27" t="s">
        <v>98</v>
      </c>
      <c r="B25" s="53">
        <v>0</v>
      </c>
      <c r="C25" s="53">
        <v>30</v>
      </c>
      <c r="D25" s="53">
        <v>30</v>
      </c>
      <c r="E25" s="53">
        <v>30</v>
      </c>
      <c r="F25" s="65">
        <f>$C25*F$4</f>
        <v>60</v>
      </c>
      <c r="G25" s="65">
        <f t="shared" si="9"/>
        <v>90</v>
      </c>
      <c r="H25" s="65">
        <f t="shared" si="9"/>
        <v>120</v>
      </c>
      <c r="I25" s="65">
        <f t="shared" si="9"/>
        <v>120</v>
      </c>
      <c r="J25" s="65">
        <f t="shared" si="9"/>
        <v>210</v>
      </c>
      <c r="K25" s="65">
        <f t="shared" si="9"/>
        <v>210</v>
      </c>
      <c r="L25" s="65">
        <f t="shared" si="9"/>
        <v>210</v>
      </c>
      <c r="M25" s="65">
        <f t="shared" si="9"/>
        <v>270</v>
      </c>
      <c r="N25" s="65">
        <f t="shared" si="9"/>
        <v>270</v>
      </c>
      <c r="O25" s="65">
        <f t="shared" si="9"/>
        <v>300</v>
      </c>
      <c r="P25" s="65">
        <f t="shared" si="9"/>
        <v>300</v>
      </c>
      <c r="Q25" s="65">
        <f t="shared" si="9"/>
        <v>330</v>
      </c>
      <c r="R25" s="65">
        <f>$D25*R$4</f>
        <v>390</v>
      </c>
      <c r="S25" s="65">
        <f t="shared" si="10"/>
        <v>450</v>
      </c>
      <c r="T25" s="65">
        <f t="shared" si="10"/>
        <v>480</v>
      </c>
      <c r="U25" s="65">
        <f t="shared" si="10"/>
        <v>480</v>
      </c>
      <c r="V25" s="65">
        <f t="shared" si="10"/>
        <v>480</v>
      </c>
      <c r="W25" s="65">
        <f t="shared" si="10"/>
        <v>480</v>
      </c>
      <c r="X25" s="65">
        <f t="shared" si="10"/>
        <v>510</v>
      </c>
      <c r="Y25" s="65">
        <f t="shared" si="10"/>
        <v>510</v>
      </c>
      <c r="Z25" s="65">
        <f t="shared" si="10"/>
        <v>510</v>
      </c>
      <c r="AA25" s="65">
        <f t="shared" si="10"/>
        <v>510</v>
      </c>
      <c r="AB25" s="65">
        <f t="shared" si="10"/>
        <v>510</v>
      </c>
      <c r="AC25" s="65">
        <f t="shared" si="10"/>
        <v>510</v>
      </c>
      <c r="AD25" s="65">
        <f>$E25*AD$4</f>
        <v>1020</v>
      </c>
      <c r="AE25" s="65">
        <f t="shared" si="11"/>
        <v>1080</v>
      </c>
      <c r="AF25" s="65">
        <f t="shared" si="11"/>
        <v>1200</v>
      </c>
      <c r="AG25" s="65">
        <f t="shared" si="11"/>
        <v>1380</v>
      </c>
      <c r="AH25" s="65">
        <f t="shared" si="11"/>
        <v>1440</v>
      </c>
      <c r="AI25" s="65">
        <f t="shared" si="11"/>
        <v>1440</v>
      </c>
      <c r="AJ25" s="65">
        <f t="shared" si="11"/>
        <v>1470</v>
      </c>
      <c r="AK25" s="65">
        <f t="shared" si="11"/>
        <v>1470</v>
      </c>
      <c r="AL25" s="65">
        <f t="shared" si="11"/>
        <v>1470</v>
      </c>
      <c r="AM25" s="65">
        <f t="shared" si="11"/>
        <v>1470</v>
      </c>
      <c r="AN25" s="65">
        <f t="shared" si="11"/>
        <v>1470</v>
      </c>
      <c r="AO25" s="65">
        <f t="shared" si="11"/>
        <v>1470</v>
      </c>
    </row>
    <row r="26" spans="1:41" x14ac:dyDescent="0.3">
      <c r="A26" s="27" t="s">
        <v>92</v>
      </c>
      <c r="B26" s="53">
        <v>0</v>
      </c>
      <c r="C26" s="53">
        <v>0</v>
      </c>
      <c r="D26" s="53">
        <v>0</v>
      </c>
      <c r="E26" s="53">
        <v>0</v>
      </c>
      <c r="F26" s="65">
        <f>$C26</f>
        <v>0</v>
      </c>
      <c r="G26" s="65">
        <f t="shared" ref="G26:Q26" si="15">$C26</f>
        <v>0</v>
      </c>
      <c r="H26" s="65">
        <f t="shared" si="15"/>
        <v>0</v>
      </c>
      <c r="I26" s="65">
        <f t="shared" si="15"/>
        <v>0</v>
      </c>
      <c r="J26" s="65">
        <f t="shared" si="15"/>
        <v>0</v>
      </c>
      <c r="K26" s="65">
        <f t="shared" si="15"/>
        <v>0</v>
      </c>
      <c r="L26" s="65">
        <f t="shared" si="15"/>
        <v>0</v>
      </c>
      <c r="M26" s="65">
        <f t="shared" si="15"/>
        <v>0</v>
      </c>
      <c r="N26" s="65">
        <f t="shared" si="15"/>
        <v>0</v>
      </c>
      <c r="O26" s="65">
        <f t="shared" si="15"/>
        <v>0</v>
      </c>
      <c r="P26" s="65">
        <f t="shared" si="15"/>
        <v>0</v>
      </c>
      <c r="Q26" s="65">
        <f t="shared" si="15"/>
        <v>0</v>
      </c>
      <c r="R26" s="65">
        <f>$D26</f>
        <v>0</v>
      </c>
      <c r="S26" s="65">
        <f>$D26</f>
        <v>0</v>
      </c>
      <c r="T26" s="65">
        <f t="shared" ref="T26:AC26" si="16">$D26</f>
        <v>0</v>
      </c>
      <c r="U26" s="65">
        <f t="shared" si="16"/>
        <v>0</v>
      </c>
      <c r="V26" s="65">
        <f t="shared" si="16"/>
        <v>0</v>
      </c>
      <c r="W26" s="65">
        <f t="shared" si="16"/>
        <v>0</v>
      </c>
      <c r="X26" s="65">
        <f t="shared" si="16"/>
        <v>0</v>
      </c>
      <c r="Y26" s="65">
        <f t="shared" si="16"/>
        <v>0</v>
      </c>
      <c r="Z26" s="65">
        <f t="shared" si="16"/>
        <v>0</v>
      </c>
      <c r="AA26" s="65">
        <f t="shared" si="16"/>
        <v>0</v>
      </c>
      <c r="AB26" s="65">
        <f t="shared" si="16"/>
        <v>0</v>
      </c>
      <c r="AC26" s="65">
        <f t="shared" si="16"/>
        <v>0</v>
      </c>
      <c r="AD26" s="65">
        <f>$E26</f>
        <v>0</v>
      </c>
      <c r="AE26" s="65">
        <f t="shared" ref="AE26:AO26" si="17">$E26</f>
        <v>0</v>
      </c>
      <c r="AF26" s="65">
        <f t="shared" si="17"/>
        <v>0</v>
      </c>
      <c r="AG26" s="65">
        <f t="shared" si="17"/>
        <v>0</v>
      </c>
      <c r="AH26" s="65">
        <f t="shared" si="17"/>
        <v>0</v>
      </c>
      <c r="AI26" s="65">
        <f t="shared" si="17"/>
        <v>0</v>
      </c>
      <c r="AJ26" s="65">
        <f t="shared" si="17"/>
        <v>0</v>
      </c>
      <c r="AK26" s="65">
        <f t="shared" si="17"/>
        <v>0</v>
      </c>
      <c r="AL26" s="65">
        <f t="shared" si="17"/>
        <v>0</v>
      </c>
      <c r="AM26" s="65">
        <f t="shared" si="17"/>
        <v>0</v>
      </c>
      <c r="AN26" s="65">
        <f t="shared" si="17"/>
        <v>0</v>
      </c>
      <c r="AO26" s="65">
        <f t="shared" si="17"/>
        <v>0</v>
      </c>
    </row>
    <row r="27" spans="1:41" x14ac:dyDescent="0.3">
      <c r="A27" s="27" t="s">
        <v>97</v>
      </c>
      <c r="B27" s="53">
        <v>0</v>
      </c>
      <c r="C27" s="53">
        <v>40</v>
      </c>
      <c r="D27" s="53">
        <v>40</v>
      </c>
      <c r="E27" s="53">
        <v>40</v>
      </c>
      <c r="F27" s="65">
        <f>$C27*F$4</f>
        <v>80</v>
      </c>
      <c r="G27" s="65">
        <f t="shared" ref="G27:Q27" si="18">$C27*G$4</f>
        <v>120</v>
      </c>
      <c r="H27" s="65">
        <f t="shared" si="18"/>
        <v>160</v>
      </c>
      <c r="I27" s="65">
        <f t="shared" si="18"/>
        <v>160</v>
      </c>
      <c r="J27" s="65">
        <f t="shared" si="18"/>
        <v>280</v>
      </c>
      <c r="K27" s="65">
        <f t="shared" si="18"/>
        <v>280</v>
      </c>
      <c r="L27" s="65">
        <f t="shared" si="18"/>
        <v>280</v>
      </c>
      <c r="M27" s="65">
        <f t="shared" si="18"/>
        <v>360</v>
      </c>
      <c r="N27" s="65">
        <f t="shared" si="18"/>
        <v>360</v>
      </c>
      <c r="O27" s="65">
        <f t="shared" si="18"/>
        <v>400</v>
      </c>
      <c r="P27" s="65">
        <f t="shared" si="18"/>
        <v>400</v>
      </c>
      <c r="Q27" s="65">
        <f t="shared" si="18"/>
        <v>440</v>
      </c>
      <c r="R27" s="65">
        <f>$D27*R$4</f>
        <v>520</v>
      </c>
      <c r="S27" s="65">
        <f t="shared" ref="S27:AC27" si="19">$D27*S$4</f>
        <v>600</v>
      </c>
      <c r="T27" s="65">
        <f t="shared" si="19"/>
        <v>640</v>
      </c>
      <c r="U27" s="65">
        <f t="shared" si="19"/>
        <v>640</v>
      </c>
      <c r="V27" s="65">
        <f t="shared" si="19"/>
        <v>640</v>
      </c>
      <c r="W27" s="65">
        <f t="shared" si="19"/>
        <v>640</v>
      </c>
      <c r="X27" s="65">
        <f t="shared" si="19"/>
        <v>680</v>
      </c>
      <c r="Y27" s="65">
        <f t="shared" si="19"/>
        <v>680</v>
      </c>
      <c r="Z27" s="65">
        <f t="shared" si="19"/>
        <v>680</v>
      </c>
      <c r="AA27" s="65">
        <f t="shared" si="19"/>
        <v>680</v>
      </c>
      <c r="AB27" s="65">
        <f t="shared" si="19"/>
        <v>680</v>
      </c>
      <c r="AC27" s="65">
        <f t="shared" si="19"/>
        <v>680</v>
      </c>
      <c r="AD27" s="65">
        <f>$E27*AD$4</f>
        <v>1360</v>
      </c>
      <c r="AE27" s="65">
        <f t="shared" ref="AE27:AO27" si="20">$E27*AE$4</f>
        <v>1440</v>
      </c>
      <c r="AF27" s="65">
        <f t="shared" si="20"/>
        <v>1600</v>
      </c>
      <c r="AG27" s="65">
        <f t="shared" si="20"/>
        <v>1840</v>
      </c>
      <c r="AH27" s="65">
        <f t="shared" si="20"/>
        <v>1920</v>
      </c>
      <c r="AI27" s="65">
        <f t="shared" si="20"/>
        <v>1920</v>
      </c>
      <c r="AJ27" s="65">
        <f t="shared" si="20"/>
        <v>1960</v>
      </c>
      <c r="AK27" s="65">
        <f t="shared" si="20"/>
        <v>1960</v>
      </c>
      <c r="AL27" s="65">
        <f t="shared" si="20"/>
        <v>1960</v>
      </c>
      <c r="AM27" s="65">
        <f t="shared" si="20"/>
        <v>1960</v>
      </c>
      <c r="AN27" s="65">
        <f t="shared" si="20"/>
        <v>1960</v>
      </c>
      <c r="AO27" s="65">
        <f t="shared" si="20"/>
        <v>1960</v>
      </c>
    </row>
    <row r="28" spans="1:41" x14ac:dyDescent="0.3">
      <c r="A28" s="27" t="s">
        <v>101</v>
      </c>
      <c r="B28" s="53">
        <v>0</v>
      </c>
      <c r="C28" s="53">
        <v>80</v>
      </c>
      <c r="D28" s="53">
        <v>80</v>
      </c>
      <c r="E28" s="53">
        <v>80</v>
      </c>
      <c r="F28" s="65">
        <f t="shared" ref="F28:Q29" si="21">$C28</f>
        <v>80</v>
      </c>
      <c r="G28" s="65">
        <f t="shared" si="21"/>
        <v>80</v>
      </c>
      <c r="H28" s="65">
        <f t="shared" si="21"/>
        <v>80</v>
      </c>
      <c r="I28" s="65">
        <f t="shared" si="21"/>
        <v>80</v>
      </c>
      <c r="J28" s="65">
        <f t="shared" si="21"/>
        <v>80</v>
      </c>
      <c r="K28" s="65">
        <f t="shared" si="21"/>
        <v>80</v>
      </c>
      <c r="L28" s="65">
        <f t="shared" si="21"/>
        <v>80</v>
      </c>
      <c r="M28" s="65">
        <f t="shared" si="21"/>
        <v>80</v>
      </c>
      <c r="N28" s="65">
        <f t="shared" si="21"/>
        <v>80</v>
      </c>
      <c r="O28" s="65">
        <f t="shared" si="21"/>
        <v>80</v>
      </c>
      <c r="P28" s="65">
        <f t="shared" si="21"/>
        <v>80</v>
      </c>
      <c r="Q28" s="65">
        <f t="shared" si="21"/>
        <v>80</v>
      </c>
      <c r="R28" s="65">
        <f t="shared" ref="R28:AC29" si="22">$D28</f>
        <v>80</v>
      </c>
      <c r="S28" s="65">
        <f t="shared" si="22"/>
        <v>80</v>
      </c>
      <c r="T28" s="65">
        <f t="shared" si="22"/>
        <v>80</v>
      </c>
      <c r="U28" s="65">
        <f t="shared" si="22"/>
        <v>80</v>
      </c>
      <c r="V28" s="65">
        <f t="shared" si="22"/>
        <v>80</v>
      </c>
      <c r="W28" s="65">
        <f t="shared" si="22"/>
        <v>80</v>
      </c>
      <c r="X28" s="65">
        <f t="shared" si="22"/>
        <v>80</v>
      </c>
      <c r="Y28" s="65">
        <f t="shared" si="22"/>
        <v>80</v>
      </c>
      <c r="Z28" s="65">
        <f t="shared" si="22"/>
        <v>80</v>
      </c>
      <c r="AA28" s="65">
        <f t="shared" si="22"/>
        <v>80</v>
      </c>
      <c r="AB28" s="65">
        <f t="shared" si="22"/>
        <v>80</v>
      </c>
      <c r="AC28" s="65">
        <f t="shared" si="22"/>
        <v>80</v>
      </c>
      <c r="AD28" s="65">
        <f t="shared" ref="AD28:AO29" si="23">$E28</f>
        <v>80</v>
      </c>
      <c r="AE28" s="65">
        <f t="shared" si="23"/>
        <v>80</v>
      </c>
      <c r="AF28" s="65">
        <f t="shared" si="23"/>
        <v>80</v>
      </c>
      <c r="AG28" s="65">
        <f t="shared" si="23"/>
        <v>80</v>
      </c>
      <c r="AH28" s="65">
        <f t="shared" si="23"/>
        <v>80</v>
      </c>
      <c r="AI28" s="65">
        <f t="shared" si="23"/>
        <v>80</v>
      </c>
      <c r="AJ28" s="65">
        <f t="shared" si="23"/>
        <v>80</v>
      </c>
      <c r="AK28" s="65">
        <f t="shared" si="23"/>
        <v>80</v>
      </c>
      <c r="AL28" s="65">
        <f t="shared" si="23"/>
        <v>80</v>
      </c>
      <c r="AM28" s="65">
        <f t="shared" si="23"/>
        <v>80</v>
      </c>
      <c r="AN28" s="65">
        <f t="shared" si="23"/>
        <v>80</v>
      </c>
      <c r="AO28" s="65">
        <f t="shared" si="23"/>
        <v>80</v>
      </c>
    </row>
    <row r="29" spans="1:41" x14ac:dyDescent="0.3">
      <c r="A29" s="27" t="s">
        <v>102</v>
      </c>
      <c r="B29" s="53">
        <v>0</v>
      </c>
      <c r="C29" s="53">
        <v>80</v>
      </c>
      <c r="D29" s="53">
        <v>80</v>
      </c>
      <c r="E29" s="53">
        <v>80</v>
      </c>
      <c r="F29" s="65">
        <f t="shared" si="21"/>
        <v>80</v>
      </c>
      <c r="G29" s="65">
        <f t="shared" si="21"/>
        <v>80</v>
      </c>
      <c r="H29" s="65">
        <f t="shared" si="21"/>
        <v>80</v>
      </c>
      <c r="I29" s="65">
        <f t="shared" si="21"/>
        <v>80</v>
      </c>
      <c r="J29" s="65">
        <f t="shared" si="21"/>
        <v>80</v>
      </c>
      <c r="K29" s="65">
        <f t="shared" si="21"/>
        <v>80</v>
      </c>
      <c r="L29" s="65">
        <f t="shared" si="21"/>
        <v>80</v>
      </c>
      <c r="M29" s="65">
        <f t="shared" si="21"/>
        <v>80</v>
      </c>
      <c r="N29" s="65">
        <f t="shared" si="21"/>
        <v>80</v>
      </c>
      <c r="O29" s="65">
        <f t="shared" si="21"/>
        <v>80</v>
      </c>
      <c r="P29" s="65">
        <f t="shared" si="21"/>
        <v>80</v>
      </c>
      <c r="Q29" s="65">
        <f t="shared" si="21"/>
        <v>80</v>
      </c>
      <c r="R29" s="65">
        <f t="shared" si="22"/>
        <v>80</v>
      </c>
      <c r="S29" s="65">
        <f t="shared" si="22"/>
        <v>80</v>
      </c>
      <c r="T29" s="65">
        <f t="shared" si="22"/>
        <v>80</v>
      </c>
      <c r="U29" s="65">
        <f t="shared" si="22"/>
        <v>80</v>
      </c>
      <c r="V29" s="65">
        <f t="shared" si="22"/>
        <v>80</v>
      </c>
      <c r="W29" s="65">
        <f t="shared" si="22"/>
        <v>80</v>
      </c>
      <c r="X29" s="65">
        <f t="shared" si="22"/>
        <v>80</v>
      </c>
      <c r="Y29" s="65">
        <f t="shared" si="22"/>
        <v>80</v>
      </c>
      <c r="Z29" s="65">
        <f t="shared" si="22"/>
        <v>80</v>
      </c>
      <c r="AA29" s="65">
        <f t="shared" si="22"/>
        <v>80</v>
      </c>
      <c r="AB29" s="65">
        <f t="shared" si="22"/>
        <v>80</v>
      </c>
      <c r="AC29" s="65">
        <f t="shared" si="22"/>
        <v>80</v>
      </c>
      <c r="AD29" s="65">
        <f t="shared" si="23"/>
        <v>80</v>
      </c>
      <c r="AE29" s="65">
        <f t="shared" si="23"/>
        <v>80</v>
      </c>
      <c r="AF29" s="65">
        <f t="shared" si="23"/>
        <v>80</v>
      </c>
      <c r="AG29" s="65">
        <f t="shared" si="23"/>
        <v>80</v>
      </c>
      <c r="AH29" s="65">
        <f t="shared" si="23"/>
        <v>80</v>
      </c>
      <c r="AI29" s="65">
        <f t="shared" si="23"/>
        <v>80</v>
      </c>
      <c r="AJ29" s="65">
        <f t="shared" si="23"/>
        <v>80</v>
      </c>
      <c r="AK29" s="65">
        <f t="shared" si="23"/>
        <v>80</v>
      </c>
      <c r="AL29" s="65">
        <f t="shared" si="23"/>
        <v>80</v>
      </c>
      <c r="AM29" s="65">
        <f t="shared" si="23"/>
        <v>80</v>
      </c>
      <c r="AN29" s="65">
        <f t="shared" si="23"/>
        <v>80</v>
      </c>
      <c r="AO29" s="65">
        <f t="shared" si="23"/>
        <v>80</v>
      </c>
    </row>
    <row r="30" spans="1:41" x14ac:dyDescent="0.3">
      <c r="A30" s="27" t="s">
        <v>21</v>
      </c>
    </row>
    <row r="31" spans="1:41" x14ac:dyDescent="0.3">
      <c r="A31" s="27" t="s">
        <v>135</v>
      </c>
      <c r="B31" s="53">
        <v>0</v>
      </c>
      <c r="C31" s="53">
        <v>150</v>
      </c>
      <c r="D31" s="53">
        <v>300</v>
      </c>
      <c r="E31" s="53">
        <v>300</v>
      </c>
      <c r="F31" s="65">
        <f t="shared" ref="F31:Q43" si="24">$C31</f>
        <v>150</v>
      </c>
      <c r="G31" s="65">
        <f t="shared" si="24"/>
        <v>150</v>
      </c>
      <c r="H31" s="65">
        <f t="shared" si="24"/>
        <v>150</v>
      </c>
      <c r="I31" s="65">
        <f t="shared" si="24"/>
        <v>150</v>
      </c>
      <c r="J31" s="65">
        <f t="shared" si="24"/>
        <v>150</v>
      </c>
      <c r="K31" s="65">
        <f t="shared" si="24"/>
        <v>150</v>
      </c>
      <c r="L31" s="65">
        <f t="shared" si="24"/>
        <v>150</v>
      </c>
      <c r="M31" s="65">
        <f t="shared" si="24"/>
        <v>150</v>
      </c>
      <c r="N31" s="65">
        <f t="shared" si="24"/>
        <v>150</v>
      </c>
      <c r="O31" s="65">
        <f t="shared" si="24"/>
        <v>150</v>
      </c>
      <c r="P31" s="65">
        <f t="shared" si="24"/>
        <v>150</v>
      </c>
      <c r="Q31" s="65">
        <f t="shared" si="24"/>
        <v>150</v>
      </c>
      <c r="R31" s="65">
        <f t="shared" ref="R31:AC43" si="25">$D31</f>
        <v>300</v>
      </c>
      <c r="S31" s="65">
        <f t="shared" si="25"/>
        <v>300</v>
      </c>
      <c r="T31" s="65">
        <f t="shared" si="25"/>
        <v>300</v>
      </c>
      <c r="U31" s="65">
        <f t="shared" si="25"/>
        <v>300</v>
      </c>
      <c r="V31" s="65">
        <f t="shared" si="25"/>
        <v>300</v>
      </c>
      <c r="W31" s="65">
        <f t="shared" si="25"/>
        <v>300</v>
      </c>
      <c r="X31" s="65">
        <f t="shared" si="25"/>
        <v>300</v>
      </c>
      <c r="Y31" s="65">
        <f t="shared" si="25"/>
        <v>300</v>
      </c>
      <c r="Z31" s="65">
        <f t="shared" si="25"/>
        <v>300</v>
      </c>
      <c r="AA31" s="65">
        <f t="shared" si="25"/>
        <v>300</v>
      </c>
      <c r="AB31" s="65">
        <f t="shared" si="25"/>
        <v>300</v>
      </c>
      <c r="AC31" s="65">
        <f t="shared" si="25"/>
        <v>300</v>
      </c>
      <c r="AD31" s="65">
        <f t="shared" ref="AD31:AO43" si="26">$E31</f>
        <v>300</v>
      </c>
      <c r="AE31" s="65">
        <f t="shared" si="26"/>
        <v>300</v>
      </c>
      <c r="AF31" s="65">
        <f t="shared" si="26"/>
        <v>300</v>
      </c>
      <c r="AG31" s="65">
        <f t="shared" si="26"/>
        <v>300</v>
      </c>
      <c r="AH31" s="65">
        <f t="shared" si="26"/>
        <v>300</v>
      </c>
      <c r="AI31" s="65">
        <f t="shared" si="26"/>
        <v>300</v>
      </c>
      <c r="AJ31" s="65">
        <f t="shared" si="26"/>
        <v>300</v>
      </c>
      <c r="AK31" s="65">
        <f t="shared" si="26"/>
        <v>300</v>
      </c>
      <c r="AL31" s="65">
        <f t="shared" si="26"/>
        <v>300</v>
      </c>
      <c r="AM31" s="65">
        <f t="shared" si="26"/>
        <v>300</v>
      </c>
      <c r="AN31" s="65">
        <f t="shared" si="26"/>
        <v>300</v>
      </c>
      <c r="AO31" s="65">
        <f t="shared" si="26"/>
        <v>300</v>
      </c>
    </row>
    <row r="32" spans="1:41" x14ac:dyDescent="0.3">
      <c r="A32" s="50" t="s">
        <v>136</v>
      </c>
      <c r="B32" s="53">
        <v>0</v>
      </c>
      <c r="C32" s="53">
        <v>150</v>
      </c>
      <c r="D32" s="53">
        <v>225</v>
      </c>
      <c r="E32" s="53">
        <v>225</v>
      </c>
      <c r="F32" s="65">
        <f t="shared" si="24"/>
        <v>150</v>
      </c>
      <c r="G32" s="65">
        <f t="shared" si="24"/>
        <v>150</v>
      </c>
      <c r="H32" s="65">
        <f t="shared" si="24"/>
        <v>150</v>
      </c>
      <c r="I32" s="65">
        <f t="shared" si="24"/>
        <v>150</v>
      </c>
      <c r="J32" s="65">
        <f t="shared" si="24"/>
        <v>150</v>
      </c>
      <c r="K32" s="65">
        <f t="shared" si="24"/>
        <v>150</v>
      </c>
      <c r="L32" s="65">
        <f t="shared" si="24"/>
        <v>150</v>
      </c>
      <c r="M32" s="65">
        <f t="shared" si="24"/>
        <v>150</v>
      </c>
      <c r="N32" s="65">
        <f t="shared" si="24"/>
        <v>150</v>
      </c>
      <c r="O32" s="65">
        <f t="shared" si="24"/>
        <v>150</v>
      </c>
      <c r="P32" s="65">
        <f t="shared" si="24"/>
        <v>150</v>
      </c>
      <c r="Q32" s="65">
        <f t="shared" si="24"/>
        <v>150</v>
      </c>
      <c r="R32" s="65">
        <f t="shared" si="25"/>
        <v>225</v>
      </c>
      <c r="S32" s="65">
        <f t="shared" si="25"/>
        <v>225</v>
      </c>
      <c r="T32" s="65">
        <f t="shared" si="25"/>
        <v>225</v>
      </c>
      <c r="U32" s="65">
        <f t="shared" si="25"/>
        <v>225</v>
      </c>
      <c r="V32" s="65">
        <f t="shared" si="25"/>
        <v>225</v>
      </c>
      <c r="W32" s="65">
        <f t="shared" si="25"/>
        <v>225</v>
      </c>
      <c r="X32" s="65">
        <f t="shared" si="25"/>
        <v>225</v>
      </c>
      <c r="Y32" s="65">
        <f t="shared" si="25"/>
        <v>225</v>
      </c>
      <c r="Z32" s="65">
        <f t="shared" si="25"/>
        <v>225</v>
      </c>
      <c r="AA32" s="65">
        <f t="shared" si="25"/>
        <v>225</v>
      </c>
      <c r="AB32" s="65">
        <f t="shared" si="25"/>
        <v>225</v>
      </c>
      <c r="AC32" s="65">
        <f t="shared" si="25"/>
        <v>225</v>
      </c>
      <c r="AD32" s="65">
        <f t="shared" si="26"/>
        <v>225</v>
      </c>
      <c r="AE32" s="65">
        <f t="shared" si="26"/>
        <v>225</v>
      </c>
      <c r="AF32" s="65">
        <f t="shared" si="26"/>
        <v>225</v>
      </c>
      <c r="AG32" s="65">
        <f t="shared" si="26"/>
        <v>225</v>
      </c>
      <c r="AH32" s="65">
        <f t="shared" si="26"/>
        <v>225</v>
      </c>
      <c r="AI32" s="65">
        <f t="shared" si="26"/>
        <v>225</v>
      </c>
      <c r="AJ32" s="65">
        <f t="shared" si="26"/>
        <v>225</v>
      </c>
      <c r="AK32" s="65">
        <f t="shared" si="26"/>
        <v>225</v>
      </c>
      <c r="AL32" s="65">
        <f t="shared" si="26"/>
        <v>225</v>
      </c>
      <c r="AM32" s="65">
        <f t="shared" si="26"/>
        <v>225</v>
      </c>
      <c r="AN32" s="65">
        <f t="shared" si="26"/>
        <v>225</v>
      </c>
      <c r="AO32" s="65">
        <f t="shared" si="26"/>
        <v>225</v>
      </c>
    </row>
    <row r="33" spans="1:41" x14ac:dyDescent="0.3">
      <c r="A33" s="50" t="s">
        <v>256</v>
      </c>
      <c r="B33" s="53"/>
      <c r="C33" s="53">
        <v>0</v>
      </c>
      <c r="D33" s="53">
        <v>0</v>
      </c>
      <c r="E33" s="53">
        <v>0</v>
      </c>
      <c r="F33" s="65">
        <f t="shared" si="24"/>
        <v>0</v>
      </c>
      <c r="G33" s="65">
        <f t="shared" si="24"/>
        <v>0</v>
      </c>
      <c r="H33" s="65">
        <f t="shared" si="24"/>
        <v>0</v>
      </c>
      <c r="I33" s="65">
        <f t="shared" si="24"/>
        <v>0</v>
      </c>
      <c r="J33" s="65">
        <f t="shared" si="24"/>
        <v>0</v>
      </c>
      <c r="K33" s="65">
        <f t="shared" si="24"/>
        <v>0</v>
      </c>
      <c r="L33" s="65">
        <f t="shared" si="24"/>
        <v>0</v>
      </c>
      <c r="M33" s="65">
        <f t="shared" si="24"/>
        <v>0</v>
      </c>
      <c r="N33" s="65">
        <f t="shared" si="24"/>
        <v>0</v>
      </c>
      <c r="O33" s="65">
        <f t="shared" si="24"/>
        <v>0</v>
      </c>
      <c r="P33" s="65">
        <f t="shared" si="24"/>
        <v>0</v>
      </c>
      <c r="Q33" s="65">
        <f t="shared" si="24"/>
        <v>0</v>
      </c>
      <c r="R33" s="65">
        <f t="shared" si="25"/>
        <v>0</v>
      </c>
      <c r="S33" s="65">
        <f t="shared" si="25"/>
        <v>0</v>
      </c>
      <c r="T33" s="65">
        <f t="shared" si="25"/>
        <v>0</v>
      </c>
      <c r="U33" s="65">
        <f t="shared" si="25"/>
        <v>0</v>
      </c>
      <c r="V33" s="65">
        <f t="shared" si="25"/>
        <v>0</v>
      </c>
      <c r="W33" s="65">
        <f t="shared" si="25"/>
        <v>0</v>
      </c>
      <c r="X33" s="65">
        <f t="shared" si="25"/>
        <v>0</v>
      </c>
      <c r="Y33" s="65">
        <f t="shared" si="25"/>
        <v>0</v>
      </c>
      <c r="Z33" s="65">
        <f t="shared" si="25"/>
        <v>0</v>
      </c>
      <c r="AA33" s="65">
        <f t="shared" si="25"/>
        <v>0</v>
      </c>
      <c r="AB33" s="65">
        <f t="shared" si="25"/>
        <v>0</v>
      </c>
      <c r="AC33" s="65">
        <f t="shared" si="25"/>
        <v>0</v>
      </c>
      <c r="AD33" s="65">
        <f t="shared" si="26"/>
        <v>0</v>
      </c>
      <c r="AE33" s="65">
        <f t="shared" si="26"/>
        <v>0</v>
      </c>
      <c r="AF33" s="65">
        <f t="shared" si="26"/>
        <v>0</v>
      </c>
      <c r="AG33" s="65">
        <f t="shared" si="26"/>
        <v>0</v>
      </c>
      <c r="AH33" s="65">
        <f t="shared" si="26"/>
        <v>0</v>
      </c>
      <c r="AI33" s="65">
        <f t="shared" si="26"/>
        <v>0</v>
      </c>
      <c r="AJ33" s="65">
        <f t="shared" si="26"/>
        <v>0</v>
      </c>
      <c r="AK33" s="65">
        <f t="shared" si="26"/>
        <v>0</v>
      </c>
      <c r="AL33" s="65">
        <f t="shared" si="26"/>
        <v>0</v>
      </c>
      <c r="AM33" s="65">
        <f t="shared" si="26"/>
        <v>0</v>
      </c>
      <c r="AN33" s="65">
        <f t="shared" si="26"/>
        <v>0</v>
      </c>
      <c r="AO33" s="65">
        <f t="shared" si="26"/>
        <v>0</v>
      </c>
    </row>
    <row r="34" spans="1:41" x14ac:dyDescent="0.3">
      <c r="A34" s="50" t="s">
        <v>137</v>
      </c>
      <c r="B34" s="53">
        <v>0</v>
      </c>
      <c r="C34" s="53">
        <v>100</v>
      </c>
      <c r="D34" s="53">
        <v>150</v>
      </c>
      <c r="E34" s="53">
        <v>200</v>
      </c>
      <c r="F34" s="65">
        <f t="shared" si="24"/>
        <v>100</v>
      </c>
      <c r="G34" s="65">
        <f t="shared" si="24"/>
        <v>100</v>
      </c>
      <c r="H34" s="65">
        <f t="shared" si="24"/>
        <v>100</v>
      </c>
      <c r="I34" s="65">
        <f t="shared" si="24"/>
        <v>100</v>
      </c>
      <c r="J34" s="65">
        <f t="shared" si="24"/>
        <v>100</v>
      </c>
      <c r="K34" s="65">
        <f t="shared" si="24"/>
        <v>100</v>
      </c>
      <c r="L34" s="65">
        <f t="shared" si="24"/>
        <v>100</v>
      </c>
      <c r="M34" s="65">
        <f t="shared" si="24"/>
        <v>100</v>
      </c>
      <c r="N34" s="65">
        <f t="shared" si="24"/>
        <v>100</v>
      </c>
      <c r="O34" s="65">
        <f t="shared" si="24"/>
        <v>100</v>
      </c>
      <c r="P34" s="65">
        <f t="shared" si="24"/>
        <v>100</v>
      </c>
      <c r="Q34" s="65">
        <f t="shared" si="24"/>
        <v>100</v>
      </c>
      <c r="R34" s="65">
        <f t="shared" si="25"/>
        <v>150</v>
      </c>
      <c r="S34" s="65">
        <f t="shared" si="25"/>
        <v>150</v>
      </c>
      <c r="T34" s="65">
        <f t="shared" si="25"/>
        <v>150</v>
      </c>
      <c r="U34" s="65">
        <f t="shared" si="25"/>
        <v>150</v>
      </c>
      <c r="V34" s="65">
        <f t="shared" si="25"/>
        <v>150</v>
      </c>
      <c r="W34" s="65">
        <f t="shared" si="25"/>
        <v>150</v>
      </c>
      <c r="X34" s="65">
        <f t="shared" si="25"/>
        <v>150</v>
      </c>
      <c r="Y34" s="65">
        <f t="shared" si="25"/>
        <v>150</v>
      </c>
      <c r="Z34" s="65">
        <f t="shared" si="25"/>
        <v>150</v>
      </c>
      <c r="AA34" s="65">
        <f t="shared" si="25"/>
        <v>150</v>
      </c>
      <c r="AB34" s="65">
        <f t="shared" si="25"/>
        <v>150</v>
      </c>
      <c r="AC34" s="65">
        <f t="shared" si="25"/>
        <v>150</v>
      </c>
      <c r="AD34" s="65">
        <f t="shared" si="26"/>
        <v>200</v>
      </c>
      <c r="AE34" s="65">
        <f t="shared" si="26"/>
        <v>200</v>
      </c>
      <c r="AF34" s="65">
        <f t="shared" si="26"/>
        <v>200</v>
      </c>
      <c r="AG34" s="65">
        <f t="shared" si="26"/>
        <v>200</v>
      </c>
      <c r="AH34" s="65">
        <f t="shared" si="26"/>
        <v>200</v>
      </c>
      <c r="AI34" s="65">
        <f t="shared" si="26"/>
        <v>200</v>
      </c>
      <c r="AJ34" s="65">
        <f t="shared" si="26"/>
        <v>200</v>
      </c>
      <c r="AK34" s="65">
        <f t="shared" si="26"/>
        <v>200</v>
      </c>
      <c r="AL34" s="65">
        <f t="shared" si="26"/>
        <v>200</v>
      </c>
      <c r="AM34" s="65">
        <f t="shared" si="26"/>
        <v>200</v>
      </c>
      <c r="AN34" s="65">
        <f t="shared" si="26"/>
        <v>200</v>
      </c>
      <c r="AO34" s="65">
        <f t="shared" si="26"/>
        <v>200</v>
      </c>
    </row>
    <row r="35" spans="1:41" x14ac:dyDescent="0.3">
      <c r="A35" s="476" t="s">
        <v>754</v>
      </c>
      <c r="B35" s="53"/>
      <c r="C35" s="53"/>
      <c r="D35" s="53"/>
      <c r="E35" s="53"/>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row>
    <row r="36" spans="1:41" x14ac:dyDescent="0.3">
      <c r="A36" s="50" t="s">
        <v>752</v>
      </c>
      <c r="B36" s="53">
        <v>0</v>
      </c>
      <c r="C36" s="53"/>
      <c r="D36" s="53"/>
      <c r="E36" s="329"/>
      <c r="F36" s="65">
        <f>'2011 FTE Details'!B56*1000</f>
        <v>0</v>
      </c>
      <c r="G36" s="65">
        <f>'2011 FTE Details'!C56*1000</f>
        <v>0</v>
      </c>
      <c r="H36" s="65">
        <f>'2011 FTE Details'!D56*1000</f>
        <v>13580</v>
      </c>
      <c r="I36" s="65">
        <f>'2011 FTE Details'!E56*1000</f>
        <v>45040</v>
      </c>
      <c r="J36" s="65">
        <f>'2011 FTE Details'!F56*1000</f>
        <v>47790</v>
      </c>
      <c r="K36" s="65">
        <f>'2011 FTE Details'!G56*1000</f>
        <v>61040</v>
      </c>
      <c r="L36" s="65">
        <f>'2011 FTE Details'!H56*1000</f>
        <v>61040</v>
      </c>
      <c r="M36" s="65">
        <f>'2011 FTE Details'!I56*1000</f>
        <v>84870</v>
      </c>
      <c r="N36" s="65">
        <f>'2011 FTE Details'!J56*1000</f>
        <v>90120</v>
      </c>
      <c r="O36" s="65">
        <f>'2011 FTE Details'!K56*1000</f>
        <v>96580</v>
      </c>
      <c r="P36" s="65">
        <f>'2011 FTE Details'!L56*1000</f>
        <v>96580</v>
      </c>
      <c r="Q36" s="65">
        <f>'2011 FTE Details'!M56*1000</f>
        <v>96580</v>
      </c>
      <c r="R36" s="65">
        <f>'2012 FTE Details'!B57*1000</f>
        <v>93910</v>
      </c>
      <c r="S36" s="65">
        <f>'2012 FTE Details'!C57*1000</f>
        <v>93910</v>
      </c>
      <c r="T36" s="65">
        <f>'2012 FTE Details'!D57*1000</f>
        <v>93910</v>
      </c>
      <c r="U36" s="65">
        <f>'2012 FTE Details'!E57*1000</f>
        <v>93910</v>
      </c>
      <c r="V36" s="65">
        <f>'2012 FTE Details'!F57*1000</f>
        <v>93910</v>
      </c>
      <c r="W36" s="65">
        <f>'2012 FTE Details'!G57*1000</f>
        <v>93910</v>
      </c>
      <c r="X36" s="65">
        <f>'2012 FTE Details'!H57*1000</f>
        <v>93910</v>
      </c>
      <c r="Y36" s="65">
        <f>'2012 FTE Details'!I57*1000</f>
        <v>93910</v>
      </c>
      <c r="Z36" s="65">
        <f>'2012 FTE Details'!J57*1000</f>
        <v>93910</v>
      </c>
      <c r="AA36" s="65">
        <f>'2012 FTE Details'!K57*1000</f>
        <v>93910</v>
      </c>
      <c r="AB36" s="65">
        <f>'2012 FTE Details'!L57*1000</f>
        <v>93910</v>
      </c>
      <c r="AC36" s="65">
        <f>'2012 FTE Details'!M57*1000</f>
        <v>93910</v>
      </c>
      <c r="AD36" s="65">
        <f>'2013 FTE Details '!B65*1000</f>
        <v>110160</v>
      </c>
      <c r="AE36" s="65">
        <f>'2013 FTE Details '!C65*1000</f>
        <v>110160</v>
      </c>
      <c r="AF36" s="65">
        <f>'2013 FTE Details '!D65*1000</f>
        <v>115820</v>
      </c>
      <c r="AG36" s="65">
        <f>'2013 FTE Details '!E65*1000</f>
        <v>115820</v>
      </c>
      <c r="AH36" s="65">
        <f>'2013 FTE Details '!F65*1000</f>
        <v>115820</v>
      </c>
      <c r="AI36" s="65">
        <f>'2013 FTE Details '!G65*1000</f>
        <v>118649.99999999999</v>
      </c>
      <c r="AJ36" s="65">
        <f>'2013 FTE Details '!H65*1000</f>
        <v>121479.99999999999</v>
      </c>
      <c r="AK36" s="65">
        <f>'2013 FTE Details '!I65*1000</f>
        <v>121479.99999999999</v>
      </c>
      <c r="AL36" s="65">
        <f>'2013 FTE Details '!J65*1000</f>
        <v>121479.99999999999</v>
      </c>
      <c r="AM36" s="65">
        <f>'2013 FTE Details '!K65*1000</f>
        <v>121479.99999999999</v>
      </c>
      <c r="AN36" s="65">
        <f>'2013 FTE Details '!L65*1000</f>
        <v>121479.99999999999</v>
      </c>
      <c r="AO36" s="65">
        <f>'2013 FTE Details '!M65*1000</f>
        <v>121479.99999999999</v>
      </c>
    </row>
    <row r="37" spans="1:41" x14ac:dyDescent="0.3">
      <c r="A37" s="50" t="s">
        <v>756</v>
      </c>
      <c r="B37" s="53"/>
      <c r="C37" s="53"/>
      <c r="D37" s="53"/>
      <c r="E37" s="329"/>
      <c r="F37" s="334">
        <f>'2011-Worksheet'!E48*1000</f>
        <v>16830</v>
      </c>
      <c r="G37" s="334">
        <f>'2011-Worksheet'!F48*1000</f>
        <v>16830</v>
      </c>
      <c r="H37" s="334">
        <f>'2011-Worksheet'!G48*1000</f>
        <v>16829.999999999996</v>
      </c>
      <c r="I37" s="334">
        <f>'2011-Worksheet'!H48*1000</f>
        <v>37000</v>
      </c>
      <c r="J37" s="334">
        <f>'2011-Worksheet'!I48*1000</f>
        <v>40000</v>
      </c>
      <c r="K37" s="334">
        <f>'2011-Worksheet'!J48*1000</f>
        <v>40000</v>
      </c>
      <c r="L37" s="334">
        <f>'2011-Worksheet'!K48*1000</f>
        <v>42500</v>
      </c>
      <c r="M37" s="334">
        <f>'2011-Worksheet'!L48*1000</f>
        <v>42500</v>
      </c>
      <c r="N37" s="334">
        <f>'2011-Worksheet'!M48*1000</f>
        <v>42500</v>
      </c>
      <c r="O37" s="334">
        <f>'2011-Worksheet'!N48*1000</f>
        <v>44000.000000000015</v>
      </c>
      <c r="P37" s="334">
        <f>'2011-Worksheet'!O48*1000</f>
        <v>44000.000000000015</v>
      </c>
      <c r="Q37" s="334">
        <f>'2011-Worksheet'!P48*1000</f>
        <v>44000.000000000015</v>
      </c>
      <c r="R37" s="334">
        <f>'2012-Worksheet'!E50*1000</f>
        <v>53670.000000000015</v>
      </c>
      <c r="S37" s="334">
        <f>'2012-Worksheet'!F50*1000</f>
        <v>53670.000000000015</v>
      </c>
      <c r="T37" s="334">
        <f>'2012-Worksheet'!G50*1000</f>
        <v>53670.000000000015</v>
      </c>
      <c r="U37" s="334">
        <f>'2012-Worksheet'!H50*1000</f>
        <v>53670.000000000015</v>
      </c>
      <c r="V37" s="334">
        <f>'2012-Worksheet'!I50*1000</f>
        <v>56670.000000000015</v>
      </c>
      <c r="W37" s="334">
        <f>'2012-Worksheet'!J50*1000</f>
        <v>58170.000000000015</v>
      </c>
      <c r="X37" s="334">
        <f>'2012-Worksheet'!K50*1000</f>
        <v>58170.000000000015</v>
      </c>
      <c r="Y37" s="334">
        <f>'2012-Worksheet'!L50*1000</f>
        <v>61000</v>
      </c>
      <c r="Z37" s="334">
        <f>'2012-Worksheet'!M50*1000</f>
        <v>63000</v>
      </c>
      <c r="AA37" s="334">
        <f>'2012-Worksheet'!N50*1000</f>
        <v>63000</v>
      </c>
      <c r="AB37" s="334">
        <f>'2012-Worksheet'!O50*1000</f>
        <v>65199.999999999985</v>
      </c>
      <c r="AC37" s="334">
        <f>'2012-Worksheet'!P50*1000</f>
        <v>65199.999999999985</v>
      </c>
      <c r="AD37" s="334">
        <f>'2013-Worksheet'!E51*1000</f>
        <v>85000</v>
      </c>
      <c r="AE37" s="334">
        <f>'2013-Worksheet'!F51*1000</f>
        <v>87500</v>
      </c>
      <c r="AF37" s="334">
        <f>'2013-Worksheet'!G51*1000</f>
        <v>90500</v>
      </c>
      <c r="AG37" s="334">
        <f>'2013-Worksheet'!H51*1000</f>
        <v>93000</v>
      </c>
      <c r="AH37" s="334">
        <f>'2013-Worksheet'!I51*1000</f>
        <v>95500</v>
      </c>
      <c r="AI37" s="334">
        <f>'2013-Worksheet'!J51*1000</f>
        <v>95500</v>
      </c>
      <c r="AJ37" s="334">
        <f>'2013-Worksheet'!K51*1000</f>
        <v>101500</v>
      </c>
      <c r="AK37" s="334">
        <f>'2013-Worksheet'!L51*1000</f>
        <v>101500</v>
      </c>
      <c r="AL37" s="334">
        <f>'2013-Worksheet'!M51*1000</f>
        <v>101500</v>
      </c>
      <c r="AM37" s="334">
        <f>'2013-Worksheet'!N51*1000</f>
        <v>101500</v>
      </c>
      <c r="AN37" s="334">
        <f>'2013-Worksheet'!O51*1000</f>
        <v>101500</v>
      </c>
      <c r="AO37" s="334">
        <f>'2013-Worksheet'!P51*1000</f>
        <v>101500</v>
      </c>
    </row>
    <row r="38" spans="1:41" x14ac:dyDescent="0.3">
      <c r="A38" s="50" t="s">
        <v>755</v>
      </c>
      <c r="B38" s="53"/>
      <c r="C38" s="53"/>
      <c r="D38" s="53"/>
      <c r="E38" s="329"/>
      <c r="F38" s="65">
        <f>SUM(F36:F37)</f>
        <v>16830</v>
      </c>
      <c r="G38" s="65">
        <f t="shared" ref="G38:AO38" si="27">SUM(G36:G37)</f>
        <v>16830</v>
      </c>
      <c r="H38" s="65">
        <f t="shared" si="27"/>
        <v>30409.999999999996</v>
      </c>
      <c r="I38" s="65">
        <f t="shared" si="27"/>
        <v>82040</v>
      </c>
      <c r="J38" s="65">
        <f t="shared" si="27"/>
        <v>87790</v>
      </c>
      <c r="K38" s="65">
        <f t="shared" si="27"/>
        <v>101040</v>
      </c>
      <c r="L38" s="65">
        <f t="shared" si="27"/>
        <v>103540</v>
      </c>
      <c r="M38" s="65">
        <f t="shared" si="27"/>
        <v>127370</v>
      </c>
      <c r="N38" s="65">
        <f t="shared" si="27"/>
        <v>132620</v>
      </c>
      <c r="O38" s="65">
        <f t="shared" si="27"/>
        <v>140580</v>
      </c>
      <c r="P38" s="65">
        <f t="shared" si="27"/>
        <v>140580</v>
      </c>
      <c r="Q38" s="65">
        <f t="shared" si="27"/>
        <v>140580</v>
      </c>
      <c r="R38" s="65">
        <f t="shared" si="27"/>
        <v>147580</v>
      </c>
      <c r="S38" s="65">
        <f t="shared" si="27"/>
        <v>147580</v>
      </c>
      <c r="T38" s="65">
        <f t="shared" si="27"/>
        <v>147580</v>
      </c>
      <c r="U38" s="65">
        <f t="shared" si="27"/>
        <v>147580</v>
      </c>
      <c r="V38" s="65">
        <f t="shared" si="27"/>
        <v>150580</v>
      </c>
      <c r="W38" s="65">
        <f t="shared" si="27"/>
        <v>152080</v>
      </c>
      <c r="X38" s="65">
        <f t="shared" si="27"/>
        <v>152080</v>
      </c>
      <c r="Y38" s="65">
        <f t="shared" si="27"/>
        <v>154910</v>
      </c>
      <c r="Z38" s="65">
        <f t="shared" si="27"/>
        <v>156910</v>
      </c>
      <c r="AA38" s="65">
        <f t="shared" si="27"/>
        <v>156910</v>
      </c>
      <c r="AB38" s="65">
        <f t="shared" si="27"/>
        <v>159110</v>
      </c>
      <c r="AC38" s="65">
        <f t="shared" si="27"/>
        <v>159110</v>
      </c>
      <c r="AD38" s="65">
        <f t="shared" si="27"/>
        <v>195160</v>
      </c>
      <c r="AE38" s="65">
        <f t="shared" si="27"/>
        <v>197660</v>
      </c>
      <c r="AF38" s="65">
        <f t="shared" si="27"/>
        <v>206320</v>
      </c>
      <c r="AG38" s="65">
        <f t="shared" si="27"/>
        <v>208820</v>
      </c>
      <c r="AH38" s="65">
        <f t="shared" si="27"/>
        <v>211320</v>
      </c>
      <c r="AI38" s="65">
        <f t="shared" si="27"/>
        <v>214150</v>
      </c>
      <c r="AJ38" s="65">
        <f t="shared" si="27"/>
        <v>222980</v>
      </c>
      <c r="AK38" s="65">
        <f t="shared" si="27"/>
        <v>222980</v>
      </c>
      <c r="AL38" s="65">
        <f t="shared" si="27"/>
        <v>222980</v>
      </c>
      <c r="AM38" s="65">
        <f t="shared" si="27"/>
        <v>222980</v>
      </c>
      <c r="AN38" s="65">
        <f t="shared" si="27"/>
        <v>222980</v>
      </c>
      <c r="AO38" s="65">
        <f t="shared" si="27"/>
        <v>222980</v>
      </c>
    </row>
    <row r="39" spans="1:41" x14ac:dyDescent="0.3">
      <c r="A39" s="50" t="s">
        <v>138</v>
      </c>
      <c r="B39" s="53">
        <v>0</v>
      </c>
      <c r="C39" s="53">
        <v>60</v>
      </c>
      <c r="D39" s="53">
        <v>90</v>
      </c>
      <c r="E39" s="53">
        <v>90</v>
      </c>
      <c r="F39" s="65">
        <f t="shared" si="24"/>
        <v>60</v>
      </c>
      <c r="G39" s="65">
        <f t="shared" si="24"/>
        <v>60</v>
      </c>
      <c r="H39" s="65">
        <f t="shared" si="24"/>
        <v>60</v>
      </c>
      <c r="I39" s="65">
        <f t="shared" si="24"/>
        <v>60</v>
      </c>
      <c r="J39" s="65">
        <f t="shared" si="24"/>
        <v>60</v>
      </c>
      <c r="K39" s="65">
        <f t="shared" si="24"/>
        <v>60</v>
      </c>
      <c r="L39" s="65">
        <f t="shared" si="24"/>
        <v>60</v>
      </c>
      <c r="M39" s="65">
        <f t="shared" si="24"/>
        <v>60</v>
      </c>
      <c r="N39" s="65">
        <f t="shared" si="24"/>
        <v>60</v>
      </c>
      <c r="O39" s="65">
        <f t="shared" si="24"/>
        <v>60</v>
      </c>
      <c r="P39" s="65">
        <f t="shared" si="24"/>
        <v>60</v>
      </c>
      <c r="Q39" s="65">
        <f t="shared" si="24"/>
        <v>60</v>
      </c>
      <c r="R39" s="65">
        <f t="shared" si="25"/>
        <v>90</v>
      </c>
      <c r="S39" s="65">
        <f t="shared" si="25"/>
        <v>90</v>
      </c>
      <c r="T39" s="65">
        <f t="shared" si="25"/>
        <v>90</v>
      </c>
      <c r="U39" s="65">
        <f t="shared" si="25"/>
        <v>90</v>
      </c>
      <c r="V39" s="65">
        <f t="shared" si="25"/>
        <v>90</v>
      </c>
      <c r="W39" s="65">
        <f t="shared" si="25"/>
        <v>90</v>
      </c>
      <c r="X39" s="65">
        <f t="shared" si="25"/>
        <v>90</v>
      </c>
      <c r="Y39" s="65">
        <f t="shared" si="25"/>
        <v>90</v>
      </c>
      <c r="Z39" s="65">
        <f t="shared" si="25"/>
        <v>90</v>
      </c>
      <c r="AA39" s="65">
        <f t="shared" si="25"/>
        <v>90</v>
      </c>
      <c r="AB39" s="65">
        <f t="shared" si="25"/>
        <v>90</v>
      </c>
      <c r="AC39" s="65">
        <f t="shared" si="25"/>
        <v>90</v>
      </c>
      <c r="AD39" s="65">
        <f t="shared" si="26"/>
        <v>90</v>
      </c>
      <c r="AE39" s="65">
        <f t="shared" si="26"/>
        <v>90</v>
      </c>
      <c r="AF39" s="65">
        <f t="shared" si="26"/>
        <v>90</v>
      </c>
      <c r="AG39" s="65">
        <f t="shared" si="26"/>
        <v>90</v>
      </c>
      <c r="AH39" s="65">
        <f t="shared" si="26"/>
        <v>90</v>
      </c>
      <c r="AI39" s="65">
        <f t="shared" si="26"/>
        <v>90</v>
      </c>
      <c r="AJ39" s="65">
        <f t="shared" si="26"/>
        <v>90</v>
      </c>
      <c r="AK39" s="65">
        <f t="shared" si="26"/>
        <v>90</v>
      </c>
      <c r="AL39" s="65">
        <f t="shared" si="26"/>
        <v>90</v>
      </c>
      <c r="AM39" s="65">
        <f t="shared" si="26"/>
        <v>90</v>
      </c>
      <c r="AN39" s="65">
        <f t="shared" si="26"/>
        <v>90</v>
      </c>
      <c r="AO39" s="65">
        <f t="shared" si="26"/>
        <v>90</v>
      </c>
    </row>
    <row r="40" spans="1:41" x14ac:dyDescent="0.3">
      <c r="A40" s="27" t="s">
        <v>3</v>
      </c>
    </row>
    <row r="41" spans="1:41" x14ac:dyDescent="0.3">
      <c r="A41" s="27" t="s">
        <v>123</v>
      </c>
      <c r="B41" s="51">
        <v>0</v>
      </c>
      <c r="C41" s="51">
        <v>0</v>
      </c>
      <c r="D41" s="51">
        <v>0</v>
      </c>
      <c r="E41" s="51">
        <v>0</v>
      </c>
      <c r="F41" s="65">
        <f t="shared" si="24"/>
        <v>0</v>
      </c>
      <c r="G41" s="65">
        <f t="shared" si="24"/>
        <v>0</v>
      </c>
      <c r="H41" s="65">
        <f t="shared" si="24"/>
        <v>0</v>
      </c>
      <c r="I41" s="65">
        <f t="shared" si="24"/>
        <v>0</v>
      </c>
      <c r="J41" s="65">
        <f t="shared" si="24"/>
        <v>0</v>
      </c>
      <c r="K41" s="65">
        <f t="shared" si="24"/>
        <v>0</v>
      </c>
      <c r="L41" s="65">
        <f t="shared" si="24"/>
        <v>0</v>
      </c>
      <c r="M41" s="65">
        <f t="shared" si="24"/>
        <v>0</v>
      </c>
      <c r="N41" s="65">
        <f t="shared" si="24"/>
        <v>0</v>
      </c>
      <c r="O41" s="65">
        <f t="shared" si="24"/>
        <v>0</v>
      </c>
      <c r="P41" s="65">
        <f t="shared" si="24"/>
        <v>0</v>
      </c>
      <c r="Q41" s="65">
        <f t="shared" si="24"/>
        <v>0</v>
      </c>
      <c r="R41" s="65">
        <f t="shared" si="25"/>
        <v>0</v>
      </c>
      <c r="S41" s="65">
        <f t="shared" si="25"/>
        <v>0</v>
      </c>
      <c r="T41" s="65">
        <f t="shared" si="25"/>
        <v>0</v>
      </c>
      <c r="U41" s="65">
        <f t="shared" si="25"/>
        <v>0</v>
      </c>
      <c r="V41" s="65">
        <f t="shared" si="25"/>
        <v>0</v>
      </c>
      <c r="W41" s="65">
        <f t="shared" si="25"/>
        <v>0</v>
      </c>
      <c r="X41" s="65">
        <f t="shared" si="25"/>
        <v>0</v>
      </c>
      <c r="Y41" s="65">
        <f t="shared" si="25"/>
        <v>0</v>
      </c>
      <c r="Z41" s="65">
        <f t="shared" si="25"/>
        <v>0</v>
      </c>
      <c r="AA41" s="65">
        <f t="shared" si="25"/>
        <v>0</v>
      </c>
      <c r="AB41" s="65">
        <f t="shared" si="25"/>
        <v>0</v>
      </c>
      <c r="AC41" s="65">
        <f t="shared" si="25"/>
        <v>0</v>
      </c>
      <c r="AD41" s="65">
        <f t="shared" si="26"/>
        <v>0</v>
      </c>
      <c r="AE41" s="65">
        <f t="shared" si="26"/>
        <v>0</v>
      </c>
      <c r="AF41" s="65">
        <f t="shared" si="26"/>
        <v>0</v>
      </c>
      <c r="AG41" s="65">
        <f t="shared" si="26"/>
        <v>0</v>
      </c>
      <c r="AH41" s="65">
        <f t="shared" si="26"/>
        <v>0</v>
      </c>
      <c r="AI41" s="65">
        <f t="shared" si="26"/>
        <v>0</v>
      </c>
      <c r="AJ41" s="65">
        <f t="shared" si="26"/>
        <v>0</v>
      </c>
      <c r="AK41" s="65">
        <f t="shared" si="26"/>
        <v>0</v>
      </c>
      <c r="AL41" s="65">
        <f t="shared" si="26"/>
        <v>0</v>
      </c>
      <c r="AM41" s="65">
        <f t="shared" si="26"/>
        <v>0</v>
      </c>
      <c r="AN41" s="65">
        <f t="shared" si="26"/>
        <v>0</v>
      </c>
      <c r="AO41" s="65">
        <f t="shared" si="26"/>
        <v>0</v>
      </c>
    </row>
    <row r="42" spans="1:41" x14ac:dyDescent="0.3">
      <c r="A42" s="27" t="s">
        <v>124</v>
      </c>
      <c r="B42" s="53">
        <v>0</v>
      </c>
      <c r="C42" s="53">
        <v>500</v>
      </c>
      <c r="D42" s="53">
        <v>1000</v>
      </c>
      <c r="E42" s="53">
        <v>2000</v>
      </c>
      <c r="F42" s="65">
        <f t="shared" si="24"/>
        <v>500</v>
      </c>
      <c r="G42" s="65">
        <f t="shared" si="24"/>
        <v>500</v>
      </c>
      <c r="H42" s="65">
        <f t="shared" si="24"/>
        <v>500</v>
      </c>
      <c r="I42" s="65">
        <f t="shared" si="24"/>
        <v>500</v>
      </c>
      <c r="J42" s="65">
        <f t="shared" si="24"/>
        <v>500</v>
      </c>
      <c r="K42" s="65">
        <f t="shared" si="24"/>
        <v>500</v>
      </c>
      <c r="L42" s="65">
        <f t="shared" si="24"/>
        <v>500</v>
      </c>
      <c r="M42" s="65">
        <f t="shared" si="24"/>
        <v>500</v>
      </c>
      <c r="N42" s="65">
        <f t="shared" si="24"/>
        <v>500</v>
      </c>
      <c r="O42" s="65">
        <f t="shared" si="24"/>
        <v>500</v>
      </c>
      <c r="P42" s="65">
        <f t="shared" si="24"/>
        <v>500</v>
      </c>
      <c r="Q42" s="65">
        <f t="shared" si="24"/>
        <v>500</v>
      </c>
      <c r="R42" s="65">
        <f t="shared" si="25"/>
        <v>1000</v>
      </c>
      <c r="S42" s="65">
        <f t="shared" si="25"/>
        <v>1000</v>
      </c>
      <c r="T42" s="65">
        <f t="shared" si="25"/>
        <v>1000</v>
      </c>
      <c r="U42" s="65">
        <f t="shared" si="25"/>
        <v>1000</v>
      </c>
      <c r="V42" s="65">
        <f t="shared" si="25"/>
        <v>1000</v>
      </c>
      <c r="W42" s="65">
        <f t="shared" si="25"/>
        <v>1000</v>
      </c>
      <c r="X42" s="65">
        <f t="shared" si="25"/>
        <v>1000</v>
      </c>
      <c r="Y42" s="65">
        <f t="shared" si="25"/>
        <v>1000</v>
      </c>
      <c r="Z42" s="65">
        <f t="shared" si="25"/>
        <v>1000</v>
      </c>
      <c r="AA42" s="65">
        <f t="shared" si="25"/>
        <v>1000</v>
      </c>
      <c r="AB42" s="65">
        <f t="shared" si="25"/>
        <v>1000</v>
      </c>
      <c r="AC42" s="65">
        <f t="shared" si="25"/>
        <v>1000</v>
      </c>
      <c r="AD42" s="65">
        <f t="shared" si="26"/>
        <v>2000</v>
      </c>
      <c r="AE42" s="65">
        <f t="shared" si="26"/>
        <v>2000</v>
      </c>
      <c r="AF42" s="65">
        <f t="shared" si="26"/>
        <v>2000</v>
      </c>
      <c r="AG42" s="65">
        <f t="shared" si="26"/>
        <v>2000</v>
      </c>
      <c r="AH42" s="65">
        <f t="shared" si="26"/>
        <v>2000</v>
      </c>
      <c r="AI42" s="65">
        <f t="shared" si="26"/>
        <v>2000</v>
      </c>
      <c r="AJ42" s="65">
        <f t="shared" si="26"/>
        <v>2000</v>
      </c>
      <c r="AK42" s="65">
        <f t="shared" si="26"/>
        <v>2000</v>
      </c>
      <c r="AL42" s="65">
        <f t="shared" si="26"/>
        <v>2000</v>
      </c>
      <c r="AM42" s="65">
        <f t="shared" si="26"/>
        <v>2000</v>
      </c>
      <c r="AN42" s="65">
        <f t="shared" si="26"/>
        <v>2000</v>
      </c>
      <c r="AO42" s="65">
        <f t="shared" si="26"/>
        <v>2000</v>
      </c>
    </row>
    <row r="43" spans="1:41" x14ac:dyDescent="0.3">
      <c r="A43" s="27" t="s">
        <v>140</v>
      </c>
      <c r="B43" s="53">
        <v>0</v>
      </c>
      <c r="C43" s="53">
        <v>1000</v>
      </c>
      <c r="D43" s="53">
        <v>2500</v>
      </c>
      <c r="E43" s="53">
        <v>3000</v>
      </c>
      <c r="F43" s="65">
        <f t="shared" si="24"/>
        <v>1000</v>
      </c>
      <c r="G43" s="65">
        <f t="shared" si="24"/>
        <v>1000</v>
      </c>
      <c r="H43" s="65">
        <f t="shared" si="24"/>
        <v>1000</v>
      </c>
      <c r="I43" s="65">
        <f t="shared" si="24"/>
        <v>1000</v>
      </c>
      <c r="J43" s="65">
        <f t="shared" si="24"/>
        <v>1000</v>
      </c>
      <c r="K43" s="65">
        <f t="shared" si="24"/>
        <v>1000</v>
      </c>
      <c r="L43" s="65">
        <f t="shared" si="24"/>
        <v>1000</v>
      </c>
      <c r="M43" s="65">
        <f t="shared" si="24"/>
        <v>1000</v>
      </c>
      <c r="N43" s="65">
        <f t="shared" si="24"/>
        <v>1000</v>
      </c>
      <c r="O43" s="65">
        <f t="shared" si="24"/>
        <v>1000</v>
      </c>
      <c r="P43" s="65">
        <f t="shared" si="24"/>
        <v>1000</v>
      </c>
      <c r="Q43" s="65">
        <f t="shared" si="24"/>
        <v>1000</v>
      </c>
      <c r="R43" s="65">
        <f t="shared" si="25"/>
        <v>2500</v>
      </c>
      <c r="S43" s="65">
        <f t="shared" si="25"/>
        <v>2500</v>
      </c>
      <c r="T43" s="65">
        <f t="shared" si="25"/>
        <v>2500</v>
      </c>
      <c r="U43" s="65">
        <f t="shared" si="25"/>
        <v>2500</v>
      </c>
      <c r="V43" s="65">
        <f t="shared" si="25"/>
        <v>2500</v>
      </c>
      <c r="W43" s="65">
        <f t="shared" si="25"/>
        <v>2500</v>
      </c>
      <c r="X43" s="65">
        <f t="shared" si="25"/>
        <v>2500</v>
      </c>
      <c r="Y43" s="65">
        <f t="shared" si="25"/>
        <v>2500</v>
      </c>
      <c r="Z43" s="65">
        <f t="shared" si="25"/>
        <v>2500</v>
      </c>
      <c r="AA43" s="65">
        <f t="shared" si="25"/>
        <v>2500</v>
      </c>
      <c r="AB43" s="65">
        <f t="shared" si="25"/>
        <v>2500</v>
      </c>
      <c r="AC43" s="65">
        <f t="shared" si="25"/>
        <v>2500</v>
      </c>
      <c r="AD43" s="65">
        <f t="shared" si="26"/>
        <v>3000</v>
      </c>
      <c r="AE43" s="65">
        <f t="shared" si="26"/>
        <v>3000</v>
      </c>
      <c r="AF43" s="65">
        <f t="shared" si="26"/>
        <v>3000</v>
      </c>
      <c r="AG43" s="65">
        <f t="shared" si="26"/>
        <v>3000</v>
      </c>
      <c r="AH43" s="65">
        <f t="shared" si="26"/>
        <v>3000</v>
      </c>
      <c r="AI43" s="65">
        <f t="shared" si="26"/>
        <v>3000</v>
      </c>
      <c r="AJ43" s="65">
        <f t="shared" si="26"/>
        <v>3000</v>
      </c>
      <c r="AK43" s="65">
        <f t="shared" si="26"/>
        <v>3000</v>
      </c>
      <c r="AL43" s="65">
        <f t="shared" si="26"/>
        <v>3000</v>
      </c>
      <c r="AM43" s="65">
        <f t="shared" si="26"/>
        <v>3000</v>
      </c>
      <c r="AN43" s="65">
        <f t="shared" si="26"/>
        <v>3000</v>
      </c>
      <c r="AO43" s="65">
        <f t="shared" si="26"/>
        <v>3000</v>
      </c>
    </row>
    <row r="44" spans="1:41" x14ac:dyDescent="0.3">
      <c r="A44" s="27" t="s">
        <v>141</v>
      </c>
    </row>
    <row r="45" spans="1:41" x14ac:dyDescent="0.3">
      <c r="A45" s="28" t="s">
        <v>142</v>
      </c>
      <c r="B45" s="53">
        <v>0</v>
      </c>
      <c r="C45" s="53">
        <v>1200</v>
      </c>
      <c r="D45" s="53">
        <v>1200</v>
      </c>
      <c r="E45" s="330">
        <v>1200</v>
      </c>
      <c r="F45" s="65">
        <v>0</v>
      </c>
      <c r="G45" s="65">
        <f t="shared" ref="G45:Q45" si="28">(G4-F4)*$C$45</f>
        <v>1200</v>
      </c>
      <c r="H45" s="65">
        <f t="shared" si="28"/>
        <v>1200</v>
      </c>
      <c r="I45" s="65">
        <f t="shared" si="28"/>
        <v>0</v>
      </c>
      <c r="J45" s="65">
        <f t="shared" si="28"/>
        <v>3600</v>
      </c>
      <c r="K45" s="65">
        <f t="shared" si="28"/>
        <v>0</v>
      </c>
      <c r="L45" s="65">
        <f t="shared" si="28"/>
        <v>0</v>
      </c>
      <c r="M45" s="65">
        <f t="shared" si="28"/>
        <v>2400</v>
      </c>
      <c r="N45" s="65">
        <f t="shared" si="28"/>
        <v>0</v>
      </c>
      <c r="O45" s="65">
        <f t="shared" si="28"/>
        <v>1200</v>
      </c>
      <c r="P45" s="65">
        <f t="shared" si="28"/>
        <v>0</v>
      </c>
      <c r="Q45" s="65">
        <f t="shared" si="28"/>
        <v>1200</v>
      </c>
      <c r="R45" s="65">
        <f>(R4-Q4)*$D$45</f>
        <v>2400</v>
      </c>
      <c r="S45" s="65">
        <f t="shared" ref="S45:AO45" si="29">(S4-R4)*$D$45</f>
        <v>2400</v>
      </c>
      <c r="T45" s="65">
        <f t="shared" si="29"/>
        <v>1200</v>
      </c>
      <c r="U45" s="65">
        <f t="shared" si="29"/>
        <v>0</v>
      </c>
      <c r="V45" s="65">
        <f t="shared" si="29"/>
        <v>0</v>
      </c>
      <c r="W45" s="65">
        <f t="shared" si="29"/>
        <v>0</v>
      </c>
      <c r="X45" s="65">
        <f t="shared" si="29"/>
        <v>1200</v>
      </c>
      <c r="Y45" s="65">
        <f t="shared" si="29"/>
        <v>0</v>
      </c>
      <c r="Z45" s="65">
        <f t="shared" si="29"/>
        <v>0</v>
      </c>
      <c r="AA45" s="65">
        <f t="shared" si="29"/>
        <v>0</v>
      </c>
      <c r="AB45" s="65">
        <f t="shared" si="29"/>
        <v>0</v>
      </c>
      <c r="AC45" s="65">
        <f t="shared" si="29"/>
        <v>0</v>
      </c>
      <c r="AD45" s="65">
        <f t="shared" si="29"/>
        <v>20400</v>
      </c>
      <c r="AE45" s="65">
        <f t="shared" si="29"/>
        <v>2400</v>
      </c>
      <c r="AF45" s="65">
        <f t="shared" si="29"/>
        <v>4800</v>
      </c>
      <c r="AG45" s="65">
        <f t="shared" si="29"/>
        <v>7200</v>
      </c>
      <c r="AH45" s="65">
        <f t="shared" si="29"/>
        <v>2400</v>
      </c>
      <c r="AI45" s="65">
        <f t="shared" si="29"/>
        <v>0</v>
      </c>
      <c r="AJ45" s="65">
        <f t="shared" si="29"/>
        <v>1200</v>
      </c>
      <c r="AK45" s="65">
        <f t="shared" si="29"/>
        <v>0</v>
      </c>
      <c r="AL45" s="65">
        <f t="shared" si="29"/>
        <v>0</v>
      </c>
      <c r="AM45" s="65">
        <f t="shared" si="29"/>
        <v>0</v>
      </c>
      <c r="AN45" s="65">
        <f t="shared" si="29"/>
        <v>0</v>
      </c>
      <c r="AO45" s="65">
        <f t="shared" si="29"/>
        <v>0</v>
      </c>
    </row>
    <row r="46" spans="1:41" x14ac:dyDescent="0.3">
      <c r="A46" s="28" t="s">
        <v>143</v>
      </c>
      <c r="B46" s="53">
        <v>0</v>
      </c>
      <c r="C46" s="53">
        <v>100</v>
      </c>
      <c r="D46" s="53">
        <v>100</v>
      </c>
      <c r="E46" s="53">
        <v>100</v>
      </c>
      <c r="F46" s="65">
        <f>$C46*F$4</f>
        <v>200</v>
      </c>
      <c r="G46" s="65">
        <f t="shared" ref="G46:Q46" si="30">$C46*G$4</f>
        <v>300</v>
      </c>
      <c r="H46" s="65">
        <f t="shared" si="30"/>
        <v>400</v>
      </c>
      <c r="I46" s="65">
        <f t="shared" si="30"/>
        <v>400</v>
      </c>
      <c r="J46" s="65">
        <f t="shared" si="30"/>
        <v>700</v>
      </c>
      <c r="K46" s="65">
        <f t="shared" si="30"/>
        <v>700</v>
      </c>
      <c r="L46" s="65">
        <f t="shared" si="30"/>
        <v>700</v>
      </c>
      <c r="M46" s="65">
        <f t="shared" si="30"/>
        <v>900</v>
      </c>
      <c r="N46" s="65">
        <f t="shared" si="30"/>
        <v>900</v>
      </c>
      <c r="O46" s="65">
        <f t="shared" si="30"/>
        <v>1000</v>
      </c>
      <c r="P46" s="65">
        <f t="shared" si="30"/>
        <v>1000</v>
      </c>
      <c r="Q46" s="65">
        <f t="shared" si="30"/>
        <v>1100</v>
      </c>
      <c r="R46" s="65">
        <f>$D46*R$4</f>
        <v>1300</v>
      </c>
      <c r="S46" s="65">
        <f t="shared" ref="S46:AC46" si="31">$D46*S$4</f>
        <v>1500</v>
      </c>
      <c r="T46" s="65">
        <f t="shared" si="31"/>
        <v>1600</v>
      </c>
      <c r="U46" s="65">
        <f t="shared" si="31"/>
        <v>1600</v>
      </c>
      <c r="V46" s="65">
        <f t="shared" si="31"/>
        <v>1600</v>
      </c>
      <c r="W46" s="65">
        <f t="shared" si="31"/>
        <v>1600</v>
      </c>
      <c r="X46" s="65">
        <f t="shared" si="31"/>
        <v>1700</v>
      </c>
      <c r="Y46" s="65">
        <f t="shared" si="31"/>
        <v>1700</v>
      </c>
      <c r="Z46" s="65">
        <f t="shared" si="31"/>
        <v>1700</v>
      </c>
      <c r="AA46" s="65">
        <f t="shared" si="31"/>
        <v>1700</v>
      </c>
      <c r="AB46" s="65">
        <f t="shared" si="31"/>
        <v>1700</v>
      </c>
      <c r="AC46" s="65">
        <f t="shared" si="31"/>
        <v>1700</v>
      </c>
      <c r="AD46" s="65">
        <f>$E46*AD$4</f>
        <v>3400</v>
      </c>
      <c r="AE46" s="65">
        <f t="shared" ref="AE46:AO46" si="32">$E46*AE$4</f>
        <v>3600</v>
      </c>
      <c r="AF46" s="65">
        <f t="shared" si="32"/>
        <v>4000</v>
      </c>
      <c r="AG46" s="65">
        <f t="shared" si="32"/>
        <v>4600</v>
      </c>
      <c r="AH46" s="65">
        <f t="shared" si="32"/>
        <v>4800</v>
      </c>
      <c r="AI46" s="65">
        <f t="shared" si="32"/>
        <v>4800</v>
      </c>
      <c r="AJ46" s="65">
        <f t="shared" si="32"/>
        <v>4900</v>
      </c>
      <c r="AK46" s="65">
        <f t="shared" si="32"/>
        <v>4900</v>
      </c>
      <c r="AL46" s="65">
        <f t="shared" si="32"/>
        <v>4900</v>
      </c>
      <c r="AM46" s="65">
        <f t="shared" si="32"/>
        <v>4900</v>
      </c>
      <c r="AN46" s="65">
        <f t="shared" si="32"/>
        <v>4900</v>
      </c>
      <c r="AO46" s="65">
        <f t="shared" si="32"/>
        <v>4900</v>
      </c>
    </row>
    <row r="47" spans="1:41" x14ac:dyDescent="0.3">
      <c r="A47" s="27" t="s">
        <v>830</v>
      </c>
      <c r="C47" s="53">
        <v>1200</v>
      </c>
      <c r="D47" s="53">
        <v>2400</v>
      </c>
      <c r="E47" s="53">
        <v>3600</v>
      </c>
      <c r="F47" s="65">
        <f t="shared" ref="F47:Q47" si="33">$C47</f>
        <v>1200</v>
      </c>
      <c r="G47" s="65">
        <f t="shared" si="33"/>
        <v>1200</v>
      </c>
      <c r="H47" s="65">
        <f t="shared" si="33"/>
        <v>1200</v>
      </c>
      <c r="I47" s="65">
        <f t="shared" si="33"/>
        <v>1200</v>
      </c>
      <c r="J47" s="65">
        <f t="shared" si="33"/>
        <v>1200</v>
      </c>
      <c r="K47" s="65">
        <f t="shared" si="33"/>
        <v>1200</v>
      </c>
      <c r="L47" s="65">
        <f t="shared" si="33"/>
        <v>1200</v>
      </c>
      <c r="M47" s="65">
        <f t="shared" si="33"/>
        <v>1200</v>
      </c>
      <c r="N47" s="65">
        <f t="shared" si="33"/>
        <v>1200</v>
      </c>
      <c r="O47" s="65">
        <f t="shared" si="33"/>
        <v>1200</v>
      </c>
      <c r="P47" s="65">
        <f t="shared" si="33"/>
        <v>1200</v>
      </c>
      <c r="Q47" s="65">
        <f t="shared" si="33"/>
        <v>1200</v>
      </c>
      <c r="R47" s="65">
        <f t="shared" ref="R47:AC47" si="34">$D47</f>
        <v>2400</v>
      </c>
      <c r="S47" s="65">
        <f t="shared" si="34"/>
        <v>2400</v>
      </c>
      <c r="T47" s="65">
        <f t="shared" si="34"/>
        <v>2400</v>
      </c>
      <c r="U47" s="65">
        <f t="shared" si="34"/>
        <v>2400</v>
      </c>
      <c r="V47" s="65">
        <f t="shared" si="34"/>
        <v>2400</v>
      </c>
      <c r="W47" s="65">
        <f t="shared" si="34"/>
        <v>2400</v>
      </c>
      <c r="X47" s="65">
        <f t="shared" si="34"/>
        <v>2400</v>
      </c>
      <c r="Y47" s="65">
        <f t="shared" si="34"/>
        <v>2400</v>
      </c>
      <c r="Z47" s="65">
        <f t="shared" si="34"/>
        <v>2400</v>
      </c>
      <c r="AA47" s="65">
        <f t="shared" si="34"/>
        <v>2400</v>
      </c>
      <c r="AB47" s="65">
        <f t="shared" si="34"/>
        <v>2400</v>
      </c>
      <c r="AC47" s="65">
        <f t="shared" si="34"/>
        <v>2400</v>
      </c>
      <c r="AD47" s="65">
        <f t="shared" ref="AD47:AO47" si="35">$E47</f>
        <v>3600</v>
      </c>
      <c r="AE47" s="65">
        <f t="shared" si="35"/>
        <v>3600</v>
      </c>
      <c r="AF47" s="65">
        <f t="shared" si="35"/>
        <v>3600</v>
      </c>
      <c r="AG47" s="65">
        <f t="shared" si="35"/>
        <v>3600</v>
      </c>
      <c r="AH47" s="65">
        <f t="shared" si="35"/>
        <v>3600</v>
      </c>
      <c r="AI47" s="65">
        <f t="shared" si="35"/>
        <v>3600</v>
      </c>
      <c r="AJ47" s="65">
        <f t="shared" si="35"/>
        <v>3600</v>
      </c>
      <c r="AK47" s="65">
        <f t="shared" si="35"/>
        <v>3600</v>
      </c>
      <c r="AL47" s="65">
        <f t="shared" si="35"/>
        <v>3600</v>
      </c>
      <c r="AM47" s="65">
        <f t="shared" si="35"/>
        <v>3600</v>
      </c>
      <c r="AN47" s="65">
        <f t="shared" si="35"/>
        <v>3600</v>
      </c>
      <c r="AO47" s="65">
        <f t="shared" si="35"/>
        <v>3600</v>
      </c>
    </row>
    <row r="48" spans="1:41" x14ac:dyDescent="0.3">
      <c r="A48" s="300" t="s">
        <v>87</v>
      </c>
      <c r="B48" s="331">
        <v>0</v>
      </c>
      <c r="C48" s="331">
        <v>12</v>
      </c>
      <c r="D48" s="331">
        <v>13</v>
      </c>
    </row>
    <row r="49" spans="1:41" x14ac:dyDescent="0.3">
      <c r="A49" s="300" t="s">
        <v>88</v>
      </c>
      <c r="B49" s="332">
        <v>0</v>
      </c>
      <c r="C49" s="332">
        <v>1750</v>
      </c>
      <c r="D49" s="332">
        <v>2500</v>
      </c>
    </row>
    <row r="50" spans="1:41" x14ac:dyDescent="0.3">
      <c r="A50" s="28" t="s">
        <v>631</v>
      </c>
      <c r="B50" s="82">
        <v>0</v>
      </c>
      <c r="C50" s="82"/>
      <c r="D50" s="82"/>
      <c r="E50" s="82"/>
      <c r="F50" s="65">
        <f>'2011-Worksheet'!E38*1000</f>
        <v>21500</v>
      </c>
      <c r="G50" s="65">
        <f>'2011-Worksheet'!F38*1000</f>
        <v>21500</v>
      </c>
      <c r="H50" s="65">
        <f>'2011-Worksheet'!G38*1000</f>
        <v>21500</v>
      </c>
      <c r="I50" s="65">
        <f>'2011-Worksheet'!H38*1000</f>
        <v>22000</v>
      </c>
      <c r="J50" s="65">
        <f>'2011-Worksheet'!I38*1000</f>
        <v>25000</v>
      </c>
      <c r="K50" s="65">
        <f>'2011-Worksheet'!J38*1000</f>
        <v>25000</v>
      </c>
      <c r="L50" s="65">
        <f>'2011-Worksheet'!K38*1000</f>
        <v>25000</v>
      </c>
      <c r="M50" s="65">
        <f>'2011-Worksheet'!L38*1000</f>
        <v>25000</v>
      </c>
      <c r="N50" s="65">
        <f>'2011-Worksheet'!M38*1000</f>
        <v>24999.999999999996</v>
      </c>
      <c r="O50" s="65">
        <f>'2011-Worksheet'!N38*1000</f>
        <v>24999.999999999996</v>
      </c>
      <c r="P50" s="65">
        <f>'2011-Worksheet'!O38*1000</f>
        <v>24999.999999999996</v>
      </c>
      <c r="Q50" s="65">
        <f>'2011-Worksheet'!P38*1000</f>
        <v>24999.999999999996</v>
      </c>
      <c r="R50" s="65">
        <f>'2012-Worksheet'!E39*1000</f>
        <v>40500</v>
      </c>
      <c r="S50" s="65">
        <f>'2012-Worksheet'!F39*1000</f>
        <v>40499.999999999985</v>
      </c>
      <c r="T50" s="65">
        <f>'2012-Worksheet'!G39*1000</f>
        <v>40499.999999999985</v>
      </c>
      <c r="U50" s="65">
        <f>'2012-Worksheet'!H39*1000</f>
        <v>40499.999999999985</v>
      </c>
      <c r="V50" s="65">
        <f>'2012-Worksheet'!I39*1000</f>
        <v>43499.999999999985</v>
      </c>
      <c r="W50" s="65">
        <f>'2012-Worksheet'!J39*1000</f>
        <v>43499.999999999985</v>
      </c>
      <c r="X50" s="65">
        <f>'2012-Worksheet'!K39*1000</f>
        <v>43499.999999999985</v>
      </c>
      <c r="Y50" s="65">
        <f>'2012-Worksheet'!L39*1000</f>
        <v>40499.999999999985</v>
      </c>
      <c r="Z50" s="65">
        <f>'2012-Worksheet'!M39*1000</f>
        <v>40499.999999999985</v>
      </c>
      <c r="AA50" s="65">
        <f>'2012-Worksheet'!N39*1000</f>
        <v>43499.999999999985</v>
      </c>
      <c r="AB50" s="65">
        <f>'2012-Worksheet'!O39*1000</f>
        <v>43499.999999999985</v>
      </c>
      <c r="AC50" s="65">
        <f>'2012-Worksheet'!P39*1000</f>
        <v>43499.999999999985</v>
      </c>
      <c r="AD50" s="65">
        <f>'2013-Worksheet'!E40*1000</f>
        <v>73500.000000000029</v>
      </c>
      <c r="AE50" s="65">
        <f>'2013-Worksheet'!F40*1000</f>
        <v>73500.000000000029</v>
      </c>
      <c r="AF50" s="65">
        <f>'2013-Worksheet'!G40*1000</f>
        <v>73500.000000000029</v>
      </c>
      <c r="AG50" s="65">
        <f>'2013-Worksheet'!H40*1000</f>
        <v>80500.000000000029</v>
      </c>
      <c r="AH50" s="65">
        <f>'2013-Worksheet'!I40*1000</f>
        <v>80500.000000000029</v>
      </c>
      <c r="AI50" s="65">
        <f>'2013-Worksheet'!J40*1000</f>
        <v>80500.000000000029</v>
      </c>
      <c r="AJ50" s="65">
        <f>'2013-Worksheet'!K40*1000</f>
        <v>86500.000000000029</v>
      </c>
      <c r="AK50" s="65">
        <f>'2013-Worksheet'!L40*1000</f>
        <v>86500.000000000029</v>
      </c>
      <c r="AL50" s="65">
        <f>'2013-Worksheet'!M40*1000</f>
        <v>86500.000000000029</v>
      </c>
      <c r="AM50" s="65">
        <f>'2013-Worksheet'!N40*1000</f>
        <v>86500.000000000029</v>
      </c>
      <c r="AN50" s="65">
        <f>'2013-Worksheet'!O40*1000</f>
        <v>86500.000000000029</v>
      </c>
      <c r="AO50" s="65">
        <f>'2013-Worksheet'!P40*1000</f>
        <v>86500.000000000029</v>
      </c>
    </row>
    <row r="51" spans="1:41" x14ac:dyDescent="0.3">
      <c r="A51" s="27" t="s">
        <v>144</v>
      </c>
    </row>
    <row r="52" spans="1:41" x14ac:dyDescent="0.3">
      <c r="A52" s="27" t="s">
        <v>103</v>
      </c>
      <c r="B52" s="53">
        <v>0</v>
      </c>
      <c r="C52" s="53">
        <v>100</v>
      </c>
      <c r="D52" s="53">
        <v>100</v>
      </c>
      <c r="E52" s="303">
        <v>100</v>
      </c>
      <c r="F52" s="65">
        <f>$C52*F$4</f>
        <v>200</v>
      </c>
      <c r="G52" s="65">
        <f t="shared" ref="G52:Q53" si="36">$C52*G$4</f>
        <v>300</v>
      </c>
      <c r="H52" s="65">
        <f t="shared" si="36"/>
        <v>400</v>
      </c>
      <c r="I52" s="65">
        <f t="shared" si="36"/>
        <v>400</v>
      </c>
      <c r="J52" s="65">
        <f t="shared" si="36"/>
        <v>700</v>
      </c>
      <c r="K52" s="65">
        <f t="shared" si="36"/>
        <v>700</v>
      </c>
      <c r="L52" s="65">
        <f t="shared" si="36"/>
        <v>700</v>
      </c>
      <c r="M52" s="65">
        <f t="shared" si="36"/>
        <v>900</v>
      </c>
      <c r="N52" s="65">
        <f t="shared" si="36"/>
        <v>900</v>
      </c>
      <c r="O52" s="65">
        <f t="shared" si="36"/>
        <v>1000</v>
      </c>
      <c r="P52" s="65">
        <f t="shared" si="36"/>
        <v>1000</v>
      </c>
      <c r="Q52" s="65">
        <f t="shared" si="36"/>
        <v>1100</v>
      </c>
      <c r="R52" s="65">
        <f>$D52*R$4</f>
        <v>1300</v>
      </c>
      <c r="S52" s="65">
        <f t="shared" ref="S52:AC53" si="37">$D52*S$4</f>
        <v>1500</v>
      </c>
      <c r="T52" s="65">
        <f t="shared" si="37"/>
        <v>1600</v>
      </c>
      <c r="U52" s="65">
        <f t="shared" si="37"/>
        <v>1600</v>
      </c>
      <c r="V52" s="65">
        <f t="shared" si="37"/>
        <v>1600</v>
      </c>
      <c r="W52" s="65">
        <f t="shared" si="37"/>
        <v>1600</v>
      </c>
      <c r="X52" s="65">
        <f t="shared" si="37"/>
        <v>1700</v>
      </c>
      <c r="Y52" s="65">
        <f t="shared" si="37"/>
        <v>1700</v>
      </c>
      <c r="Z52" s="65">
        <f t="shared" si="37"/>
        <v>1700</v>
      </c>
      <c r="AA52" s="65">
        <f t="shared" si="37"/>
        <v>1700</v>
      </c>
      <c r="AB52" s="65">
        <f t="shared" si="37"/>
        <v>1700</v>
      </c>
      <c r="AC52" s="65">
        <f t="shared" si="37"/>
        <v>1700</v>
      </c>
      <c r="AD52" s="65">
        <f>$E52*AD$4</f>
        <v>3400</v>
      </c>
      <c r="AE52" s="65">
        <f t="shared" ref="AE52:AO53" si="38">$E52*AE$4</f>
        <v>3600</v>
      </c>
      <c r="AF52" s="65">
        <f t="shared" si="38"/>
        <v>4000</v>
      </c>
      <c r="AG52" s="65">
        <f t="shared" si="38"/>
        <v>4600</v>
      </c>
      <c r="AH52" s="65">
        <f t="shared" si="38"/>
        <v>4800</v>
      </c>
      <c r="AI52" s="65">
        <f t="shared" si="38"/>
        <v>4800</v>
      </c>
      <c r="AJ52" s="65">
        <f t="shared" si="38"/>
        <v>4900</v>
      </c>
      <c r="AK52" s="65">
        <f t="shared" si="38"/>
        <v>4900</v>
      </c>
      <c r="AL52" s="65">
        <f t="shared" si="38"/>
        <v>4900</v>
      </c>
      <c r="AM52" s="65">
        <f t="shared" si="38"/>
        <v>4900</v>
      </c>
      <c r="AN52" s="65">
        <f t="shared" si="38"/>
        <v>4900</v>
      </c>
      <c r="AO52" s="65">
        <f t="shared" si="38"/>
        <v>4900</v>
      </c>
    </row>
    <row r="53" spans="1:41" x14ac:dyDescent="0.3">
      <c r="A53" s="27" t="s">
        <v>279</v>
      </c>
      <c r="B53" s="53">
        <v>0</v>
      </c>
      <c r="C53" s="53">
        <v>72</v>
      </c>
      <c r="D53" s="53">
        <v>72</v>
      </c>
      <c r="E53" s="303">
        <v>72</v>
      </c>
      <c r="F53" s="65">
        <f>$C53*F$4</f>
        <v>144</v>
      </c>
      <c r="G53" s="65">
        <f t="shared" si="36"/>
        <v>216</v>
      </c>
      <c r="H53" s="65">
        <f t="shared" si="36"/>
        <v>288</v>
      </c>
      <c r="I53" s="65">
        <f t="shared" si="36"/>
        <v>288</v>
      </c>
      <c r="J53" s="65">
        <f t="shared" si="36"/>
        <v>504</v>
      </c>
      <c r="K53" s="65">
        <f t="shared" si="36"/>
        <v>504</v>
      </c>
      <c r="L53" s="65">
        <f t="shared" si="36"/>
        <v>504</v>
      </c>
      <c r="M53" s="65">
        <f t="shared" si="36"/>
        <v>648</v>
      </c>
      <c r="N53" s="65">
        <f t="shared" si="36"/>
        <v>648</v>
      </c>
      <c r="O53" s="65">
        <f t="shared" si="36"/>
        <v>720</v>
      </c>
      <c r="P53" s="65">
        <f t="shared" si="36"/>
        <v>720</v>
      </c>
      <c r="Q53" s="65">
        <f t="shared" si="36"/>
        <v>792</v>
      </c>
      <c r="R53" s="65">
        <f>$D53*R$4</f>
        <v>936</v>
      </c>
      <c r="S53" s="65">
        <f t="shared" si="37"/>
        <v>1080</v>
      </c>
      <c r="T53" s="65">
        <f t="shared" si="37"/>
        <v>1152</v>
      </c>
      <c r="U53" s="65">
        <f t="shared" si="37"/>
        <v>1152</v>
      </c>
      <c r="V53" s="65">
        <f t="shared" si="37"/>
        <v>1152</v>
      </c>
      <c r="W53" s="65">
        <f t="shared" si="37"/>
        <v>1152</v>
      </c>
      <c r="X53" s="65">
        <f t="shared" si="37"/>
        <v>1224</v>
      </c>
      <c r="Y53" s="65">
        <f t="shared" si="37"/>
        <v>1224</v>
      </c>
      <c r="Z53" s="65">
        <f t="shared" si="37"/>
        <v>1224</v>
      </c>
      <c r="AA53" s="65">
        <f t="shared" si="37"/>
        <v>1224</v>
      </c>
      <c r="AB53" s="65">
        <f t="shared" si="37"/>
        <v>1224</v>
      </c>
      <c r="AC53" s="65">
        <f t="shared" si="37"/>
        <v>1224</v>
      </c>
      <c r="AD53" s="65">
        <f>$E53*AD$4</f>
        <v>2448</v>
      </c>
      <c r="AE53" s="65">
        <f t="shared" si="38"/>
        <v>2592</v>
      </c>
      <c r="AF53" s="65">
        <f t="shared" si="38"/>
        <v>2880</v>
      </c>
      <c r="AG53" s="65">
        <f t="shared" si="38"/>
        <v>3312</v>
      </c>
      <c r="AH53" s="65">
        <f t="shared" si="38"/>
        <v>3456</v>
      </c>
      <c r="AI53" s="65">
        <f t="shared" si="38"/>
        <v>3456</v>
      </c>
      <c r="AJ53" s="65">
        <f t="shared" si="38"/>
        <v>3528</v>
      </c>
      <c r="AK53" s="65">
        <f t="shared" si="38"/>
        <v>3528</v>
      </c>
      <c r="AL53" s="65">
        <f t="shared" si="38"/>
        <v>3528</v>
      </c>
      <c r="AM53" s="65">
        <f t="shared" si="38"/>
        <v>3528</v>
      </c>
      <c r="AN53" s="65">
        <f t="shared" si="38"/>
        <v>3528</v>
      </c>
      <c r="AO53" s="65">
        <f t="shared" si="38"/>
        <v>3528</v>
      </c>
    </row>
    <row r="54" spans="1:41" x14ac:dyDescent="0.3">
      <c r="A54" s="27" t="s">
        <v>128</v>
      </c>
      <c r="B54" s="53">
        <v>0</v>
      </c>
      <c r="C54" s="53">
        <v>1250</v>
      </c>
      <c r="D54" s="53">
        <v>1250</v>
      </c>
      <c r="E54" s="303">
        <v>1250</v>
      </c>
      <c r="F54" s="65">
        <f t="shared" ref="F54:Q54" si="39">$C54</f>
        <v>1250</v>
      </c>
      <c r="G54" s="65">
        <f t="shared" si="39"/>
        <v>1250</v>
      </c>
      <c r="H54" s="65">
        <f t="shared" si="39"/>
        <v>1250</v>
      </c>
      <c r="I54" s="65">
        <f t="shared" si="39"/>
        <v>1250</v>
      </c>
      <c r="J54" s="65">
        <f t="shared" si="39"/>
        <v>1250</v>
      </c>
      <c r="K54" s="65">
        <f t="shared" si="39"/>
        <v>1250</v>
      </c>
      <c r="L54" s="65">
        <f t="shared" si="39"/>
        <v>1250</v>
      </c>
      <c r="M54" s="65">
        <f t="shared" si="39"/>
        <v>1250</v>
      </c>
      <c r="N54" s="65">
        <f t="shared" si="39"/>
        <v>1250</v>
      </c>
      <c r="O54" s="65">
        <f t="shared" si="39"/>
        <v>1250</v>
      </c>
      <c r="P54" s="65">
        <f t="shared" si="39"/>
        <v>1250</v>
      </c>
      <c r="Q54" s="65">
        <f t="shared" si="39"/>
        <v>1250</v>
      </c>
      <c r="R54" s="65">
        <f>$D54</f>
        <v>1250</v>
      </c>
      <c r="S54" s="65">
        <f t="shared" ref="S54:AC54" si="40">$D54</f>
        <v>1250</v>
      </c>
      <c r="T54" s="65">
        <f t="shared" si="40"/>
        <v>1250</v>
      </c>
      <c r="U54" s="65">
        <f t="shared" si="40"/>
        <v>1250</v>
      </c>
      <c r="V54" s="65">
        <f t="shared" si="40"/>
        <v>1250</v>
      </c>
      <c r="W54" s="65">
        <f t="shared" si="40"/>
        <v>1250</v>
      </c>
      <c r="X54" s="65">
        <f t="shared" si="40"/>
        <v>1250</v>
      </c>
      <c r="Y54" s="65">
        <f t="shared" si="40"/>
        <v>1250</v>
      </c>
      <c r="Z54" s="65">
        <f t="shared" si="40"/>
        <v>1250</v>
      </c>
      <c r="AA54" s="65">
        <f t="shared" si="40"/>
        <v>1250</v>
      </c>
      <c r="AB54" s="65">
        <f t="shared" si="40"/>
        <v>1250</v>
      </c>
      <c r="AC54" s="65">
        <f t="shared" si="40"/>
        <v>1250</v>
      </c>
      <c r="AD54" s="65">
        <f t="shared" ref="AD54:AO54" si="41">$E54</f>
        <v>1250</v>
      </c>
      <c r="AE54" s="65">
        <f t="shared" si="41"/>
        <v>1250</v>
      </c>
      <c r="AF54" s="65">
        <f t="shared" si="41"/>
        <v>1250</v>
      </c>
      <c r="AG54" s="65">
        <f t="shared" si="41"/>
        <v>1250</v>
      </c>
      <c r="AH54" s="65">
        <f t="shared" si="41"/>
        <v>1250</v>
      </c>
      <c r="AI54" s="65">
        <f t="shared" si="41"/>
        <v>1250</v>
      </c>
      <c r="AJ54" s="65">
        <f t="shared" si="41"/>
        <v>1250</v>
      </c>
      <c r="AK54" s="65">
        <f t="shared" si="41"/>
        <v>1250</v>
      </c>
      <c r="AL54" s="65">
        <f t="shared" si="41"/>
        <v>1250</v>
      </c>
      <c r="AM54" s="65">
        <f t="shared" si="41"/>
        <v>1250</v>
      </c>
      <c r="AN54" s="65">
        <f t="shared" si="41"/>
        <v>1250</v>
      </c>
      <c r="AO54" s="65">
        <f t="shared" si="41"/>
        <v>1250</v>
      </c>
    </row>
    <row r="55" spans="1:41" x14ac:dyDescent="0.3">
      <c r="A55" s="333" t="s">
        <v>424</v>
      </c>
    </row>
    <row r="56" spans="1:41" x14ac:dyDescent="0.3">
      <c r="A56" s="27" t="s">
        <v>687</v>
      </c>
      <c r="C56" s="51">
        <v>2500</v>
      </c>
      <c r="D56" s="51">
        <v>3500</v>
      </c>
      <c r="E56" s="51">
        <v>5000</v>
      </c>
      <c r="F56" s="65">
        <f t="shared" ref="F56:Q56" si="42">$C56</f>
        <v>2500</v>
      </c>
      <c r="G56" s="65">
        <f t="shared" si="42"/>
        <v>2500</v>
      </c>
      <c r="H56" s="65">
        <f t="shared" si="42"/>
        <v>2500</v>
      </c>
      <c r="I56" s="65">
        <f t="shared" si="42"/>
        <v>2500</v>
      </c>
      <c r="J56" s="65">
        <f t="shared" si="42"/>
        <v>2500</v>
      </c>
      <c r="K56" s="65">
        <f t="shared" si="42"/>
        <v>2500</v>
      </c>
      <c r="L56" s="65">
        <f t="shared" si="42"/>
        <v>2500</v>
      </c>
      <c r="M56" s="65">
        <f t="shared" si="42"/>
        <v>2500</v>
      </c>
      <c r="N56" s="65">
        <f t="shared" si="42"/>
        <v>2500</v>
      </c>
      <c r="O56" s="65">
        <f t="shared" si="42"/>
        <v>2500</v>
      </c>
      <c r="P56" s="65">
        <f t="shared" si="42"/>
        <v>2500</v>
      </c>
      <c r="Q56" s="65">
        <f t="shared" si="42"/>
        <v>2500</v>
      </c>
      <c r="R56" s="65">
        <f t="shared" ref="R56:AC56" si="43">$D56</f>
        <v>3500</v>
      </c>
      <c r="S56" s="65">
        <f t="shared" si="43"/>
        <v>3500</v>
      </c>
      <c r="T56" s="65">
        <f t="shared" si="43"/>
        <v>3500</v>
      </c>
      <c r="U56" s="65">
        <f t="shared" si="43"/>
        <v>3500</v>
      </c>
      <c r="V56" s="65">
        <f t="shared" si="43"/>
        <v>3500</v>
      </c>
      <c r="W56" s="65">
        <f t="shared" si="43"/>
        <v>3500</v>
      </c>
      <c r="X56" s="65">
        <f t="shared" si="43"/>
        <v>3500</v>
      </c>
      <c r="Y56" s="65">
        <f t="shared" si="43"/>
        <v>3500</v>
      </c>
      <c r="Z56" s="65">
        <f t="shared" si="43"/>
        <v>3500</v>
      </c>
      <c r="AA56" s="65">
        <f t="shared" si="43"/>
        <v>3500</v>
      </c>
      <c r="AB56" s="65">
        <f t="shared" si="43"/>
        <v>3500</v>
      </c>
      <c r="AC56" s="65">
        <f t="shared" si="43"/>
        <v>3500</v>
      </c>
      <c r="AD56" s="65">
        <f t="shared" ref="AD56:AO56" si="44">$E56</f>
        <v>5000</v>
      </c>
      <c r="AE56" s="65">
        <f t="shared" si="44"/>
        <v>5000</v>
      </c>
      <c r="AF56" s="65">
        <f t="shared" si="44"/>
        <v>5000</v>
      </c>
      <c r="AG56" s="65">
        <f t="shared" si="44"/>
        <v>5000</v>
      </c>
      <c r="AH56" s="65">
        <f t="shared" si="44"/>
        <v>5000</v>
      </c>
      <c r="AI56" s="65">
        <f t="shared" si="44"/>
        <v>5000</v>
      </c>
      <c r="AJ56" s="65">
        <f t="shared" si="44"/>
        <v>5000</v>
      </c>
      <c r="AK56" s="65">
        <f t="shared" si="44"/>
        <v>5000</v>
      </c>
      <c r="AL56" s="65">
        <f t="shared" si="44"/>
        <v>5000</v>
      </c>
      <c r="AM56" s="65">
        <f t="shared" si="44"/>
        <v>5000</v>
      </c>
      <c r="AN56" s="65">
        <f t="shared" si="44"/>
        <v>5000</v>
      </c>
      <c r="AO56" s="65">
        <f t="shared" si="44"/>
        <v>5000</v>
      </c>
    </row>
    <row r="57" spans="1:41" x14ac:dyDescent="0.3">
      <c r="A57" s="27" t="s">
        <v>758</v>
      </c>
      <c r="C57" s="53">
        <v>0</v>
      </c>
      <c r="D57" s="53">
        <v>0</v>
      </c>
      <c r="E57" s="303">
        <v>0</v>
      </c>
      <c r="F57" s="334">
        <f>'Sales Headcount'!C58*'Operating Exp-Software'!$C57</f>
        <v>0</v>
      </c>
      <c r="G57" s="334">
        <f>'Sales Headcount'!D58*'Operating Exp-Software'!$C57</f>
        <v>0</v>
      </c>
      <c r="H57" s="334">
        <f>'Sales Headcount'!E58*'Operating Exp-Software'!$C57</f>
        <v>0</v>
      </c>
      <c r="I57" s="334">
        <f>'Sales Headcount'!F58*'Operating Exp-Software'!$C57</f>
        <v>0</v>
      </c>
      <c r="J57" s="334">
        <f>'Sales Headcount'!G58*'Operating Exp-Software'!$C57</f>
        <v>0</v>
      </c>
      <c r="K57" s="334">
        <f>'Sales Headcount'!H58*'Operating Exp-Software'!$C57</f>
        <v>0</v>
      </c>
      <c r="L57" s="334">
        <f>'Sales Headcount'!I58*'Operating Exp-Software'!$C57</f>
        <v>0</v>
      </c>
      <c r="M57" s="334">
        <f>'Sales Headcount'!J58*'Operating Exp-Software'!$C57</f>
        <v>0</v>
      </c>
      <c r="N57" s="334">
        <f>'Sales Headcount'!K58*'Operating Exp-Software'!$C57</f>
        <v>0</v>
      </c>
      <c r="O57" s="334">
        <f>'Sales Headcount'!L58*'Operating Exp-Software'!$C57</f>
        <v>0</v>
      </c>
      <c r="P57" s="334">
        <f>'Sales Headcount'!M58*'Operating Exp-Software'!$C57</f>
        <v>0</v>
      </c>
      <c r="Q57" s="334">
        <f>'Sales Headcount'!N58*'Operating Exp-Software'!$C57</f>
        <v>0</v>
      </c>
      <c r="R57" s="334">
        <f>'Sales Headcount'!O58*'Operating Exp-Software'!$D57</f>
        <v>0</v>
      </c>
      <c r="S57" s="334">
        <f>'Sales Headcount'!P58*'Operating Exp-Software'!$D57</f>
        <v>0</v>
      </c>
      <c r="T57" s="334">
        <f>'Sales Headcount'!Q58*'Operating Exp-Software'!$D57</f>
        <v>0</v>
      </c>
      <c r="U57" s="334">
        <f>'Sales Headcount'!R58*'Operating Exp-Software'!$D57</f>
        <v>0</v>
      </c>
      <c r="V57" s="334">
        <f>'Sales Headcount'!S58*'Operating Exp-Software'!$D57</f>
        <v>0</v>
      </c>
      <c r="W57" s="334">
        <f>'Sales Headcount'!T58*'Operating Exp-Software'!$D57</f>
        <v>0</v>
      </c>
      <c r="X57" s="334">
        <f>'Sales Headcount'!U58*'Operating Exp-Software'!$D57</f>
        <v>0</v>
      </c>
      <c r="Y57" s="334">
        <f>'Sales Headcount'!V58*'Operating Exp-Software'!$D57</f>
        <v>0</v>
      </c>
      <c r="Z57" s="334">
        <f>'Sales Headcount'!W58*'Operating Exp-Software'!$D57</f>
        <v>0</v>
      </c>
      <c r="AA57" s="334">
        <f>'Sales Headcount'!X58*'Operating Exp-Software'!$D57</f>
        <v>0</v>
      </c>
      <c r="AB57" s="334">
        <f>'Sales Headcount'!Y58*'Operating Exp-Software'!$D57</f>
        <v>0</v>
      </c>
      <c r="AC57" s="334">
        <f>'Sales Headcount'!Z58*'Operating Exp-Software'!$D57</f>
        <v>0</v>
      </c>
      <c r="AD57" s="334">
        <f>'Sales Headcount'!AA58*'Operating Exp-Software'!$E57</f>
        <v>0</v>
      </c>
      <c r="AE57" s="334">
        <f>'Sales Headcount'!AB58*'Operating Exp-Software'!$E57</f>
        <v>0</v>
      </c>
      <c r="AF57" s="334">
        <f>'Sales Headcount'!AC58*'Operating Exp-Software'!$E57</f>
        <v>0</v>
      </c>
      <c r="AG57" s="334">
        <f>'Sales Headcount'!AD58*'Operating Exp-Software'!$E57</f>
        <v>0</v>
      </c>
      <c r="AH57" s="334">
        <f>'Sales Headcount'!AE58*'Operating Exp-Software'!$E57</f>
        <v>0</v>
      </c>
      <c r="AI57" s="334">
        <f>'Sales Headcount'!AF58*'Operating Exp-Software'!$E57</f>
        <v>0</v>
      </c>
      <c r="AJ57" s="334">
        <f>'Sales Headcount'!AG58*'Operating Exp-Software'!$E57</f>
        <v>0</v>
      </c>
      <c r="AK57" s="334">
        <f>'Sales Headcount'!AH58*'Operating Exp-Software'!$E57</f>
        <v>0</v>
      </c>
      <c r="AL57" s="334">
        <f>'Sales Headcount'!AI58*'Operating Exp-Software'!$E57</f>
        <v>0</v>
      </c>
      <c r="AM57" s="334">
        <f>'Sales Headcount'!AJ58*'Operating Exp-Software'!$E57</f>
        <v>0</v>
      </c>
      <c r="AN57" s="334">
        <f>'Sales Headcount'!AK58*'Operating Exp-Software'!$E57</f>
        <v>0</v>
      </c>
      <c r="AO57" s="334">
        <f>'Sales Headcount'!AL58*'Operating Exp-Software'!$E57</f>
        <v>0</v>
      </c>
    </row>
    <row r="58" spans="1:41" x14ac:dyDescent="0.3">
      <c r="A58" s="27" t="s">
        <v>686</v>
      </c>
      <c r="F58" s="65">
        <f>F56+F57</f>
        <v>2500</v>
      </c>
      <c r="G58" s="65">
        <f t="shared" ref="G58:AO58" si="45">G56+G57</f>
        <v>2500</v>
      </c>
      <c r="H58" s="65">
        <f t="shared" si="45"/>
        <v>2500</v>
      </c>
      <c r="I58" s="65">
        <f t="shared" si="45"/>
        <v>2500</v>
      </c>
      <c r="J58" s="65">
        <f t="shared" si="45"/>
        <v>2500</v>
      </c>
      <c r="K58" s="65">
        <f t="shared" si="45"/>
        <v>2500</v>
      </c>
      <c r="L58" s="65">
        <f t="shared" si="45"/>
        <v>2500</v>
      </c>
      <c r="M58" s="65">
        <f t="shared" si="45"/>
        <v>2500</v>
      </c>
      <c r="N58" s="65">
        <f t="shared" si="45"/>
        <v>2500</v>
      </c>
      <c r="O58" s="65">
        <f t="shared" si="45"/>
        <v>2500</v>
      </c>
      <c r="P58" s="65">
        <f t="shared" si="45"/>
        <v>2500</v>
      </c>
      <c r="Q58" s="65">
        <f t="shared" si="45"/>
        <v>2500</v>
      </c>
      <c r="R58" s="65">
        <f t="shared" si="45"/>
        <v>3500</v>
      </c>
      <c r="S58" s="65">
        <f t="shared" si="45"/>
        <v>3500</v>
      </c>
      <c r="T58" s="65">
        <f t="shared" si="45"/>
        <v>3500</v>
      </c>
      <c r="U58" s="65">
        <f t="shared" si="45"/>
        <v>3500</v>
      </c>
      <c r="V58" s="65">
        <f t="shared" si="45"/>
        <v>3500</v>
      </c>
      <c r="W58" s="65">
        <f t="shared" si="45"/>
        <v>3500</v>
      </c>
      <c r="X58" s="65">
        <f t="shared" si="45"/>
        <v>3500</v>
      </c>
      <c r="Y58" s="65">
        <f t="shared" si="45"/>
        <v>3500</v>
      </c>
      <c r="Z58" s="65">
        <f t="shared" si="45"/>
        <v>3500</v>
      </c>
      <c r="AA58" s="65">
        <f t="shared" si="45"/>
        <v>3500</v>
      </c>
      <c r="AB58" s="65">
        <f t="shared" si="45"/>
        <v>3500</v>
      </c>
      <c r="AC58" s="65">
        <f t="shared" si="45"/>
        <v>3500</v>
      </c>
      <c r="AD58" s="65">
        <f t="shared" si="45"/>
        <v>5000</v>
      </c>
      <c r="AE58" s="65">
        <f t="shared" si="45"/>
        <v>5000</v>
      </c>
      <c r="AF58" s="65">
        <f t="shared" si="45"/>
        <v>5000</v>
      </c>
      <c r="AG58" s="65">
        <f t="shared" si="45"/>
        <v>5000</v>
      </c>
      <c r="AH58" s="65">
        <f t="shared" si="45"/>
        <v>5000</v>
      </c>
      <c r="AI58" s="65">
        <f t="shared" si="45"/>
        <v>5000</v>
      </c>
      <c r="AJ58" s="65">
        <f t="shared" si="45"/>
        <v>5000</v>
      </c>
      <c r="AK58" s="65">
        <f t="shared" si="45"/>
        <v>5000</v>
      </c>
      <c r="AL58" s="65">
        <f t="shared" si="45"/>
        <v>5000</v>
      </c>
      <c r="AM58" s="65">
        <f t="shared" si="45"/>
        <v>5000</v>
      </c>
      <c r="AN58" s="65">
        <f t="shared" si="45"/>
        <v>5000</v>
      </c>
      <c r="AO58" s="65">
        <f t="shared" si="45"/>
        <v>5000</v>
      </c>
    </row>
    <row r="59" spans="1:41" x14ac:dyDescent="0.3">
      <c r="A59" s="27" t="s">
        <v>90</v>
      </c>
      <c r="B59" s="53">
        <v>0</v>
      </c>
      <c r="C59" s="53">
        <v>20</v>
      </c>
      <c r="D59" s="53">
        <v>20</v>
      </c>
      <c r="E59" s="303">
        <v>20</v>
      </c>
      <c r="F59" s="65">
        <f>$C59*F$4</f>
        <v>40</v>
      </c>
      <c r="G59" s="65">
        <f t="shared" ref="G59:Q59" si="46">$C59*G$4</f>
        <v>60</v>
      </c>
      <c r="H59" s="65">
        <f t="shared" si="46"/>
        <v>80</v>
      </c>
      <c r="I59" s="65">
        <f t="shared" si="46"/>
        <v>80</v>
      </c>
      <c r="J59" s="65">
        <f t="shared" si="46"/>
        <v>140</v>
      </c>
      <c r="K59" s="65">
        <f t="shared" si="46"/>
        <v>140</v>
      </c>
      <c r="L59" s="65">
        <f t="shared" si="46"/>
        <v>140</v>
      </c>
      <c r="M59" s="65">
        <f t="shared" si="46"/>
        <v>180</v>
      </c>
      <c r="N59" s="65">
        <f t="shared" si="46"/>
        <v>180</v>
      </c>
      <c r="O59" s="65">
        <f t="shared" si="46"/>
        <v>200</v>
      </c>
      <c r="P59" s="65">
        <f t="shared" si="46"/>
        <v>200</v>
      </c>
      <c r="Q59" s="65">
        <f t="shared" si="46"/>
        <v>220</v>
      </c>
      <c r="R59" s="65">
        <f>$D59*R$4</f>
        <v>260</v>
      </c>
      <c r="S59" s="65">
        <f t="shared" ref="S59:AC59" si="47">$D59*S$4</f>
        <v>300</v>
      </c>
      <c r="T59" s="65">
        <f t="shared" si="47"/>
        <v>320</v>
      </c>
      <c r="U59" s="65">
        <f t="shared" si="47"/>
        <v>320</v>
      </c>
      <c r="V59" s="65">
        <f t="shared" si="47"/>
        <v>320</v>
      </c>
      <c r="W59" s="65">
        <f t="shared" si="47"/>
        <v>320</v>
      </c>
      <c r="X59" s="65">
        <f t="shared" si="47"/>
        <v>340</v>
      </c>
      <c r="Y59" s="65">
        <f t="shared" si="47"/>
        <v>340</v>
      </c>
      <c r="Z59" s="65">
        <f t="shared" si="47"/>
        <v>340</v>
      </c>
      <c r="AA59" s="65">
        <f t="shared" si="47"/>
        <v>340</v>
      </c>
      <c r="AB59" s="65">
        <f t="shared" si="47"/>
        <v>340</v>
      </c>
      <c r="AC59" s="65">
        <f t="shared" si="47"/>
        <v>340</v>
      </c>
      <c r="AD59" s="65">
        <f>$E59*AD$4</f>
        <v>680</v>
      </c>
      <c r="AE59" s="65">
        <f t="shared" ref="AE59:AO59" si="48">$E59*AE$4</f>
        <v>720</v>
      </c>
      <c r="AF59" s="65">
        <f t="shared" si="48"/>
        <v>800</v>
      </c>
      <c r="AG59" s="65">
        <f t="shared" si="48"/>
        <v>920</v>
      </c>
      <c r="AH59" s="65">
        <f t="shared" si="48"/>
        <v>960</v>
      </c>
      <c r="AI59" s="65">
        <f t="shared" si="48"/>
        <v>960</v>
      </c>
      <c r="AJ59" s="65">
        <f t="shared" si="48"/>
        <v>980</v>
      </c>
      <c r="AK59" s="65">
        <f t="shared" si="48"/>
        <v>980</v>
      </c>
      <c r="AL59" s="65">
        <f t="shared" si="48"/>
        <v>980</v>
      </c>
      <c r="AM59" s="65">
        <f t="shared" si="48"/>
        <v>980</v>
      </c>
      <c r="AN59" s="65">
        <f t="shared" si="48"/>
        <v>980</v>
      </c>
      <c r="AO59" s="65">
        <f t="shared" si="48"/>
        <v>980</v>
      </c>
    </row>
    <row r="60" spans="1:41" x14ac:dyDescent="0.3">
      <c r="A60" s="50" t="s">
        <v>254</v>
      </c>
      <c r="B60" s="53"/>
      <c r="C60" s="53">
        <v>0</v>
      </c>
      <c r="D60" s="53">
        <v>0</v>
      </c>
      <c r="E60" s="53">
        <v>0</v>
      </c>
      <c r="F60" s="65">
        <f t="shared" ref="F60:Q61" si="49">$C60</f>
        <v>0</v>
      </c>
      <c r="G60" s="65">
        <f t="shared" si="49"/>
        <v>0</v>
      </c>
      <c r="H60" s="65">
        <f t="shared" si="49"/>
        <v>0</v>
      </c>
      <c r="I60" s="65">
        <f t="shared" si="49"/>
        <v>0</v>
      </c>
      <c r="J60" s="65">
        <f t="shared" si="49"/>
        <v>0</v>
      </c>
      <c r="K60" s="65">
        <f t="shared" si="49"/>
        <v>0</v>
      </c>
      <c r="L60" s="65">
        <f t="shared" si="49"/>
        <v>0</v>
      </c>
      <c r="M60" s="65">
        <f t="shared" si="49"/>
        <v>0</v>
      </c>
      <c r="N60" s="65">
        <f t="shared" si="49"/>
        <v>0</v>
      </c>
      <c r="O60" s="65">
        <f t="shared" si="49"/>
        <v>0</v>
      </c>
      <c r="P60" s="65">
        <f t="shared" si="49"/>
        <v>0</v>
      </c>
      <c r="Q60" s="65">
        <f t="shared" si="49"/>
        <v>0</v>
      </c>
      <c r="R60" s="65">
        <f t="shared" ref="R60:AC61" si="50">$D60</f>
        <v>0</v>
      </c>
      <c r="S60" s="65">
        <f t="shared" si="50"/>
        <v>0</v>
      </c>
      <c r="T60" s="65">
        <f t="shared" si="50"/>
        <v>0</v>
      </c>
      <c r="U60" s="65">
        <f t="shared" si="50"/>
        <v>0</v>
      </c>
      <c r="V60" s="65">
        <f t="shared" si="50"/>
        <v>0</v>
      </c>
      <c r="W60" s="65">
        <f t="shared" si="50"/>
        <v>0</v>
      </c>
      <c r="X60" s="65">
        <f t="shared" si="50"/>
        <v>0</v>
      </c>
      <c r="Y60" s="65">
        <f t="shared" si="50"/>
        <v>0</v>
      </c>
      <c r="Z60" s="65">
        <f t="shared" si="50"/>
        <v>0</v>
      </c>
      <c r="AA60" s="65">
        <f t="shared" si="50"/>
        <v>0</v>
      </c>
      <c r="AB60" s="65">
        <f t="shared" si="50"/>
        <v>0</v>
      </c>
      <c r="AC60" s="65">
        <f t="shared" si="50"/>
        <v>0</v>
      </c>
      <c r="AD60" s="65">
        <f t="shared" ref="AD60:AO60" si="51">$E60</f>
        <v>0</v>
      </c>
      <c r="AE60" s="65">
        <f t="shared" si="51"/>
        <v>0</v>
      </c>
      <c r="AF60" s="65">
        <f t="shared" si="51"/>
        <v>0</v>
      </c>
      <c r="AG60" s="65">
        <f t="shared" si="51"/>
        <v>0</v>
      </c>
      <c r="AH60" s="65">
        <f t="shared" si="51"/>
        <v>0</v>
      </c>
      <c r="AI60" s="65">
        <f t="shared" si="51"/>
        <v>0</v>
      </c>
      <c r="AJ60" s="65">
        <f t="shared" si="51"/>
        <v>0</v>
      </c>
      <c r="AK60" s="65">
        <f t="shared" si="51"/>
        <v>0</v>
      </c>
      <c r="AL60" s="65">
        <f t="shared" si="51"/>
        <v>0</v>
      </c>
      <c r="AM60" s="65">
        <f t="shared" si="51"/>
        <v>0</v>
      </c>
      <c r="AN60" s="65">
        <f t="shared" si="51"/>
        <v>0</v>
      </c>
      <c r="AO60" s="65">
        <f t="shared" si="51"/>
        <v>0</v>
      </c>
    </row>
    <row r="61" spans="1:41" x14ac:dyDescent="0.3">
      <c r="A61" s="27" t="s">
        <v>89</v>
      </c>
      <c r="B61" s="51">
        <v>0</v>
      </c>
      <c r="C61" s="51">
        <v>0</v>
      </c>
      <c r="D61" s="51">
        <v>0</v>
      </c>
      <c r="E61" s="65"/>
      <c r="F61" s="65">
        <f>$C61</f>
        <v>0</v>
      </c>
      <c r="G61" s="65">
        <f t="shared" si="49"/>
        <v>0</v>
      </c>
      <c r="H61" s="65">
        <f t="shared" si="49"/>
        <v>0</v>
      </c>
      <c r="I61" s="65">
        <f t="shared" si="49"/>
        <v>0</v>
      </c>
      <c r="J61" s="65">
        <f t="shared" si="49"/>
        <v>0</v>
      </c>
      <c r="K61" s="65">
        <f t="shared" si="49"/>
        <v>0</v>
      </c>
      <c r="L61" s="65">
        <f t="shared" si="49"/>
        <v>0</v>
      </c>
      <c r="M61" s="65">
        <f t="shared" si="49"/>
        <v>0</v>
      </c>
      <c r="N61" s="65">
        <f t="shared" si="49"/>
        <v>0</v>
      </c>
      <c r="O61" s="65">
        <f t="shared" si="49"/>
        <v>0</v>
      </c>
      <c r="P61" s="65">
        <f t="shared" si="49"/>
        <v>0</v>
      </c>
      <c r="Q61" s="65">
        <f t="shared" si="49"/>
        <v>0</v>
      </c>
      <c r="R61" s="65">
        <f>$D61</f>
        <v>0</v>
      </c>
      <c r="S61" s="65">
        <f t="shared" si="50"/>
        <v>0</v>
      </c>
      <c r="T61" s="65">
        <f t="shared" si="50"/>
        <v>0</v>
      </c>
      <c r="U61" s="65">
        <f t="shared" si="50"/>
        <v>0</v>
      </c>
      <c r="V61" s="65">
        <f t="shared" si="50"/>
        <v>0</v>
      </c>
      <c r="W61" s="65">
        <f t="shared" si="50"/>
        <v>0</v>
      </c>
      <c r="X61" s="65">
        <f t="shared" si="50"/>
        <v>0</v>
      </c>
      <c r="Y61" s="65">
        <f t="shared" si="50"/>
        <v>0</v>
      </c>
      <c r="Z61" s="65">
        <f t="shared" si="50"/>
        <v>0</v>
      </c>
      <c r="AA61" s="65">
        <f t="shared" si="50"/>
        <v>0</v>
      </c>
      <c r="AB61" s="65">
        <f t="shared" si="50"/>
        <v>0</v>
      </c>
      <c r="AC61" s="65">
        <f t="shared" si="50"/>
        <v>0</v>
      </c>
    </row>
    <row r="62" spans="1:41" x14ac:dyDescent="0.3">
      <c r="A62" s="27" t="s">
        <v>764</v>
      </c>
      <c r="F62" s="503">
        <f>'2011-Worksheet'!E53*1000</f>
        <v>25000</v>
      </c>
      <c r="G62" s="503">
        <f>'2011-Worksheet'!F53*1000</f>
        <v>25000</v>
      </c>
      <c r="H62" s="503">
        <f>'2011-Worksheet'!G53*1000</f>
        <v>25000</v>
      </c>
      <c r="I62" s="503">
        <f>'2011-Worksheet'!H53*1000</f>
        <v>25000</v>
      </c>
      <c r="J62" s="503">
        <f>'2011-Worksheet'!I53*1000</f>
        <v>25000</v>
      </c>
      <c r="K62" s="503">
        <f>'2011-Worksheet'!J53*1000</f>
        <v>25000</v>
      </c>
      <c r="L62" s="503">
        <f>'2011-Worksheet'!K53*1000</f>
        <v>25000</v>
      </c>
      <c r="M62" s="503">
        <f>'2011-Worksheet'!L53*1000</f>
        <v>25000</v>
      </c>
      <c r="N62" s="503">
        <f>'2011-Worksheet'!M53*1000</f>
        <v>25000</v>
      </c>
      <c r="O62" s="503">
        <f>'2011-Worksheet'!N53*1000</f>
        <v>25000</v>
      </c>
      <c r="P62" s="503">
        <f>'2011-Worksheet'!O53*1000</f>
        <v>25000</v>
      </c>
      <c r="Q62" s="503">
        <f>'2011-Worksheet'!P53*1000</f>
        <v>25000</v>
      </c>
      <c r="R62" s="66">
        <f>'2012-Worksheet'!E54*1000</f>
        <v>30000</v>
      </c>
      <c r="S62" s="66">
        <f>'2012-Worksheet'!F54*1000</f>
        <v>30000</v>
      </c>
      <c r="T62" s="66">
        <f>'2012-Worksheet'!G54*1000</f>
        <v>30000</v>
      </c>
      <c r="U62" s="66">
        <f>'2012-Worksheet'!H54*1000</f>
        <v>30000</v>
      </c>
      <c r="V62" s="66">
        <f>'2012-Worksheet'!I54*1000</f>
        <v>30000</v>
      </c>
      <c r="W62" s="66">
        <f>'2012-Worksheet'!J54*1000</f>
        <v>30000</v>
      </c>
      <c r="X62" s="66">
        <f>'2012-Worksheet'!K54*1000</f>
        <v>30000</v>
      </c>
      <c r="Y62" s="66">
        <f>'2012-Worksheet'!L54*1000</f>
        <v>30000</v>
      </c>
      <c r="Z62" s="66">
        <f>'2012-Worksheet'!M54*1000</f>
        <v>30000</v>
      </c>
      <c r="AA62" s="66">
        <f>'2012-Worksheet'!N54*1000</f>
        <v>30000</v>
      </c>
      <c r="AB62" s="66">
        <f>'2012-Worksheet'!O54*1000</f>
        <v>30000</v>
      </c>
      <c r="AC62" s="66">
        <f>'2012-Worksheet'!P54*1000</f>
        <v>30000</v>
      </c>
      <c r="AD62" s="504">
        <f>'2013-Worksheet'!E55*1000</f>
        <v>40000</v>
      </c>
      <c r="AE62" s="504">
        <f>'2013-Worksheet'!F55*1000</f>
        <v>40000</v>
      </c>
      <c r="AF62" s="504">
        <f>'2013-Worksheet'!G55*1000</f>
        <v>40000</v>
      </c>
      <c r="AG62" s="504">
        <f>'2013-Worksheet'!H55*1000</f>
        <v>40000</v>
      </c>
      <c r="AH62" s="504">
        <f>'2013-Worksheet'!I55*1000</f>
        <v>40000</v>
      </c>
      <c r="AI62" s="504">
        <f>'2013-Worksheet'!J55*1000</f>
        <v>40000</v>
      </c>
      <c r="AJ62" s="504">
        <f>'2013-Worksheet'!K55*1000</f>
        <v>40000</v>
      </c>
      <c r="AK62" s="504">
        <f>'2013-Worksheet'!L55*1000</f>
        <v>40000</v>
      </c>
      <c r="AL62" s="504">
        <f>'2013-Worksheet'!M55*1000</f>
        <v>40000</v>
      </c>
      <c r="AM62" s="504">
        <f>'2013-Worksheet'!N55*1000</f>
        <v>40000</v>
      </c>
      <c r="AN62" s="504">
        <f>'2013-Worksheet'!O55*1000</f>
        <v>40000</v>
      </c>
      <c r="AO62" s="504">
        <f>'2013-Worksheet'!P55*1000</f>
        <v>40000</v>
      </c>
    </row>
    <row r="63" spans="1:41" x14ac:dyDescent="0.3">
      <c r="A63" s="27" t="s">
        <v>805</v>
      </c>
      <c r="H63" s="305">
        <f>'Software Bonus &amp; Commissions'!N58</f>
        <v>2193.5</v>
      </c>
      <c r="I63" s="305">
        <v>0</v>
      </c>
      <c r="J63" s="305">
        <v>0</v>
      </c>
      <c r="K63" s="305">
        <f>'Software Bonus &amp; Commissions'!O58</f>
        <v>4494</v>
      </c>
      <c r="L63" s="305">
        <v>0</v>
      </c>
      <c r="M63" s="305">
        <v>0</v>
      </c>
      <c r="N63" s="305">
        <f>'Software Bonus &amp; Commissions'!P58</f>
        <v>5350</v>
      </c>
      <c r="O63" s="305">
        <v>0</v>
      </c>
      <c r="P63" s="305">
        <v>0</v>
      </c>
      <c r="Q63" s="305">
        <f>'Software Bonus &amp; Commissions'!Q58</f>
        <v>8453</v>
      </c>
      <c r="R63" s="305">
        <v>0</v>
      </c>
      <c r="S63" s="305">
        <v>0</v>
      </c>
      <c r="T63" s="305">
        <f>'Software Bonus &amp; Commissions'!R58</f>
        <v>12037.5</v>
      </c>
      <c r="U63" s="305">
        <v>0</v>
      </c>
      <c r="V63" s="305">
        <v>0</v>
      </c>
      <c r="W63" s="305">
        <f>'Software Bonus &amp; Commissions'!S58</f>
        <v>12044.829315068493</v>
      </c>
      <c r="X63" s="305">
        <v>0</v>
      </c>
      <c r="Y63" s="305">
        <v>0</v>
      </c>
      <c r="Z63" s="305">
        <f>'Software Bonus &amp; Commissions'!T58</f>
        <v>13375</v>
      </c>
      <c r="AA63" s="305">
        <v>0</v>
      </c>
      <c r="AB63" s="305">
        <v>0</v>
      </c>
      <c r="AC63" s="305">
        <f>'Software Bonus &amp; Commissions'!U58</f>
        <v>13375</v>
      </c>
      <c r="AD63" s="305">
        <v>0</v>
      </c>
      <c r="AE63" s="305">
        <v>0</v>
      </c>
      <c r="AF63" s="305">
        <f>'Software Bonus &amp; Commissions'!V58</f>
        <v>38289.146575342471</v>
      </c>
      <c r="AG63" s="305">
        <v>0</v>
      </c>
      <c r="AH63" s="305">
        <v>0</v>
      </c>
      <c r="AI63" s="305">
        <f>'Software Bonus &amp; Commissions'!W58</f>
        <v>44137.5</v>
      </c>
      <c r="AJ63" s="305">
        <v>0</v>
      </c>
      <c r="AK63" s="305">
        <v>0</v>
      </c>
      <c r="AL63" s="305">
        <f>'Software Bonus &amp; Commissions'!X58</f>
        <v>44137.5</v>
      </c>
      <c r="AM63" s="305">
        <v>0</v>
      </c>
      <c r="AN63" s="305">
        <v>0</v>
      </c>
      <c r="AO63" s="305">
        <f>'Software Bonus &amp; Commissions'!Y58</f>
        <v>44137.5</v>
      </c>
    </row>
    <row r="64" spans="1:41" x14ac:dyDescent="0.3">
      <c r="A64" s="27" t="s">
        <v>806</v>
      </c>
      <c r="T64" s="305">
        <f>'Software Bonus &amp; Commissions'!AD58</f>
        <v>72675.722876712331</v>
      </c>
      <c r="U64" s="305">
        <v>0</v>
      </c>
      <c r="V64" s="305">
        <v>0</v>
      </c>
      <c r="W64" s="305">
        <f>'Software Bonus &amp; Commissions'!AE58</f>
        <v>84797.5</v>
      </c>
      <c r="X64" s="305">
        <v>0</v>
      </c>
      <c r="Y64" s="305">
        <v>0</v>
      </c>
      <c r="Z64" s="305">
        <f>'Software Bonus &amp; Commissions'!AF58</f>
        <v>84797.5</v>
      </c>
      <c r="AA64" s="305">
        <v>0</v>
      </c>
      <c r="AB64" s="305">
        <v>0</v>
      </c>
      <c r="AC64" s="305">
        <f>'Software Bonus &amp; Commissions'!AG58</f>
        <v>84797.5</v>
      </c>
      <c r="AD64" s="305">
        <v>0</v>
      </c>
      <c r="AE64" s="305">
        <v>0</v>
      </c>
      <c r="AF64" s="305">
        <f>'Software Bonus &amp; Commissions'!AH58</f>
        <v>243208.80520547944</v>
      </c>
      <c r="AG64" s="305">
        <v>0</v>
      </c>
      <c r="AH64" s="305">
        <v>0</v>
      </c>
      <c r="AI64" s="305">
        <f>'Software Bonus &amp; Commissions'!AI58</f>
        <v>339309.46383561642</v>
      </c>
      <c r="AJ64" s="305">
        <v>0</v>
      </c>
      <c r="AK64" s="305">
        <v>0</v>
      </c>
      <c r="AL64" s="305">
        <f>'Software Bonus &amp; Commissions'!AJ58</f>
        <v>356577.5</v>
      </c>
      <c r="AM64" s="305">
        <v>0</v>
      </c>
      <c r="AN64" s="305">
        <v>0</v>
      </c>
      <c r="AO64" s="305">
        <f>'Software Bonus &amp; Commissions'!AK58</f>
        <v>356577.5</v>
      </c>
    </row>
    <row r="65" spans="1:5" x14ac:dyDescent="0.3">
      <c r="A65" s="28"/>
      <c r="E65" s="65"/>
    </row>
  </sheetData>
  <printOptions horizontalCentered="1"/>
  <pageMargins left="0.45" right="0.45" top="0.75" bottom="0.75" header="0.3" footer="0.3"/>
  <pageSetup paperSize="17" scale="45" fitToWidth="3" orientation="landscape" horizontalDpi="4294967293" r:id="rId1"/>
  <headerFooter>
    <oddHeader>&amp;C&amp;18C PORT SOLUTIONS, INC.</oddHeader>
    <oddFooter>&amp;C&amp;A&amp;R&amp;F</oddFooter>
  </headerFooter>
  <colBreaks count="2" manualBreakCount="2">
    <brk id="17" max="1048575" man="1"/>
    <brk id="29"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599"/>
  <sheetViews>
    <sheetView zoomScaleNormal="100" workbookViewId="0">
      <pane xSplit="12" ySplit="2" topLeftCell="M3" activePane="bottomRight" state="frozen"/>
      <selection pane="topRight" activeCell="G1" sqref="G1"/>
      <selection pane="bottomLeft" activeCell="A3" sqref="A3"/>
      <selection pane="bottomRight"/>
    </sheetView>
  </sheetViews>
  <sheetFormatPr defaultRowHeight="14.4" outlineLevelCol="1" x14ac:dyDescent="0.3"/>
  <cols>
    <col min="1" max="1" width="31.6640625" customWidth="1"/>
    <col min="2" max="2" width="35" style="30" bestFit="1" customWidth="1"/>
    <col min="3" max="3" width="11.33203125" style="30" bestFit="1" customWidth="1"/>
    <col min="4" max="9" width="11.33203125" style="30" hidden="1" customWidth="1" outlineLevel="1"/>
    <col min="10" max="10" width="5" style="30" customWidth="1" collapsed="1"/>
    <col min="11" max="11" width="3.5546875" style="30" customWidth="1"/>
    <col min="12" max="12" width="12.5546875" style="30" customWidth="1"/>
    <col min="13" max="13" width="14" style="30" bestFit="1" customWidth="1"/>
    <col min="14" max="14" width="14.109375" style="30" customWidth="1"/>
    <col min="15" max="35" width="11.33203125" customWidth="1"/>
    <col min="36" max="36" width="12.88671875" customWidth="1"/>
    <col min="37" max="38" width="11.33203125" customWidth="1"/>
    <col min="39" max="50" width="11.33203125" bestFit="1" customWidth="1"/>
  </cols>
  <sheetData>
    <row r="1" spans="1:50" x14ac:dyDescent="0.3">
      <c r="A1" s="27"/>
      <c r="D1" s="508" t="s">
        <v>774</v>
      </c>
      <c r="E1" s="508"/>
      <c r="F1" s="508"/>
      <c r="G1" s="506" t="s">
        <v>775</v>
      </c>
      <c r="H1" s="506"/>
      <c r="I1" s="506"/>
      <c r="N1" s="30" t="s">
        <v>74</v>
      </c>
      <c r="O1" s="30">
        <f t="shared" ref="O1:AX1" si="0">COUNT(O4:O54)</f>
        <v>2</v>
      </c>
      <c r="P1" s="30">
        <f t="shared" si="0"/>
        <v>3</v>
      </c>
      <c r="Q1" s="30">
        <f t="shared" si="0"/>
        <v>4</v>
      </c>
      <c r="R1" s="30">
        <f t="shared" si="0"/>
        <v>4</v>
      </c>
      <c r="S1" s="30">
        <f t="shared" si="0"/>
        <v>7</v>
      </c>
      <c r="T1" s="30">
        <f t="shared" si="0"/>
        <v>7</v>
      </c>
      <c r="U1" s="30">
        <f t="shared" si="0"/>
        <v>7</v>
      </c>
      <c r="V1" s="30">
        <f t="shared" si="0"/>
        <v>9</v>
      </c>
      <c r="W1" s="30">
        <f t="shared" si="0"/>
        <v>9</v>
      </c>
      <c r="X1" s="30">
        <f t="shared" si="0"/>
        <v>10</v>
      </c>
      <c r="Y1" s="30">
        <f t="shared" si="0"/>
        <v>10</v>
      </c>
      <c r="Z1" s="30">
        <f t="shared" si="0"/>
        <v>11</v>
      </c>
      <c r="AA1" s="30">
        <f t="shared" si="0"/>
        <v>13</v>
      </c>
      <c r="AB1" s="30">
        <f t="shared" si="0"/>
        <v>15</v>
      </c>
      <c r="AC1" s="30">
        <f t="shared" si="0"/>
        <v>16</v>
      </c>
      <c r="AD1" s="30">
        <f t="shared" si="0"/>
        <v>16</v>
      </c>
      <c r="AE1" s="30">
        <f t="shared" si="0"/>
        <v>16</v>
      </c>
      <c r="AF1" s="30">
        <f t="shared" si="0"/>
        <v>16</v>
      </c>
      <c r="AG1" s="30">
        <f t="shared" si="0"/>
        <v>17</v>
      </c>
      <c r="AH1" s="30">
        <f t="shared" si="0"/>
        <v>17</v>
      </c>
      <c r="AI1" s="30">
        <f t="shared" si="0"/>
        <v>17</v>
      </c>
      <c r="AJ1" s="30">
        <f t="shared" si="0"/>
        <v>17</v>
      </c>
      <c r="AK1" s="30">
        <f t="shared" si="0"/>
        <v>17</v>
      </c>
      <c r="AL1" s="30">
        <f t="shared" si="0"/>
        <v>17</v>
      </c>
      <c r="AM1" s="30">
        <f t="shared" si="0"/>
        <v>34</v>
      </c>
      <c r="AN1" s="30">
        <f t="shared" si="0"/>
        <v>36</v>
      </c>
      <c r="AO1" s="30">
        <f t="shared" si="0"/>
        <v>40</v>
      </c>
      <c r="AP1" s="30">
        <f t="shared" si="0"/>
        <v>46</v>
      </c>
      <c r="AQ1" s="30">
        <f t="shared" si="0"/>
        <v>48</v>
      </c>
      <c r="AR1" s="30">
        <f t="shared" si="0"/>
        <v>48</v>
      </c>
      <c r="AS1" s="30">
        <f t="shared" si="0"/>
        <v>49</v>
      </c>
      <c r="AT1" s="30">
        <f t="shared" si="0"/>
        <v>49</v>
      </c>
      <c r="AU1" s="30">
        <f t="shared" si="0"/>
        <v>49</v>
      </c>
      <c r="AV1" s="30">
        <f t="shared" si="0"/>
        <v>49</v>
      </c>
      <c r="AW1" s="30">
        <f t="shared" si="0"/>
        <v>49</v>
      </c>
      <c r="AX1" s="30">
        <f t="shared" si="0"/>
        <v>49</v>
      </c>
    </row>
    <row r="2" spans="1:50" ht="27" x14ac:dyDescent="0.3">
      <c r="A2" s="34" t="s">
        <v>11</v>
      </c>
      <c r="B2" s="34" t="s">
        <v>57</v>
      </c>
      <c r="C2" s="35" t="s">
        <v>58</v>
      </c>
      <c r="D2" s="509" t="s">
        <v>770</v>
      </c>
      <c r="E2" s="509" t="s">
        <v>771</v>
      </c>
      <c r="F2" s="509" t="s">
        <v>772</v>
      </c>
      <c r="G2" s="507" t="s">
        <v>770</v>
      </c>
      <c r="H2" s="507" t="s">
        <v>771</v>
      </c>
      <c r="I2" s="507" t="s">
        <v>772</v>
      </c>
      <c r="J2" s="35"/>
      <c r="K2" s="35"/>
      <c r="L2" s="31" t="s">
        <v>59</v>
      </c>
      <c r="N2" s="44" t="s">
        <v>64</v>
      </c>
      <c r="O2" s="81">
        <v>40544</v>
      </c>
      <c r="P2" s="81">
        <v>40575</v>
      </c>
      <c r="Q2" s="81">
        <v>40603</v>
      </c>
      <c r="R2" s="81">
        <v>40634</v>
      </c>
      <c r="S2" s="81">
        <v>40664</v>
      </c>
      <c r="T2" s="81">
        <v>40695</v>
      </c>
      <c r="U2" s="81">
        <v>40725</v>
      </c>
      <c r="V2" s="81">
        <v>40756</v>
      </c>
      <c r="W2" s="81">
        <v>40787</v>
      </c>
      <c r="X2" s="81">
        <v>40817</v>
      </c>
      <c r="Y2" s="81">
        <v>40848</v>
      </c>
      <c r="Z2" s="81">
        <v>40878</v>
      </c>
      <c r="AA2" s="81">
        <v>40909</v>
      </c>
      <c r="AB2" s="81">
        <v>40940</v>
      </c>
      <c r="AC2" s="81">
        <v>40969</v>
      </c>
      <c r="AD2" s="81">
        <v>41000</v>
      </c>
      <c r="AE2" s="81">
        <v>41030</v>
      </c>
      <c r="AF2" s="81">
        <v>41061</v>
      </c>
      <c r="AG2" s="81">
        <v>41091</v>
      </c>
      <c r="AH2" s="81">
        <v>41122</v>
      </c>
      <c r="AI2" s="81">
        <v>41153</v>
      </c>
      <c r="AJ2" s="81">
        <v>41183</v>
      </c>
      <c r="AK2" s="81">
        <v>41214</v>
      </c>
      <c r="AL2" s="81">
        <v>41244</v>
      </c>
      <c r="AM2" s="81">
        <v>41275</v>
      </c>
      <c r="AN2" s="81">
        <v>41306</v>
      </c>
      <c r="AO2" s="81">
        <v>41334</v>
      </c>
      <c r="AP2" s="81">
        <v>41365</v>
      </c>
      <c r="AQ2" s="81">
        <v>41395</v>
      </c>
      <c r="AR2" s="81">
        <v>41426</v>
      </c>
      <c r="AS2" s="81">
        <v>41456</v>
      </c>
      <c r="AT2" s="81">
        <v>41487</v>
      </c>
      <c r="AU2" s="81">
        <v>41518</v>
      </c>
      <c r="AV2" s="81">
        <v>41548</v>
      </c>
      <c r="AW2" s="81">
        <v>41579</v>
      </c>
      <c r="AX2" s="81">
        <v>41609</v>
      </c>
    </row>
    <row r="3" spans="1:50" x14ac:dyDescent="0.3">
      <c r="B3"/>
      <c r="C3" s="33"/>
      <c r="D3" s="33"/>
      <c r="E3" s="33"/>
      <c r="F3" s="33"/>
      <c r="G3" s="33"/>
      <c r="H3" s="33"/>
      <c r="I3" s="33"/>
      <c r="J3" s="33"/>
      <c r="K3" s="33"/>
      <c r="L3" s="39"/>
    </row>
    <row r="4" spans="1:50" x14ac:dyDescent="0.3">
      <c r="A4" s="437" t="s">
        <v>483</v>
      </c>
      <c r="B4" s="428" t="s">
        <v>483</v>
      </c>
      <c r="C4" s="60">
        <v>80000</v>
      </c>
      <c r="D4" s="60">
        <v>5000</v>
      </c>
      <c r="E4" s="60">
        <v>5000</v>
      </c>
      <c r="F4" s="60">
        <v>5000</v>
      </c>
      <c r="G4" s="60"/>
      <c r="H4" s="60"/>
      <c r="I4" s="60"/>
      <c r="J4" s="41"/>
      <c r="K4" s="41"/>
      <c r="L4" s="55">
        <v>40544</v>
      </c>
      <c r="O4" s="42">
        <f>ROUND($C4/12,2)</f>
        <v>6666.67</v>
      </c>
      <c r="P4" s="42">
        <f t="shared" ref="P4:AE20" si="1">ROUND($C4/12,2)</f>
        <v>6666.67</v>
      </c>
      <c r="Q4" s="42">
        <f t="shared" si="1"/>
        <v>6666.67</v>
      </c>
      <c r="R4" s="42">
        <f t="shared" si="1"/>
        <v>6666.67</v>
      </c>
      <c r="S4" s="42">
        <f t="shared" si="1"/>
        <v>6666.67</v>
      </c>
      <c r="T4" s="42">
        <f t="shared" si="1"/>
        <v>6666.67</v>
      </c>
      <c r="U4" s="42">
        <f t="shared" si="1"/>
        <v>6666.67</v>
      </c>
      <c r="V4" s="42">
        <f t="shared" si="1"/>
        <v>6666.67</v>
      </c>
      <c r="W4" s="42">
        <f t="shared" si="1"/>
        <v>6666.67</v>
      </c>
      <c r="X4" s="42">
        <f t="shared" si="1"/>
        <v>6666.67</v>
      </c>
      <c r="Y4" s="42">
        <f t="shared" si="1"/>
        <v>6666.67</v>
      </c>
      <c r="Z4" s="42">
        <f t="shared" si="1"/>
        <v>6666.67</v>
      </c>
      <c r="AA4" s="42">
        <f t="shared" si="1"/>
        <v>6666.67</v>
      </c>
      <c r="AB4" s="42">
        <f t="shared" si="1"/>
        <v>6666.67</v>
      </c>
      <c r="AC4" s="42">
        <f t="shared" si="1"/>
        <v>6666.67</v>
      </c>
      <c r="AD4" s="42">
        <f t="shared" si="1"/>
        <v>6666.67</v>
      </c>
      <c r="AE4" s="42">
        <f t="shared" si="1"/>
        <v>6666.67</v>
      </c>
      <c r="AF4" s="42">
        <f t="shared" ref="AF4:AX17" si="2">ROUND($C4/12,2)</f>
        <v>6666.67</v>
      </c>
      <c r="AG4" s="42">
        <f t="shared" si="2"/>
        <v>6666.67</v>
      </c>
      <c r="AH4" s="42">
        <f t="shared" si="2"/>
        <v>6666.67</v>
      </c>
      <c r="AI4" s="42">
        <f t="shared" si="2"/>
        <v>6666.67</v>
      </c>
      <c r="AJ4" s="42">
        <f>ROUND($C4/12,2)</f>
        <v>6666.67</v>
      </c>
      <c r="AK4" s="42">
        <f t="shared" si="2"/>
        <v>6666.67</v>
      </c>
      <c r="AL4" s="42">
        <f t="shared" si="2"/>
        <v>6666.67</v>
      </c>
      <c r="AM4" s="42">
        <f t="shared" si="2"/>
        <v>6666.67</v>
      </c>
      <c r="AN4" s="42">
        <f t="shared" si="2"/>
        <v>6666.67</v>
      </c>
      <c r="AO4" s="42">
        <f t="shared" si="2"/>
        <v>6666.67</v>
      </c>
      <c r="AP4" s="42">
        <f t="shared" si="2"/>
        <v>6666.67</v>
      </c>
      <c r="AQ4" s="42">
        <f t="shared" si="2"/>
        <v>6666.67</v>
      </c>
      <c r="AR4" s="42">
        <f t="shared" si="2"/>
        <v>6666.67</v>
      </c>
      <c r="AS4" s="42">
        <f t="shared" si="2"/>
        <v>6666.67</v>
      </c>
      <c r="AT4" s="42">
        <f t="shared" si="2"/>
        <v>6666.67</v>
      </c>
      <c r="AU4" s="42">
        <f t="shared" si="2"/>
        <v>6666.67</v>
      </c>
      <c r="AV4" s="42">
        <f>ROUND($C4/12,2)</f>
        <v>6666.67</v>
      </c>
      <c r="AW4" s="42">
        <f t="shared" si="2"/>
        <v>6666.67</v>
      </c>
      <c r="AX4" s="42">
        <f t="shared" si="2"/>
        <v>6666.67</v>
      </c>
    </row>
    <row r="5" spans="1:50" x14ac:dyDescent="0.3">
      <c r="A5" s="437" t="s">
        <v>484</v>
      </c>
      <c r="B5" s="428" t="s">
        <v>484</v>
      </c>
      <c r="C5" s="60">
        <v>80000</v>
      </c>
      <c r="D5" s="60">
        <v>5000</v>
      </c>
      <c r="E5" s="60">
        <v>5000</v>
      </c>
      <c r="F5" s="60">
        <v>5000</v>
      </c>
      <c r="G5" s="60"/>
      <c r="H5" s="60"/>
      <c r="I5" s="60"/>
      <c r="J5" s="41"/>
      <c r="K5" s="41"/>
      <c r="L5" s="55">
        <v>40575</v>
      </c>
      <c r="O5" s="42"/>
      <c r="P5" s="42">
        <f t="shared" si="1"/>
        <v>6666.67</v>
      </c>
      <c r="Q5" s="42">
        <f t="shared" si="1"/>
        <v>6666.67</v>
      </c>
      <c r="R5" s="42">
        <f t="shared" si="1"/>
        <v>6666.67</v>
      </c>
      <c r="S5" s="42">
        <f t="shared" si="1"/>
        <v>6666.67</v>
      </c>
      <c r="T5" s="42">
        <f t="shared" si="1"/>
        <v>6666.67</v>
      </c>
      <c r="U5" s="42">
        <f t="shared" si="1"/>
        <v>6666.67</v>
      </c>
      <c r="V5" s="42">
        <f t="shared" si="1"/>
        <v>6666.67</v>
      </c>
      <c r="W5" s="42">
        <f t="shared" si="1"/>
        <v>6666.67</v>
      </c>
      <c r="X5" s="42">
        <f t="shared" si="1"/>
        <v>6666.67</v>
      </c>
      <c r="Y5" s="42">
        <f t="shared" si="1"/>
        <v>6666.67</v>
      </c>
      <c r="Z5" s="42">
        <f t="shared" si="1"/>
        <v>6666.67</v>
      </c>
      <c r="AA5" s="42">
        <f t="shared" si="1"/>
        <v>6666.67</v>
      </c>
      <c r="AB5" s="42">
        <f t="shared" si="1"/>
        <v>6666.67</v>
      </c>
      <c r="AC5" s="42">
        <f t="shared" si="1"/>
        <v>6666.67</v>
      </c>
      <c r="AD5" s="42">
        <f t="shared" si="1"/>
        <v>6666.67</v>
      </c>
      <c r="AE5" s="42">
        <f t="shared" si="1"/>
        <v>6666.67</v>
      </c>
      <c r="AF5" s="42">
        <f t="shared" si="2"/>
        <v>6666.67</v>
      </c>
      <c r="AG5" s="42">
        <f t="shared" si="2"/>
        <v>6666.67</v>
      </c>
      <c r="AH5" s="42">
        <f t="shared" si="2"/>
        <v>6666.67</v>
      </c>
      <c r="AI5" s="42">
        <f t="shared" si="2"/>
        <v>6666.67</v>
      </c>
      <c r="AJ5" s="42">
        <f t="shared" si="2"/>
        <v>6666.67</v>
      </c>
      <c r="AK5" s="42">
        <f t="shared" si="2"/>
        <v>6666.67</v>
      </c>
      <c r="AL5" s="42">
        <f t="shared" si="2"/>
        <v>6666.67</v>
      </c>
      <c r="AM5" s="42">
        <f t="shared" si="2"/>
        <v>6666.67</v>
      </c>
      <c r="AN5" s="42">
        <f t="shared" si="2"/>
        <v>6666.67</v>
      </c>
      <c r="AO5" s="42">
        <f t="shared" si="2"/>
        <v>6666.67</v>
      </c>
      <c r="AP5" s="42">
        <f t="shared" si="2"/>
        <v>6666.67</v>
      </c>
      <c r="AQ5" s="42">
        <f t="shared" si="2"/>
        <v>6666.67</v>
      </c>
      <c r="AR5" s="42">
        <f t="shared" si="2"/>
        <v>6666.67</v>
      </c>
      <c r="AS5" s="42">
        <f t="shared" si="2"/>
        <v>6666.67</v>
      </c>
      <c r="AT5" s="42">
        <f t="shared" si="2"/>
        <v>6666.67</v>
      </c>
      <c r="AU5" s="42">
        <f t="shared" si="2"/>
        <v>6666.67</v>
      </c>
      <c r="AV5" s="42">
        <f t="shared" si="2"/>
        <v>6666.67</v>
      </c>
      <c r="AW5" s="42">
        <f t="shared" si="2"/>
        <v>6666.67</v>
      </c>
      <c r="AX5" s="42">
        <f t="shared" si="2"/>
        <v>6666.67</v>
      </c>
    </row>
    <row r="6" spans="1:50" x14ac:dyDescent="0.3">
      <c r="A6" s="437" t="s">
        <v>485</v>
      </c>
      <c r="B6" s="428" t="s">
        <v>485</v>
      </c>
      <c r="C6" s="60">
        <v>80000</v>
      </c>
      <c r="D6" s="60">
        <v>5000</v>
      </c>
      <c r="E6" s="60">
        <v>5000</v>
      </c>
      <c r="F6" s="60">
        <v>5000</v>
      </c>
      <c r="G6" s="60"/>
      <c r="H6" s="60"/>
      <c r="I6" s="60"/>
      <c r="J6" s="41"/>
      <c r="K6" s="41"/>
      <c r="L6" s="55">
        <v>41275</v>
      </c>
      <c r="O6" s="42"/>
      <c r="P6" s="42"/>
      <c r="Q6" s="42"/>
      <c r="R6" s="42"/>
      <c r="S6" s="42"/>
      <c r="T6" s="42"/>
      <c r="U6" s="42"/>
      <c r="V6" s="42"/>
      <c r="W6" s="42"/>
      <c r="X6" s="42"/>
      <c r="Y6" s="42"/>
      <c r="Z6" s="42"/>
      <c r="AA6" s="42"/>
      <c r="AB6" s="42"/>
      <c r="AC6" s="42"/>
      <c r="AD6" s="42"/>
      <c r="AE6" s="42"/>
      <c r="AF6" s="42"/>
      <c r="AG6" s="42"/>
      <c r="AH6" s="42"/>
      <c r="AI6" s="42"/>
      <c r="AJ6" s="42"/>
      <c r="AK6" s="42"/>
      <c r="AL6" s="42"/>
      <c r="AM6" s="42">
        <f t="shared" si="2"/>
        <v>6666.67</v>
      </c>
      <c r="AN6" s="42">
        <f t="shared" si="2"/>
        <v>6666.67</v>
      </c>
      <c r="AO6" s="42">
        <f t="shared" si="2"/>
        <v>6666.67</v>
      </c>
      <c r="AP6" s="42">
        <f t="shared" si="2"/>
        <v>6666.67</v>
      </c>
      <c r="AQ6" s="42">
        <f t="shared" si="2"/>
        <v>6666.67</v>
      </c>
      <c r="AR6" s="42">
        <f t="shared" si="2"/>
        <v>6666.67</v>
      </c>
      <c r="AS6" s="42">
        <f t="shared" si="2"/>
        <v>6666.67</v>
      </c>
      <c r="AT6" s="42">
        <f t="shared" si="2"/>
        <v>6666.67</v>
      </c>
      <c r="AU6" s="42">
        <f t="shared" si="2"/>
        <v>6666.67</v>
      </c>
      <c r="AV6" s="42">
        <f t="shared" si="2"/>
        <v>6666.67</v>
      </c>
      <c r="AW6" s="42">
        <f t="shared" si="2"/>
        <v>6666.67</v>
      </c>
      <c r="AX6" s="42">
        <f t="shared" si="2"/>
        <v>6666.67</v>
      </c>
    </row>
    <row r="7" spans="1:50" x14ac:dyDescent="0.3">
      <c r="A7" s="477" t="s">
        <v>504</v>
      </c>
      <c r="B7" s="337" t="s">
        <v>504</v>
      </c>
      <c r="C7" s="60">
        <v>80000</v>
      </c>
      <c r="D7" s="60">
        <v>5000</v>
      </c>
      <c r="E7" s="60">
        <v>5000</v>
      </c>
      <c r="F7" s="60">
        <v>5000</v>
      </c>
      <c r="G7" s="60"/>
      <c r="H7" s="60"/>
      <c r="I7" s="60"/>
      <c r="J7" s="41"/>
      <c r="K7" s="41"/>
      <c r="L7" s="55">
        <v>40664</v>
      </c>
      <c r="O7" s="42"/>
      <c r="P7" s="42"/>
      <c r="Q7" s="42"/>
      <c r="R7" s="42"/>
      <c r="S7" s="42">
        <f t="shared" si="1"/>
        <v>6666.67</v>
      </c>
      <c r="T7" s="42">
        <f t="shared" si="1"/>
        <v>6666.67</v>
      </c>
      <c r="U7" s="42">
        <f t="shared" si="1"/>
        <v>6666.67</v>
      </c>
      <c r="V7" s="42">
        <f t="shared" si="1"/>
        <v>6666.67</v>
      </c>
      <c r="W7" s="42">
        <f t="shared" si="1"/>
        <v>6666.67</v>
      </c>
      <c r="X7" s="42">
        <f t="shared" si="1"/>
        <v>6666.67</v>
      </c>
      <c r="Y7" s="42">
        <f t="shared" si="1"/>
        <v>6666.67</v>
      </c>
      <c r="Z7" s="42">
        <f t="shared" si="1"/>
        <v>6666.67</v>
      </c>
      <c r="AA7" s="42">
        <f t="shared" si="1"/>
        <v>6666.67</v>
      </c>
      <c r="AB7" s="42">
        <f t="shared" si="1"/>
        <v>6666.67</v>
      </c>
      <c r="AC7" s="42">
        <f t="shared" si="1"/>
        <v>6666.67</v>
      </c>
      <c r="AD7" s="42">
        <f t="shared" si="1"/>
        <v>6666.67</v>
      </c>
      <c r="AE7" s="42">
        <f t="shared" si="1"/>
        <v>6666.67</v>
      </c>
      <c r="AF7" s="42">
        <f t="shared" si="2"/>
        <v>6666.67</v>
      </c>
      <c r="AG7" s="42">
        <f t="shared" si="2"/>
        <v>6666.67</v>
      </c>
      <c r="AH7" s="42">
        <f t="shared" si="2"/>
        <v>6666.67</v>
      </c>
      <c r="AI7" s="42">
        <f t="shared" si="2"/>
        <v>6666.67</v>
      </c>
      <c r="AJ7" s="42">
        <f t="shared" si="2"/>
        <v>6666.67</v>
      </c>
      <c r="AK7" s="42">
        <f t="shared" si="2"/>
        <v>6666.67</v>
      </c>
      <c r="AL7" s="42">
        <f t="shared" si="2"/>
        <v>6666.67</v>
      </c>
      <c r="AM7" s="42">
        <f t="shared" si="2"/>
        <v>6666.67</v>
      </c>
      <c r="AN7" s="42">
        <f t="shared" si="2"/>
        <v>6666.67</v>
      </c>
      <c r="AO7" s="42">
        <f t="shared" si="2"/>
        <v>6666.67</v>
      </c>
      <c r="AP7" s="42">
        <f t="shared" si="2"/>
        <v>6666.67</v>
      </c>
      <c r="AQ7" s="42">
        <f t="shared" si="2"/>
        <v>6666.67</v>
      </c>
      <c r="AR7" s="42">
        <f t="shared" si="2"/>
        <v>6666.67</v>
      </c>
      <c r="AS7" s="42">
        <f t="shared" si="2"/>
        <v>6666.67</v>
      </c>
      <c r="AT7" s="42">
        <f t="shared" si="2"/>
        <v>6666.67</v>
      </c>
      <c r="AU7" s="42">
        <f t="shared" si="2"/>
        <v>6666.67</v>
      </c>
      <c r="AV7" s="42">
        <f t="shared" si="2"/>
        <v>6666.67</v>
      </c>
      <c r="AW7" s="42">
        <f t="shared" si="2"/>
        <v>6666.67</v>
      </c>
      <c r="AX7" s="42">
        <f t="shared" si="2"/>
        <v>6666.67</v>
      </c>
    </row>
    <row r="8" spans="1:50" x14ac:dyDescent="0.3">
      <c r="A8" s="437" t="s">
        <v>505</v>
      </c>
      <c r="B8" s="437" t="s">
        <v>505</v>
      </c>
      <c r="C8" s="60">
        <v>80000</v>
      </c>
      <c r="D8" s="60">
        <v>5000</v>
      </c>
      <c r="E8" s="60">
        <v>5000</v>
      </c>
      <c r="F8" s="60">
        <v>5000</v>
      </c>
      <c r="G8" s="60"/>
      <c r="H8" s="60"/>
      <c r="I8" s="60"/>
      <c r="J8" s="41"/>
      <c r="K8" s="41"/>
      <c r="L8" s="55">
        <v>40817</v>
      </c>
      <c r="O8" s="42"/>
      <c r="P8" s="42"/>
      <c r="Q8" s="42"/>
      <c r="R8" s="42"/>
      <c r="S8" s="42"/>
      <c r="T8" s="42"/>
      <c r="U8" s="42"/>
      <c r="V8" s="42"/>
      <c r="W8" s="42"/>
      <c r="X8" s="42">
        <f t="shared" si="1"/>
        <v>6666.67</v>
      </c>
      <c r="Y8" s="42">
        <f t="shared" si="1"/>
        <v>6666.67</v>
      </c>
      <c r="Z8" s="42">
        <f t="shared" si="1"/>
        <v>6666.67</v>
      </c>
      <c r="AA8" s="42">
        <f t="shared" si="1"/>
        <v>6666.67</v>
      </c>
      <c r="AB8" s="42">
        <f t="shared" si="1"/>
        <v>6666.67</v>
      </c>
      <c r="AC8" s="42">
        <f t="shared" si="1"/>
        <v>6666.67</v>
      </c>
      <c r="AD8" s="42">
        <f t="shared" si="1"/>
        <v>6666.67</v>
      </c>
      <c r="AE8" s="42">
        <f t="shared" si="1"/>
        <v>6666.67</v>
      </c>
      <c r="AF8" s="42">
        <f t="shared" si="2"/>
        <v>6666.67</v>
      </c>
      <c r="AG8" s="42">
        <f t="shared" si="2"/>
        <v>6666.67</v>
      </c>
      <c r="AH8" s="42">
        <f t="shared" si="2"/>
        <v>6666.67</v>
      </c>
      <c r="AI8" s="42">
        <f t="shared" si="2"/>
        <v>6666.67</v>
      </c>
      <c r="AJ8" s="42">
        <f t="shared" si="2"/>
        <v>6666.67</v>
      </c>
      <c r="AK8" s="42">
        <f t="shared" si="2"/>
        <v>6666.67</v>
      </c>
      <c r="AL8" s="42">
        <f t="shared" si="2"/>
        <v>6666.67</v>
      </c>
      <c r="AM8" s="42">
        <f t="shared" si="2"/>
        <v>6666.67</v>
      </c>
      <c r="AN8" s="42">
        <f t="shared" si="2"/>
        <v>6666.67</v>
      </c>
      <c r="AO8" s="42">
        <f t="shared" si="2"/>
        <v>6666.67</v>
      </c>
      <c r="AP8" s="42">
        <f t="shared" si="2"/>
        <v>6666.67</v>
      </c>
      <c r="AQ8" s="42">
        <f t="shared" si="2"/>
        <v>6666.67</v>
      </c>
      <c r="AR8" s="42">
        <f t="shared" si="2"/>
        <v>6666.67</v>
      </c>
      <c r="AS8" s="42">
        <f t="shared" si="2"/>
        <v>6666.67</v>
      </c>
      <c r="AT8" s="42">
        <f t="shared" si="2"/>
        <v>6666.67</v>
      </c>
      <c r="AU8" s="42">
        <f t="shared" si="2"/>
        <v>6666.67</v>
      </c>
      <c r="AV8" s="42">
        <f t="shared" si="2"/>
        <v>6666.67</v>
      </c>
      <c r="AW8" s="42">
        <f t="shared" si="2"/>
        <v>6666.67</v>
      </c>
      <c r="AX8" s="42">
        <f t="shared" si="2"/>
        <v>6666.67</v>
      </c>
    </row>
    <row r="9" spans="1:50" x14ac:dyDescent="0.3">
      <c r="A9" s="437" t="s">
        <v>506</v>
      </c>
      <c r="B9" s="437" t="s">
        <v>506</v>
      </c>
      <c r="C9" s="60">
        <v>180000</v>
      </c>
      <c r="D9" s="60">
        <v>45000</v>
      </c>
      <c r="E9" s="60">
        <v>45000</v>
      </c>
      <c r="F9" s="60">
        <v>45000</v>
      </c>
      <c r="G9" s="60"/>
      <c r="H9" s="60"/>
      <c r="I9" s="60"/>
      <c r="J9" s="41"/>
      <c r="K9" s="41"/>
      <c r="L9" s="55">
        <v>40544</v>
      </c>
      <c r="O9" s="42">
        <f t="shared" ref="O9:Y15" si="3">ROUND($C9/12,2)</f>
        <v>15000</v>
      </c>
      <c r="P9" s="42">
        <f t="shared" si="1"/>
        <v>15000</v>
      </c>
      <c r="Q9" s="42">
        <f t="shared" si="1"/>
        <v>15000</v>
      </c>
      <c r="R9" s="42">
        <f t="shared" si="1"/>
        <v>15000</v>
      </c>
      <c r="S9" s="42">
        <f t="shared" si="1"/>
        <v>15000</v>
      </c>
      <c r="T9" s="42">
        <f t="shared" si="1"/>
        <v>15000</v>
      </c>
      <c r="U9" s="42">
        <f t="shared" si="1"/>
        <v>15000</v>
      </c>
      <c r="V9" s="42">
        <f t="shared" si="1"/>
        <v>15000</v>
      </c>
      <c r="W9" s="42">
        <f t="shared" si="1"/>
        <v>15000</v>
      </c>
      <c r="X9" s="42">
        <f t="shared" si="1"/>
        <v>15000</v>
      </c>
      <c r="Y9" s="42">
        <f t="shared" si="1"/>
        <v>15000</v>
      </c>
      <c r="Z9" s="42">
        <f t="shared" si="1"/>
        <v>15000</v>
      </c>
      <c r="AA9" s="42">
        <f t="shared" si="1"/>
        <v>15000</v>
      </c>
      <c r="AB9" s="42">
        <f t="shared" si="1"/>
        <v>15000</v>
      </c>
      <c r="AC9" s="42">
        <f t="shared" si="1"/>
        <v>15000</v>
      </c>
      <c r="AD9" s="42">
        <f t="shared" si="1"/>
        <v>15000</v>
      </c>
      <c r="AE9" s="42">
        <f t="shared" si="1"/>
        <v>15000</v>
      </c>
      <c r="AF9" s="42">
        <f t="shared" si="2"/>
        <v>15000</v>
      </c>
      <c r="AG9" s="42">
        <f t="shared" si="2"/>
        <v>15000</v>
      </c>
      <c r="AH9" s="42">
        <f t="shared" si="2"/>
        <v>15000</v>
      </c>
      <c r="AI9" s="42">
        <f t="shared" si="2"/>
        <v>15000</v>
      </c>
      <c r="AJ9" s="42">
        <f t="shared" si="2"/>
        <v>15000</v>
      </c>
      <c r="AK9" s="42">
        <f t="shared" si="2"/>
        <v>15000</v>
      </c>
      <c r="AL9" s="42">
        <f t="shared" si="2"/>
        <v>15000</v>
      </c>
      <c r="AM9" s="42">
        <f t="shared" si="2"/>
        <v>15000</v>
      </c>
      <c r="AN9" s="42">
        <f t="shared" si="2"/>
        <v>15000</v>
      </c>
      <c r="AO9" s="42">
        <f t="shared" si="2"/>
        <v>15000</v>
      </c>
      <c r="AP9" s="42">
        <f t="shared" si="2"/>
        <v>15000</v>
      </c>
      <c r="AQ9" s="42">
        <f t="shared" si="2"/>
        <v>15000</v>
      </c>
      <c r="AR9" s="42">
        <f t="shared" si="2"/>
        <v>15000</v>
      </c>
      <c r="AS9" s="42">
        <f t="shared" si="2"/>
        <v>15000</v>
      </c>
      <c r="AT9" s="42">
        <f t="shared" si="2"/>
        <v>15000</v>
      </c>
      <c r="AU9" s="42">
        <f t="shared" si="2"/>
        <v>15000</v>
      </c>
      <c r="AV9" s="42">
        <f t="shared" si="2"/>
        <v>15000</v>
      </c>
      <c r="AW9" s="42">
        <f t="shared" si="2"/>
        <v>15000</v>
      </c>
      <c r="AX9" s="42">
        <f t="shared" si="2"/>
        <v>15000</v>
      </c>
    </row>
    <row r="10" spans="1:50" x14ac:dyDescent="0.3">
      <c r="A10" s="437" t="s">
        <v>507</v>
      </c>
      <c r="B10" s="437" t="s">
        <v>507</v>
      </c>
      <c r="C10" s="60">
        <v>105000</v>
      </c>
      <c r="D10" s="505"/>
      <c r="E10" s="505"/>
      <c r="F10" s="505"/>
      <c r="G10" s="505"/>
      <c r="H10" s="505">
        <v>85000</v>
      </c>
      <c r="I10" s="505">
        <v>85000</v>
      </c>
      <c r="J10" s="41"/>
      <c r="K10" s="41"/>
      <c r="L10" s="55">
        <v>40756</v>
      </c>
      <c r="O10" s="42"/>
      <c r="P10" s="42"/>
      <c r="Q10" s="42"/>
      <c r="R10" s="42"/>
      <c r="S10" s="42"/>
      <c r="T10" s="42"/>
      <c r="U10" s="42"/>
      <c r="V10" s="42">
        <f t="shared" si="1"/>
        <v>8750</v>
      </c>
      <c r="W10" s="42">
        <f t="shared" si="1"/>
        <v>8750</v>
      </c>
      <c r="X10" s="42">
        <f t="shared" si="1"/>
        <v>8750</v>
      </c>
      <c r="Y10" s="42">
        <f t="shared" si="1"/>
        <v>8750</v>
      </c>
      <c r="Z10" s="42">
        <f t="shared" si="1"/>
        <v>8750</v>
      </c>
      <c r="AA10" s="42">
        <f t="shared" si="1"/>
        <v>8750</v>
      </c>
      <c r="AB10" s="42">
        <f t="shared" si="1"/>
        <v>8750</v>
      </c>
      <c r="AC10" s="42">
        <f t="shared" si="1"/>
        <v>8750</v>
      </c>
      <c r="AD10" s="42">
        <f t="shared" si="1"/>
        <v>8750</v>
      </c>
      <c r="AE10" s="42">
        <f t="shared" si="1"/>
        <v>8750</v>
      </c>
      <c r="AF10" s="42">
        <f t="shared" si="2"/>
        <v>8750</v>
      </c>
      <c r="AG10" s="42">
        <f t="shared" si="2"/>
        <v>8750</v>
      </c>
      <c r="AH10" s="42">
        <f t="shared" si="2"/>
        <v>8750</v>
      </c>
      <c r="AI10" s="42">
        <f t="shared" si="2"/>
        <v>8750</v>
      </c>
      <c r="AJ10" s="42">
        <f t="shared" si="2"/>
        <v>8750</v>
      </c>
      <c r="AK10" s="42">
        <f t="shared" si="2"/>
        <v>8750</v>
      </c>
      <c r="AL10" s="42">
        <f t="shared" si="2"/>
        <v>8750</v>
      </c>
      <c r="AM10" s="42">
        <f t="shared" si="2"/>
        <v>8750</v>
      </c>
      <c r="AN10" s="42">
        <f t="shared" si="2"/>
        <v>8750</v>
      </c>
      <c r="AO10" s="42">
        <f t="shared" si="2"/>
        <v>8750</v>
      </c>
      <c r="AP10" s="42">
        <f t="shared" si="2"/>
        <v>8750</v>
      </c>
      <c r="AQ10" s="42">
        <f t="shared" si="2"/>
        <v>8750</v>
      </c>
      <c r="AR10" s="42">
        <f t="shared" si="2"/>
        <v>8750</v>
      </c>
      <c r="AS10" s="42">
        <f t="shared" si="2"/>
        <v>8750</v>
      </c>
      <c r="AT10" s="42">
        <f t="shared" si="2"/>
        <v>8750</v>
      </c>
      <c r="AU10" s="42">
        <f t="shared" si="2"/>
        <v>8750</v>
      </c>
      <c r="AV10" s="42">
        <f t="shared" si="2"/>
        <v>8750</v>
      </c>
      <c r="AW10" s="42">
        <f t="shared" si="2"/>
        <v>8750</v>
      </c>
      <c r="AX10" s="42">
        <f t="shared" si="2"/>
        <v>8750</v>
      </c>
    </row>
    <row r="11" spans="1:50" x14ac:dyDescent="0.3">
      <c r="A11" s="437" t="s">
        <v>509</v>
      </c>
      <c r="B11" s="437" t="s">
        <v>509</v>
      </c>
      <c r="C11" s="60">
        <v>92000</v>
      </c>
      <c r="D11" s="505"/>
      <c r="E11" s="505"/>
      <c r="F11" s="505"/>
      <c r="G11" s="505"/>
      <c r="H11" s="505">
        <v>85000</v>
      </c>
      <c r="I11" s="505">
        <v>85000</v>
      </c>
      <c r="J11" s="41"/>
      <c r="K11" s="41"/>
      <c r="L11" s="55">
        <v>40664</v>
      </c>
      <c r="O11" s="42"/>
      <c r="P11" s="42"/>
      <c r="Q11" s="42"/>
      <c r="R11" s="42"/>
      <c r="S11" s="42">
        <f t="shared" si="1"/>
        <v>7666.67</v>
      </c>
      <c r="T11" s="42">
        <f t="shared" si="1"/>
        <v>7666.67</v>
      </c>
      <c r="U11" s="42">
        <f t="shared" si="1"/>
        <v>7666.67</v>
      </c>
      <c r="V11" s="42">
        <f t="shared" si="1"/>
        <v>7666.67</v>
      </c>
      <c r="W11" s="42">
        <f t="shared" si="1"/>
        <v>7666.67</v>
      </c>
      <c r="X11" s="42">
        <f t="shared" si="1"/>
        <v>7666.67</v>
      </c>
      <c r="Y11" s="42">
        <f t="shared" si="1"/>
        <v>7666.67</v>
      </c>
      <c r="Z11" s="42">
        <f t="shared" si="1"/>
        <v>7666.67</v>
      </c>
      <c r="AA11" s="42">
        <f t="shared" si="1"/>
        <v>7666.67</v>
      </c>
      <c r="AB11" s="42">
        <f t="shared" si="1"/>
        <v>7666.67</v>
      </c>
      <c r="AC11" s="42">
        <f t="shared" si="1"/>
        <v>7666.67</v>
      </c>
      <c r="AD11" s="42">
        <f t="shared" si="1"/>
        <v>7666.67</v>
      </c>
      <c r="AE11" s="42">
        <f t="shared" si="1"/>
        <v>7666.67</v>
      </c>
      <c r="AF11" s="42">
        <f t="shared" ref="AF11:AX12" si="4">ROUND($C11/12,2)</f>
        <v>7666.67</v>
      </c>
      <c r="AG11" s="42">
        <f t="shared" si="4"/>
        <v>7666.67</v>
      </c>
      <c r="AH11" s="42">
        <f t="shared" si="4"/>
        <v>7666.67</v>
      </c>
      <c r="AI11" s="42">
        <f t="shared" si="4"/>
        <v>7666.67</v>
      </c>
      <c r="AJ11" s="42">
        <f t="shared" si="4"/>
        <v>7666.67</v>
      </c>
      <c r="AK11" s="42">
        <f t="shared" si="4"/>
        <v>7666.67</v>
      </c>
      <c r="AL11" s="42">
        <f t="shared" si="4"/>
        <v>7666.67</v>
      </c>
      <c r="AM11" s="42">
        <f t="shared" si="4"/>
        <v>7666.67</v>
      </c>
      <c r="AN11" s="42">
        <f t="shared" si="4"/>
        <v>7666.67</v>
      </c>
      <c r="AO11" s="42">
        <f t="shared" si="4"/>
        <v>7666.67</v>
      </c>
      <c r="AP11" s="42">
        <f t="shared" si="4"/>
        <v>7666.67</v>
      </c>
      <c r="AQ11" s="42">
        <f t="shared" si="4"/>
        <v>7666.67</v>
      </c>
      <c r="AR11" s="42">
        <f t="shared" si="4"/>
        <v>7666.67</v>
      </c>
      <c r="AS11" s="42">
        <f t="shared" si="4"/>
        <v>7666.67</v>
      </c>
      <c r="AT11" s="42">
        <f t="shared" si="4"/>
        <v>7666.67</v>
      </c>
      <c r="AU11" s="42">
        <f t="shared" si="4"/>
        <v>7666.67</v>
      </c>
      <c r="AV11" s="42">
        <f t="shared" si="4"/>
        <v>7666.67</v>
      </c>
      <c r="AW11" s="42">
        <f t="shared" si="4"/>
        <v>7666.67</v>
      </c>
      <c r="AX11" s="42">
        <f t="shared" si="4"/>
        <v>7666.67</v>
      </c>
    </row>
    <row r="12" spans="1:50" x14ac:dyDescent="0.3">
      <c r="A12" s="477" t="s">
        <v>512</v>
      </c>
      <c r="B12" s="38" t="s">
        <v>521</v>
      </c>
      <c r="C12" s="505">
        <v>80000</v>
      </c>
      <c r="D12" s="60">
        <v>5000</v>
      </c>
      <c r="E12" s="60">
        <v>5000</v>
      </c>
      <c r="F12" s="60">
        <v>5000</v>
      </c>
      <c r="G12" s="505"/>
      <c r="H12" s="505"/>
      <c r="I12" s="505"/>
      <c r="J12" s="41"/>
      <c r="K12" s="41"/>
      <c r="L12" s="55">
        <v>40664</v>
      </c>
      <c r="O12" s="42"/>
      <c r="P12" s="42"/>
      <c r="Q12" s="42"/>
      <c r="R12" s="42"/>
      <c r="S12" s="42">
        <f t="shared" si="1"/>
        <v>6666.67</v>
      </c>
      <c r="T12" s="42">
        <f t="shared" si="1"/>
        <v>6666.67</v>
      </c>
      <c r="U12" s="42">
        <f t="shared" si="1"/>
        <v>6666.67</v>
      </c>
      <c r="V12" s="42">
        <f t="shared" si="1"/>
        <v>6666.67</v>
      </c>
      <c r="W12" s="42">
        <f t="shared" si="1"/>
        <v>6666.67</v>
      </c>
      <c r="X12" s="42">
        <f t="shared" si="1"/>
        <v>6666.67</v>
      </c>
      <c r="Y12" s="42">
        <f t="shared" si="1"/>
        <v>6666.67</v>
      </c>
      <c r="Z12" s="42">
        <f t="shared" si="1"/>
        <v>6666.67</v>
      </c>
      <c r="AA12" s="42">
        <f t="shared" si="1"/>
        <v>6666.67</v>
      </c>
      <c r="AB12" s="42">
        <f t="shared" si="1"/>
        <v>6666.67</v>
      </c>
      <c r="AC12" s="42">
        <f t="shared" si="1"/>
        <v>6666.67</v>
      </c>
      <c r="AD12" s="42">
        <f t="shared" si="1"/>
        <v>6666.67</v>
      </c>
      <c r="AE12" s="42">
        <f t="shared" si="1"/>
        <v>6666.67</v>
      </c>
      <c r="AF12" s="42">
        <f t="shared" si="4"/>
        <v>6666.67</v>
      </c>
      <c r="AG12" s="42">
        <f t="shared" si="4"/>
        <v>6666.67</v>
      </c>
      <c r="AH12" s="42">
        <f t="shared" si="4"/>
        <v>6666.67</v>
      </c>
      <c r="AI12" s="42">
        <f t="shared" si="4"/>
        <v>6666.67</v>
      </c>
      <c r="AJ12" s="42">
        <f t="shared" si="4"/>
        <v>6666.67</v>
      </c>
      <c r="AK12" s="42">
        <f t="shared" si="4"/>
        <v>6666.67</v>
      </c>
      <c r="AL12" s="42">
        <f t="shared" si="4"/>
        <v>6666.67</v>
      </c>
      <c r="AM12" s="42">
        <f t="shared" si="4"/>
        <v>6666.67</v>
      </c>
      <c r="AN12" s="42">
        <f t="shared" si="4"/>
        <v>6666.67</v>
      </c>
      <c r="AO12" s="42">
        <f t="shared" si="4"/>
        <v>6666.67</v>
      </c>
      <c r="AP12" s="42">
        <f t="shared" si="4"/>
        <v>6666.67</v>
      </c>
      <c r="AQ12" s="42">
        <f t="shared" si="4"/>
        <v>6666.67</v>
      </c>
      <c r="AR12" s="42">
        <f t="shared" si="4"/>
        <v>6666.67</v>
      </c>
      <c r="AS12" s="42">
        <f t="shared" si="4"/>
        <v>6666.67</v>
      </c>
      <c r="AT12" s="42">
        <f t="shared" si="4"/>
        <v>6666.67</v>
      </c>
      <c r="AU12" s="42">
        <f t="shared" si="4"/>
        <v>6666.67</v>
      </c>
      <c r="AV12" s="42">
        <f t="shared" si="4"/>
        <v>6666.67</v>
      </c>
      <c r="AW12" s="42">
        <f t="shared" si="4"/>
        <v>6666.67</v>
      </c>
      <c r="AX12" s="42">
        <f t="shared" si="4"/>
        <v>6666.67</v>
      </c>
    </row>
    <row r="13" spans="1:50" x14ac:dyDescent="0.3">
      <c r="A13" s="437" t="s">
        <v>513</v>
      </c>
      <c r="B13" s="437" t="s">
        <v>513</v>
      </c>
      <c r="C13" s="60">
        <v>80000</v>
      </c>
      <c r="D13" s="60">
        <v>5000</v>
      </c>
      <c r="E13" s="60">
        <v>5000</v>
      </c>
      <c r="F13" s="60">
        <v>5000</v>
      </c>
      <c r="G13" s="505"/>
      <c r="H13" s="505"/>
      <c r="I13" s="505"/>
      <c r="J13" s="41"/>
      <c r="K13" s="41"/>
      <c r="L13" s="55">
        <v>40756</v>
      </c>
      <c r="O13" s="42"/>
      <c r="P13" s="42"/>
      <c r="Q13" s="42"/>
      <c r="R13" s="42"/>
      <c r="S13" s="42"/>
      <c r="T13" s="42"/>
      <c r="U13" s="42"/>
      <c r="V13" s="42">
        <f t="shared" si="3"/>
        <v>6666.67</v>
      </c>
      <c r="W13" s="42">
        <f t="shared" si="3"/>
        <v>6666.67</v>
      </c>
      <c r="X13" s="42">
        <f t="shared" si="3"/>
        <v>6666.67</v>
      </c>
      <c r="Y13" s="42">
        <f t="shared" si="3"/>
        <v>6666.67</v>
      </c>
      <c r="Z13" s="42">
        <f t="shared" si="1"/>
        <v>6666.67</v>
      </c>
      <c r="AA13" s="42">
        <f t="shared" si="1"/>
        <v>6666.67</v>
      </c>
      <c r="AB13" s="42">
        <f t="shared" si="1"/>
        <v>6666.67</v>
      </c>
      <c r="AC13" s="42">
        <f t="shared" si="1"/>
        <v>6666.67</v>
      </c>
      <c r="AD13" s="42">
        <f t="shared" si="1"/>
        <v>6666.67</v>
      </c>
      <c r="AE13" s="42">
        <f t="shared" si="1"/>
        <v>6666.67</v>
      </c>
      <c r="AF13" s="42">
        <f t="shared" si="2"/>
        <v>6666.67</v>
      </c>
      <c r="AG13" s="42">
        <f t="shared" si="2"/>
        <v>6666.67</v>
      </c>
      <c r="AH13" s="42">
        <f t="shared" si="2"/>
        <v>6666.67</v>
      </c>
      <c r="AI13" s="42">
        <f t="shared" si="2"/>
        <v>6666.67</v>
      </c>
      <c r="AJ13" s="42">
        <f t="shared" si="2"/>
        <v>6666.67</v>
      </c>
      <c r="AK13" s="42">
        <f t="shared" si="2"/>
        <v>6666.67</v>
      </c>
      <c r="AL13" s="42">
        <f t="shared" si="2"/>
        <v>6666.67</v>
      </c>
      <c r="AM13" s="42">
        <f t="shared" si="2"/>
        <v>6666.67</v>
      </c>
      <c r="AN13" s="42">
        <f t="shared" si="2"/>
        <v>6666.67</v>
      </c>
      <c r="AO13" s="42">
        <f t="shared" si="2"/>
        <v>6666.67</v>
      </c>
      <c r="AP13" s="42">
        <f t="shared" si="2"/>
        <v>6666.67</v>
      </c>
      <c r="AQ13" s="42">
        <f t="shared" si="2"/>
        <v>6666.67</v>
      </c>
      <c r="AR13" s="42">
        <f t="shared" si="2"/>
        <v>6666.67</v>
      </c>
      <c r="AS13" s="42">
        <f t="shared" si="2"/>
        <v>6666.67</v>
      </c>
      <c r="AT13" s="42">
        <f t="shared" si="2"/>
        <v>6666.67</v>
      </c>
      <c r="AU13" s="42">
        <f t="shared" si="2"/>
        <v>6666.67</v>
      </c>
      <c r="AV13" s="42">
        <f t="shared" si="2"/>
        <v>6666.67</v>
      </c>
      <c r="AW13" s="42">
        <f t="shared" si="2"/>
        <v>6666.67</v>
      </c>
      <c r="AX13" s="42">
        <f t="shared" si="2"/>
        <v>6666.67</v>
      </c>
    </row>
    <row r="14" spans="1:50" x14ac:dyDescent="0.3">
      <c r="A14" s="437" t="s">
        <v>513</v>
      </c>
      <c r="B14" s="437" t="s">
        <v>513</v>
      </c>
      <c r="C14" s="60">
        <v>80000</v>
      </c>
      <c r="D14" s="60">
        <v>5000</v>
      </c>
      <c r="E14" s="60">
        <v>5000</v>
      </c>
      <c r="F14" s="60">
        <v>5000</v>
      </c>
      <c r="G14" s="505"/>
      <c r="H14" s="505"/>
      <c r="I14" s="505"/>
      <c r="J14" s="41"/>
      <c r="K14" s="41"/>
      <c r="L14" s="55">
        <v>40878</v>
      </c>
      <c r="O14" s="42"/>
      <c r="P14" s="42"/>
      <c r="Q14" s="42"/>
      <c r="R14" s="42"/>
      <c r="S14" s="42"/>
      <c r="T14" s="42"/>
      <c r="U14" s="42"/>
      <c r="V14" s="42"/>
      <c r="W14" s="42"/>
      <c r="X14" s="42"/>
      <c r="Y14" s="42"/>
      <c r="Z14" s="42">
        <f t="shared" si="1"/>
        <v>6666.67</v>
      </c>
      <c r="AA14" s="42">
        <f t="shared" si="1"/>
        <v>6666.67</v>
      </c>
      <c r="AB14" s="42">
        <f t="shared" si="1"/>
        <v>6666.67</v>
      </c>
      <c r="AC14" s="42">
        <f t="shared" si="1"/>
        <v>6666.67</v>
      </c>
      <c r="AD14" s="42">
        <f t="shared" si="1"/>
        <v>6666.67</v>
      </c>
      <c r="AE14" s="42">
        <f t="shared" si="1"/>
        <v>6666.67</v>
      </c>
      <c r="AF14" s="42">
        <f t="shared" si="2"/>
        <v>6666.67</v>
      </c>
      <c r="AG14" s="42">
        <f t="shared" si="2"/>
        <v>6666.67</v>
      </c>
      <c r="AH14" s="42">
        <f t="shared" si="2"/>
        <v>6666.67</v>
      </c>
      <c r="AI14" s="42">
        <f t="shared" si="2"/>
        <v>6666.67</v>
      </c>
      <c r="AJ14" s="42">
        <f t="shared" si="2"/>
        <v>6666.67</v>
      </c>
      <c r="AK14" s="42">
        <f t="shared" si="2"/>
        <v>6666.67</v>
      </c>
      <c r="AL14" s="42">
        <f t="shared" si="2"/>
        <v>6666.67</v>
      </c>
      <c r="AM14" s="42">
        <f t="shared" si="2"/>
        <v>6666.67</v>
      </c>
      <c r="AN14" s="42">
        <f t="shared" si="2"/>
        <v>6666.67</v>
      </c>
      <c r="AO14" s="42">
        <f t="shared" si="2"/>
        <v>6666.67</v>
      </c>
      <c r="AP14" s="42">
        <f t="shared" si="2"/>
        <v>6666.67</v>
      </c>
      <c r="AQ14" s="42">
        <f t="shared" si="2"/>
        <v>6666.67</v>
      </c>
      <c r="AR14" s="42">
        <f t="shared" si="2"/>
        <v>6666.67</v>
      </c>
      <c r="AS14" s="42">
        <f t="shared" si="2"/>
        <v>6666.67</v>
      </c>
      <c r="AT14" s="42">
        <f t="shared" si="2"/>
        <v>6666.67</v>
      </c>
      <c r="AU14" s="42">
        <f t="shared" si="2"/>
        <v>6666.67</v>
      </c>
      <c r="AV14" s="42">
        <f t="shared" si="2"/>
        <v>6666.67</v>
      </c>
      <c r="AW14" s="42">
        <f t="shared" si="2"/>
        <v>6666.67</v>
      </c>
      <c r="AX14" s="42">
        <f t="shared" si="2"/>
        <v>6666.67</v>
      </c>
    </row>
    <row r="15" spans="1:50" x14ac:dyDescent="0.3">
      <c r="A15" s="477" t="s">
        <v>516</v>
      </c>
      <c r="B15" s="337" t="s">
        <v>516</v>
      </c>
      <c r="C15" s="478">
        <v>35000</v>
      </c>
      <c r="D15" s="505"/>
      <c r="E15" s="505"/>
      <c r="F15" s="505"/>
      <c r="G15" s="505"/>
      <c r="H15" s="505"/>
      <c r="I15" s="505"/>
      <c r="J15" s="41"/>
      <c r="K15" s="41"/>
      <c r="L15" s="55">
        <v>40603</v>
      </c>
      <c r="O15" s="42"/>
      <c r="P15" s="42"/>
      <c r="Q15" s="42">
        <f t="shared" si="3"/>
        <v>2916.67</v>
      </c>
      <c r="R15" s="42">
        <f t="shared" si="3"/>
        <v>2916.67</v>
      </c>
      <c r="S15" s="42">
        <f t="shared" si="3"/>
        <v>2916.67</v>
      </c>
      <c r="T15" s="42">
        <f t="shared" si="3"/>
        <v>2916.67</v>
      </c>
      <c r="U15" s="42">
        <f t="shared" si="3"/>
        <v>2916.67</v>
      </c>
      <c r="V15" s="42">
        <f t="shared" si="3"/>
        <v>2916.67</v>
      </c>
      <c r="W15" s="42">
        <f t="shared" si="3"/>
        <v>2916.67</v>
      </c>
      <c r="X15" s="42">
        <f t="shared" si="3"/>
        <v>2916.67</v>
      </c>
      <c r="Y15" s="42">
        <f t="shared" si="3"/>
        <v>2916.67</v>
      </c>
      <c r="Z15" s="42">
        <f t="shared" si="1"/>
        <v>2916.67</v>
      </c>
      <c r="AA15" s="42">
        <f t="shared" ref="AA15:AL15" si="5">ROUND(42000/12,2)</f>
        <v>3500</v>
      </c>
      <c r="AB15" s="42">
        <f t="shared" si="5"/>
        <v>3500</v>
      </c>
      <c r="AC15" s="42">
        <f t="shared" si="5"/>
        <v>3500</v>
      </c>
      <c r="AD15" s="42">
        <f t="shared" si="5"/>
        <v>3500</v>
      </c>
      <c r="AE15" s="42">
        <f t="shared" si="5"/>
        <v>3500</v>
      </c>
      <c r="AF15" s="42">
        <f t="shared" si="5"/>
        <v>3500</v>
      </c>
      <c r="AG15" s="42">
        <f t="shared" si="5"/>
        <v>3500</v>
      </c>
      <c r="AH15" s="42">
        <f t="shared" si="5"/>
        <v>3500</v>
      </c>
      <c r="AI15" s="42">
        <f t="shared" si="5"/>
        <v>3500</v>
      </c>
      <c r="AJ15" s="42">
        <f t="shared" si="5"/>
        <v>3500</v>
      </c>
      <c r="AK15" s="42">
        <f t="shared" si="5"/>
        <v>3500</v>
      </c>
      <c r="AL15" s="42">
        <f t="shared" si="5"/>
        <v>3500</v>
      </c>
      <c r="AM15" s="42">
        <f>ROUND(42000/12,2)</f>
        <v>3500</v>
      </c>
      <c r="AN15" s="42">
        <f t="shared" ref="AN15:AX15" si="6">ROUND(42000/12,2)</f>
        <v>3500</v>
      </c>
      <c r="AO15" s="42">
        <f t="shared" si="6"/>
        <v>3500</v>
      </c>
      <c r="AP15" s="42">
        <f t="shared" si="6"/>
        <v>3500</v>
      </c>
      <c r="AQ15" s="42">
        <f t="shared" si="6"/>
        <v>3500</v>
      </c>
      <c r="AR15" s="42">
        <f t="shared" si="6"/>
        <v>3500</v>
      </c>
      <c r="AS15" s="42">
        <f t="shared" si="6"/>
        <v>3500</v>
      </c>
      <c r="AT15" s="42">
        <f t="shared" si="6"/>
        <v>3500</v>
      </c>
      <c r="AU15" s="42">
        <f t="shared" si="6"/>
        <v>3500</v>
      </c>
      <c r="AV15" s="42">
        <f t="shared" si="6"/>
        <v>3500</v>
      </c>
      <c r="AW15" s="42">
        <f t="shared" si="6"/>
        <v>3500</v>
      </c>
      <c r="AX15" s="42">
        <f t="shared" si="6"/>
        <v>3500</v>
      </c>
    </row>
    <row r="16" spans="1:50" x14ac:dyDescent="0.3">
      <c r="A16" s="28" t="s">
        <v>737</v>
      </c>
      <c r="B16" s="38" t="s">
        <v>735</v>
      </c>
      <c r="C16" s="60">
        <v>92000</v>
      </c>
      <c r="D16" s="505"/>
      <c r="E16" s="505"/>
      <c r="F16" s="505"/>
      <c r="G16" s="505"/>
      <c r="H16" s="505">
        <v>85000</v>
      </c>
      <c r="I16" s="505">
        <v>85000</v>
      </c>
      <c r="J16" s="41"/>
      <c r="K16" s="41"/>
      <c r="L16" s="55">
        <v>40940</v>
      </c>
      <c r="O16" s="42"/>
      <c r="P16" s="42"/>
      <c r="Q16" s="42"/>
      <c r="R16" s="42"/>
      <c r="S16" s="42"/>
      <c r="T16" s="42"/>
      <c r="U16" s="42"/>
      <c r="V16" s="42"/>
      <c r="W16" s="42"/>
      <c r="X16" s="42"/>
      <c r="Y16" s="42"/>
      <c r="Z16" s="42"/>
      <c r="AA16" s="42"/>
      <c r="AB16" s="42">
        <f t="shared" si="1"/>
        <v>7666.67</v>
      </c>
      <c r="AC16" s="42">
        <f t="shared" si="1"/>
        <v>7666.67</v>
      </c>
      <c r="AD16" s="42">
        <f t="shared" si="1"/>
        <v>7666.67</v>
      </c>
      <c r="AE16" s="42">
        <f t="shared" si="1"/>
        <v>7666.67</v>
      </c>
      <c r="AF16" s="42">
        <f t="shared" si="2"/>
        <v>7666.67</v>
      </c>
      <c r="AG16" s="42">
        <f t="shared" si="2"/>
        <v>7666.67</v>
      </c>
      <c r="AH16" s="42">
        <f t="shared" si="2"/>
        <v>7666.67</v>
      </c>
      <c r="AI16" s="42">
        <f t="shared" si="2"/>
        <v>7666.67</v>
      </c>
      <c r="AJ16" s="42">
        <f t="shared" si="2"/>
        <v>7666.67</v>
      </c>
      <c r="AK16" s="42">
        <f t="shared" si="2"/>
        <v>7666.67</v>
      </c>
      <c r="AL16" s="42">
        <f t="shared" si="2"/>
        <v>7666.67</v>
      </c>
      <c r="AM16" s="42">
        <f t="shared" si="2"/>
        <v>7666.67</v>
      </c>
      <c r="AN16" s="42">
        <f t="shared" si="2"/>
        <v>7666.67</v>
      </c>
      <c r="AO16" s="42">
        <f t="shared" si="2"/>
        <v>7666.67</v>
      </c>
      <c r="AP16" s="42">
        <f t="shared" si="2"/>
        <v>7666.67</v>
      </c>
      <c r="AQ16" s="42">
        <f t="shared" si="2"/>
        <v>7666.67</v>
      </c>
      <c r="AR16" s="42">
        <f t="shared" si="2"/>
        <v>7666.67</v>
      </c>
      <c r="AS16" s="42">
        <f t="shared" si="2"/>
        <v>7666.67</v>
      </c>
      <c r="AT16" s="42">
        <f t="shared" si="2"/>
        <v>7666.67</v>
      </c>
      <c r="AU16" s="42">
        <f t="shared" si="2"/>
        <v>7666.67</v>
      </c>
      <c r="AV16" s="42">
        <f t="shared" si="2"/>
        <v>7666.67</v>
      </c>
      <c r="AW16" s="42">
        <f t="shared" si="2"/>
        <v>7666.67</v>
      </c>
      <c r="AX16" s="42">
        <f t="shared" si="2"/>
        <v>7666.67</v>
      </c>
    </row>
    <row r="17" spans="1:50" x14ac:dyDescent="0.3">
      <c r="A17" s="28" t="s">
        <v>738</v>
      </c>
      <c r="B17" s="38" t="s">
        <v>532</v>
      </c>
      <c r="C17" s="60">
        <v>92000</v>
      </c>
      <c r="D17" s="505"/>
      <c r="E17" s="505"/>
      <c r="F17" s="505"/>
      <c r="G17" s="505"/>
      <c r="H17" s="505">
        <v>85000</v>
      </c>
      <c r="I17" s="505">
        <v>85000</v>
      </c>
      <c r="J17" s="41"/>
      <c r="K17" s="41"/>
      <c r="L17" s="55">
        <v>41275</v>
      </c>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f t="shared" si="2"/>
        <v>7666.67</v>
      </c>
      <c r="AN17" s="42">
        <f t="shared" si="2"/>
        <v>7666.67</v>
      </c>
      <c r="AO17" s="42">
        <f t="shared" si="2"/>
        <v>7666.67</v>
      </c>
      <c r="AP17" s="42">
        <f t="shared" ref="AP17:AX17" si="7">ROUND($C17/12,2)</f>
        <v>7666.67</v>
      </c>
      <c r="AQ17" s="42">
        <f t="shared" si="7"/>
        <v>7666.67</v>
      </c>
      <c r="AR17" s="42">
        <f t="shared" si="7"/>
        <v>7666.67</v>
      </c>
      <c r="AS17" s="42">
        <f t="shared" si="7"/>
        <v>7666.67</v>
      </c>
      <c r="AT17" s="42">
        <f t="shared" si="7"/>
        <v>7666.67</v>
      </c>
      <c r="AU17" s="42">
        <f t="shared" si="7"/>
        <v>7666.67</v>
      </c>
      <c r="AV17" s="42">
        <f t="shared" si="7"/>
        <v>7666.67</v>
      </c>
      <c r="AW17" s="42">
        <f t="shared" si="7"/>
        <v>7666.67</v>
      </c>
      <c r="AX17" s="42">
        <f t="shared" si="7"/>
        <v>7666.67</v>
      </c>
    </row>
    <row r="18" spans="1:50" x14ac:dyDescent="0.3">
      <c r="A18" s="28" t="s">
        <v>689</v>
      </c>
      <c r="B18" s="38" t="s">
        <v>321</v>
      </c>
      <c r="C18" s="60">
        <v>60000</v>
      </c>
      <c r="D18" s="505"/>
      <c r="E18" s="505"/>
      <c r="F18" s="505"/>
      <c r="G18" s="505"/>
      <c r="H18" s="505">
        <v>25000</v>
      </c>
      <c r="I18" s="505">
        <v>25000</v>
      </c>
      <c r="J18" s="41"/>
      <c r="K18" s="41"/>
      <c r="L18" s="55">
        <v>40909</v>
      </c>
      <c r="O18" s="42"/>
      <c r="P18" s="42"/>
      <c r="Q18" s="42"/>
      <c r="R18" s="42"/>
      <c r="S18" s="42"/>
      <c r="T18" s="42"/>
      <c r="U18" s="42"/>
      <c r="V18" s="42"/>
      <c r="W18" s="42"/>
      <c r="X18" s="42"/>
      <c r="Y18" s="42"/>
      <c r="Z18" s="42"/>
      <c r="AA18" s="42">
        <f t="shared" si="1"/>
        <v>5000</v>
      </c>
      <c r="AB18" s="42">
        <f t="shared" si="1"/>
        <v>5000</v>
      </c>
      <c r="AC18" s="42">
        <f t="shared" si="1"/>
        <v>5000</v>
      </c>
      <c r="AD18" s="42">
        <f t="shared" si="1"/>
        <v>5000</v>
      </c>
      <c r="AE18" s="42">
        <f t="shared" si="1"/>
        <v>5000</v>
      </c>
      <c r="AF18" s="42">
        <f t="shared" ref="AF18:AX31" si="8">ROUND($C18/12,2)</f>
        <v>5000</v>
      </c>
      <c r="AG18" s="42">
        <f t="shared" si="8"/>
        <v>5000</v>
      </c>
      <c r="AH18" s="42">
        <f t="shared" si="8"/>
        <v>5000</v>
      </c>
      <c r="AI18" s="42">
        <f t="shared" si="8"/>
        <v>5000</v>
      </c>
      <c r="AJ18" s="42">
        <f t="shared" si="8"/>
        <v>5000</v>
      </c>
      <c r="AK18" s="42">
        <f t="shared" si="8"/>
        <v>5000</v>
      </c>
      <c r="AL18" s="42">
        <f t="shared" si="8"/>
        <v>5000</v>
      </c>
      <c r="AM18" s="42">
        <f t="shared" si="8"/>
        <v>5000</v>
      </c>
      <c r="AN18" s="42">
        <f t="shared" si="8"/>
        <v>5000</v>
      </c>
      <c r="AO18" s="42">
        <f t="shared" si="8"/>
        <v>5000</v>
      </c>
      <c r="AP18" s="42">
        <f t="shared" si="8"/>
        <v>5000</v>
      </c>
      <c r="AQ18" s="42">
        <f t="shared" si="8"/>
        <v>5000</v>
      </c>
      <c r="AR18" s="42">
        <f t="shared" si="8"/>
        <v>5000</v>
      </c>
      <c r="AS18" s="42">
        <f t="shared" si="8"/>
        <v>5000</v>
      </c>
      <c r="AT18" s="42">
        <f t="shared" si="8"/>
        <v>5000</v>
      </c>
      <c r="AU18" s="42">
        <f t="shared" si="8"/>
        <v>5000</v>
      </c>
      <c r="AV18" s="42">
        <f t="shared" si="8"/>
        <v>5000</v>
      </c>
      <c r="AW18" s="42">
        <f t="shared" si="8"/>
        <v>5000</v>
      </c>
      <c r="AX18" s="42">
        <f t="shared" si="8"/>
        <v>5000</v>
      </c>
    </row>
    <row r="19" spans="1:50" x14ac:dyDescent="0.3">
      <c r="A19" s="28" t="s">
        <v>689</v>
      </c>
      <c r="B19" s="38" t="s">
        <v>321</v>
      </c>
      <c r="C19" s="60">
        <v>60000</v>
      </c>
      <c r="D19" s="505"/>
      <c r="E19" s="505"/>
      <c r="F19" s="505"/>
      <c r="G19" s="505"/>
      <c r="H19" s="505">
        <v>25000</v>
      </c>
      <c r="I19" s="505">
        <v>25000</v>
      </c>
      <c r="J19" s="41"/>
      <c r="K19" s="41"/>
      <c r="L19" s="55">
        <v>40909</v>
      </c>
      <c r="O19" s="42"/>
      <c r="P19" s="42"/>
      <c r="Q19" s="42"/>
      <c r="R19" s="42"/>
      <c r="S19" s="42"/>
      <c r="T19" s="42"/>
      <c r="U19" s="42"/>
      <c r="V19" s="42"/>
      <c r="W19" s="42"/>
      <c r="X19" s="42"/>
      <c r="Y19" s="42"/>
      <c r="Z19" s="42"/>
      <c r="AA19" s="42">
        <f t="shared" si="1"/>
        <v>5000</v>
      </c>
      <c r="AB19" s="42">
        <f t="shared" si="1"/>
        <v>5000</v>
      </c>
      <c r="AC19" s="42">
        <f t="shared" si="1"/>
        <v>5000</v>
      </c>
      <c r="AD19" s="42">
        <f t="shared" si="1"/>
        <v>5000</v>
      </c>
      <c r="AE19" s="42">
        <f t="shared" si="1"/>
        <v>5000</v>
      </c>
      <c r="AF19" s="42">
        <f t="shared" si="8"/>
        <v>5000</v>
      </c>
      <c r="AG19" s="42">
        <f t="shared" si="8"/>
        <v>5000</v>
      </c>
      <c r="AH19" s="42">
        <f t="shared" si="8"/>
        <v>5000</v>
      </c>
      <c r="AI19" s="42">
        <f t="shared" si="8"/>
        <v>5000</v>
      </c>
      <c r="AJ19" s="42">
        <f t="shared" si="8"/>
        <v>5000</v>
      </c>
      <c r="AK19" s="42">
        <f t="shared" si="8"/>
        <v>5000</v>
      </c>
      <c r="AL19" s="42">
        <f t="shared" si="8"/>
        <v>5000</v>
      </c>
      <c r="AM19" s="42">
        <f t="shared" si="8"/>
        <v>5000</v>
      </c>
      <c r="AN19" s="42">
        <f t="shared" si="8"/>
        <v>5000</v>
      </c>
      <c r="AO19" s="42">
        <f t="shared" si="8"/>
        <v>5000</v>
      </c>
      <c r="AP19" s="42">
        <f t="shared" si="8"/>
        <v>5000</v>
      </c>
      <c r="AQ19" s="42">
        <f t="shared" si="8"/>
        <v>5000</v>
      </c>
      <c r="AR19" s="42">
        <f t="shared" si="8"/>
        <v>5000</v>
      </c>
      <c r="AS19" s="42">
        <f t="shared" si="8"/>
        <v>5000</v>
      </c>
      <c r="AT19" s="42">
        <f t="shared" si="8"/>
        <v>5000</v>
      </c>
      <c r="AU19" s="42">
        <f t="shared" si="8"/>
        <v>5000</v>
      </c>
      <c r="AV19" s="42">
        <f t="shared" si="8"/>
        <v>5000</v>
      </c>
      <c r="AW19" s="42">
        <f t="shared" si="8"/>
        <v>5000</v>
      </c>
      <c r="AX19" s="42">
        <f t="shared" si="8"/>
        <v>5000</v>
      </c>
    </row>
    <row r="20" spans="1:50" x14ac:dyDescent="0.3">
      <c r="A20" s="28" t="s">
        <v>689</v>
      </c>
      <c r="B20" s="38" t="s">
        <v>321</v>
      </c>
      <c r="C20" s="60">
        <v>60000</v>
      </c>
      <c r="D20" s="505"/>
      <c r="E20" s="505"/>
      <c r="F20" s="505"/>
      <c r="G20" s="505"/>
      <c r="H20" s="505">
        <v>25000</v>
      </c>
      <c r="I20" s="505">
        <v>25000</v>
      </c>
      <c r="J20" s="41"/>
      <c r="K20" s="41"/>
      <c r="L20" s="55">
        <v>40969</v>
      </c>
      <c r="O20" s="42"/>
      <c r="P20" s="42"/>
      <c r="Q20" s="42"/>
      <c r="R20" s="42"/>
      <c r="S20" s="42"/>
      <c r="T20" s="42"/>
      <c r="U20" s="42"/>
      <c r="V20" s="42"/>
      <c r="W20" s="42"/>
      <c r="X20" s="42"/>
      <c r="Y20" s="42"/>
      <c r="Z20" s="42"/>
      <c r="AA20" s="42"/>
      <c r="AB20" s="42"/>
      <c r="AC20" s="42">
        <f t="shared" si="1"/>
        <v>5000</v>
      </c>
      <c r="AD20" s="42">
        <f t="shared" si="1"/>
        <v>5000</v>
      </c>
      <c r="AE20" s="42">
        <f t="shared" si="1"/>
        <v>5000</v>
      </c>
      <c r="AF20" s="42">
        <f t="shared" si="8"/>
        <v>5000</v>
      </c>
      <c r="AG20" s="42">
        <f t="shared" si="8"/>
        <v>5000</v>
      </c>
      <c r="AH20" s="42">
        <f t="shared" si="8"/>
        <v>5000</v>
      </c>
      <c r="AI20" s="42">
        <f t="shared" si="8"/>
        <v>5000</v>
      </c>
      <c r="AJ20" s="42">
        <f t="shared" si="8"/>
        <v>5000</v>
      </c>
      <c r="AK20" s="42">
        <f t="shared" si="8"/>
        <v>5000</v>
      </c>
      <c r="AL20" s="42">
        <f t="shared" si="8"/>
        <v>5000</v>
      </c>
      <c r="AM20" s="42">
        <f t="shared" si="8"/>
        <v>5000</v>
      </c>
      <c r="AN20" s="42">
        <f t="shared" si="8"/>
        <v>5000</v>
      </c>
      <c r="AO20" s="42">
        <f t="shared" si="8"/>
        <v>5000</v>
      </c>
      <c r="AP20" s="42">
        <f t="shared" si="8"/>
        <v>5000</v>
      </c>
      <c r="AQ20" s="42">
        <f t="shared" si="8"/>
        <v>5000</v>
      </c>
      <c r="AR20" s="42">
        <f t="shared" si="8"/>
        <v>5000</v>
      </c>
      <c r="AS20" s="42">
        <f t="shared" si="8"/>
        <v>5000</v>
      </c>
      <c r="AT20" s="42">
        <f t="shared" si="8"/>
        <v>5000</v>
      </c>
      <c r="AU20" s="42">
        <f t="shared" si="8"/>
        <v>5000</v>
      </c>
      <c r="AV20" s="42">
        <f t="shared" si="8"/>
        <v>5000</v>
      </c>
      <c r="AW20" s="42">
        <f t="shared" si="8"/>
        <v>5000</v>
      </c>
      <c r="AX20" s="42">
        <f t="shared" si="8"/>
        <v>5000</v>
      </c>
    </row>
    <row r="21" spans="1:50" x14ac:dyDescent="0.3">
      <c r="A21" s="28" t="s">
        <v>736</v>
      </c>
      <c r="B21" s="38" t="s">
        <v>736</v>
      </c>
      <c r="C21" s="60">
        <v>110000</v>
      </c>
      <c r="D21" s="505"/>
      <c r="E21" s="505"/>
      <c r="F21" s="505"/>
      <c r="G21" s="505"/>
      <c r="H21" s="505">
        <v>35000</v>
      </c>
      <c r="I21" s="505">
        <v>35000</v>
      </c>
      <c r="J21" s="41"/>
      <c r="K21" s="41"/>
      <c r="L21" s="55">
        <v>41275</v>
      </c>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f t="shared" si="8"/>
        <v>9166.67</v>
      </c>
      <c r="AN21" s="42">
        <f t="shared" si="8"/>
        <v>9166.67</v>
      </c>
      <c r="AO21" s="42">
        <f t="shared" si="8"/>
        <v>9166.67</v>
      </c>
      <c r="AP21" s="42">
        <f t="shared" si="8"/>
        <v>9166.67</v>
      </c>
      <c r="AQ21" s="42">
        <f t="shared" si="8"/>
        <v>9166.67</v>
      </c>
      <c r="AR21" s="42">
        <f t="shared" si="8"/>
        <v>9166.67</v>
      </c>
      <c r="AS21" s="42">
        <f t="shared" si="8"/>
        <v>9166.67</v>
      </c>
      <c r="AT21" s="42">
        <f t="shared" si="8"/>
        <v>9166.67</v>
      </c>
      <c r="AU21" s="42">
        <f t="shared" si="8"/>
        <v>9166.67</v>
      </c>
      <c r="AV21" s="42">
        <f t="shared" si="8"/>
        <v>9166.67</v>
      </c>
      <c r="AW21" s="42">
        <f t="shared" si="8"/>
        <v>9166.67</v>
      </c>
      <c r="AX21" s="42">
        <f t="shared" si="8"/>
        <v>9166.67</v>
      </c>
    </row>
    <row r="22" spans="1:50" x14ac:dyDescent="0.3">
      <c r="A22" s="28" t="s">
        <v>513</v>
      </c>
      <c r="B22" s="38" t="s">
        <v>513</v>
      </c>
      <c r="C22" s="60">
        <v>80000</v>
      </c>
      <c r="D22" s="60">
        <v>5000</v>
      </c>
      <c r="E22" s="60">
        <v>5000</v>
      </c>
      <c r="F22" s="60">
        <v>5000</v>
      </c>
      <c r="G22" s="505"/>
      <c r="H22" s="505"/>
      <c r="I22" s="505"/>
      <c r="J22" s="41"/>
      <c r="K22" s="41"/>
      <c r="L22" s="55">
        <v>41275</v>
      </c>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f t="shared" si="8"/>
        <v>6666.67</v>
      </c>
      <c r="AN22" s="42">
        <f t="shared" si="8"/>
        <v>6666.67</v>
      </c>
      <c r="AO22" s="42">
        <f t="shared" si="8"/>
        <v>6666.67</v>
      </c>
      <c r="AP22" s="42">
        <f t="shared" si="8"/>
        <v>6666.67</v>
      </c>
      <c r="AQ22" s="42">
        <f t="shared" si="8"/>
        <v>6666.67</v>
      </c>
      <c r="AR22" s="42">
        <f t="shared" si="8"/>
        <v>6666.67</v>
      </c>
      <c r="AS22" s="42">
        <f t="shared" si="8"/>
        <v>6666.67</v>
      </c>
      <c r="AT22" s="42">
        <f t="shared" si="8"/>
        <v>6666.67</v>
      </c>
      <c r="AU22" s="42">
        <f t="shared" si="8"/>
        <v>6666.67</v>
      </c>
      <c r="AV22" s="42">
        <f t="shared" si="8"/>
        <v>6666.67</v>
      </c>
      <c r="AW22" s="42">
        <f t="shared" si="8"/>
        <v>6666.67</v>
      </c>
      <c r="AX22" s="42">
        <f t="shared" si="8"/>
        <v>6666.67</v>
      </c>
    </row>
    <row r="23" spans="1:50" x14ac:dyDescent="0.3">
      <c r="A23" s="28" t="s">
        <v>513</v>
      </c>
      <c r="B23" s="38" t="s">
        <v>513</v>
      </c>
      <c r="C23" s="60">
        <v>80000</v>
      </c>
      <c r="D23" s="60">
        <v>5000</v>
      </c>
      <c r="E23" s="60">
        <v>5000</v>
      </c>
      <c r="F23" s="60">
        <v>5000</v>
      </c>
      <c r="G23" s="505"/>
      <c r="H23" s="505"/>
      <c r="I23" s="505"/>
      <c r="J23" s="41"/>
      <c r="K23" s="41"/>
      <c r="L23" s="55">
        <v>41091</v>
      </c>
      <c r="O23" s="42"/>
      <c r="P23" s="42"/>
      <c r="Q23" s="42"/>
      <c r="R23" s="42"/>
      <c r="S23" s="42"/>
      <c r="T23" s="42"/>
      <c r="U23" s="42"/>
      <c r="V23" s="42"/>
      <c r="W23" s="42"/>
      <c r="X23" s="42"/>
      <c r="Y23" s="42"/>
      <c r="Z23" s="42"/>
      <c r="AA23" s="42"/>
      <c r="AB23" s="42"/>
      <c r="AC23" s="42"/>
      <c r="AD23" s="42"/>
      <c r="AE23" s="42"/>
      <c r="AF23" s="42"/>
      <c r="AG23" s="42">
        <f t="shared" si="8"/>
        <v>6666.67</v>
      </c>
      <c r="AH23" s="42">
        <f t="shared" si="8"/>
        <v>6666.67</v>
      </c>
      <c r="AI23" s="42">
        <f t="shared" si="8"/>
        <v>6666.67</v>
      </c>
      <c r="AJ23" s="42">
        <f t="shared" si="8"/>
        <v>6666.67</v>
      </c>
      <c r="AK23" s="42">
        <f t="shared" si="8"/>
        <v>6666.67</v>
      </c>
      <c r="AL23" s="42">
        <f t="shared" si="8"/>
        <v>6666.67</v>
      </c>
      <c r="AM23" s="42">
        <f t="shared" si="8"/>
        <v>6666.67</v>
      </c>
      <c r="AN23" s="42">
        <f t="shared" si="8"/>
        <v>6666.67</v>
      </c>
      <c r="AO23" s="42">
        <f t="shared" si="8"/>
        <v>6666.67</v>
      </c>
      <c r="AP23" s="42">
        <f t="shared" si="8"/>
        <v>6666.67</v>
      </c>
      <c r="AQ23" s="42">
        <f t="shared" si="8"/>
        <v>6666.67</v>
      </c>
      <c r="AR23" s="42">
        <f t="shared" si="8"/>
        <v>6666.67</v>
      </c>
      <c r="AS23" s="42">
        <f t="shared" si="8"/>
        <v>6666.67</v>
      </c>
      <c r="AT23" s="42">
        <f t="shared" si="8"/>
        <v>6666.67</v>
      </c>
      <c r="AU23" s="42">
        <f t="shared" si="8"/>
        <v>6666.67</v>
      </c>
      <c r="AV23" s="42">
        <f t="shared" si="8"/>
        <v>6666.67</v>
      </c>
      <c r="AW23" s="42">
        <f t="shared" si="8"/>
        <v>6666.67</v>
      </c>
      <c r="AX23" s="42">
        <f t="shared" si="8"/>
        <v>6666.67</v>
      </c>
    </row>
    <row r="24" spans="1:50" x14ac:dyDescent="0.3">
      <c r="A24" s="28" t="s">
        <v>522</v>
      </c>
      <c r="B24" s="38" t="s">
        <v>522</v>
      </c>
      <c r="C24" s="60">
        <v>35000</v>
      </c>
      <c r="D24" s="505"/>
      <c r="E24" s="505"/>
      <c r="F24" s="505"/>
      <c r="G24" s="505"/>
      <c r="H24" s="505"/>
      <c r="I24" s="505"/>
      <c r="J24" s="41"/>
      <c r="K24" s="41"/>
      <c r="L24" s="55">
        <v>40940</v>
      </c>
      <c r="O24" s="42"/>
      <c r="P24" s="42"/>
      <c r="Q24" s="42"/>
      <c r="R24" s="42"/>
      <c r="S24" s="42"/>
      <c r="T24" s="42"/>
      <c r="U24" s="42"/>
      <c r="V24" s="42"/>
      <c r="W24" s="42"/>
      <c r="X24" s="42"/>
      <c r="Y24" s="42"/>
      <c r="Z24" s="42"/>
      <c r="AA24" s="42"/>
      <c r="AB24" s="42">
        <f t="shared" ref="AB24:AE24" si="9">ROUND($C24/12,2)</f>
        <v>2916.67</v>
      </c>
      <c r="AC24" s="42">
        <f t="shared" si="9"/>
        <v>2916.67</v>
      </c>
      <c r="AD24" s="42">
        <f t="shared" si="9"/>
        <v>2916.67</v>
      </c>
      <c r="AE24" s="42">
        <f t="shared" si="9"/>
        <v>2916.67</v>
      </c>
      <c r="AF24" s="42">
        <f t="shared" si="8"/>
        <v>2916.67</v>
      </c>
      <c r="AG24" s="42">
        <f t="shared" si="8"/>
        <v>2916.67</v>
      </c>
      <c r="AH24" s="42">
        <f t="shared" si="8"/>
        <v>2916.67</v>
      </c>
      <c r="AI24" s="42">
        <f t="shared" si="8"/>
        <v>2916.67</v>
      </c>
      <c r="AJ24" s="42">
        <f t="shared" si="8"/>
        <v>2916.67</v>
      </c>
      <c r="AK24" s="42">
        <f t="shared" si="8"/>
        <v>2916.67</v>
      </c>
      <c r="AL24" s="42">
        <f t="shared" si="8"/>
        <v>2916.67</v>
      </c>
      <c r="AM24" s="42">
        <f t="shared" si="8"/>
        <v>2916.67</v>
      </c>
      <c r="AN24" s="42">
        <f t="shared" si="8"/>
        <v>2916.67</v>
      </c>
      <c r="AO24" s="42">
        <f t="shared" si="8"/>
        <v>2916.67</v>
      </c>
      <c r="AP24" s="42">
        <f t="shared" si="8"/>
        <v>2916.67</v>
      </c>
      <c r="AQ24" s="42">
        <f t="shared" si="8"/>
        <v>2916.67</v>
      </c>
      <c r="AR24" s="42">
        <f t="shared" si="8"/>
        <v>2916.67</v>
      </c>
      <c r="AS24" s="42">
        <f t="shared" si="8"/>
        <v>2916.67</v>
      </c>
      <c r="AT24" s="42">
        <f t="shared" si="8"/>
        <v>2916.67</v>
      </c>
      <c r="AU24" s="42">
        <f t="shared" si="8"/>
        <v>2916.67</v>
      </c>
      <c r="AV24" s="42">
        <f t="shared" si="8"/>
        <v>2916.67</v>
      </c>
      <c r="AW24" s="42">
        <f t="shared" si="8"/>
        <v>2916.67</v>
      </c>
      <c r="AX24" s="42">
        <f t="shared" si="8"/>
        <v>2916.67</v>
      </c>
    </row>
    <row r="25" spans="1:50" x14ac:dyDescent="0.3">
      <c r="A25" s="28" t="s">
        <v>522</v>
      </c>
      <c r="B25" s="38" t="s">
        <v>522</v>
      </c>
      <c r="C25" s="60">
        <v>35000</v>
      </c>
      <c r="D25" s="505"/>
      <c r="E25" s="505"/>
      <c r="F25" s="505"/>
      <c r="G25" s="505"/>
      <c r="H25" s="505"/>
      <c r="I25" s="505"/>
      <c r="J25" s="41"/>
      <c r="K25" s="41"/>
      <c r="L25" s="55">
        <v>41275</v>
      </c>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f t="shared" si="8"/>
        <v>2916.67</v>
      </c>
      <c r="AN25" s="42">
        <f t="shared" si="8"/>
        <v>2916.67</v>
      </c>
      <c r="AO25" s="42">
        <f t="shared" si="8"/>
        <v>2916.67</v>
      </c>
      <c r="AP25" s="42">
        <f t="shared" si="8"/>
        <v>2916.67</v>
      </c>
      <c r="AQ25" s="42">
        <f t="shared" si="8"/>
        <v>2916.67</v>
      </c>
      <c r="AR25" s="42">
        <f t="shared" si="8"/>
        <v>2916.67</v>
      </c>
      <c r="AS25" s="42">
        <f t="shared" si="8"/>
        <v>2916.67</v>
      </c>
      <c r="AT25" s="42">
        <f t="shared" si="8"/>
        <v>2916.67</v>
      </c>
      <c r="AU25" s="42">
        <f t="shared" si="8"/>
        <v>2916.67</v>
      </c>
      <c r="AV25" s="42">
        <f t="shared" si="8"/>
        <v>2916.67</v>
      </c>
      <c r="AW25" s="42">
        <f t="shared" si="8"/>
        <v>2916.67</v>
      </c>
      <c r="AX25" s="42">
        <f t="shared" si="8"/>
        <v>2916.67</v>
      </c>
    </row>
    <row r="26" spans="1:50" x14ac:dyDescent="0.3">
      <c r="A26" s="28" t="s">
        <v>739</v>
      </c>
      <c r="B26" s="38"/>
      <c r="C26" s="60">
        <v>92000</v>
      </c>
      <c r="D26" s="505"/>
      <c r="E26" s="505"/>
      <c r="F26" s="505"/>
      <c r="G26" s="505"/>
      <c r="H26" s="505">
        <v>85000</v>
      </c>
      <c r="I26" s="505">
        <v>85000</v>
      </c>
      <c r="J26" s="41"/>
      <c r="K26" s="41"/>
      <c r="L26" s="55">
        <v>41275</v>
      </c>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f t="shared" si="8"/>
        <v>7666.67</v>
      </c>
      <c r="AN26" s="42">
        <f t="shared" si="8"/>
        <v>7666.67</v>
      </c>
      <c r="AO26" s="42">
        <f t="shared" si="8"/>
        <v>7666.67</v>
      </c>
      <c r="AP26" s="42">
        <f t="shared" si="8"/>
        <v>7666.67</v>
      </c>
      <c r="AQ26" s="42">
        <f t="shared" si="8"/>
        <v>7666.67</v>
      </c>
      <c r="AR26" s="42">
        <f t="shared" si="8"/>
        <v>7666.67</v>
      </c>
      <c r="AS26" s="42">
        <f t="shared" si="8"/>
        <v>7666.67</v>
      </c>
      <c r="AT26" s="42">
        <f t="shared" si="8"/>
        <v>7666.67</v>
      </c>
      <c r="AU26" s="42">
        <f t="shared" si="8"/>
        <v>7666.67</v>
      </c>
      <c r="AV26" s="42">
        <f t="shared" si="8"/>
        <v>7666.67</v>
      </c>
      <c r="AW26" s="42">
        <f t="shared" si="8"/>
        <v>7666.67</v>
      </c>
      <c r="AX26" s="42">
        <f t="shared" si="8"/>
        <v>7666.67</v>
      </c>
    </row>
    <row r="27" spans="1:50" x14ac:dyDescent="0.3">
      <c r="A27" s="28" t="s">
        <v>740</v>
      </c>
      <c r="B27" s="38"/>
      <c r="C27" s="60">
        <v>92000</v>
      </c>
      <c r="D27" s="505"/>
      <c r="E27" s="505"/>
      <c r="F27" s="505"/>
      <c r="G27" s="505"/>
      <c r="H27" s="505">
        <v>85000</v>
      </c>
      <c r="I27" s="505">
        <v>85000</v>
      </c>
      <c r="J27" s="41"/>
      <c r="K27" s="41"/>
      <c r="L27" s="55">
        <v>41365</v>
      </c>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f t="shared" si="8"/>
        <v>7666.67</v>
      </c>
      <c r="AQ27" s="42">
        <f t="shared" si="8"/>
        <v>7666.67</v>
      </c>
      <c r="AR27" s="42">
        <f t="shared" si="8"/>
        <v>7666.67</v>
      </c>
      <c r="AS27" s="42">
        <f t="shared" si="8"/>
        <v>7666.67</v>
      </c>
      <c r="AT27" s="42">
        <f t="shared" si="8"/>
        <v>7666.67</v>
      </c>
      <c r="AU27" s="42">
        <f t="shared" si="8"/>
        <v>7666.67</v>
      </c>
      <c r="AV27" s="42">
        <f t="shared" si="8"/>
        <v>7666.67</v>
      </c>
      <c r="AW27" s="42">
        <f t="shared" si="8"/>
        <v>7666.67</v>
      </c>
      <c r="AX27" s="42">
        <f t="shared" si="8"/>
        <v>7666.67</v>
      </c>
    </row>
    <row r="28" spans="1:50" x14ac:dyDescent="0.3">
      <c r="A28" s="28" t="s">
        <v>741</v>
      </c>
      <c r="B28" s="38"/>
      <c r="C28" s="60">
        <v>92000</v>
      </c>
      <c r="D28" s="505"/>
      <c r="E28" s="505"/>
      <c r="F28" s="505"/>
      <c r="G28" s="505"/>
      <c r="H28" s="505">
        <v>85000</v>
      </c>
      <c r="I28" s="505">
        <v>85000</v>
      </c>
      <c r="J28" s="41"/>
      <c r="K28" s="41"/>
      <c r="L28" s="55">
        <v>41365</v>
      </c>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f t="shared" si="8"/>
        <v>7666.67</v>
      </c>
      <c r="AQ28" s="42">
        <f t="shared" si="8"/>
        <v>7666.67</v>
      </c>
      <c r="AR28" s="42">
        <f t="shared" si="8"/>
        <v>7666.67</v>
      </c>
      <c r="AS28" s="42">
        <f t="shared" si="8"/>
        <v>7666.67</v>
      </c>
      <c r="AT28" s="42">
        <f t="shared" si="8"/>
        <v>7666.67</v>
      </c>
      <c r="AU28" s="42">
        <f t="shared" si="8"/>
        <v>7666.67</v>
      </c>
      <c r="AV28" s="42">
        <f t="shared" si="8"/>
        <v>7666.67</v>
      </c>
      <c r="AW28" s="42">
        <f t="shared" si="8"/>
        <v>7666.67</v>
      </c>
      <c r="AX28" s="42">
        <f t="shared" si="8"/>
        <v>7666.67</v>
      </c>
    </row>
    <row r="29" spans="1:50" x14ac:dyDescent="0.3">
      <c r="A29" s="28" t="s">
        <v>742</v>
      </c>
      <c r="B29" s="38"/>
      <c r="C29" s="60">
        <f>131000+21000</f>
        <v>152000</v>
      </c>
      <c r="D29" s="505"/>
      <c r="E29" s="505"/>
      <c r="F29" s="505"/>
      <c r="G29" s="505"/>
      <c r="H29" s="505"/>
      <c r="I29" s="505">
        <v>99000</v>
      </c>
      <c r="J29" s="41"/>
      <c r="K29" s="41"/>
      <c r="L29" s="55">
        <v>41395</v>
      </c>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f t="shared" si="8"/>
        <v>12666.67</v>
      </c>
      <c r="AR29" s="42">
        <f t="shared" si="8"/>
        <v>12666.67</v>
      </c>
      <c r="AS29" s="42">
        <f t="shared" si="8"/>
        <v>12666.67</v>
      </c>
      <c r="AT29" s="42">
        <f t="shared" si="8"/>
        <v>12666.67</v>
      </c>
      <c r="AU29" s="42">
        <f t="shared" si="8"/>
        <v>12666.67</v>
      </c>
      <c r="AV29" s="42">
        <f t="shared" si="8"/>
        <v>12666.67</v>
      </c>
      <c r="AW29" s="42">
        <f t="shared" si="8"/>
        <v>12666.67</v>
      </c>
      <c r="AX29" s="42">
        <f t="shared" si="8"/>
        <v>12666.67</v>
      </c>
    </row>
    <row r="30" spans="1:50" x14ac:dyDescent="0.3">
      <c r="A30" s="28" t="s">
        <v>743</v>
      </c>
      <c r="B30" s="38"/>
      <c r="C30" s="60">
        <f>131000+21000</f>
        <v>152000</v>
      </c>
      <c r="D30" s="505"/>
      <c r="E30" s="505"/>
      <c r="F30" s="505"/>
      <c r="G30" s="505"/>
      <c r="H30" s="505"/>
      <c r="I30" s="505">
        <v>99000</v>
      </c>
      <c r="J30" s="41"/>
      <c r="K30" s="41"/>
      <c r="L30" s="55">
        <v>41395</v>
      </c>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f t="shared" si="8"/>
        <v>12666.67</v>
      </c>
      <c r="AR30" s="42">
        <f t="shared" si="8"/>
        <v>12666.67</v>
      </c>
      <c r="AS30" s="42">
        <f t="shared" si="8"/>
        <v>12666.67</v>
      </c>
      <c r="AT30" s="42">
        <f t="shared" si="8"/>
        <v>12666.67</v>
      </c>
      <c r="AU30" s="42">
        <f t="shared" si="8"/>
        <v>12666.67</v>
      </c>
      <c r="AV30" s="42">
        <f t="shared" si="8"/>
        <v>12666.67</v>
      </c>
      <c r="AW30" s="42">
        <f t="shared" si="8"/>
        <v>12666.67</v>
      </c>
      <c r="AX30" s="42">
        <f t="shared" si="8"/>
        <v>12666.67</v>
      </c>
    </row>
    <row r="31" spans="1:50" x14ac:dyDescent="0.3">
      <c r="A31" s="28" t="s">
        <v>744</v>
      </c>
      <c r="B31" s="38"/>
      <c r="C31" s="60">
        <f>147000+30000</f>
        <v>177000</v>
      </c>
      <c r="D31" s="505"/>
      <c r="E31" s="505"/>
      <c r="F31" s="505"/>
      <c r="G31" s="505"/>
      <c r="H31" s="505"/>
      <c r="I31" s="505">
        <v>115000</v>
      </c>
      <c r="J31" s="41"/>
      <c r="K31" s="41"/>
      <c r="L31" s="55">
        <v>41275</v>
      </c>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f t="shared" si="8"/>
        <v>14750</v>
      </c>
      <c r="AN31" s="42">
        <f t="shared" ref="AN31:AX52" si="10">ROUND($C31/12,2)</f>
        <v>14750</v>
      </c>
      <c r="AO31" s="42">
        <f t="shared" si="10"/>
        <v>14750</v>
      </c>
      <c r="AP31" s="42">
        <f t="shared" si="10"/>
        <v>14750</v>
      </c>
      <c r="AQ31" s="42">
        <f t="shared" si="10"/>
        <v>14750</v>
      </c>
      <c r="AR31" s="42">
        <f t="shared" si="10"/>
        <v>14750</v>
      </c>
      <c r="AS31" s="42">
        <f t="shared" si="10"/>
        <v>14750</v>
      </c>
      <c r="AT31" s="42">
        <f t="shared" si="10"/>
        <v>14750</v>
      </c>
      <c r="AU31" s="42">
        <f t="shared" si="10"/>
        <v>14750</v>
      </c>
      <c r="AV31" s="42">
        <f t="shared" si="10"/>
        <v>14750</v>
      </c>
      <c r="AW31" s="42">
        <f t="shared" si="10"/>
        <v>14750</v>
      </c>
      <c r="AX31" s="42">
        <f t="shared" si="10"/>
        <v>14750</v>
      </c>
    </row>
    <row r="32" spans="1:50" x14ac:dyDescent="0.3">
      <c r="A32" s="28" t="s">
        <v>745</v>
      </c>
      <c r="B32" s="38"/>
      <c r="C32" s="60">
        <f>69000-3750</f>
        <v>65250</v>
      </c>
      <c r="D32" s="505" t="s">
        <v>56</v>
      </c>
      <c r="E32" s="505"/>
      <c r="F32" s="505"/>
      <c r="G32" s="505"/>
      <c r="H32" s="505"/>
      <c r="I32" s="505">
        <v>70000</v>
      </c>
      <c r="J32" s="41"/>
      <c r="K32" s="41"/>
      <c r="L32" s="55">
        <v>41275</v>
      </c>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f t="shared" ref="AM32:AU52" si="11">ROUND($C32/12,2)</f>
        <v>5437.5</v>
      </c>
      <c r="AN32" s="42">
        <f t="shared" si="11"/>
        <v>5437.5</v>
      </c>
      <c r="AO32" s="42">
        <f t="shared" si="11"/>
        <v>5437.5</v>
      </c>
      <c r="AP32" s="42">
        <f t="shared" si="11"/>
        <v>5437.5</v>
      </c>
      <c r="AQ32" s="42">
        <f t="shared" si="11"/>
        <v>5437.5</v>
      </c>
      <c r="AR32" s="42">
        <f t="shared" si="11"/>
        <v>5437.5</v>
      </c>
      <c r="AS32" s="42">
        <f t="shared" si="11"/>
        <v>5437.5</v>
      </c>
      <c r="AT32" s="42">
        <f t="shared" si="11"/>
        <v>5437.5</v>
      </c>
      <c r="AU32" s="42">
        <f t="shared" si="11"/>
        <v>5437.5</v>
      </c>
      <c r="AV32" s="42">
        <f t="shared" si="10"/>
        <v>5437.5</v>
      </c>
      <c r="AW32" s="42">
        <f t="shared" si="10"/>
        <v>5437.5</v>
      </c>
      <c r="AX32" s="42">
        <f t="shared" si="10"/>
        <v>5437.5</v>
      </c>
    </row>
    <row r="33" spans="1:50" x14ac:dyDescent="0.3">
      <c r="A33" s="28" t="s">
        <v>689</v>
      </c>
      <c r="B33" s="38"/>
      <c r="C33" s="60">
        <v>60000</v>
      </c>
      <c r="D33" s="505"/>
      <c r="E33" s="505"/>
      <c r="F33" s="505"/>
      <c r="G33" s="505"/>
      <c r="H33" s="505">
        <v>25000</v>
      </c>
      <c r="I33" s="505">
        <v>25000</v>
      </c>
      <c r="J33" s="41"/>
      <c r="K33" s="41"/>
      <c r="L33" s="55">
        <v>41275</v>
      </c>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f t="shared" si="11"/>
        <v>5000</v>
      </c>
      <c r="AN33" s="42">
        <f t="shared" si="11"/>
        <v>5000</v>
      </c>
      <c r="AO33" s="42">
        <f t="shared" si="11"/>
        <v>5000</v>
      </c>
      <c r="AP33" s="42">
        <f t="shared" si="11"/>
        <v>5000</v>
      </c>
      <c r="AQ33" s="42">
        <f t="shared" si="11"/>
        <v>5000</v>
      </c>
      <c r="AR33" s="42">
        <f t="shared" si="11"/>
        <v>5000</v>
      </c>
      <c r="AS33" s="42">
        <f t="shared" si="11"/>
        <v>5000</v>
      </c>
      <c r="AT33" s="42">
        <f t="shared" si="11"/>
        <v>5000</v>
      </c>
      <c r="AU33" s="42">
        <f t="shared" si="11"/>
        <v>5000</v>
      </c>
      <c r="AV33" s="42">
        <f t="shared" si="10"/>
        <v>5000</v>
      </c>
      <c r="AW33" s="42">
        <f t="shared" si="10"/>
        <v>5000</v>
      </c>
      <c r="AX33" s="42">
        <f t="shared" si="10"/>
        <v>5000</v>
      </c>
    </row>
    <row r="34" spans="1:50" x14ac:dyDescent="0.3">
      <c r="A34" s="28" t="s">
        <v>689</v>
      </c>
      <c r="B34" s="38"/>
      <c r="C34" s="60">
        <v>60000</v>
      </c>
      <c r="D34" s="505"/>
      <c r="E34" s="505"/>
      <c r="F34" s="505"/>
      <c r="G34" s="505"/>
      <c r="H34" s="505">
        <v>25000</v>
      </c>
      <c r="I34" s="505">
        <v>25000</v>
      </c>
      <c r="J34" s="41"/>
      <c r="K34" s="41"/>
      <c r="L34" s="55">
        <v>41275</v>
      </c>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f t="shared" si="11"/>
        <v>5000</v>
      </c>
      <c r="AN34" s="42">
        <f t="shared" si="11"/>
        <v>5000</v>
      </c>
      <c r="AO34" s="42">
        <f t="shared" si="11"/>
        <v>5000</v>
      </c>
      <c r="AP34" s="42">
        <f t="shared" si="11"/>
        <v>5000</v>
      </c>
      <c r="AQ34" s="42">
        <f t="shared" si="11"/>
        <v>5000</v>
      </c>
      <c r="AR34" s="42">
        <f t="shared" si="11"/>
        <v>5000</v>
      </c>
      <c r="AS34" s="42">
        <f t="shared" si="11"/>
        <v>5000</v>
      </c>
      <c r="AT34" s="42">
        <f t="shared" si="11"/>
        <v>5000</v>
      </c>
      <c r="AU34" s="42">
        <f t="shared" si="11"/>
        <v>5000</v>
      </c>
      <c r="AV34" s="42">
        <f t="shared" si="10"/>
        <v>5000</v>
      </c>
      <c r="AW34" s="42">
        <f t="shared" si="10"/>
        <v>5000</v>
      </c>
      <c r="AX34" s="42">
        <f t="shared" si="10"/>
        <v>5000</v>
      </c>
    </row>
    <row r="35" spans="1:50" x14ac:dyDescent="0.3">
      <c r="A35" s="28" t="s">
        <v>689</v>
      </c>
      <c r="B35" s="38"/>
      <c r="C35" s="60">
        <v>60000</v>
      </c>
      <c r="D35" s="505"/>
      <c r="E35" s="505"/>
      <c r="F35" s="505"/>
      <c r="G35" s="505"/>
      <c r="H35" s="505">
        <v>25000</v>
      </c>
      <c r="I35" s="505">
        <v>25000</v>
      </c>
      <c r="J35" s="41"/>
      <c r="K35" s="41"/>
      <c r="L35" s="55">
        <v>41275</v>
      </c>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f t="shared" si="11"/>
        <v>5000</v>
      </c>
      <c r="AN35" s="42">
        <f t="shared" si="11"/>
        <v>5000</v>
      </c>
      <c r="AO35" s="42">
        <f t="shared" si="11"/>
        <v>5000</v>
      </c>
      <c r="AP35" s="42">
        <f t="shared" si="11"/>
        <v>5000</v>
      </c>
      <c r="AQ35" s="42">
        <f t="shared" si="11"/>
        <v>5000</v>
      </c>
      <c r="AR35" s="42">
        <f t="shared" si="11"/>
        <v>5000</v>
      </c>
      <c r="AS35" s="42">
        <f t="shared" si="11"/>
        <v>5000</v>
      </c>
      <c r="AT35" s="42">
        <f t="shared" si="11"/>
        <v>5000</v>
      </c>
      <c r="AU35" s="42">
        <f t="shared" si="11"/>
        <v>5000</v>
      </c>
      <c r="AV35" s="42">
        <f t="shared" si="10"/>
        <v>5000</v>
      </c>
      <c r="AW35" s="42">
        <f t="shared" si="10"/>
        <v>5000</v>
      </c>
      <c r="AX35" s="42">
        <f t="shared" si="10"/>
        <v>5000</v>
      </c>
    </row>
    <row r="36" spans="1:50" x14ac:dyDescent="0.3">
      <c r="A36" s="28" t="s">
        <v>689</v>
      </c>
      <c r="B36" s="38"/>
      <c r="C36" s="60">
        <v>60000</v>
      </c>
      <c r="D36" s="505"/>
      <c r="E36" s="505"/>
      <c r="F36" s="505"/>
      <c r="G36" s="505"/>
      <c r="H36" s="505">
        <v>25000</v>
      </c>
      <c r="I36" s="505">
        <v>25000</v>
      </c>
      <c r="J36" s="41"/>
      <c r="K36" s="41"/>
      <c r="L36" s="55">
        <v>41306</v>
      </c>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f t="shared" si="11"/>
        <v>5000</v>
      </c>
      <c r="AO36" s="42">
        <f t="shared" si="11"/>
        <v>5000</v>
      </c>
      <c r="AP36" s="42">
        <f t="shared" si="11"/>
        <v>5000</v>
      </c>
      <c r="AQ36" s="42">
        <f t="shared" si="11"/>
        <v>5000</v>
      </c>
      <c r="AR36" s="42">
        <f t="shared" si="11"/>
        <v>5000</v>
      </c>
      <c r="AS36" s="42">
        <f t="shared" si="11"/>
        <v>5000</v>
      </c>
      <c r="AT36" s="42">
        <f t="shared" si="11"/>
        <v>5000</v>
      </c>
      <c r="AU36" s="42">
        <f t="shared" si="11"/>
        <v>5000</v>
      </c>
      <c r="AV36" s="42">
        <f t="shared" si="10"/>
        <v>5000</v>
      </c>
      <c r="AW36" s="42">
        <f t="shared" si="10"/>
        <v>5000</v>
      </c>
      <c r="AX36" s="42">
        <f t="shared" si="10"/>
        <v>5000</v>
      </c>
    </row>
    <row r="37" spans="1:50" x14ac:dyDescent="0.3">
      <c r="A37" s="28" t="s">
        <v>689</v>
      </c>
      <c r="B37" s="38"/>
      <c r="C37" s="60">
        <v>60000</v>
      </c>
      <c r="D37" s="505"/>
      <c r="E37" s="505"/>
      <c r="F37" s="505"/>
      <c r="G37" s="505"/>
      <c r="H37" s="505">
        <v>25000</v>
      </c>
      <c r="I37" s="505">
        <v>25000</v>
      </c>
      <c r="J37" s="41"/>
      <c r="K37" s="41"/>
      <c r="L37" s="55">
        <v>41306</v>
      </c>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f t="shared" si="11"/>
        <v>5000</v>
      </c>
      <c r="AO37" s="42">
        <f t="shared" si="11"/>
        <v>5000</v>
      </c>
      <c r="AP37" s="42">
        <f t="shared" si="11"/>
        <v>5000</v>
      </c>
      <c r="AQ37" s="42">
        <f t="shared" si="11"/>
        <v>5000</v>
      </c>
      <c r="AR37" s="42">
        <f t="shared" si="11"/>
        <v>5000</v>
      </c>
      <c r="AS37" s="42">
        <f t="shared" si="11"/>
        <v>5000</v>
      </c>
      <c r="AT37" s="42">
        <f t="shared" si="11"/>
        <v>5000</v>
      </c>
      <c r="AU37" s="42">
        <f t="shared" si="11"/>
        <v>5000</v>
      </c>
      <c r="AV37" s="42">
        <f t="shared" si="10"/>
        <v>5000</v>
      </c>
      <c r="AW37" s="42">
        <f t="shared" si="10"/>
        <v>5000</v>
      </c>
      <c r="AX37" s="42">
        <f t="shared" si="10"/>
        <v>5000</v>
      </c>
    </row>
    <row r="38" spans="1:50" x14ac:dyDescent="0.3">
      <c r="A38" s="28" t="s">
        <v>689</v>
      </c>
      <c r="B38" s="38"/>
      <c r="C38" s="60">
        <v>60000</v>
      </c>
      <c r="D38" s="505"/>
      <c r="E38" s="505"/>
      <c r="F38" s="505"/>
      <c r="G38" s="505"/>
      <c r="H38" s="505">
        <v>25000</v>
      </c>
      <c r="I38" s="505">
        <v>25000</v>
      </c>
      <c r="J38" s="41"/>
      <c r="K38" s="41"/>
      <c r="L38" s="55">
        <v>41334</v>
      </c>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f t="shared" si="11"/>
        <v>5000</v>
      </c>
      <c r="AP38" s="42">
        <f t="shared" si="11"/>
        <v>5000</v>
      </c>
      <c r="AQ38" s="42">
        <f t="shared" si="11"/>
        <v>5000</v>
      </c>
      <c r="AR38" s="42">
        <f t="shared" si="11"/>
        <v>5000</v>
      </c>
      <c r="AS38" s="42">
        <f t="shared" si="11"/>
        <v>5000</v>
      </c>
      <c r="AT38" s="42">
        <f t="shared" si="11"/>
        <v>5000</v>
      </c>
      <c r="AU38" s="42">
        <f t="shared" si="11"/>
        <v>5000</v>
      </c>
      <c r="AV38" s="42">
        <f t="shared" si="10"/>
        <v>5000</v>
      </c>
      <c r="AW38" s="42">
        <f t="shared" si="10"/>
        <v>5000</v>
      </c>
      <c r="AX38" s="42">
        <f t="shared" si="10"/>
        <v>5000</v>
      </c>
    </row>
    <row r="39" spans="1:50" x14ac:dyDescent="0.3">
      <c r="A39" s="28" t="s">
        <v>689</v>
      </c>
      <c r="B39" s="38"/>
      <c r="C39" s="60">
        <v>60000</v>
      </c>
      <c r="D39" s="505"/>
      <c r="E39" s="505"/>
      <c r="F39" s="505"/>
      <c r="G39" s="505"/>
      <c r="H39" s="505">
        <v>25000</v>
      </c>
      <c r="I39" s="505">
        <v>25000</v>
      </c>
      <c r="J39" s="41"/>
      <c r="K39" s="41"/>
      <c r="L39" s="55">
        <v>41334</v>
      </c>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f t="shared" si="11"/>
        <v>5000</v>
      </c>
      <c r="AP39" s="42">
        <f t="shared" si="11"/>
        <v>5000</v>
      </c>
      <c r="AQ39" s="42">
        <f t="shared" si="11"/>
        <v>5000</v>
      </c>
      <c r="AR39" s="42">
        <f t="shared" si="11"/>
        <v>5000</v>
      </c>
      <c r="AS39" s="42">
        <f t="shared" si="11"/>
        <v>5000</v>
      </c>
      <c r="AT39" s="42">
        <f t="shared" si="11"/>
        <v>5000</v>
      </c>
      <c r="AU39" s="42">
        <f t="shared" si="11"/>
        <v>5000</v>
      </c>
      <c r="AV39" s="42">
        <f t="shared" si="10"/>
        <v>5000</v>
      </c>
      <c r="AW39" s="42">
        <f t="shared" si="10"/>
        <v>5000</v>
      </c>
      <c r="AX39" s="42">
        <f t="shared" si="10"/>
        <v>5000</v>
      </c>
    </row>
    <row r="40" spans="1:50" x14ac:dyDescent="0.3">
      <c r="A40" s="28" t="s">
        <v>769</v>
      </c>
      <c r="B40" s="38"/>
      <c r="C40" s="60">
        <f>60000*1.4+15000*0.4</f>
        <v>90000</v>
      </c>
      <c r="D40" s="505"/>
      <c r="E40" s="505"/>
      <c r="F40" s="505"/>
      <c r="G40" s="505"/>
      <c r="H40" s="505">
        <f>H39*1.4</f>
        <v>35000</v>
      </c>
      <c r="I40" s="505">
        <f>I39*1.4</f>
        <v>35000</v>
      </c>
      <c r="J40" s="41"/>
      <c r="K40" s="41"/>
      <c r="L40" s="55">
        <v>41275</v>
      </c>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f t="shared" si="11"/>
        <v>7500</v>
      </c>
      <c r="AN40" s="42">
        <f t="shared" si="11"/>
        <v>7500</v>
      </c>
      <c r="AO40" s="42">
        <f t="shared" si="11"/>
        <v>7500</v>
      </c>
      <c r="AP40" s="42">
        <f t="shared" si="11"/>
        <v>7500</v>
      </c>
      <c r="AQ40" s="42">
        <f t="shared" si="11"/>
        <v>7500</v>
      </c>
      <c r="AR40" s="42">
        <f t="shared" si="11"/>
        <v>7500</v>
      </c>
      <c r="AS40" s="42">
        <f t="shared" si="11"/>
        <v>7500</v>
      </c>
      <c r="AT40" s="42">
        <f t="shared" si="11"/>
        <v>7500</v>
      </c>
      <c r="AU40" s="42">
        <f t="shared" si="11"/>
        <v>7500</v>
      </c>
      <c r="AV40" s="42">
        <f t="shared" si="10"/>
        <v>7500</v>
      </c>
      <c r="AW40" s="42">
        <f t="shared" si="10"/>
        <v>7500</v>
      </c>
      <c r="AX40" s="42">
        <f t="shared" si="10"/>
        <v>7500</v>
      </c>
    </row>
    <row r="41" spans="1:50" x14ac:dyDescent="0.3">
      <c r="A41" s="28" t="s">
        <v>736</v>
      </c>
      <c r="B41" s="38"/>
      <c r="C41" s="60">
        <v>110000</v>
      </c>
      <c r="D41" s="505"/>
      <c r="E41" s="505"/>
      <c r="F41" s="505"/>
      <c r="G41" s="505"/>
      <c r="H41" s="505">
        <v>35000</v>
      </c>
      <c r="I41" s="505">
        <v>35000</v>
      </c>
      <c r="J41" s="41"/>
      <c r="K41" s="41"/>
      <c r="L41" s="55">
        <v>41275</v>
      </c>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f t="shared" si="11"/>
        <v>9166.67</v>
      </c>
      <c r="AN41" s="42">
        <f t="shared" si="11"/>
        <v>9166.67</v>
      </c>
      <c r="AO41" s="42">
        <f t="shared" si="11"/>
        <v>9166.67</v>
      </c>
      <c r="AP41" s="42">
        <f t="shared" si="11"/>
        <v>9166.67</v>
      </c>
      <c r="AQ41" s="42">
        <f t="shared" si="11"/>
        <v>9166.67</v>
      </c>
      <c r="AR41" s="42">
        <f t="shared" si="11"/>
        <v>9166.67</v>
      </c>
      <c r="AS41" s="42">
        <f t="shared" si="11"/>
        <v>9166.67</v>
      </c>
      <c r="AT41" s="42">
        <f t="shared" si="11"/>
        <v>9166.67</v>
      </c>
      <c r="AU41" s="42">
        <f t="shared" si="11"/>
        <v>9166.67</v>
      </c>
      <c r="AV41" s="42">
        <f t="shared" si="10"/>
        <v>9166.67</v>
      </c>
      <c r="AW41" s="42">
        <f t="shared" si="10"/>
        <v>9166.67</v>
      </c>
      <c r="AX41" s="42">
        <f t="shared" si="10"/>
        <v>9166.67</v>
      </c>
    </row>
    <row r="42" spans="1:50" x14ac:dyDescent="0.3">
      <c r="A42" s="28" t="s">
        <v>513</v>
      </c>
      <c r="B42" s="38"/>
      <c r="C42" s="60">
        <v>80000</v>
      </c>
      <c r="D42" s="60">
        <v>5000</v>
      </c>
      <c r="E42" s="60">
        <v>5000</v>
      </c>
      <c r="F42" s="60">
        <v>5000</v>
      </c>
      <c r="G42" s="505"/>
      <c r="H42" s="505"/>
      <c r="I42" s="505"/>
      <c r="J42" s="41"/>
      <c r="K42" s="41"/>
      <c r="L42" s="55">
        <v>41275</v>
      </c>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f t="shared" si="11"/>
        <v>6666.67</v>
      </c>
      <c r="AN42" s="42">
        <f t="shared" si="11"/>
        <v>6666.67</v>
      </c>
      <c r="AO42" s="42">
        <f t="shared" si="11"/>
        <v>6666.67</v>
      </c>
      <c r="AP42" s="42">
        <f t="shared" si="11"/>
        <v>6666.67</v>
      </c>
      <c r="AQ42" s="42">
        <f t="shared" si="11"/>
        <v>6666.67</v>
      </c>
      <c r="AR42" s="42">
        <f t="shared" si="11"/>
        <v>6666.67</v>
      </c>
      <c r="AS42" s="42">
        <f t="shared" si="11"/>
        <v>6666.67</v>
      </c>
      <c r="AT42" s="42">
        <f t="shared" si="11"/>
        <v>6666.67</v>
      </c>
      <c r="AU42" s="42">
        <f t="shared" si="11"/>
        <v>6666.67</v>
      </c>
      <c r="AV42" s="42">
        <f t="shared" si="10"/>
        <v>6666.67</v>
      </c>
      <c r="AW42" s="42">
        <f t="shared" si="10"/>
        <v>6666.67</v>
      </c>
      <c r="AX42" s="42">
        <f t="shared" si="10"/>
        <v>6666.67</v>
      </c>
    </row>
    <row r="43" spans="1:50" x14ac:dyDescent="0.3">
      <c r="A43" s="28" t="s">
        <v>513</v>
      </c>
      <c r="B43" s="38"/>
      <c r="C43" s="60">
        <v>80000</v>
      </c>
      <c r="D43" s="60">
        <v>5000</v>
      </c>
      <c r="E43" s="60">
        <v>5000</v>
      </c>
      <c r="F43" s="60">
        <v>5000</v>
      </c>
      <c r="G43" s="505"/>
      <c r="H43" s="505"/>
      <c r="I43" s="505"/>
      <c r="J43" s="41"/>
      <c r="K43" s="41"/>
      <c r="L43" s="55">
        <v>41275</v>
      </c>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f t="shared" si="11"/>
        <v>6666.67</v>
      </c>
      <c r="AN43" s="42">
        <f t="shared" si="11"/>
        <v>6666.67</v>
      </c>
      <c r="AO43" s="42">
        <f t="shared" si="11"/>
        <v>6666.67</v>
      </c>
      <c r="AP43" s="42">
        <f t="shared" si="11"/>
        <v>6666.67</v>
      </c>
      <c r="AQ43" s="42">
        <f t="shared" si="11"/>
        <v>6666.67</v>
      </c>
      <c r="AR43" s="42">
        <f t="shared" si="11"/>
        <v>6666.67</v>
      </c>
      <c r="AS43" s="42">
        <f t="shared" si="11"/>
        <v>6666.67</v>
      </c>
      <c r="AT43" s="42">
        <f t="shared" si="11"/>
        <v>6666.67</v>
      </c>
      <c r="AU43" s="42">
        <f t="shared" si="11"/>
        <v>6666.67</v>
      </c>
      <c r="AV43" s="42">
        <f t="shared" si="10"/>
        <v>6666.67</v>
      </c>
      <c r="AW43" s="42">
        <f t="shared" si="10"/>
        <v>6666.67</v>
      </c>
      <c r="AX43" s="42">
        <f t="shared" si="10"/>
        <v>6666.67</v>
      </c>
    </row>
    <row r="44" spans="1:50" x14ac:dyDescent="0.3">
      <c r="A44" s="28" t="s">
        <v>513</v>
      </c>
      <c r="B44" s="38"/>
      <c r="C44" s="60">
        <v>80000</v>
      </c>
      <c r="D44" s="60">
        <v>5000</v>
      </c>
      <c r="E44" s="60">
        <v>5000</v>
      </c>
      <c r="F44" s="60">
        <v>5000</v>
      </c>
      <c r="G44" s="505"/>
      <c r="H44" s="505"/>
      <c r="I44" s="505"/>
      <c r="J44" s="41"/>
      <c r="K44" s="41"/>
      <c r="L44" s="55">
        <v>41365</v>
      </c>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f t="shared" si="11"/>
        <v>6666.67</v>
      </c>
      <c r="AQ44" s="42">
        <f t="shared" si="11"/>
        <v>6666.67</v>
      </c>
      <c r="AR44" s="42">
        <f t="shared" si="11"/>
        <v>6666.67</v>
      </c>
      <c r="AS44" s="42">
        <f t="shared" si="11"/>
        <v>6666.67</v>
      </c>
      <c r="AT44" s="42">
        <f t="shared" si="11"/>
        <v>6666.67</v>
      </c>
      <c r="AU44" s="42">
        <f t="shared" si="11"/>
        <v>6666.67</v>
      </c>
      <c r="AV44" s="42">
        <f t="shared" si="10"/>
        <v>6666.67</v>
      </c>
      <c r="AW44" s="42">
        <f t="shared" si="10"/>
        <v>6666.67</v>
      </c>
      <c r="AX44" s="42">
        <f t="shared" si="10"/>
        <v>6666.67</v>
      </c>
    </row>
    <row r="45" spans="1:50" x14ac:dyDescent="0.3">
      <c r="A45" s="28" t="s">
        <v>513</v>
      </c>
      <c r="B45" s="38"/>
      <c r="C45" s="60">
        <v>80000</v>
      </c>
      <c r="D45" s="60">
        <v>5000</v>
      </c>
      <c r="E45" s="60">
        <v>5000</v>
      </c>
      <c r="F45" s="60">
        <v>5000</v>
      </c>
      <c r="G45" s="505"/>
      <c r="H45" s="505"/>
      <c r="I45" s="505"/>
      <c r="J45" s="41"/>
      <c r="K45" s="41"/>
      <c r="L45" s="55">
        <v>41365</v>
      </c>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f t="shared" si="11"/>
        <v>6666.67</v>
      </c>
      <c r="AQ45" s="42">
        <f t="shared" si="11"/>
        <v>6666.67</v>
      </c>
      <c r="AR45" s="42">
        <f t="shared" si="11"/>
        <v>6666.67</v>
      </c>
      <c r="AS45" s="42">
        <f t="shared" si="11"/>
        <v>6666.67</v>
      </c>
      <c r="AT45" s="42">
        <f t="shared" si="11"/>
        <v>6666.67</v>
      </c>
      <c r="AU45" s="42">
        <f t="shared" si="11"/>
        <v>6666.67</v>
      </c>
      <c r="AV45" s="42">
        <f t="shared" si="10"/>
        <v>6666.67</v>
      </c>
      <c r="AW45" s="42">
        <f t="shared" si="10"/>
        <v>6666.67</v>
      </c>
      <c r="AX45" s="42">
        <f t="shared" si="10"/>
        <v>6666.67</v>
      </c>
    </row>
    <row r="46" spans="1:50" x14ac:dyDescent="0.3">
      <c r="A46" s="28" t="s">
        <v>3</v>
      </c>
      <c r="B46" s="38"/>
      <c r="C46" s="60">
        <v>80000</v>
      </c>
      <c r="D46" s="60">
        <v>5000</v>
      </c>
      <c r="E46" s="60">
        <v>5000</v>
      </c>
      <c r="F46" s="60">
        <v>5000</v>
      </c>
      <c r="G46" s="505"/>
      <c r="H46" s="505"/>
      <c r="I46" s="505"/>
      <c r="J46" s="41"/>
      <c r="K46" s="41"/>
      <c r="L46" s="55">
        <v>41275</v>
      </c>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f t="shared" si="11"/>
        <v>6666.67</v>
      </c>
      <c r="AN46" s="42">
        <f t="shared" si="11"/>
        <v>6666.67</v>
      </c>
      <c r="AO46" s="42">
        <f t="shared" si="11"/>
        <v>6666.67</v>
      </c>
      <c r="AP46" s="42">
        <f t="shared" si="11"/>
        <v>6666.67</v>
      </c>
      <c r="AQ46" s="42">
        <f t="shared" si="11"/>
        <v>6666.67</v>
      </c>
      <c r="AR46" s="42">
        <f t="shared" si="11"/>
        <v>6666.67</v>
      </c>
      <c r="AS46" s="42">
        <f t="shared" si="11"/>
        <v>6666.67</v>
      </c>
      <c r="AT46" s="42">
        <f t="shared" si="11"/>
        <v>6666.67</v>
      </c>
      <c r="AU46" s="42">
        <f t="shared" si="11"/>
        <v>6666.67</v>
      </c>
      <c r="AV46" s="42">
        <f t="shared" si="10"/>
        <v>6666.67</v>
      </c>
      <c r="AW46" s="42">
        <f t="shared" si="10"/>
        <v>6666.67</v>
      </c>
      <c r="AX46" s="42">
        <f t="shared" si="10"/>
        <v>6666.67</v>
      </c>
    </row>
    <row r="47" spans="1:50" x14ac:dyDescent="0.3">
      <c r="A47" s="28" t="s">
        <v>3</v>
      </c>
      <c r="B47" s="38"/>
      <c r="C47" s="60">
        <v>80000</v>
      </c>
      <c r="D47" s="60">
        <v>5000</v>
      </c>
      <c r="E47" s="60">
        <v>5000</v>
      </c>
      <c r="F47" s="60">
        <v>5000</v>
      </c>
      <c r="G47" s="505"/>
      <c r="H47" s="505"/>
      <c r="I47" s="505"/>
      <c r="J47" s="41"/>
      <c r="K47" s="41"/>
      <c r="L47" s="55">
        <v>41275</v>
      </c>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f t="shared" si="11"/>
        <v>6666.67</v>
      </c>
      <c r="AN47" s="42">
        <f t="shared" si="11"/>
        <v>6666.67</v>
      </c>
      <c r="AO47" s="42">
        <f t="shared" si="11"/>
        <v>6666.67</v>
      </c>
      <c r="AP47" s="42">
        <f t="shared" si="11"/>
        <v>6666.67</v>
      </c>
      <c r="AQ47" s="42">
        <f t="shared" si="11"/>
        <v>6666.67</v>
      </c>
      <c r="AR47" s="42">
        <f t="shared" si="11"/>
        <v>6666.67</v>
      </c>
      <c r="AS47" s="42">
        <f t="shared" si="11"/>
        <v>6666.67</v>
      </c>
      <c r="AT47" s="42">
        <f t="shared" si="11"/>
        <v>6666.67</v>
      </c>
      <c r="AU47" s="42">
        <f t="shared" si="11"/>
        <v>6666.67</v>
      </c>
      <c r="AV47" s="42">
        <f t="shared" si="10"/>
        <v>6666.67</v>
      </c>
      <c r="AW47" s="42">
        <f t="shared" si="10"/>
        <v>6666.67</v>
      </c>
      <c r="AX47" s="42">
        <f t="shared" si="10"/>
        <v>6666.67</v>
      </c>
    </row>
    <row r="48" spans="1:50" x14ac:dyDescent="0.3">
      <c r="A48" s="28" t="s">
        <v>3</v>
      </c>
      <c r="B48" s="38"/>
      <c r="C48" s="60">
        <v>80000</v>
      </c>
      <c r="D48" s="60">
        <v>5000</v>
      </c>
      <c r="E48" s="60">
        <v>5000</v>
      </c>
      <c r="F48" s="60">
        <v>5000</v>
      </c>
      <c r="G48" s="505"/>
      <c r="H48" s="505"/>
      <c r="I48" s="505"/>
      <c r="J48" s="41"/>
      <c r="K48" s="41"/>
      <c r="L48" s="55">
        <v>41334</v>
      </c>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f t="shared" si="11"/>
        <v>6666.67</v>
      </c>
      <c r="AP48" s="42">
        <f t="shared" si="11"/>
        <v>6666.67</v>
      </c>
      <c r="AQ48" s="42">
        <f t="shared" si="11"/>
        <v>6666.67</v>
      </c>
      <c r="AR48" s="42">
        <f t="shared" si="11"/>
        <v>6666.67</v>
      </c>
      <c r="AS48" s="42">
        <f t="shared" si="11"/>
        <v>6666.67</v>
      </c>
      <c r="AT48" s="42">
        <f t="shared" si="11"/>
        <v>6666.67</v>
      </c>
      <c r="AU48" s="42">
        <f t="shared" si="11"/>
        <v>6666.67</v>
      </c>
      <c r="AV48" s="42">
        <f t="shared" si="10"/>
        <v>6666.67</v>
      </c>
      <c r="AW48" s="42">
        <f t="shared" si="10"/>
        <v>6666.67</v>
      </c>
      <c r="AX48" s="42">
        <f t="shared" si="10"/>
        <v>6666.67</v>
      </c>
    </row>
    <row r="49" spans="1:50" x14ac:dyDescent="0.3">
      <c r="A49" s="28" t="s">
        <v>3</v>
      </c>
      <c r="B49" s="38"/>
      <c r="C49" s="60">
        <v>80000</v>
      </c>
      <c r="D49" s="60">
        <v>5000</v>
      </c>
      <c r="E49" s="60">
        <v>5000</v>
      </c>
      <c r="F49" s="60">
        <v>5000</v>
      </c>
      <c r="G49" s="505"/>
      <c r="H49" s="505"/>
      <c r="I49" s="505"/>
      <c r="J49" s="41"/>
      <c r="K49" s="41"/>
      <c r="L49" s="55">
        <v>41334</v>
      </c>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f t="shared" si="11"/>
        <v>6666.67</v>
      </c>
      <c r="AP49" s="42">
        <f t="shared" si="11"/>
        <v>6666.67</v>
      </c>
      <c r="AQ49" s="42">
        <f t="shared" si="11"/>
        <v>6666.67</v>
      </c>
      <c r="AR49" s="42">
        <f t="shared" si="11"/>
        <v>6666.67</v>
      </c>
      <c r="AS49" s="42">
        <f t="shared" si="11"/>
        <v>6666.67</v>
      </c>
      <c r="AT49" s="42">
        <f t="shared" si="11"/>
        <v>6666.67</v>
      </c>
      <c r="AU49" s="42">
        <f t="shared" si="11"/>
        <v>6666.67</v>
      </c>
      <c r="AV49" s="42">
        <f t="shared" si="10"/>
        <v>6666.67</v>
      </c>
      <c r="AW49" s="42">
        <f t="shared" si="10"/>
        <v>6666.67</v>
      </c>
      <c r="AX49" s="42">
        <f t="shared" si="10"/>
        <v>6666.67</v>
      </c>
    </row>
    <row r="50" spans="1:50" x14ac:dyDescent="0.3">
      <c r="A50" s="28" t="s">
        <v>3</v>
      </c>
      <c r="B50" s="38"/>
      <c r="C50" s="60">
        <v>80000</v>
      </c>
      <c r="D50" s="60">
        <v>5000</v>
      </c>
      <c r="E50" s="60">
        <v>5000</v>
      </c>
      <c r="F50" s="60">
        <v>5000</v>
      </c>
      <c r="G50" s="505"/>
      <c r="H50" s="505"/>
      <c r="I50" s="505"/>
      <c r="J50" s="41"/>
      <c r="K50" s="41"/>
      <c r="L50" s="55">
        <v>41365</v>
      </c>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f t="shared" si="11"/>
        <v>6666.67</v>
      </c>
      <c r="AQ50" s="42">
        <f t="shared" si="11"/>
        <v>6666.67</v>
      </c>
      <c r="AR50" s="42">
        <f t="shared" si="11"/>
        <v>6666.67</v>
      </c>
      <c r="AS50" s="42">
        <f t="shared" si="11"/>
        <v>6666.67</v>
      </c>
      <c r="AT50" s="42">
        <f t="shared" si="11"/>
        <v>6666.67</v>
      </c>
      <c r="AU50" s="42">
        <f t="shared" si="11"/>
        <v>6666.67</v>
      </c>
      <c r="AV50" s="42">
        <f t="shared" si="10"/>
        <v>6666.67</v>
      </c>
      <c r="AW50" s="42">
        <f t="shared" si="10"/>
        <v>6666.67</v>
      </c>
      <c r="AX50" s="42">
        <f t="shared" si="10"/>
        <v>6666.67</v>
      </c>
    </row>
    <row r="51" spans="1:50" x14ac:dyDescent="0.3">
      <c r="A51" s="28" t="s">
        <v>522</v>
      </c>
      <c r="B51" s="38"/>
      <c r="C51" s="60">
        <v>35000</v>
      </c>
      <c r="D51" s="505"/>
      <c r="E51" s="505"/>
      <c r="F51" s="505"/>
      <c r="G51" s="505"/>
      <c r="H51" s="505"/>
      <c r="I51" s="505"/>
      <c r="J51" s="41"/>
      <c r="K51" s="41"/>
      <c r="L51" s="55">
        <v>41365</v>
      </c>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f t="shared" si="11"/>
        <v>2916.67</v>
      </c>
      <c r="AQ51" s="42">
        <f t="shared" si="11"/>
        <v>2916.67</v>
      </c>
      <c r="AR51" s="42">
        <f t="shared" si="11"/>
        <v>2916.67</v>
      </c>
      <c r="AS51" s="42">
        <f t="shared" si="11"/>
        <v>2916.67</v>
      </c>
      <c r="AT51" s="42">
        <f t="shared" si="11"/>
        <v>2916.67</v>
      </c>
      <c r="AU51" s="42">
        <f t="shared" si="11"/>
        <v>2916.67</v>
      </c>
      <c r="AV51" s="42">
        <f t="shared" si="10"/>
        <v>2916.67</v>
      </c>
      <c r="AW51" s="42">
        <f t="shared" si="10"/>
        <v>2916.67</v>
      </c>
      <c r="AX51" s="42">
        <f t="shared" si="10"/>
        <v>2916.67</v>
      </c>
    </row>
    <row r="52" spans="1:50" x14ac:dyDescent="0.3">
      <c r="A52" s="28" t="s">
        <v>522</v>
      </c>
      <c r="B52" s="38"/>
      <c r="C52" s="60">
        <v>35000</v>
      </c>
      <c r="D52" s="505"/>
      <c r="E52" s="505"/>
      <c r="F52" s="505"/>
      <c r="G52" s="505"/>
      <c r="H52" s="505"/>
      <c r="I52" s="505"/>
      <c r="J52" s="41"/>
      <c r="K52" s="41"/>
      <c r="L52" s="55">
        <v>41456</v>
      </c>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f t="shared" si="11"/>
        <v>2916.67</v>
      </c>
      <c r="AT52" s="42">
        <f t="shared" si="11"/>
        <v>2916.67</v>
      </c>
      <c r="AU52" s="42">
        <f t="shared" si="11"/>
        <v>2916.67</v>
      </c>
      <c r="AV52" s="42">
        <f t="shared" si="10"/>
        <v>2916.67</v>
      </c>
      <c r="AW52" s="42">
        <f t="shared" si="10"/>
        <v>2916.67</v>
      </c>
      <c r="AX52" s="42">
        <f t="shared" si="10"/>
        <v>2916.67</v>
      </c>
    </row>
    <row r="53" spans="1:50" x14ac:dyDescent="0.3">
      <c r="A53" s="38"/>
      <c r="B53" s="38"/>
      <c r="C53" s="60"/>
      <c r="D53" s="60"/>
      <c r="E53" s="60"/>
      <c r="F53" s="60"/>
      <c r="G53" s="60"/>
      <c r="H53" s="60"/>
      <c r="I53" s="60"/>
      <c r="J53" s="41"/>
      <c r="K53" s="41"/>
      <c r="L53" s="55"/>
      <c r="O53" s="42"/>
      <c r="P53" s="42"/>
      <c r="Q53" s="42"/>
      <c r="R53" s="42"/>
      <c r="S53" s="42"/>
      <c r="T53" s="42"/>
      <c r="U53" s="42"/>
      <c r="V53" s="42"/>
      <c r="W53" s="42"/>
      <c r="X53" s="42"/>
      <c r="Y53" s="42"/>
      <c r="Z53" s="42"/>
    </row>
    <row r="54" spans="1:50" x14ac:dyDescent="0.3">
      <c r="A54" s="38"/>
      <c r="B54" s="38"/>
      <c r="C54" s="41"/>
      <c r="D54" s="41"/>
      <c r="E54" s="41"/>
      <c r="F54" s="41"/>
      <c r="G54" s="41"/>
      <c r="H54" s="41"/>
      <c r="I54" s="41"/>
      <c r="J54" s="41"/>
      <c r="K54" s="41"/>
      <c r="L54" s="40"/>
    </row>
    <row r="55" spans="1:50" x14ac:dyDescent="0.3">
      <c r="A55" s="38"/>
      <c r="B55" s="38"/>
      <c r="C55" s="41"/>
      <c r="D55" s="41"/>
      <c r="E55" s="41"/>
      <c r="F55" s="41"/>
      <c r="G55" s="41"/>
      <c r="H55" s="41"/>
      <c r="I55" s="41"/>
      <c r="J55" s="41"/>
      <c r="K55" s="41"/>
      <c r="L55" s="40"/>
      <c r="O55" s="43">
        <f t="shared" ref="O55:AX55" si="12">SUM(O4:O54)</f>
        <v>21666.67</v>
      </c>
      <c r="P55" s="43">
        <f t="shared" si="12"/>
        <v>28333.34</v>
      </c>
      <c r="Q55" s="43">
        <f t="shared" si="12"/>
        <v>31250.010000000002</v>
      </c>
      <c r="R55" s="43">
        <f t="shared" si="12"/>
        <v>31250.010000000002</v>
      </c>
      <c r="S55" s="43">
        <f t="shared" si="12"/>
        <v>52250.02</v>
      </c>
      <c r="T55" s="43">
        <f t="shared" si="12"/>
        <v>52250.02</v>
      </c>
      <c r="U55" s="43">
        <f t="shared" si="12"/>
        <v>52250.02</v>
      </c>
      <c r="V55" s="43">
        <f t="shared" si="12"/>
        <v>67666.69</v>
      </c>
      <c r="W55" s="43">
        <f t="shared" si="12"/>
        <v>67666.69</v>
      </c>
      <c r="X55" s="43">
        <f t="shared" si="12"/>
        <v>74333.36</v>
      </c>
      <c r="Y55" s="43">
        <f t="shared" si="12"/>
        <v>74333.36</v>
      </c>
      <c r="Z55" s="43">
        <f t="shared" si="12"/>
        <v>81000.03</v>
      </c>
      <c r="AA55" s="43">
        <f t="shared" si="12"/>
        <v>91583.360000000001</v>
      </c>
      <c r="AB55" s="43">
        <f t="shared" si="12"/>
        <v>102166.7</v>
      </c>
      <c r="AC55" s="43">
        <f t="shared" si="12"/>
        <v>107166.7</v>
      </c>
      <c r="AD55" s="43">
        <f t="shared" si="12"/>
        <v>107166.7</v>
      </c>
      <c r="AE55" s="43">
        <f t="shared" si="12"/>
        <v>107166.7</v>
      </c>
      <c r="AF55" s="43">
        <f t="shared" si="12"/>
        <v>107166.7</v>
      </c>
      <c r="AG55" s="43">
        <f t="shared" si="12"/>
        <v>113833.37</v>
      </c>
      <c r="AH55" s="43">
        <f t="shared" si="12"/>
        <v>113833.37</v>
      </c>
      <c r="AI55" s="43">
        <f t="shared" si="12"/>
        <v>113833.37</v>
      </c>
      <c r="AJ55" s="43">
        <f t="shared" si="12"/>
        <v>113833.37</v>
      </c>
      <c r="AK55" s="43">
        <f t="shared" si="12"/>
        <v>113833.37</v>
      </c>
      <c r="AL55" s="43">
        <f t="shared" si="12"/>
        <v>113833.37</v>
      </c>
      <c r="AM55" s="43">
        <f t="shared" si="12"/>
        <v>233104.24000000011</v>
      </c>
      <c r="AN55" s="43">
        <f t="shared" si="12"/>
        <v>243104.24000000011</v>
      </c>
      <c r="AO55" s="43">
        <f t="shared" si="12"/>
        <v>266437.58000000013</v>
      </c>
      <c r="AP55" s="43">
        <f t="shared" si="12"/>
        <v>304687.60000000003</v>
      </c>
      <c r="AQ55" s="43">
        <f t="shared" si="12"/>
        <v>330020.93999999994</v>
      </c>
      <c r="AR55" s="43">
        <f t="shared" si="12"/>
        <v>330020.93999999994</v>
      </c>
      <c r="AS55" s="43">
        <f t="shared" si="12"/>
        <v>332937.60999999993</v>
      </c>
      <c r="AT55" s="43">
        <f t="shared" si="12"/>
        <v>332937.60999999993</v>
      </c>
      <c r="AU55" s="43">
        <f t="shared" si="12"/>
        <v>332937.60999999993</v>
      </c>
      <c r="AV55" s="43">
        <f t="shared" si="12"/>
        <v>332937.60999999993</v>
      </c>
      <c r="AW55" s="43">
        <f t="shared" si="12"/>
        <v>332937.60999999993</v>
      </c>
      <c r="AX55" s="43">
        <f t="shared" si="12"/>
        <v>332937.60999999993</v>
      </c>
    </row>
    <row r="56" spans="1:50" x14ac:dyDescent="0.3">
      <c r="L56" s="30" t="s">
        <v>276</v>
      </c>
      <c r="M56" s="45">
        <v>6.2E-2</v>
      </c>
    </row>
    <row r="57" spans="1:50" x14ac:dyDescent="0.3">
      <c r="A57" s="34" t="s">
        <v>11</v>
      </c>
      <c r="C57" s="30" t="s">
        <v>56</v>
      </c>
      <c r="L57" s="30" t="s">
        <v>277</v>
      </c>
      <c r="M57" s="42">
        <v>106800</v>
      </c>
      <c r="N57" s="44" t="s">
        <v>65</v>
      </c>
      <c r="O57" s="81">
        <v>40544</v>
      </c>
      <c r="P57" s="81">
        <v>40575</v>
      </c>
      <c r="Q57" s="81">
        <v>40603</v>
      </c>
      <c r="R57" s="81">
        <v>40634</v>
      </c>
      <c r="S57" s="81">
        <v>40664</v>
      </c>
      <c r="T57" s="81">
        <v>40695</v>
      </c>
      <c r="U57" s="81">
        <v>40725</v>
      </c>
      <c r="V57" s="81">
        <v>40756</v>
      </c>
      <c r="W57" s="81">
        <v>40787</v>
      </c>
      <c r="X57" s="81">
        <v>40817</v>
      </c>
      <c r="Y57" s="81">
        <v>40848</v>
      </c>
      <c r="Z57" s="81">
        <v>40878</v>
      </c>
      <c r="AA57" s="81">
        <v>40909</v>
      </c>
      <c r="AB57" s="81">
        <v>40940</v>
      </c>
      <c r="AC57" s="81">
        <v>40969</v>
      </c>
      <c r="AD57" s="81">
        <v>41000</v>
      </c>
      <c r="AE57" s="81">
        <v>41030</v>
      </c>
      <c r="AF57" s="81">
        <v>41061</v>
      </c>
      <c r="AG57" s="81">
        <v>41091</v>
      </c>
      <c r="AH57" s="81">
        <v>41122</v>
      </c>
      <c r="AI57" s="81">
        <v>41153</v>
      </c>
      <c r="AJ57" s="81">
        <v>41183</v>
      </c>
      <c r="AK57" s="81">
        <v>41214</v>
      </c>
      <c r="AL57" s="81">
        <v>41244</v>
      </c>
      <c r="AM57" s="81">
        <v>41275</v>
      </c>
      <c r="AN57" s="81">
        <v>41306</v>
      </c>
      <c r="AO57" s="81">
        <v>41334</v>
      </c>
      <c r="AP57" s="81">
        <v>41365</v>
      </c>
      <c r="AQ57" s="81">
        <v>41395</v>
      </c>
      <c r="AR57" s="81">
        <v>41426</v>
      </c>
      <c r="AS57" s="81">
        <v>41456</v>
      </c>
      <c r="AT57" s="81">
        <v>41487</v>
      </c>
      <c r="AU57" s="81">
        <v>41518</v>
      </c>
      <c r="AV57" s="81">
        <v>41548</v>
      </c>
      <c r="AW57" s="81">
        <v>41579</v>
      </c>
      <c r="AX57" s="81">
        <v>41609</v>
      </c>
    </row>
    <row r="58" spans="1:50" x14ac:dyDescent="0.3">
      <c r="L58" s="30" t="s">
        <v>278</v>
      </c>
      <c r="M58" s="46">
        <f>M57*M56</f>
        <v>6621.6</v>
      </c>
    </row>
    <row r="59" spans="1:50" x14ac:dyDescent="0.3">
      <c r="A59" s="38" t="str">
        <f>A4</f>
        <v>Lead Software Architect</v>
      </c>
      <c r="O59" s="42">
        <f>ROUND(IF(SUM($N59:N59)&gt;$M$58,0,IF((SUM($N59:N59)+O4*$M$56)&gt;$M$58,$M$58-SUM($N59:N59),O4*$M$56)),2)</f>
        <v>413.33</v>
      </c>
      <c r="P59" s="42">
        <f>ROUND(IF(SUM($O59:O59)&gt;$M$58,0,IF((SUM($O59:O59)+P4*$M$56)&gt;$M$58,$M$58-SUM($O59:O59),P4*$M$56)),2)</f>
        <v>413.33</v>
      </c>
      <c r="Q59" s="42">
        <f>ROUND(IF(SUM($O59:P59)&gt;$M$58,0,IF((SUM($O59:P59)+Q4*$M$56)&gt;$M$58,$M$58-SUM($O59:P59),Q4*$M$56)),2)</f>
        <v>413.33</v>
      </c>
      <c r="R59" s="42">
        <f>ROUND(IF(SUM($O59:Q59)&gt;$M$58,0,IF((SUM($O59:Q59)+R4*$M$56)&gt;$M$58,$M$58-SUM($O59:Q59),R4*$M$56)),2)</f>
        <v>413.33</v>
      </c>
      <c r="S59" s="42">
        <f>ROUND(IF(SUM($O59:R59)&gt;$M$58,0,IF((SUM($O59:R59)+S4*$M$56)&gt;$M$58,$M$58-SUM($O59:R59),S4*$M$56)),2)</f>
        <v>413.33</v>
      </c>
      <c r="T59" s="42">
        <f>ROUND(IF(SUM($O59:S59)&gt;$M$58,0,IF((SUM($O59:S59)+T4*$M$56)&gt;$M$58,$M$58-SUM($O59:S59),T4*$M$56)),2)</f>
        <v>413.33</v>
      </c>
      <c r="U59" s="42">
        <f>ROUND(IF(SUM($O59:T59)&gt;$M$58,0,IF((SUM($O59:T59)+U4*$M$56)&gt;$M$58,$M$58-SUM($O59:T59),U4*$M$56)),2)</f>
        <v>413.33</v>
      </c>
      <c r="V59" s="42">
        <f>ROUND(IF(SUM($O59:U59)&gt;$M$58,0,IF((SUM($O59:U59)+V4*$M$56)&gt;$M$58,$M$58-SUM($O59:U59),V4*$M$56)),2)</f>
        <v>413.33</v>
      </c>
      <c r="W59" s="42">
        <f>ROUND(IF(SUM($O59:V59)&gt;$M$58,0,IF((SUM($O59:V59)+W4*$M$56)&gt;$M$58,$M$58-SUM($O59:V59),W4*$M$56)),2)</f>
        <v>413.33</v>
      </c>
      <c r="X59" s="42">
        <f>ROUND(IF(SUM($O59:W59)&gt;$M$58,0,IF((SUM($O59:W59)+X4*$M$56)&gt;$M$58,$M$58-SUM($O59:W59),X4*$M$56)),2)</f>
        <v>413.33</v>
      </c>
      <c r="Y59" s="42">
        <f>ROUND(IF(SUM($O59:X59)&gt;$M$58,0,IF((SUM($O59:X59)+Y4*$M$56)&gt;$M$58,$M$58-SUM($O59:X59),Y4*$M$56)),2)</f>
        <v>413.33</v>
      </c>
      <c r="Z59" s="42">
        <f>ROUND(IF(SUM($O59:Y59)&gt;$M$58,0,IF((SUM($O59:Y59)+Z4*$M$56)&gt;$M$58,$M$58-SUM($O59:Y59),Z4*$M$56)),2)</f>
        <v>413.33</v>
      </c>
      <c r="AA59" s="42">
        <f>ROUND(IF(SUM($N59:N59)&gt;$M$58,0,IF((SUM($N59:N59)+AA4*$M$56)&gt;$M$58,$M$58-SUM($N59:N59),AA4*$M$56)),2)</f>
        <v>413.33</v>
      </c>
      <c r="AB59" s="42">
        <f>ROUND(IF(SUM($AA59:AA59)&gt;$M$58,0,IF((SUM($AA59:AA59)+AB4*$M$56)&gt;$M$58,$M$58-SUM($AA59:AA59),AB4*$M$56)),2)</f>
        <v>413.33</v>
      </c>
      <c r="AC59" s="42">
        <f>ROUND(IF(SUM($AA59:AB59)&gt;$M$58,0,IF((SUM($AA59:AB59)+AC4*$M$56)&gt;$M$58,$M$58-SUM($AA59:AB59),AC4*$M$56)),2)</f>
        <v>413.33</v>
      </c>
      <c r="AD59" s="42">
        <f>ROUND(IF(SUM($AA59:AC59)&gt;$M$58,0,IF((SUM($AA59:AC59)+AD4*$M$56)&gt;$M$58,$M$58-SUM($AA59:AC59),AD4*$M$56)),2)</f>
        <v>413.33</v>
      </c>
      <c r="AE59" s="42">
        <f>ROUND(IF(SUM($AA59:AD59)&gt;$M$58,0,IF((SUM($AA59:AD59)+AE4*$M$56)&gt;$M$58,$M$58-SUM($AA59:AD59),AE4*$M$56)),2)</f>
        <v>413.33</v>
      </c>
      <c r="AF59" s="42">
        <f>ROUND(IF(SUM($AA59:AE59)&gt;$M$58,0,IF((SUM($AA59:AE59)+AF4*$M$56)&gt;$M$58,$M$58-SUM($AA59:AE59),AF4*$M$56)),2)</f>
        <v>413.33</v>
      </c>
      <c r="AG59" s="42">
        <f>ROUND(IF(SUM($AA59:AF59)&gt;$M$58,0,IF((SUM($AA59:AF59)+AG4*$M$56)&gt;$M$58,$M$58-SUM($AA59:AF59),AG4*$M$56)),2)</f>
        <v>413.33</v>
      </c>
      <c r="AH59" s="42">
        <f>ROUND(IF(SUM($AA59:AG59)&gt;$M$58,0,IF((SUM($AA59:AG59)+AH4*$M$56)&gt;$M$58,$M$58-SUM($AA59:AG59),AH4*$M$56)),2)</f>
        <v>413.33</v>
      </c>
      <c r="AI59" s="42">
        <f>ROUND(IF(SUM($AA59:AH59)&gt;$M$58,0,IF((SUM($AA59:AH59)+AI4*$M$56)&gt;$M$58,$M$58-SUM($AA59:AH59),AI4*$M$56)),2)</f>
        <v>413.33</v>
      </c>
      <c r="AJ59" s="42">
        <f>ROUND(IF(SUM($AA59:AI59)&gt;$M$58,0,IF((SUM($AA59:AI59)+AJ4*$M$56)&gt;$M$58,$M$58-SUM($AA59:AI59),AJ4*$M$56)),2)</f>
        <v>413.33</v>
      </c>
      <c r="AK59" s="42">
        <f>ROUND(IF(SUM($AA59:AJ59)&gt;$M$58,0,IF((SUM($AA59:AJ59)+AK4*$M$56)&gt;$M$58,$M$58-SUM($AA59:AJ59),AK4*$M$56)),2)</f>
        <v>413.33</v>
      </c>
      <c r="AL59" s="42">
        <f>ROUND(IF(SUM($AA59:AK59)&gt;$M$58,0,IF((SUM($AA59:AK59)+AL4*$M$56)&gt;$M$58,$M$58-SUM($AA59:AK59),AL4*$M$56)),2)</f>
        <v>413.33</v>
      </c>
      <c r="AM59" s="42">
        <f>ROUND(IF(SUM($N59:N59)&gt;$M$58,0,IF((SUM($N59:N59)+AM4*$M$56)&gt;$M$58,$M$58-SUM($N59:N59),AM4*$M$56)),2)</f>
        <v>413.33</v>
      </c>
      <c r="AN59" s="42">
        <f>ROUND(IF(SUM($AM59:AM59)&gt;$M$58,0,IF((SUM(AM59:$AM59)+AN4*$M$56)&gt;$M$58,$M$58-SUM($AM59:AM59),AN4*$M$56)),2)</f>
        <v>413.33</v>
      </c>
      <c r="AO59" s="42">
        <f>ROUND(IF(SUM($AM59:AN59)&gt;$M$58,0,IF((SUM($AM59:AN59)+AO4*$M$56)&gt;$M$58,$M$58-SUM($AM59:AN59),AO4*$M$56)),2)</f>
        <v>413.33</v>
      </c>
      <c r="AP59" s="42">
        <f>ROUND(IF(SUM($AM59:AO59)&gt;$M$58,0,IF((SUM($AM59:AO59)+AP4*$M$56)&gt;$M$58,$M$58-SUM($AM59:AO59),AP4*$M$56)),2)</f>
        <v>413.33</v>
      </c>
      <c r="AQ59" s="42">
        <f>ROUND(IF(SUM($AM59:AP59)&gt;$M$58,0,IF((SUM($AM59:AP59)+AQ4*$M$56)&gt;$M$58,$M$58-SUM($AM59:AP59),AQ4*$M$56)),2)</f>
        <v>413.33</v>
      </c>
      <c r="AR59" s="42">
        <f>ROUND(IF(SUM($AM59:AQ59)&gt;$M$58,0,IF((SUM($AM59:AQ59)+AR4*$M$56)&gt;$M$58,$M$58-SUM($AM59:AQ59),AR4*$M$56)),2)</f>
        <v>413.33</v>
      </c>
      <c r="AS59" s="42">
        <f>ROUND(IF(SUM($AM59:AR59)&gt;$M$58,0,IF((SUM($AM59:AR59)+AS4*$M$56)&gt;$M$58,$M$58-SUM($AM59:AR59),AS4*$M$56)),2)</f>
        <v>413.33</v>
      </c>
      <c r="AT59" s="42">
        <f>ROUND(IF(SUM($AM59:AS59)&gt;$M$58,0,IF((SUM($AM59:AS59)+AT4*$M$56)&gt;$M$58,$M$58-SUM($AM59:AS59),AT4*$M$56)),2)</f>
        <v>413.33</v>
      </c>
      <c r="AU59" s="42">
        <f>ROUND(IF(SUM($AM59:AT59)&gt;$M$58,0,IF((SUM($AM59:AT59)+AU4*$M$56)&gt;$M$58,$M$58-SUM($AM59:AT59),AU4*$M$56)),2)</f>
        <v>413.33</v>
      </c>
      <c r="AV59" s="42">
        <f>ROUND(IF(SUM($AM59:AU59)&gt;$M$58,0,IF((SUM($AM59:AU59)+AV4*$M$56)&gt;$M$58,$M$58-SUM($AM59:AU59),AV4*$M$56)),2)</f>
        <v>413.33</v>
      </c>
      <c r="AW59" s="42">
        <f>ROUND(IF(SUM($AM59:AV59)&gt;$M$58,0,IF((SUM($AM59:AV59)+AW4*$M$56)&gt;$M$58,$M$58-SUM($AM59:AV59),AW4*$M$56)),2)</f>
        <v>413.33</v>
      </c>
      <c r="AX59" s="42">
        <f>ROUND(IF(SUM($AM59:AW59)&gt;$M$58,0,IF((SUM($AM59:AW59)+AX4*$M$56)&gt;$M$58,$M$58-SUM($AM59:AW59),AX4*$M$56)),2)</f>
        <v>413.33</v>
      </c>
    </row>
    <row r="60" spans="1:50" x14ac:dyDescent="0.3">
      <c r="A60" s="38" t="str">
        <f>A5</f>
        <v>Lead Network Programmer</v>
      </c>
      <c r="O60" s="42">
        <f>ROUND(IF(SUM($N60:N60)&gt;$M$58,0,IF((SUM($N60:N60)+O5*$M$56)&gt;$M$58,$M$58-SUM($N60:N60),O5*$M$56)),2)</f>
        <v>0</v>
      </c>
      <c r="P60" s="42">
        <f>ROUND(IF(SUM($O60:O60)&gt;$M$58,0,IF((SUM($O60:O60)+P5*$M$56)&gt;$M$58,$M$58-SUM($O60:O60),P5*$M$56)),2)</f>
        <v>413.33</v>
      </c>
      <c r="Q60" s="42">
        <f>ROUND(IF(SUM($O60:P60)&gt;$M$58,0,IF((SUM($O60:P60)+Q5*$M$56)&gt;$M$58,$M$58-SUM($O60:P60),Q5*$M$56)),2)</f>
        <v>413.33</v>
      </c>
      <c r="R60" s="42">
        <f>ROUND(IF(SUM($O60:Q60)&gt;$M$58,0,IF((SUM($O60:Q60)+R5*$M$56)&gt;$M$58,$M$58-SUM($O60:Q60),R5*$M$56)),2)</f>
        <v>413.33</v>
      </c>
      <c r="S60" s="42">
        <f>ROUND(IF(SUM($O60:R60)&gt;$M$58,0,IF((SUM($O60:R60)+S5*$M$56)&gt;$M$58,$M$58-SUM($O60:R60),S5*$M$56)),2)</f>
        <v>413.33</v>
      </c>
      <c r="T60" s="42">
        <f>ROUND(IF(SUM($O60:S60)&gt;$M$58,0,IF((SUM($O60:S60)+T5*$M$56)&gt;$M$58,$M$58-SUM($O60:S60),T5*$M$56)),2)</f>
        <v>413.33</v>
      </c>
      <c r="U60" s="42">
        <f>ROUND(IF(SUM($O60:T60)&gt;$M$58,0,IF((SUM($O60:T60)+U5*$M$56)&gt;$M$58,$M$58-SUM($O60:T60),U5*$M$56)),2)</f>
        <v>413.33</v>
      </c>
      <c r="V60" s="42">
        <f>ROUND(IF(SUM($O60:U60)&gt;$M$58,0,IF((SUM($O60:U60)+V5*$M$56)&gt;$M$58,$M$58-SUM($O60:U60),V5*$M$56)),2)</f>
        <v>413.33</v>
      </c>
      <c r="W60" s="42">
        <f>ROUND(IF(SUM($O60:V60)&gt;$M$58,0,IF((SUM($O60:V60)+W5*$M$56)&gt;$M$58,$M$58-SUM($O60:V60),W5*$M$56)),2)</f>
        <v>413.33</v>
      </c>
      <c r="X60" s="42">
        <f>ROUND(IF(SUM($O60:W60)&gt;$M$58,0,IF((SUM($O60:W60)+X5*$M$56)&gt;$M$58,$M$58-SUM($O60:W60),X5*$M$56)),2)</f>
        <v>413.33</v>
      </c>
      <c r="Y60" s="42">
        <f>ROUND(IF(SUM($O60:X60)&gt;$M$58,0,IF((SUM($O60:X60)+Y5*$M$56)&gt;$M$58,$M$58-SUM($O60:X60),Y5*$M$56)),2)</f>
        <v>413.33</v>
      </c>
      <c r="Z60" s="42">
        <f>ROUND(IF(SUM($O60:Y60)&gt;$M$58,0,IF((SUM($O60:Y60)+Z5*$M$56)&gt;$M$58,$M$58-SUM($O60:Y60),Z5*$M$56)),2)</f>
        <v>413.33</v>
      </c>
      <c r="AA60" s="42">
        <f>ROUND(IF(SUM($N60:N60)&gt;$M$58,0,IF((SUM($N60:N60)+AA5*$M$56)&gt;$M$58,$M$58-SUM($N60:N60),AA5*$M$56)),2)</f>
        <v>413.33</v>
      </c>
      <c r="AB60" s="42">
        <f>ROUND(IF(SUM($AA60:AA60)&gt;$M$58,0,IF((SUM($AA60:AA60)+AB5*$M$56)&gt;$M$58,$M$58-SUM($AA60:AA60),AB5*$M$56)),2)</f>
        <v>413.33</v>
      </c>
      <c r="AC60" s="42">
        <f>ROUND(IF(SUM($AA60:AB60)&gt;$M$58,0,IF((SUM($AA60:AB60)+AC5*$M$56)&gt;$M$58,$M$58-SUM($AA60:AB60),AC5*$M$56)),2)</f>
        <v>413.33</v>
      </c>
      <c r="AD60" s="42">
        <f>ROUND(IF(SUM($AA60:AC60)&gt;$M$58,0,IF((SUM($AA60:AC60)+AD5*$M$56)&gt;$M$58,$M$58-SUM($AA60:AC60),AD5*$M$56)),2)</f>
        <v>413.33</v>
      </c>
      <c r="AE60" s="42">
        <f>ROUND(IF(SUM($AA60:AD60)&gt;$M$58,0,IF((SUM($AA60:AD60)+AE5*$M$56)&gt;$M$58,$M$58-SUM($AA60:AD60),AE5*$M$56)),2)</f>
        <v>413.33</v>
      </c>
      <c r="AF60" s="42">
        <f>ROUND(IF(SUM($AA60:AE60)&gt;$M$58,0,IF((SUM($AA60:AE60)+AF5*$M$56)&gt;$M$58,$M$58-SUM($AA60:AE60),AF5*$M$56)),2)</f>
        <v>413.33</v>
      </c>
      <c r="AG60" s="42">
        <f>ROUND(IF(SUM($AA60:AF60)&gt;$M$58,0,IF((SUM($AA60:AF60)+AG5*$M$56)&gt;$M$58,$M$58-SUM($AA60:AF60),AG5*$M$56)),2)</f>
        <v>413.33</v>
      </c>
      <c r="AH60" s="42">
        <f>ROUND(IF(SUM($AA60:AG60)&gt;$M$58,0,IF((SUM($AA60:AG60)+AH5*$M$56)&gt;$M$58,$M$58-SUM($AA60:AG60),AH5*$M$56)),2)</f>
        <v>413.33</v>
      </c>
      <c r="AI60" s="42">
        <f>ROUND(IF(SUM($AA60:AH60)&gt;$M$58,0,IF((SUM($AA60:AH60)+AI5*$M$56)&gt;$M$58,$M$58-SUM($AA60:AH60),AI5*$M$56)),2)</f>
        <v>413.33</v>
      </c>
      <c r="AJ60" s="42">
        <f>ROUND(IF(SUM($AA60:AI60)&gt;$M$58,0,IF((SUM($AA60:AI60)+AJ5*$M$56)&gt;$M$58,$M$58-SUM($AA60:AI60),AJ5*$M$56)),2)</f>
        <v>413.33</v>
      </c>
      <c r="AK60" s="42">
        <f>ROUND(IF(SUM($AA60:AJ60)&gt;$M$58,0,IF((SUM($AA60:AJ60)+AK5*$M$56)&gt;$M$58,$M$58-SUM($AA60:AJ60),AK5*$M$56)),2)</f>
        <v>413.33</v>
      </c>
      <c r="AL60" s="42">
        <f>ROUND(IF(SUM($AA60:AK60)&gt;$M$58,0,IF((SUM($AA60:AK60)+AL5*$M$56)&gt;$M$58,$M$58-SUM($AA60:AK60),AL5*$M$56)),2)</f>
        <v>413.33</v>
      </c>
      <c r="AM60" s="42">
        <f>ROUND(IF(SUM($N60:N60)&gt;$M$58,0,IF((SUM($N60:N60)+AM5*$M$56)&gt;$M$58,$M$58-SUM($N60:N60),AM5*$M$56)),2)</f>
        <v>413.33</v>
      </c>
      <c r="AN60" s="42">
        <f>ROUND(IF(SUM($AM60:AM60)&gt;$M$58,0,IF((SUM(AM60:$AM60)+AN5*$M$56)&gt;$M$58,$M$58-SUM($AM60:AM60),AN5*$M$56)),2)</f>
        <v>413.33</v>
      </c>
      <c r="AO60" s="42">
        <f>ROUND(IF(SUM($AM60:AN60)&gt;$M$58,0,IF((SUM($AM60:AN60)+AO5*$M$56)&gt;$M$58,$M$58-SUM($AM60:AN60),AO5*$M$56)),2)</f>
        <v>413.33</v>
      </c>
      <c r="AP60" s="42">
        <f>ROUND(IF(SUM($AM60:AO60)&gt;$M$58,0,IF((SUM($AM60:AO60)+AP5*$M$56)&gt;$M$58,$M$58-SUM($AM60:AO60),AP5*$M$56)),2)</f>
        <v>413.33</v>
      </c>
      <c r="AQ60" s="42">
        <f>ROUND(IF(SUM($AM60:AP60)&gt;$M$58,0,IF((SUM($AM60:AP60)+AQ5*$M$56)&gt;$M$58,$M$58-SUM($AM60:AP60),AQ5*$M$56)),2)</f>
        <v>413.33</v>
      </c>
      <c r="AR60" s="42">
        <f>ROUND(IF(SUM($AM60:AQ60)&gt;$M$58,0,IF((SUM($AM60:AQ60)+AR5*$M$56)&gt;$M$58,$M$58-SUM($AM60:AQ60),AR5*$M$56)),2)</f>
        <v>413.33</v>
      </c>
      <c r="AS60" s="42">
        <f>ROUND(IF(SUM($AM60:AR60)&gt;$M$58,0,IF((SUM($AM60:AR60)+AS5*$M$56)&gt;$M$58,$M$58-SUM($AM60:AR60),AS5*$M$56)),2)</f>
        <v>413.33</v>
      </c>
      <c r="AT60" s="42">
        <f>ROUND(IF(SUM($AM60:AS60)&gt;$M$58,0,IF((SUM($AM60:AS60)+AT5*$M$56)&gt;$M$58,$M$58-SUM($AM60:AS60),AT5*$M$56)),2)</f>
        <v>413.33</v>
      </c>
      <c r="AU60" s="42">
        <f>ROUND(IF(SUM($AM60:AT60)&gt;$M$58,0,IF((SUM($AM60:AT60)+AU5*$M$56)&gt;$M$58,$M$58-SUM($AM60:AT60),AU5*$M$56)),2)</f>
        <v>413.33</v>
      </c>
      <c r="AV60" s="42">
        <f>ROUND(IF(SUM($AM60:AU60)&gt;$M$58,0,IF((SUM($AM60:AU60)+AV5*$M$56)&gt;$M$58,$M$58-SUM($AM60:AU60),AV5*$M$56)),2)</f>
        <v>413.33</v>
      </c>
      <c r="AW60" s="42">
        <f>ROUND(IF(SUM($AM60:AV60)&gt;$M$58,0,IF((SUM($AM60:AV60)+AW5*$M$56)&gt;$M$58,$M$58-SUM($AM60:AV60),AW5*$M$56)),2)</f>
        <v>413.33</v>
      </c>
      <c r="AX60" s="42">
        <f>ROUND(IF(SUM($AM60:AW60)&gt;$M$58,0,IF((SUM($AM60:AW60)+AX5*$M$56)&gt;$M$58,$M$58-SUM($AM60:AW60),AX5*$M$56)),2)</f>
        <v>413.33</v>
      </c>
    </row>
    <row r="61" spans="1:50" x14ac:dyDescent="0.3">
      <c r="A61" s="38" t="str">
        <f>A6</f>
        <v>R&amp;D Project Manager</v>
      </c>
      <c r="O61" s="42">
        <f>ROUND(IF(SUM($N61:N61)&gt;$M$58,0,IF((SUM($N61:N61)+O6*$M$56)&gt;$M$58,$M$58-SUM($N61:N61),O6*$M$56)),2)</f>
        <v>0</v>
      </c>
      <c r="P61" s="42">
        <f>ROUND(IF(SUM($O61:O61)&gt;$M$58,0,IF((SUM($O61:O61)+P6*$M$56)&gt;$M$58,$M$58-SUM($O61:O61),P6*$M$56)),2)</f>
        <v>0</v>
      </c>
      <c r="Q61" s="42">
        <f>ROUND(IF(SUM($O61:P61)&gt;$M$58,0,IF((SUM($O61:P61)+Q6*$M$56)&gt;$M$58,$M$58-SUM($O61:P61),Q6*$M$56)),2)</f>
        <v>0</v>
      </c>
      <c r="R61" s="42">
        <f>ROUND(IF(SUM($O61:Q61)&gt;$M$58,0,IF((SUM($O61:Q61)+R6*$M$56)&gt;$M$58,$M$58-SUM($O61:Q61),R6*$M$56)),2)</f>
        <v>0</v>
      </c>
      <c r="S61" s="42">
        <f>ROUND(IF(SUM($O61:R61)&gt;$M$58,0,IF((SUM($O61:R61)+S6*$M$56)&gt;$M$58,$M$58-SUM($O61:R61),S6*$M$56)),2)</f>
        <v>0</v>
      </c>
      <c r="T61" s="42">
        <f>ROUND(IF(SUM($O61:S61)&gt;$M$58,0,IF((SUM($O61:S61)+T6*$M$56)&gt;$M$58,$M$58-SUM($O61:S61),T6*$M$56)),2)</f>
        <v>0</v>
      </c>
      <c r="U61" s="42">
        <f>ROUND(IF(SUM($O61:T61)&gt;$M$58,0,IF((SUM($O61:T61)+U6*$M$56)&gt;$M$58,$M$58-SUM($O61:T61),U6*$M$56)),2)</f>
        <v>0</v>
      </c>
      <c r="V61" s="42">
        <f>ROUND(IF(SUM($O61:U61)&gt;$M$58,0,IF((SUM($O61:U61)+V6*$M$56)&gt;$M$58,$M$58-SUM($O61:U61),V6*$M$56)),2)</f>
        <v>0</v>
      </c>
      <c r="W61" s="42">
        <f>ROUND(IF(SUM($O61:V61)&gt;$M$58,0,IF((SUM($O61:V61)+W6*$M$56)&gt;$M$58,$M$58-SUM($O61:V61),W6*$M$56)),2)</f>
        <v>0</v>
      </c>
      <c r="X61" s="42">
        <f>ROUND(IF(SUM($O61:W61)&gt;$M$58,0,IF((SUM($O61:W61)+X6*$M$56)&gt;$M$58,$M$58-SUM($O61:W61),X6*$M$56)),2)</f>
        <v>0</v>
      </c>
      <c r="Y61" s="42">
        <f>ROUND(IF(SUM($O61:X61)&gt;$M$58,0,IF((SUM($O61:X61)+Y6*$M$56)&gt;$M$58,$M$58-SUM($O61:X61),Y6*$M$56)),2)</f>
        <v>0</v>
      </c>
      <c r="Z61" s="42">
        <f>ROUND(IF(SUM($O61:Y61)&gt;$M$58,0,IF((SUM($O61:Y61)+Z6*$M$56)&gt;$M$58,$M$58-SUM($O61:Y61),Z6*$M$56)),2)</f>
        <v>0</v>
      </c>
      <c r="AA61" s="42">
        <f>ROUND(IF(SUM($N61:N61)&gt;$M$58,0,IF((SUM($N61:N61)+AA6*$M$56)&gt;$M$58,$M$58-SUM($N61:N61),AA6*$M$56)),2)</f>
        <v>0</v>
      </c>
      <c r="AB61" s="42">
        <f>ROUND(IF(SUM($AA61:AA61)&gt;$M$58,0,IF((SUM($AA61:AA61)+AB6*$M$56)&gt;$M$58,$M$58-SUM($AA61:AA61),AB6*$M$56)),2)</f>
        <v>0</v>
      </c>
      <c r="AC61" s="42">
        <f>ROUND(IF(SUM($AA61:AB61)&gt;$M$58,0,IF((SUM($AA61:AB61)+AC6*$M$56)&gt;$M$58,$M$58-SUM($AA61:AB61),AC6*$M$56)),2)</f>
        <v>0</v>
      </c>
      <c r="AD61" s="42">
        <f>ROUND(IF(SUM($AA61:AC61)&gt;$M$58,0,IF((SUM($AA61:AC61)+AD6*$M$56)&gt;$M$58,$M$58-SUM($AA61:AC61),AD6*$M$56)),2)</f>
        <v>0</v>
      </c>
      <c r="AE61" s="42">
        <f>ROUND(IF(SUM($AA61:AD61)&gt;$M$58,0,IF((SUM($AA61:AD61)+AE6*$M$56)&gt;$M$58,$M$58-SUM($AA61:AD61),AE6*$M$56)),2)</f>
        <v>0</v>
      </c>
      <c r="AF61" s="42">
        <f>ROUND(IF(SUM($AA61:AE61)&gt;$M$58,0,IF((SUM($AA61:AE61)+AF6*$M$56)&gt;$M$58,$M$58-SUM($AA61:AE61),AF6*$M$56)),2)</f>
        <v>0</v>
      </c>
      <c r="AG61" s="42">
        <f>ROUND(IF(SUM($AA61:AF61)&gt;$M$58,0,IF((SUM($AA61:AF61)+AG6*$M$56)&gt;$M$58,$M$58-SUM($AA61:AF61),AG6*$M$56)),2)</f>
        <v>0</v>
      </c>
      <c r="AH61" s="42">
        <f>ROUND(IF(SUM($AA61:AG61)&gt;$M$58,0,IF((SUM($AA61:AG61)+AH6*$M$56)&gt;$M$58,$M$58-SUM($AA61:AG61),AH6*$M$56)),2)</f>
        <v>0</v>
      </c>
      <c r="AI61" s="42">
        <f>ROUND(IF(SUM($AA61:AH61)&gt;$M$58,0,IF((SUM($AA61:AH61)+AI6*$M$56)&gt;$M$58,$M$58-SUM($AA61:AH61),AI6*$M$56)),2)</f>
        <v>0</v>
      </c>
      <c r="AJ61" s="42">
        <f>ROUND(IF(SUM($AA61:AI61)&gt;$M$58,0,IF((SUM($AA61:AI61)+AJ6*$M$56)&gt;$M$58,$M$58-SUM($AA61:AI61),AJ6*$M$56)),2)</f>
        <v>0</v>
      </c>
      <c r="AK61" s="42">
        <f>ROUND(IF(SUM($AA61:AJ61)&gt;$M$58,0,IF((SUM($AA61:AJ61)+AK6*$M$56)&gt;$M$58,$M$58-SUM($AA61:AJ61),AK6*$M$56)),2)</f>
        <v>0</v>
      </c>
      <c r="AL61" s="42">
        <f>ROUND(IF(SUM($AA61:AK61)&gt;$M$58,0,IF((SUM($AA61:AK61)+AL6*$M$56)&gt;$M$58,$M$58-SUM($AA61:AK61),AL6*$M$56)),2)</f>
        <v>0</v>
      </c>
      <c r="AM61" s="42">
        <f>ROUND(IF(SUM($N61:N61)&gt;$M$58,0,IF((SUM($N61:N61)+AM6*$M$56)&gt;$M$58,$M$58-SUM($N61:N61),AM6*$M$56)),2)</f>
        <v>413.33</v>
      </c>
      <c r="AN61" s="42">
        <f>ROUND(IF(SUM($AM61:AM61)&gt;$M$58,0,IF((SUM(AM61:$AM61)+AN6*$M$56)&gt;$M$58,$M$58-SUM($AM61:AM61),AN6*$M$56)),2)</f>
        <v>413.33</v>
      </c>
      <c r="AO61" s="42">
        <f>ROUND(IF(SUM($AM61:AN61)&gt;$M$58,0,IF((SUM($AM61:AN61)+AO6*$M$56)&gt;$M$58,$M$58-SUM($AM61:AN61),AO6*$M$56)),2)</f>
        <v>413.33</v>
      </c>
      <c r="AP61" s="42">
        <f>ROUND(IF(SUM($AM61:AO61)&gt;$M$58,0,IF((SUM($AM61:AO61)+AP6*$M$56)&gt;$M$58,$M$58-SUM($AM61:AO61),AP6*$M$56)),2)</f>
        <v>413.33</v>
      </c>
      <c r="AQ61" s="42">
        <f>ROUND(IF(SUM($AM61:AP61)&gt;$M$58,0,IF((SUM($AM61:AP61)+AQ6*$M$56)&gt;$M$58,$M$58-SUM($AM61:AP61),AQ6*$M$56)),2)</f>
        <v>413.33</v>
      </c>
      <c r="AR61" s="42">
        <f>ROUND(IF(SUM($AM61:AQ61)&gt;$M$58,0,IF((SUM($AM61:AQ61)+AR6*$M$56)&gt;$M$58,$M$58-SUM($AM61:AQ61),AR6*$M$56)),2)</f>
        <v>413.33</v>
      </c>
      <c r="AS61" s="42">
        <f>ROUND(IF(SUM($AM61:AR61)&gt;$M$58,0,IF((SUM($AM61:AR61)+AS6*$M$56)&gt;$M$58,$M$58-SUM($AM61:AR61),AS6*$M$56)),2)</f>
        <v>413.33</v>
      </c>
      <c r="AT61" s="42">
        <f>ROUND(IF(SUM($AM61:AS61)&gt;$M$58,0,IF((SUM($AM61:AS61)+AT6*$M$56)&gt;$M$58,$M$58-SUM($AM61:AS61),AT6*$M$56)),2)</f>
        <v>413.33</v>
      </c>
      <c r="AU61" s="42">
        <f>ROUND(IF(SUM($AM61:AT61)&gt;$M$58,0,IF((SUM($AM61:AT61)+AU6*$M$56)&gt;$M$58,$M$58-SUM($AM61:AT61),AU6*$M$56)),2)</f>
        <v>413.33</v>
      </c>
      <c r="AV61" s="42">
        <f>ROUND(IF(SUM($AM61:AU61)&gt;$M$58,0,IF((SUM($AM61:AU61)+AV6*$M$56)&gt;$M$58,$M$58-SUM($AM61:AU61),AV6*$M$56)),2)</f>
        <v>413.33</v>
      </c>
      <c r="AW61" s="42">
        <f>ROUND(IF(SUM($AM61:AV61)&gt;$M$58,0,IF((SUM($AM61:AV61)+AW6*$M$56)&gt;$M$58,$M$58-SUM($AM61:AV61),AW6*$M$56)),2)</f>
        <v>413.33</v>
      </c>
      <c r="AX61" s="42">
        <f>ROUND(IF(SUM($AM61:AW61)&gt;$M$58,0,IF((SUM($AM61:AW61)+AX6*$M$56)&gt;$M$58,$M$58-SUM($AM61:AW61),AX6*$M$56)),2)</f>
        <v>413.33</v>
      </c>
    </row>
    <row r="62" spans="1:50" x14ac:dyDescent="0.3">
      <c r="A62" s="38" t="str">
        <f t="shared" ref="A62" si="13">A7</f>
        <v>Software Product Marketing Manager (Inbound)</v>
      </c>
      <c r="O62" s="42">
        <f>ROUND(IF(SUM($N62:N62)&gt;$M$58,0,IF((SUM($N62:N62)+O7*$M$56)&gt;$M$58,$M$58-SUM($N62:N62),O7*$M$56)),2)</f>
        <v>0</v>
      </c>
      <c r="P62" s="42">
        <f>ROUND(IF(SUM($O62:O62)&gt;$M$58,0,IF((SUM($O62:O62)+P7*$M$56)&gt;$M$58,$M$58-SUM($O62:O62),P7*$M$56)),2)</f>
        <v>0</v>
      </c>
      <c r="Q62" s="42">
        <f>ROUND(IF(SUM($O62:P62)&gt;$M$58,0,IF((SUM($O62:P62)+Q7*$M$56)&gt;$M$58,$M$58-SUM($O62:P62),Q7*$M$56)),2)</f>
        <v>0</v>
      </c>
      <c r="R62" s="42">
        <f>ROUND(IF(SUM($O62:Q62)&gt;$M$58,0,IF((SUM($O62:Q62)+R7*$M$56)&gt;$M$58,$M$58-SUM($O62:Q62),R7*$M$56)),2)</f>
        <v>0</v>
      </c>
      <c r="S62" s="42">
        <f>ROUND(IF(SUM($O62:R62)&gt;$M$58,0,IF((SUM($O62:R62)+S7*$M$56)&gt;$M$58,$M$58-SUM($O62:R62),S7*$M$56)),2)</f>
        <v>413.33</v>
      </c>
      <c r="T62" s="42">
        <f>ROUND(IF(SUM($O62:S62)&gt;$M$58,0,IF((SUM($O62:S62)+T7*$M$56)&gt;$M$58,$M$58-SUM($O62:S62),T7*$M$56)),2)</f>
        <v>413.33</v>
      </c>
      <c r="U62" s="42">
        <f>ROUND(IF(SUM($O62:T62)&gt;$M$58,0,IF((SUM($O62:T62)+U7*$M$56)&gt;$M$58,$M$58-SUM($O62:T62),U7*$M$56)),2)</f>
        <v>413.33</v>
      </c>
      <c r="V62" s="42">
        <f>ROUND(IF(SUM($O62:U62)&gt;$M$58,0,IF((SUM($O62:U62)+V7*$M$56)&gt;$M$58,$M$58-SUM($O62:U62),V7*$M$56)),2)</f>
        <v>413.33</v>
      </c>
      <c r="W62" s="42">
        <f>ROUND(IF(SUM($O62:V62)&gt;$M$58,0,IF((SUM($O62:V62)+W7*$M$56)&gt;$M$58,$M$58-SUM($O62:V62),W7*$M$56)),2)</f>
        <v>413.33</v>
      </c>
      <c r="X62" s="42">
        <f>ROUND(IF(SUM($O62:W62)&gt;$M$58,0,IF((SUM($O62:W62)+X7*$M$56)&gt;$M$58,$M$58-SUM($O62:W62),X7*$M$56)),2)</f>
        <v>413.33</v>
      </c>
      <c r="Y62" s="42">
        <f>ROUND(IF(SUM($O62:X62)&gt;$M$58,0,IF((SUM($O62:X62)+Y7*$M$56)&gt;$M$58,$M$58-SUM($O62:X62),Y7*$M$56)),2)</f>
        <v>413.33</v>
      </c>
      <c r="Z62" s="42">
        <f>ROUND(IF(SUM($O62:Y62)&gt;$M$58,0,IF((SUM($O62:Y62)+Z7*$M$56)&gt;$M$58,$M$58-SUM($O62:Y62),Z7*$M$56)),2)</f>
        <v>413.33</v>
      </c>
      <c r="AA62" s="42">
        <f>ROUND(IF(SUM($N62:N62)&gt;$M$58,0,IF((SUM($N62:N62)+AA7*$M$56)&gt;$M$58,$M$58-SUM($N62:N62),AA7*$M$56)),2)</f>
        <v>413.33</v>
      </c>
      <c r="AB62" s="42">
        <f>ROUND(IF(SUM($AA62:AA62)&gt;$M$58,0,IF((SUM($AA62:AA62)+AB7*$M$56)&gt;$M$58,$M$58-SUM($AA62:AA62),AB7*$M$56)),2)</f>
        <v>413.33</v>
      </c>
      <c r="AC62" s="42">
        <f>ROUND(IF(SUM($AA62:AB62)&gt;$M$58,0,IF((SUM($AA62:AB62)+AC7*$M$56)&gt;$M$58,$M$58-SUM($AA62:AB62),AC7*$M$56)),2)</f>
        <v>413.33</v>
      </c>
      <c r="AD62" s="42">
        <f>ROUND(IF(SUM($AA62:AC62)&gt;$M$58,0,IF((SUM($AA62:AC62)+AD7*$M$56)&gt;$M$58,$M$58-SUM($AA62:AC62),AD7*$M$56)),2)</f>
        <v>413.33</v>
      </c>
      <c r="AE62" s="42">
        <f>ROUND(IF(SUM($AA62:AD62)&gt;$M$58,0,IF((SUM($AA62:AD62)+AE7*$M$56)&gt;$M$58,$M$58-SUM($AA62:AD62),AE7*$M$56)),2)</f>
        <v>413.33</v>
      </c>
      <c r="AF62" s="42">
        <f>ROUND(IF(SUM($AA62:AE62)&gt;$M$58,0,IF((SUM($AA62:AE62)+AF7*$M$56)&gt;$M$58,$M$58-SUM($AA62:AE62),AF7*$M$56)),2)</f>
        <v>413.33</v>
      </c>
      <c r="AG62" s="42">
        <f>ROUND(IF(SUM($AA62:AF62)&gt;$M$58,0,IF((SUM($AA62:AF62)+AG7*$M$56)&gt;$M$58,$M$58-SUM($AA62:AF62),AG7*$M$56)),2)</f>
        <v>413.33</v>
      </c>
      <c r="AH62" s="42">
        <f>ROUND(IF(SUM($AA62:AG62)&gt;$M$58,0,IF((SUM($AA62:AG62)+AH7*$M$56)&gt;$M$58,$M$58-SUM($AA62:AG62),AH7*$M$56)),2)</f>
        <v>413.33</v>
      </c>
      <c r="AI62" s="42">
        <f>ROUND(IF(SUM($AA62:AH62)&gt;$M$58,0,IF((SUM($AA62:AH62)+AI7*$M$56)&gt;$M$58,$M$58-SUM($AA62:AH62),AI7*$M$56)),2)</f>
        <v>413.33</v>
      </c>
      <c r="AJ62" s="42">
        <f>ROUND(IF(SUM($AA62:AI62)&gt;$M$58,0,IF((SUM($AA62:AI62)+AJ7*$M$56)&gt;$M$58,$M$58-SUM($AA62:AI62),AJ7*$M$56)),2)</f>
        <v>413.33</v>
      </c>
      <c r="AK62" s="42">
        <f>ROUND(IF(SUM($AA62:AJ62)&gt;$M$58,0,IF((SUM($AA62:AJ62)+AK7*$M$56)&gt;$M$58,$M$58-SUM($AA62:AJ62),AK7*$M$56)),2)</f>
        <v>413.33</v>
      </c>
      <c r="AL62" s="42">
        <f>ROUND(IF(SUM($AA62:AK62)&gt;$M$58,0,IF((SUM($AA62:AK62)+AL7*$M$56)&gt;$M$58,$M$58-SUM($AA62:AK62),AL7*$M$56)),2)</f>
        <v>413.33</v>
      </c>
      <c r="AM62" s="42">
        <f>ROUND(IF(SUM($N62:N62)&gt;$M$58,0,IF((SUM($N62:N62)+AM7*$M$56)&gt;$M$58,$M$58-SUM($N62:N62),AM7*$M$56)),2)</f>
        <v>413.33</v>
      </c>
      <c r="AN62" s="42">
        <f>ROUND(IF(SUM($AM62:AM62)&gt;$M$58,0,IF((SUM(AM62:$AM62)+AN7*$M$56)&gt;$M$58,$M$58-SUM($AM62:AM62),AN7*$M$56)),2)</f>
        <v>413.33</v>
      </c>
      <c r="AO62" s="42">
        <f>ROUND(IF(SUM($AM62:AN62)&gt;$M$58,0,IF((SUM($AM62:AN62)+AO7*$M$56)&gt;$M$58,$M$58-SUM($AM62:AN62),AO7*$M$56)),2)</f>
        <v>413.33</v>
      </c>
      <c r="AP62" s="42">
        <f>ROUND(IF(SUM($AM62:AO62)&gt;$M$58,0,IF((SUM($AM62:AO62)+AP7*$M$56)&gt;$M$58,$M$58-SUM($AM62:AO62),AP7*$M$56)),2)</f>
        <v>413.33</v>
      </c>
      <c r="AQ62" s="42">
        <f>ROUND(IF(SUM($AM62:AP62)&gt;$M$58,0,IF((SUM($AM62:AP62)+AQ7*$M$56)&gt;$M$58,$M$58-SUM($AM62:AP62),AQ7*$M$56)),2)</f>
        <v>413.33</v>
      </c>
      <c r="AR62" s="42">
        <f>ROUND(IF(SUM($AM62:AQ62)&gt;$M$58,0,IF((SUM($AM62:AQ62)+AR7*$M$56)&gt;$M$58,$M$58-SUM($AM62:AQ62),AR7*$M$56)),2)</f>
        <v>413.33</v>
      </c>
      <c r="AS62" s="42">
        <f>ROUND(IF(SUM($AM62:AR62)&gt;$M$58,0,IF((SUM($AM62:AR62)+AS7*$M$56)&gt;$M$58,$M$58-SUM($AM62:AR62),AS7*$M$56)),2)</f>
        <v>413.33</v>
      </c>
      <c r="AT62" s="42">
        <f>ROUND(IF(SUM($AM62:AS62)&gt;$M$58,0,IF((SUM($AM62:AS62)+AT7*$M$56)&gt;$M$58,$M$58-SUM($AM62:AS62),AT7*$M$56)),2)</f>
        <v>413.33</v>
      </c>
      <c r="AU62" s="42">
        <f>ROUND(IF(SUM($AM62:AT62)&gt;$M$58,0,IF((SUM($AM62:AT62)+AU7*$M$56)&gt;$M$58,$M$58-SUM($AM62:AT62),AU7*$M$56)),2)</f>
        <v>413.33</v>
      </c>
      <c r="AV62" s="42">
        <f>ROUND(IF(SUM($AM62:AU62)&gt;$M$58,0,IF((SUM($AM62:AU62)+AV7*$M$56)&gt;$M$58,$M$58-SUM($AM62:AU62),AV7*$M$56)),2)</f>
        <v>413.33</v>
      </c>
      <c r="AW62" s="42">
        <f>ROUND(IF(SUM($AM62:AV62)&gt;$M$58,0,IF((SUM($AM62:AV62)+AW7*$M$56)&gt;$M$58,$M$58-SUM($AM62:AV62),AW7*$M$56)),2)</f>
        <v>413.33</v>
      </c>
      <c r="AX62" s="42">
        <f>ROUND(IF(SUM($AM62:AW62)&gt;$M$58,0,IF((SUM($AM62:AW62)+AX7*$M$56)&gt;$M$58,$M$58-SUM($AM62:AW62),AX7*$M$56)),2)</f>
        <v>413.33</v>
      </c>
    </row>
    <row r="63" spans="1:50" x14ac:dyDescent="0.3">
      <c r="A63" s="38" t="str">
        <f t="shared" ref="A63:A80" si="14">A8</f>
        <v>Marcomm Manager (Outbound)</v>
      </c>
      <c r="O63" s="42">
        <f>ROUND(IF(SUM($N63:N63)&gt;$M$58,0,IF((SUM($N63:N63)+O8*$M$56)&gt;$M$58,$M$58-SUM($N63:N63),O8*$M$56)),2)</f>
        <v>0</v>
      </c>
      <c r="P63" s="42">
        <f>ROUND(IF(SUM($O63:O63)&gt;$M$58,0,IF((SUM($O63:O63)+P8*$M$56)&gt;$M$58,$M$58-SUM($O63:O63),P8*$M$56)),2)</f>
        <v>0</v>
      </c>
      <c r="Q63" s="42">
        <f>ROUND(IF(SUM($O63:P63)&gt;$M$58,0,IF((SUM($O63:P63)+Q8*$M$56)&gt;$M$58,$M$58-SUM($O63:P63),Q8*$M$56)),2)</f>
        <v>0</v>
      </c>
      <c r="R63" s="42">
        <f>ROUND(IF(SUM($O63:Q63)&gt;$M$58,0,IF((SUM($O63:Q63)+R8*$M$56)&gt;$M$58,$M$58-SUM($O63:Q63),R8*$M$56)),2)</f>
        <v>0</v>
      </c>
      <c r="S63" s="42">
        <f>ROUND(IF(SUM($O63:R63)&gt;$M$58,0,IF((SUM($O63:R63)+S8*$M$56)&gt;$M$58,$M$58-SUM($O63:R63),S8*$M$56)),2)</f>
        <v>0</v>
      </c>
      <c r="T63" s="42">
        <f>ROUND(IF(SUM($O63:S63)&gt;$M$58,0,IF((SUM($O63:S63)+T8*$M$56)&gt;$M$58,$M$58-SUM($O63:S63),T8*$M$56)),2)</f>
        <v>0</v>
      </c>
      <c r="U63" s="42">
        <f>ROUND(IF(SUM($O63:T63)&gt;$M$58,0,IF((SUM($O63:T63)+U8*$M$56)&gt;$M$58,$M$58-SUM($O63:T63),U8*$M$56)),2)</f>
        <v>0</v>
      </c>
      <c r="V63" s="42">
        <f>ROUND(IF(SUM($O63:U63)&gt;$M$58,0,IF((SUM($O63:U63)+V8*$M$56)&gt;$M$58,$M$58-SUM($O63:U63),V8*$M$56)),2)</f>
        <v>0</v>
      </c>
      <c r="W63" s="42">
        <f>ROUND(IF(SUM($O63:V63)&gt;$M$58,0,IF((SUM($O63:V63)+W8*$M$56)&gt;$M$58,$M$58-SUM($O63:V63),W8*$M$56)),2)</f>
        <v>0</v>
      </c>
      <c r="X63" s="42">
        <f>ROUND(IF(SUM($O63:W63)&gt;$M$58,0,IF((SUM($O63:W63)+X8*$M$56)&gt;$M$58,$M$58-SUM($O63:W63),X8*$M$56)),2)</f>
        <v>413.33</v>
      </c>
      <c r="Y63" s="42">
        <f>ROUND(IF(SUM($O63:X63)&gt;$M$58,0,IF((SUM($O63:X63)+Y8*$M$56)&gt;$M$58,$M$58-SUM($O63:X63),Y8*$M$56)),2)</f>
        <v>413.33</v>
      </c>
      <c r="Z63" s="42">
        <f>ROUND(IF(SUM($O63:Y63)&gt;$M$58,0,IF((SUM($O63:Y63)+Z8*$M$56)&gt;$M$58,$M$58-SUM($O63:Y63),Z8*$M$56)),2)</f>
        <v>413.33</v>
      </c>
      <c r="AA63" s="42">
        <f>ROUND(IF(SUM($N63:N63)&gt;$M$58,0,IF((SUM($N63:N63)+AA8*$M$56)&gt;$M$58,$M$58-SUM($N63:N63),AA8*$M$56)),2)</f>
        <v>413.33</v>
      </c>
      <c r="AB63" s="42">
        <f>ROUND(IF(SUM($AA63:AA63)&gt;$M$58,0,IF((SUM($AA63:AA63)+AB8*$M$56)&gt;$M$58,$M$58-SUM($AA63:AA63),AB8*$M$56)),2)</f>
        <v>413.33</v>
      </c>
      <c r="AC63" s="42">
        <f>ROUND(IF(SUM($AA63:AB63)&gt;$M$58,0,IF((SUM($AA63:AB63)+AC8*$M$56)&gt;$M$58,$M$58-SUM($AA63:AB63),AC8*$M$56)),2)</f>
        <v>413.33</v>
      </c>
      <c r="AD63" s="42">
        <f>ROUND(IF(SUM($AA63:AC63)&gt;$M$58,0,IF((SUM($AA63:AC63)+AD8*$M$56)&gt;$M$58,$M$58-SUM($AA63:AC63),AD8*$M$56)),2)</f>
        <v>413.33</v>
      </c>
      <c r="AE63" s="42">
        <f>ROUND(IF(SUM($AA63:AD63)&gt;$M$58,0,IF((SUM($AA63:AD63)+AE8*$M$56)&gt;$M$58,$M$58-SUM($AA63:AD63),AE8*$M$56)),2)</f>
        <v>413.33</v>
      </c>
      <c r="AF63" s="42">
        <f>ROUND(IF(SUM($AA63:AE63)&gt;$M$58,0,IF((SUM($AA63:AE63)+AF8*$M$56)&gt;$M$58,$M$58-SUM($AA63:AE63),AF8*$M$56)),2)</f>
        <v>413.33</v>
      </c>
      <c r="AG63" s="42">
        <f>ROUND(IF(SUM($AA63:AF63)&gt;$M$58,0,IF((SUM($AA63:AF63)+AG8*$M$56)&gt;$M$58,$M$58-SUM($AA63:AF63),AG8*$M$56)),2)</f>
        <v>413.33</v>
      </c>
      <c r="AH63" s="42">
        <f>ROUND(IF(SUM($AA63:AG63)&gt;$M$58,0,IF((SUM($AA63:AG63)+AH8*$M$56)&gt;$M$58,$M$58-SUM($AA63:AG63),AH8*$M$56)),2)</f>
        <v>413.33</v>
      </c>
      <c r="AI63" s="42">
        <f>ROUND(IF(SUM($AA63:AH63)&gt;$M$58,0,IF((SUM($AA63:AH63)+AI8*$M$56)&gt;$M$58,$M$58-SUM($AA63:AH63),AI8*$M$56)),2)</f>
        <v>413.33</v>
      </c>
      <c r="AJ63" s="42">
        <f>ROUND(IF(SUM($AA63:AI63)&gt;$M$58,0,IF((SUM($AA63:AI63)+AJ8*$M$56)&gt;$M$58,$M$58-SUM($AA63:AI63),AJ8*$M$56)),2)</f>
        <v>413.33</v>
      </c>
      <c r="AK63" s="42">
        <f>ROUND(IF(SUM($AA63:AJ63)&gt;$M$58,0,IF((SUM($AA63:AJ63)+AK8*$M$56)&gt;$M$58,$M$58-SUM($AA63:AJ63),AK8*$M$56)),2)</f>
        <v>413.33</v>
      </c>
      <c r="AL63" s="42">
        <f>ROUND(IF(SUM($AA63:AK63)&gt;$M$58,0,IF((SUM($AA63:AK63)+AL8*$M$56)&gt;$M$58,$M$58-SUM($AA63:AK63),AL8*$M$56)),2)</f>
        <v>413.33</v>
      </c>
      <c r="AM63" s="42">
        <f>ROUND(IF(SUM($N63:N63)&gt;$M$58,0,IF((SUM($N63:N63)+AM8*$M$56)&gt;$M$58,$M$58-SUM($N63:N63),AM8*$M$56)),2)</f>
        <v>413.33</v>
      </c>
      <c r="AN63" s="42">
        <f>ROUND(IF(SUM($AM63:AM63)&gt;$M$58,0,IF((SUM(AM63:$AM63)+AN8*$M$56)&gt;$M$58,$M$58-SUM($AM63:AM63),AN8*$M$56)),2)</f>
        <v>413.33</v>
      </c>
      <c r="AO63" s="42">
        <f>ROUND(IF(SUM($AM63:AN63)&gt;$M$58,0,IF((SUM($AM63:AN63)+AO8*$M$56)&gt;$M$58,$M$58-SUM($AM63:AN63),AO8*$M$56)),2)</f>
        <v>413.33</v>
      </c>
      <c r="AP63" s="42">
        <f>ROUND(IF(SUM($AM63:AO63)&gt;$M$58,0,IF((SUM($AM63:AO63)+AP8*$M$56)&gt;$M$58,$M$58-SUM($AM63:AO63),AP8*$M$56)),2)</f>
        <v>413.33</v>
      </c>
      <c r="AQ63" s="42">
        <f>ROUND(IF(SUM($AM63:AP63)&gt;$M$58,0,IF((SUM($AM63:AP63)+AQ8*$M$56)&gt;$M$58,$M$58-SUM($AM63:AP63),AQ8*$M$56)),2)</f>
        <v>413.33</v>
      </c>
      <c r="AR63" s="42">
        <f>ROUND(IF(SUM($AM63:AQ63)&gt;$M$58,0,IF((SUM($AM63:AQ63)+AR8*$M$56)&gt;$M$58,$M$58-SUM($AM63:AQ63),AR8*$M$56)),2)</f>
        <v>413.33</v>
      </c>
      <c r="AS63" s="42">
        <f>ROUND(IF(SUM($AM63:AR63)&gt;$M$58,0,IF((SUM($AM63:AR63)+AS8*$M$56)&gt;$M$58,$M$58-SUM($AM63:AR63),AS8*$M$56)),2)</f>
        <v>413.33</v>
      </c>
      <c r="AT63" s="42">
        <f>ROUND(IF(SUM($AM63:AS63)&gt;$M$58,0,IF((SUM($AM63:AS63)+AT8*$M$56)&gt;$M$58,$M$58-SUM($AM63:AS63),AT8*$M$56)),2)</f>
        <v>413.33</v>
      </c>
      <c r="AU63" s="42">
        <f>ROUND(IF(SUM($AM63:AT63)&gt;$M$58,0,IF((SUM($AM63:AT63)+AU8*$M$56)&gt;$M$58,$M$58-SUM($AM63:AT63),AU8*$M$56)),2)</f>
        <v>413.33</v>
      </c>
      <c r="AV63" s="42">
        <f>ROUND(IF(SUM($AM63:AU63)&gt;$M$58,0,IF((SUM($AM63:AU63)+AV8*$M$56)&gt;$M$58,$M$58-SUM($AM63:AU63),AV8*$M$56)),2)</f>
        <v>413.33</v>
      </c>
      <c r="AW63" s="42">
        <f>ROUND(IF(SUM($AM63:AV63)&gt;$M$58,0,IF((SUM($AM63:AV63)+AW8*$M$56)&gt;$M$58,$M$58-SUM($AM63:AV63),AW8*$M$56)),2)</f>
        <v>413.33</v>
      </c>
      <c r="AX63" s="42">
        <f>ROUND(IF(SUM($AM63:AW63)&gt;$M$58,0,IF((SUM($AM63:AW63)+AX8*$M$56)&gt;$M$58,$M$58-SUM($AM63:AW63),AX8*$M$56)),2)</f>
        <v>413.33</v>
      </c>
    </row>
    <row r="64" spans="1:50" x14ac:dyDescent="0.3">
      <c r="A64" s="38" t="str">
        <f t="shared" si="14"/>
        <v>Software/Services VP</v>
      </c>
      <c r="O64" s="42">
        <f>ROUND(IF(SUM($N64:N64)&gt;$M$58,0,IF((SUM($N64:N64)+O9*$M$56)&gt;$M$58,$M$58-SUM($N64:N64),O9*$M$56)),2)</f>
        <v>930</v>
      </c>
      <c r="P64" s="42">
        <f>ROUND(IF(SUM($O64:O64)&gt;$M$58,0,IF((SUM($O64:O64)+P9*$M$56)&gt;$M$58,$M$58-SUM($O64:O64),P9*$M$56)),2)</f>
        <v>930</v>
      </c>
      <c r="Q64" s="42">
        <f>ROUND(IF(SUM($O64:P64)&gt;$M$58,0,IF((SUM($O64:P64)+Q9*$M$56)&gt;$M$58,$M$58-SUM($O64:P64),Q9*$M$56)),2)</f>
        <v>930</v>
      </c>
      <c r="R64" s="42">
        <f>ROUND(IF(SUM($O64:Q64)&gt;$M$58,0,IF((SUM($O64:Q64)+R9*$M$56)&gt;$M$58,$M$58-SUM($O64:Q64),R9*$M$56)),2)</f>
        <v>930</v>
      </c>
      <c r="S64" s="42">
        <f>ROUND(IF(SUM($O64:R64)&gt;$M$58,0,IF((SUM($O64:R64)+S9*$M$56)&gt;$M$58,$M$58-SUM($O64:R64),S9*$M$56)),2)</f>
        <v>930</v>
      </c>
      <c r="T64" s="42">
        <f>ROUND(IF(SUM($O64:S64)&gt;$M$58,0,IF((SUM($O64:S64)+T9*$M$56)&gt;$M$58,$M$58-SUM($O64:S64),T9*$M$56)),2)</f>
        <v>930</v>
      </c>
      <c r="U64" s="42">
        <f>ROUND(IF(SUM($O64:T64)&gt;$M$58,0,IF((SUM($O64:T64)+U9*$M$56)&gt;$M$58,$M$58-SUM($O64:T64),U9*$M$56)),2)</f>
        <v>930</v>
      </c>
      <c r="V64" s="42">
        <f>ROUND(IF(SUM($O64:U64)&gt;$M$58,0,IF((SUM($O64:U64)+V9*$M$56)&gt;$M$58,$M$58-SUM($O64:U64),V9*$M$56)),2)</f>
        <v>111.6</v>
      </c>
      <c r="W64" s="42">
        <f>ROUND(IF(SUM($O64:V64)&gt;$M$58,0,IF((SUM($O64:V64)+W9*$M$56)&gt;$M$58,$M$58-SUM($O64:V64),W9*$M$56)),2)</f>
        <v>0</v>
      </c>
      <c r="X64" s="42">
        <f>ROUND(IF(SUM($O64:W64)&gt;$M$58,0,IF((SUM($O64:W64)+X9*$M$56)&gt;$M$58,$M$58-SUM($O64:W64),X9*$M$56)),2)</f>
        <v>0</v>
      </c>
      <c r="Y64" s="42">
        <f>ROUND(IF(SUM($O64:X64)&gt;$M$58,0,IF((SUM($O64:X64)+Y9*$M$56)&gt;$M$58,$M$58-SUM($O64:X64),Y9*$M$56)),2)</f>
        <v>0</v>
      </c>
      <c r="Z64" s="42">
        <f>ROUND(IF(SUM($O64:Y64)&gt;$M$58,0,IF((SUM($O64:Y64)+Z9*$M$56)&gt;$M$58,$M$58-SUM($O64:Y64),Z9*$M$56)),2)</f>
        <v>0</v>
      </c>
      <c r="AA64" s="42">
        <f>ROUND(IF(SUM($N64:N64)&gt;$M$58,0,IF((SUM($N64:N64)+AA9*$M$56)&gt;$M$58,$M$58-SUM($N64:N64),AA9*$M$56)),2)</f>
        <v>930</v>
      </c>
      <c r="AB64" s="42">
        <f>ROUND(IF(SUM($AA64:AA64)&gt;$M$58,0,IF((SUM($AA64:AA64)+AB9*$M$56)&gt;$M$58,$M$58-SUM($AA64:AA64),AB9*$M$56)),2)</f>
        <v>930</v>
      </c>
      <c r="AC64" s="42">
        <f>ROUND(IF(SUM($AA64:AB64)&gt;$M$58,0,IF((SUM($AA64:AB64)+AC9*$M$56)&gt;$M$58,$M$58-SUM($AA64:AB64),AC9*$M$56)),2)</f>
        <v>930</v>
      </c>
      <c r="AD64" s="42">
        <f>ROUND(IF(SUM($AA64:AC64)&gt;$M$58,0,IF((SUM($AA64:AC64)+AD9*$M$56)&gt;$M$58,$M$58-SUM($AA64:AC64),AD9*$M$56)),2)</f>
        <v>930</v>
      </c>
      <c r="AE64" s="42">
        <f>ROUND(IF(SUM($AA64:AD64)&gt;$M$58,0,IF((SUM($AA64:AD64)+AE9*$M$56)&gt;$M$58,$M$58-SUM($AA64:AD64),AE9*$M$56)),2)</f>
        <v>930</v>
      </c>
      <c r="AF64" s="42">
        <f>ROUND(IF(SUM($AA64:AE64)&gt;$M$58,0,IF((SUM($AA64:AE64)+AF9*$M$56)&gt;$M$58,$M$58-SUM($AA64:AE64),AF9*$M$56)),2)</f>
        <v>930</v>
      </c>
      <c r="AG64" s="42">
        <f>ROUND(IF(SUM($AA64:AF64)&gt;$M$58,0,IF((SUM($AA64:AF64)+AG9*$M$56)&gt;$M$58,$M$58-SUM($AA64:AF64),AG9*$M$56)),2)</f>
        <v>930</v>
      </c>
      <c r="AH64" s="42">
        <f>ROUND(IF(SUM($AA64:AG64)&gt;$M$58,0,IF((SUM($AA64:AG64)+AH9*$M$56)&gt;$M$58,$M$58-SUM($AA64:AG64),AH9*$M$56)),2)</f>
        <v>111.6</v>
      </c>
      <c r="AI64" s="42">
        <f>ROUND(IF(SUM($AA64:AH64)&gt;$M$58,0,IF((SUM($AA64:AH64)+AI9*$M$56)&gt;$M$58,$M$58-SUM($AA64:AH64),AI9*$M$56)),2)</f>
        <v>0</v>
      </c>
      <c r="AJ64" s="42">
        <f>ROUND(IF(SUM($AA64:AI64)&gt;$M$58,0,IF((SUM($AA64:AI64)+AJ9*$M$56)&gt;$M$58,$M$58-SUM($AA64:AI64),AJ9*$M$56)),2)</f>
        <v>0</v>
      </c>
      <c r="AK64" s="42">
        <f>ROUND(IF(SUM($AA64:AJ64)&gt;$M$58,0,IF((SUM($AA64:AJ64)+AK9*$M$56)&gt;$M$58,$M$58-SUM($AA64:AJ64),AK9*$M$56)),2)</f>
        <v>0</v>
      </c>
      <c r="AL64" s="42">
        <f>ROUND(IF(SUM($AA64:AK64)&gt;$M$58,0,IF((SUM($AA64:AK64)+AL9*$M$56)&gt;$M$58,$M$58-SUM($AA64:AK64),AL9*$M$56)),2)</f>
        <v>0</v>
      </c>
      <c r="AM64" s="42">
        <f>ROUND(IF(SUM($N64:N64)&gt;$M$58,0,IF((SUM($N64:N64)+AM9*$M$56)&gt;$M$58,$M$58-SUM($N64:N64),AM9*$M$56)),2)</f>
        <v>930</v>
      </c>
      <c r="AN64" s="42">
        <f>ROUND(IF(SUM($AM64:AM64)&gt;$M$58,0,IF((SUM(AM64:$AM64)+AN9*$M$56)&gt;$M$58,$M$58-SUM($AM64:AM64),AN9*$M$56)),2)</f>
        <v>930</v>
      </c>
      <c r="AO64" s="42">
        <f>ROUND(IF(SUM($AM64:AN64)&gt;$M$58,0,IF((SUM($AM64:AN64)+AO9*$M$56)&gt;$M$58,$M$58-SUM($AM64:AN64),AO9*$M$56)),2)</f>
        <v>930</v>
      </c>
      <c r="AP64" s="42">
        <f>ROUND(IF(SUM($AM64:AO64)&gt;$M$58,0,IF((SUM($AM64:AO64)+AP9*$M$56)&gt;$M$58,$M$58-SUM($AM64:AO64),AP9*$M$56)),2)</f>
        <v>930</v>
      </c>
      <c r="AQ64" s="42">
        <f>ROUND(IF(SUM($AM64:AP64)&gt;$M$58,0,IF((SUM($AM64:AP64)+AQ9*$M$56)&gt;$M$58,$M$58-SUM($AM64:AP64),AQ9*$M$56)),2)</f>
        <v>930</v>
      </c>
      <c r="AR64" s="42">
        <f>ROUND(IF(SUM($AM64:AQ64)&gt;$M$58,0,IF((SUM($AM64:AQ64)+AR9*$M$56)&gt;$M$58,$M$58-SUM($AM64:AQ64),AR9*$M$56)),2)</f>
        <v>930</v>
      </c>
      <c r="AS64" s="42">
        <f>ROUND(IF(SUM($AM64:AR64)&gt;$M$58,0,IF((SUM($AM64:AR64)+AS9*$M$56)&gt;$M$58,$M$58-SUM($AM64:AR64),AS9*$M$56)),2)</f>
        <v>930</v>
      </c>
      <c r="AT64" s="42">
        <f>ROUND(IF(SUM($AM64:AS64)&gt;$M$58,0,IF((SUM($AM64:AS64)+AT9*$M$56)&gt;$M$58,$M$58-SUM($AM64:AS64),AT9*$M$56)),2)</f>
        <v>111.6</v>
      </c>
      <c r="AU64" s="42">
        <f>ROUND(IF(SUM($AM64:AT64)&gt;$M$58,0,IF((SUM($AM64:AT64)+AU9*$M$56)&gt;$M$58,$M$58-SUM($AM64:AT64),AU9*$M$56)),2)</f>
        <v>0</v>
      </c>
      <c r="AV64" s="42">
        <f>ROUND(IF(SUM($AM64:AU64)&gt;$M$58,0,IF((SUM($AM64:AU64)+AV9*$M$56)&gt;$M$58,$M$58-SUM($AM64:AU64),AV9*$M$56)),2)</f>
        <v>0</v>
      </c>
      <c r="AW64" s="42">
        <f>ROUND(IF(SUM($AM64:AV64)&gt;$M$58,0,IF((SUM($AM64:AV64)+AW9*$M$56)&gt;$M$58,$M$58-SUM($AM64:AV64),AW9*$M$56)),2)</f>
        <v>0</v>
      </c>
      <c r="AX64" s="42">
        <f>ROUND(IF(SUM($AM64:AW64)&gt;$M$58,0,IF((SUM($AM64:AW64)+AX9*$M$56)&gt;$M$58,$M$58-SUM($AM64:AW64),AX9*$M$56)),2)</f>
        <v>0</v>
      </c>
    </row>
    <row r="65" spans="1:50" x14ac:dyDescent="0.3">
      <c r="A65" s="38" t="str">
        <f t="shared" si="14"/>
        <v>Software Sales Director</v>
      </c>
      <c r="O65" s="42">
        <f>ROUND(IF(SUM($N65:N65)&gt;$M$58,0,IF((SUM($N65:N65)+O10*$M$56)&gt;$M$58,$M$58-SUM($N65:N65),O10*$M$56)),2)</f>
        <v>0</v>
      </c>
      <c r="P65" s="42">
        <f>ROUND(IF(SUM($O65:O65)&gt;$M$58,0,IF((SUM($O65:O65)+P10*$M$56)&gt;$M$58,$M$58-SUM($O65:O65),P10*$M$56)),2)</f>
        <v>0</v>
      </c>
      <c r="Q65" s="42">
        <f>ROUND(IF(SUM($O65:P65)&gt;$M$58,0,IF((SUM($O65:P65)+Q10*$M$56)&gt;$M$58,$M$58-SUM($O65:P65),Q10*$M$56)),2)</f>
        <v>0</v>
      </c>
      <c r="R65" s="42">
        <f>ROUND(IF(SUM($O65:Q65)&gt;$M$58,0,IF((SUM($O65:Q65)+R10*$M$56)&gt;$M$58,$M$58-SUM($O65:Q65),R10*$M$56)),2)</f>
        <v>0</v>
      </c>
      <c r="S65" s="42">
        <f>ROUND(IF(SUM($O65:R65)&gt;$M$58,0,IF((SUM($O65:R65)+S10*$M$56)&gt;$M$58,$M$58-SUM($O65:R65),S10*$M$56)),2)</f>
        <v>0</v>
      </c>
      <c r="T65" s="42">
        <f>ROUND(IF(SUM($O65:S65)&gt;$M$58,0,IF((SUM($O65:S65)+T10*$M$56)&gt;$M$58,$M$58-SUM($O65:S65),T10*$M$56)),2)</f>
        <v>0</v>
      </c>
      <c r="U65" s="42">
        <f>ROUND(IF(SUM($O65:T65)&gt;$M$58,0,IF((SUM($O65:T65)+U10*$M$56)&gt;$M$58,$M$58-SUM($O65:T65),U10*$M$56)),2)</f>
        <v>0</v>
      </c>
      <c r="V65" s="42">
        <f>ROUND(IF(SUM($O65:U65)&gt;$M$58,0,IF((SUM($O65:U65)+V10*$M$56)&gt;$M$58,$M$58-SUM($O65:U65),V10*$M$56)),2)</f>
        <v>542.5</v>
      </c>
      <c r="W65" s="42">
        <f>ROUND(IF(SUM($O65:V65)&gt;$M$58,0,IF((SUM($O65:V65)+W10*$M$56)&gt;$M$58,$M$58-SUM($O65:V65),W10*$M$56)),2)</f>
        <v>542.5</v>
      </c>
      <c r="X65" s="42">
        <f>ROUND(IF(SUM($O65:W65)&gt;$M$58,0,IF((SUM($O65:W65)+X10*$M$56)&gt;$M$58,$M$58-SUM($O65:W65),X10*$M$56)),2)</f>
        <v>542.5</v>
      </c>
      <c r="Y65" s="42">
        <f>ROUND(IF(SUM($O65:X65)&gt;$M$58,0,IF((SUM($O65:X65)+Y10*$M$56)&gt;$M$58,$M$58-SUM($O65:X65),Y10*$M$56)),2)</f>
        <v>542.5</v>
      </c>
      <c r="Z65" s="42">
        <f>ROUND(IF(SUM($O65:Y65)&gt;$M$58,0,IF((SUM($O65:Y65)+Z10*$M$56)&gt;$M$58,$M$58-SUM($O65:Y65),Z10*$M$56)),2)</f>
        <v>542.5</v>
      </c>
      <c r="AA65" s="42">
        <f>ROUND(IF(SUM($N65:N65)&gt;$M$58,0,IF((SUM($N65:N65)+AA10*$M$56)&gt;$M$58,$M$58-SUM($N65:N65),AA10*$M$56)),2)</f>
        <v>542.5</v>
      </c>
      <c r="AB65" s="42">
        <f>ROUND(IF(SUM($AA65:AA65)&gt;$M$58,0,IF((SUM($AA65:AA65)+AB10*$M$56)&gt;$M$58,$M$58-SUM($AA65:AA65),AB10*$M$56)),2)</f>
        <v>542.5</v>
      </c>
      <c r="AC65" s="42">
        <f>ROUND(IF(SUM($AA65:AB65)&gt;$M$58,0,IF((SUM($AA65:AB65)+AC10*$M$56)&gt;$M$58,$M$58-SUM($AA65:AB65),AC10*$M$56)),2)</f>
        <v>542.5</v>
      </c>
      <c r="AD65" s="42">
        <f>ROUND(IF(SUM($AA65:AC65)&gt;$M$58,0,IF((SUM($AA65:AC65)+AD10*$M$56)&gt;$M$58,$M$58-SUM($AA65:AC65),AD10*$M$56)),2)</f>
        <v>542.5</v>
      </c>
      <c r="AE65" s="42">
        <f>ROUND(IF(SUM($AA65:AD65)&gt;$M$58,0,IF((SUM($AA65:AD65)+AE10*$M$56)&gt;$M$58,$M$58-SUM($AA65:AD65),AE10*$M$56)),2)</f>
        <v>542.5</v>
      </c>
      <c r="AF65" s="42">
        <f>ROUND(IF(SUM($AA65:AE65)&gt;$M$58,0,IF((SUM($AA65:AE65)+AF10*$M$56)&gt;$M$58,$M$58-SUM($AA65:AE65),AF10*$M$56)),2)</f>
        <v>542.5</v>
      </c>
      <c r="AG65" s="42">
        <f>ROUND(IF(SUM($AA65:AF65)&gt;$M$58,0,IF((SUM($AA65:AF65)+AG10*$M$56)&gt;$M$58,$M$58-SUM($AA65:AF65),AG10*$M$56)),2)</f>
        <v>542.5</v>
      </c>
      <c r="AH65" s="42">
        <f>ROUND(IF(SUM($AA65:AG65)&gt;$M$58,0,IF((SUM($AA65:AG65)+AH10*$M$56)&gt;$M$58,$M$58-SUM($AA65:AG65),AH10*$M$56)),2)</f>
        <v>542.5</v>
      </c>
      <c r="AI65" s="42">
        <f>ROUND(IF(SUM($AA65:AH65)&gt;$M$58,0,IF((SUM($AA65:AH65)+AI10*$M$56)&gt;$M$58,$M$58-SUM($AA65:AH65),AI10*$M$56)),2)</f>
        <v>542.5</v>
      </c>
      <c r="AJ65" s="42">
        <f>ROUND(IF(SUM($AA65:AI65)&gt;$M$58,0,IF((SUM($AA65:AI65)+AJ10*$M$56)&gt;$M$58,$M$58-SUM($AA65:AI65),AJ10*$M$56)),2)</f>
        <v>542.5</v>
      </c>
      <c r="AK65" s="42">
        <f>ROUND(IF(SUM($AA65:AJ65)&gt;$M$58,0,IF((SUM($AA65:AJ65)+AK10*$M$56)&gt;$M$58,$M$58-SUM($AA65:AJ65),AK10*$M$56)),2)</f>
        <v>542.5</v>
      </c>
      <c r="AL65" s="42">
        <f>ROUND(IF(SUM($AA65:AK65)&gt;$M$58,0,IF((SUM($AA65:AK65)+AL10*$M$56)&gt;$M$58,$M$58-SUM($AA65:AK65),AL10*$M$56)),2)</f>
        <v>542.5</v>
      </c>
      <c r="AM65" s="42">
        <f>ROUND(IF(SUM($N65:N65)&gt;$M$58,0,IF((SUM($N65:N65)+AM10*$M$56)&gt;$M$58,$M$58-SUM($N65:N65),AM10*$M$56)),2)</f>
        <v>542.5</v>
      </c>
      <c r="AN65" s="42">
        <f>ROUND(IF(SUM($AM65:AM65)&gt;$M$58,0,IF((SUM(AM65:$AM65)+AN10*$M$56)&gt;$M$58,$M$58-SUM($AM65:AM65),AN10*$M$56)),2)</f>
        <v>542.5</v>
      </c>
      <c r="AO65" s="42">
        <f>ROUND(IF(SUM($AM65:AN65)&gt;$M$58,0,IF((SUM($AM65:AN65)+AO10*$M$56)&gt;$M$58,$M$58-SUM($AM65:AN65),AO10*$M$56)),2)</f>
        <v>542.5</v>
      </c>
      <c r="AP65" s="42">
        <f>ROUND(IF(SUM($AM65:AO65)&gt;$M$58,0,IF((SUM($AM65:AO65)+AP10*$M$56)&gt;$M$58,$M$58-SUM($AM65:AO65),AP10*$M$56)),2)</f>
        <v>542.5</v>
      </c>
      <c r="AQ65" s="42">
        <f>ROUND(IF(SUM($AM65:AP65)&gt;$M$58,0,IF((SUM($AM65:AP65)+AQ10*$M$56)&gt;$M$58,$M$58-SUM($AM65:AP65),AQ10*$M$56)),2)</f>
        <v>542.5</v>
      </c>
      <c r="AR65" s="42">
        <f>ROUND(IF(SUM($AM65:AQ65)&gt;$M$58,0,IF((SUM($AM65:AQ65)+AR10*$M$56)&gt;$M$58,$M$58-SUM($AM65:AQ65),AR10*$M$56)),2)</f>
        <v>542.5</v>
      </c>
      <c r="AS65" s="42">
        <f>ROUND(IF(SUM($AM65:AR65)&gt;$M$58,0,IF((SUM($AM65:AR65)+AS10*$M$56)&gt;$M$58,$M$58-SUM($AM65:AR65),AS10*$M$56)),2)</f>
        <v>542.5</v>
      </c>
      <c r="AT65" s="42">
        <f>ROUND(IF(SUM($AM65:AS65)&gt;$M$58,0,IF((SUM($AM65:AS65)+AT10*$M$56)&gt;$M$58,$M$58-SUM($AM65:AS65),AT10*$M$56)),2)</f>
        <v>542.5</v>
      </c>
      <c r="AU65" s="42">
        <f>ROUND(IF(SUM($AM65:AT65)&gt;$M$58,0,IF((SUM($AM65:AT65)+AU10*$M$56)&gt;$M$58,$M$58-SUM($AM65:AT65),AU10*$M$56)),2)</f>
        <v>542.5</v>
      </c>
      <c r="AV65" s="42">
        <f>ROUND(IF(SUM($AM65:AU65)&gt;$M$58,0,IF((SUM($AM65:AU65)+AV10*$M$56)&gt;$M$58,$M$58-SUM($AM65:AU65),AV10*$M$56)),2)</f>
        <v>542.5</v>
      </c>
      <c r="AW65" s="42">
        <f>ROUND(IF(SUM($AM65:AV65)&gt;$M$58,0,IF((SUM($AM65:AV65)+AW10*$M$56)&gt;$M$58,$M$58-SUM($AM65:AV65),AW10*$M$56)),2)</f>
        <v>542.5</v>
      </c>
      <c r="AX65" s="42">
        <f>ROUND(IF(SUM($AM65:AW65)&gt;$M$58,0,IF((SUM($AM65:AW65)+AX10*$M$56)&gt;$M$58,$M$58-SUM($AM65:AW65),AX10*$M$56)),2)</f>
        <v>542.5</v>
      </c>
    </row>
    <row r="66" spans="1:50" x14ac:dyDescent="0.3">
      <c r="A66" s="38" t="str">
        <f t="shared" si="14"/>
        <v>Software Channel Director</v>
      </c>
      <c r="O66" s="42">
        <f>ROUND(IF(SUM($N66:N66)&gt;$M$58,0,IF((SUM($N66:N66)+O11*$M$56)&gt;$M$58,$M$58-SUM($N66:N66),O11*$M$56)),2)</f>
        <v>0</v>
      </c>
      <c r="P66" s="42">
        <f>ROUND(IF(SUM($O66:O66)&gt;$M$58,0,IF((SUM($O66:O66)+P11*$M$56)&gt;$M$58,$M$58-SUM($O66:O66),P11*$M$56)),2)</f>
        <v>0</v>
      </c>
      <c r="Q66" s="42">
        <f>ROUND(IF(SUM($O66:P66)&gt;$M$58,0,IF((SUM($O66:P66)+Q11*$M$56)&gt;$M$58,$M$58-SUM($O66:P66),Q11*$M$56)),2)</f>
        <v>0</v>
      </c>
      <c r="R66" s="42">
        <f>ROUND(IF(SUM($O66:Q66)&gt;$M$58,0,IF((SUM($O66:Q66)+R11*$M$56)&gt;$M$58,$M$58-SUM($O66:Q66),R11*$M$56)),2)</f>
        <v>0</v>
      </c>
      <c r="S66" s="42">
        <f>ROUND(IF(SUM($O66:R66)&gt;$M$58,0,IF((SUM($O66:R66)+S11*$M$56)&gt;$M$58,$M$58-SUM($O66:R66),S11*$M$56)),2)</f>
        <v>475.33</v>
      </c>
      <c r="T66" s="42">
        <f>ROUND(IF(SUM($O66:S66)&gt;$M$58,0,IF((SUM($O66:S66)+T11*$M$56)&gt;$M$58,$M$58-SUM($O66:S66),T11*$M$56)),2)</f>
        <v>475.33</v>
      </c>
      <c r="U66" s="42">
        <f>ROUND(IF(SUM($O66:T66)&gt;$M$58,0,IF((SUM($O66:T66)+U11*$M$56)&gt;$M$58,$M$58-SUM($O66:T66),U11*$M$56)),2)</f>
        <v>475.33</v>
      </c>
      <c r="V66" s="42">
        <f>ROUND(IF(SUM($O66:U66)&gt;$M$58,0,IF((SUM($O66:U66)+V11*$M$56)&gt;$M$58,$M$58-SUM($O66:U66),V11*$M$56)),2)</f>
        <v>475.33</v>
      </c>
      <c r="W66" s="42">
        <f>ROUND(IF(SUM($O66:V66)&gt;$M$58,0,IF((SUM($O66:V66)+W11*$M$56)&gt;$M$58,$M$58-SUM($O66:V66),W11*$M$56)),2)</f>
        <v>475.33</v>
      </c>
      <c r="X66" s="42">
        <f>ROUND(IF(SUM($O66:W66)&gt;$M$58,0,IF((SUM($O66:W66)+X11*$M$56)&gt;$M$58,$M$58-SUM($O66:W66),X11*$M$56)),2)</f>
        <v>475.33</v>
      </c>
      <c r="Y66" s="42">
        <f>ROUND(IF(SUM($O66:X66)&gt;$M$58,0,IF((SUM($O66:X66)+Y11*$M$56)&gt;$M$58,$M$58-SUM($O66:X66),Y11*$M$56)),2)</f>
        <v>475.33</v>
      </c>
      <c r="Z66" s="42">
        <f>ROUND(IF(SUM($O66:Y66)&gt;$M$58,0,IF((SUM($O66:Y66)+Z11*$M$56)&gt;$M$58,$M$58-SUM($O66:Y66),Z11*$M$56)),2)</f>
        <v>475.33</v>
      </c>
      <c r="AA66" s="42">
        <f>ROUND(IF(SUM($N66:N66)&gt;$M$58,0,IF((SUM($N66:N66)+AA11*$M$56)&gt;$M$58,$M$58-SUM($N66:N66),AA11*$M$56)),2)</f>
        <v>475.33</v>
      </c>
      <c r="AB66" s="42">
        <f>ROUND(IF(SUM($AA66:AA66)&gt;$M$58,0,IF((SUM($AA66:AA66)+AB11*$M$56)&gt;$M$58,$M$58-SUM($AA66:AA66),AB11*$M$56)),2)</f>
        <v>475.33</v>
      </c>
      <c r="AC66" s="42">
        <f>ROUND(IF(SUM($AA66:AB66)&gt;$M$58,0,IF((SUM($AA66:AB66)+AC11*$M$56)&gt;$M$58,$M$58-SUM($AA66:AB66),AC11*$M$56)),2)</f>
        <v>475.33</v>
      </c>
      <c r="AD66" s="42">
        <f>ROUND(IF(SUM($AA66:AC66)&gt;$M$58,0,IF((SUM($AA66:AC66)+AD11*$M$56)&gt;$M$58,$M$58-SUM($AA66:AC66),AD11*$M$56)),2)</f>
        <v>475.33</v>
      </c>
      <c r="AE66" s="42">
        <f>ROUND(IF(SUM($AA66:AD66)&gt;$M$58,0,IF((SUM($AA66:AD66)+AE11*$M$56)&gt;$M$58,$M$58-SUM($AA66:AD66),AE11*$M$56)),2)</f>
        <v>475.33</v>
      </c>
      <c r="AF66" s="42">
        <f>ROUND(IF(SUM($AA66:AE66)&gt;$M$58,0,IF((SUM($AA66:AE66)+AF11*$M$56)&gt;$M$58,$M$58-SUM($AA66:AE66),AF11*$M$56)),2)</f>
        <v>475.33</v>
      </c>
      <c r="AG66" s="42">
        <f>ROUND(IF(SUM($AA66:AF66)&gt;$M$58,0,IF((SUM($AA66:AF66)+AG11*$M$56)&gt;$M$58,$M$58-SUM($AA66:AF66),AG11*$M$56)),2)</f>
        <v>475.33</v>
      </c>
      <c r="AH66" s="42">
        <f>ROUND(IF(SUM($AA66:AG66)&gt;$M$58,0,IF((SUM($AA66:AG66)+AH11*$M$56)&gt;$M$58,$M$58-SUM($AA66:AG66),AH11*$M$56)),2)</f>
        <v>475.33</v>
      </c>
      <c r="AI66" s="42">
        <f>ROUND(IF(SUM($AA66:AH66)&gt;$M$58,0,IF((SUM($AA66:AH66)+AI11*$M$56)&gt;$M$58,$M$58-SUM($AA66:AH66),AI11*$M$56)),2)</f>
        <v>475.33</v>
      </c>
      <c r="AJ66" s="42">
        <f>ROUND(IF(SUM($AA66:AI66)&gt;$M$58,0,IF((SUM($AA66:AI66)+AJ11*$M$56)&gt;$M$58,$M$58-SUM($AA66:AI66),AJ11*$M$56)),2)</f>
        <v>475.33</v>
      </c>
      <c r="AK66" s="42">
        <f>ROUND(IF(SUM($AA66:AJ66)&gt;$M$58,0,IF((SUM($AA66:AJ66)+AK11*$M$56)&gt;$M$58,$M$58-SUM($AA66:AJ66),AK11*$M$56)),2)</f>
        <v>475.33</v>
      </c>
      <c r="AL66" s="42">
        <f>ROUND(IF(SUM($AA66:AK66)&gt;$M$58,0,IF((SUM($AA66:AK66)+AL11*$M$56)&gt;$M$58,$M$58-SUM($AA66:AK66),AL11*$M$56)),2)</f>
        <v>475.33</v>
      </c>
      <c r="AM66" s="42">
        <f>ROUND(IF(SUM($N66:N66)&gt;$M$58,0,IF((SUM($N66:N66)+AM11*$M$56)&gt;$M$58,$M$58-SUM($N66:N66),AM11*$M$56)),2)</f>
        <v>475.33</v>
      </c>
      <c r="AN66" s="42">
        <f>ROUND(IF(SUM($AM66:AM66)&gt;$M$58,0,IF((SUM(AM66:$AM66)+AN11*$M$56)&gt;$M$58,$M$58-SUM($AM66:AM66),AN11*$M$56)),2)</f>
        <v>475.33</v>
      </c>
      <c r="AO66" s="42">
        <f>ROUND(IF(SUM($AM66:AN66)&gt;$M$58,0,IF((SUM($AM66:AN66)+AO11*$M$56)&gt;$M$58,$M$58-SUM($AM66:AN66),AO11*$M$56)),2)</f>
        <v>475.33</v>
      </c>
      <c r="AP66" s="42">
        <f>ROUND(IF(SUM($AM66:AO66)&gt;$M$58,0,IF((SUM($AM66:AO66)+AP11*$M$56)&gt;$M$58,$M$58-SUM($AM66:AO66),AP11*$M$56)),2)</f>
        <v>475.33</v>
      </c>
      <c r="AQ66" s="42">
        <f>ROUND(IF(SUM($AM66:AP66)&gt;$M$58,0,IF((SUM($AM66:AP66)+AQ11*$M$56)&gt;$M$58,$M$58-SUM($AM66:AP66),AQ11*$M$56)),2)</f>
        <v>475.33</v>
      </c>
      <c r="AR66" s="42">
        <f>ROUND(IF(SUM($AM66:AQ66)&gt;$M$58,0,IF((SUM($AM66:AQ66)+AR11*$M$56)&gt;$M$58,$M$58-SUM($AM66:AQ66),AR11*$M$56)),2)</f>
        <v>475.33</v>
      </c>
      <c r="AS66" s="42">
        <f>ROUND(IF(SUM($AM66:AR66)&gt;$M$58,0,IF((SUM($AM66:AR66)+AS11*$M$56)&gt;$M$58,$M$58-SUM($AM66:AR66),AS11*$M$56)),2)</f>
        <v>475.33</v>
      </c>
      <c r="AT66" s="42">
        <f>ROUND(IF(SUM($AM66:AS66)&gt;$M$58,0,IF((SUM($AM66:AS66)+AT11*$M$56)&gt;$M$58,$M$58-SUM($AM66:AS66),AT11*$M$56)),2)</f>
        <v>475.33</v>
      </c>
      <c r="AU66" s="42">
        <f>ROUND(IF(SUM($AM66:AT66)&gt;$M$58,0,IF((SUM($AM66:AT66)+AU11*$M$56)&gt;$M$58,$M$58-SUM($AM66:AT66),AU11*$M$56)),2)</f>
        <v>475.33</v>
      </c>
      <c r="AV66" s="42">
        <f>ROUND(IF(SUM($AM66:AU66)&gt;$M$58,0,IF((SUM($AM66:AU66)+AV11*$M$56)&gt;$M$58,$M$58-SUM($AM66:AU66),AV11*$M$56)),2)</f>
        <v>475.33</v>
      </c>
      <c r="AW66" s="42">
        <f>ROUND(IF(SUM($AM66:AV66)&gt;$M$58,0,IF((SUM($AM66:AV66)+AW11*$M$56)&gt;$M$58,$M$58-SUM($AM66:AV66),AW11*$M$56)),2)</f>
        <v>475.33</v>
      </c>
      <c r="AX66" s="42">
        <f>ROUND(IF(SUM($AM66:AW66)&gt;$M$58,0,IF((SUM($AM66:AW66)+AX11*$M$56)&gt;$M$58,$M$58-SUM($AM66:AW66),AX11*$M$56)),2)</f>
        <v>475.33</v>
      </c>
    </row>
    <row r="67" spans="1:50" x14ac:dyDescent="0.3">
      <c r="A67" s="38" t="str">
        <f t="shared" si="14"/>
        <v>Lead Software Support/Lead Engineer</v>
      </c>
      <c r="O67" s="42">
        <f>ROUND(IF(SUM($N67:N67)&gt;$M$58,0,IF((SUM($N67:N67)+O12*$M$56)&gt;$M$58,$M$58-SUM($N67:N67),O12*$M$56)),2)</f>
        <v>0</v>
      </c>
      <c r="P67" s="42">
        <f>ROUND(IF(SUM($O67:O67)&gt;$M$58,0,IF((SUM($O67:O67)+P12*$M$56)&gt;$M$58,$M$58-SUM($O67:O67),P12*$M$56)),2)</f>
        <v>0</v>
      </c>
      <c r="Q67" s="42">
        <f>ROUND(IF(SUM($O67:P67)&gt;$M$58,0,IF((SUM($O67:P67)+Q12*$M$56)&gt;$M$58,$M$58-SUM($O67:P67),Q12*$M$56)),2)</f>
        <v>0</v>
      </c>
      <c r="R67" s="42">
        <f>ROUND(IF(SUM($O67:Q67)&gt;$M$58,0,IF((SUM($O67:Q67)+R12*$M$56)&gt;$M$58,$M$58-SUM($O67:Q67),R12*$M$56)),2)</f>
        <v>0</v>
      </c>
      <c r="S67" s="42">
        <f>ROUND(IF(SUM($O67:R67)&gt;$M$58,0,IF((SUM($O67:R67)+S12*$M$56)&gt;$M$58,$M$58-SUM($O67:R67),S12*$M$56)),2)</f>
        <v>413.33</v>
      </c>
      <c r="T67" s="42">
        <f>ROUND(IF(SUM($O67:S67)&gt;$M$58,0,IF((SUM($O67:S67)+T12*$M$56)&gt;$M$58,$M$58-SUM($O67:S67),T12*$M$56)),2)</f>
        <v>413.33</v>
      </c>
      <c r="U67" s="42">
        <f>ROUND(IF(SUM($O67:T67)&gt;$M$58,0,IF((SUM($O67:T67)+U12*$M$56)&gt;$M$58,$M$58-SUM($O67:T67),U12*$M$56)),2)</f>
        <v>413.33</v>
      </c>
      <c r="V67" s="42">
        <f>ROUND(IF(SUM($O67:U67)&gt;$M$58,0,IF((SUM($O67:U67)+V12*$M$56)&gt;$M$58,$M$58-SUM($O67:U67),V12*$M$56)),2)</f>
        <v>413.33</v>
      </c>
      <c r="W67" s="42">
        <f>ROUND(IF(SUM($O67:V67)&gt;$M$58,0,IF((SUM($O67:V67)+W12*$M$56)&gt;$M$58,$M$58-SUM($O67:V67),W12*$M$56)),2)</f>
        <v>413.33</v>
      </c>
      <c r="X67" s="42">
        <f>ROUND(IF(SUM($O67:W67)&gt;$M$58,0,IF((SUM($O67:W67)+X12*$M$56)&gt;$M$58,$M$58-SUM($O67:W67),X12*$M$56)),2)</f>
        <v>413.33</v>
      </c>
      <c r="Y67" s="42">
        <f>ROUND(IF(SUM($O67:X67)&gt;$M$58,0,IF((SUM($O67:X67)+Y12*$M$56)&gt;$M$58,$M$58-SUM($O67:X67),Y12*$M$56)),2)</f>
        <v>413.33</v>
      </c>
      <c r="Z67" s="42">
        <f>ROUND(IF(SUM($O67:Y67)&gt;$M$58,0,IF((SUM($O67:Y67)+Z12*$M$56)&gt;$M$58,$M$58-SUM($O67:Y67),Z12*$M$56)),2)</f>
        <v>413.33</v>
      </c>
      <c r="AA67" s="42">
        <f>ROUND(IF(SUM($N67:N67)&gt;$M$58,0,IF((SUM($N67:N67)+AA12*$M$56)&gt;$M$58,$M$58-SUM($N67:N67),AA12*$M$56)),2)</f>
        <v>413.33</v>
      </c>
      <c r="AB67" s="42">
        <f>ROUND(IF(SUM($AA67:AA67)&gt;$M$58,0,IF((SUM($AA67:AA67)+AB12*$M$56)&gt;$M$58,$M$58-SUM($AA67:AA67),AB12*$M$56)),2)</f>
        <v>413.33</v>
      </c>
      <c r="AC67" s="42">
        <f>ROUND(IF(SUM($AA67:AB67)&gt;$M$58,0,IF((SUM($AA67:AB67)+AC12*$M$56)&gt;$M$58,$M$58-SUM($AA67:AB67),AC12*$M$56)),2)</f>
        <v>413.33</v>
      </c>
      <c r="AD67" s="42">
        <f>ROUND(IF(SUM($AA67:AC67)&gt;$M$58,0,IF((SUM($AA67:AC67)+AD12*$M$56)&gt;$M$58,$M$58-SUM($AA67:AC67),AD12*$M$56)),2)</f>
        <v>413.33</v>
      </c>
      <c r="AE67" s="42">
        <f>ROUND(IF(SUM($AA67:AD67)&gt;$M$58,0,IF((SUM($AA67:AD67)+AE12*$M$56)&gt;$M$58,$M$58-SUM($AA67:AD67),AE12*$M$56)),2)</f>
        <v>413.33</v>
      </c>
      <c r="AF67" s="42">
        <f>ROUND(IF(SUM($AA67:AE67)&gt;$M$58,0,IF((SUM($AA67:AE67)+AF12*$M$56)&gt;$M$58,$M$58-SUM($AA67:AE67),AF12*$M$56)),2)</f>
        <v>413.33</v>
      </c>
      <c r="AG67" s="42">
        <f>ROUND(IF(SUM($AA67:AF67)&gt;$M$58,0,IF((SUM($AA67:AF67)+AG12*$M$56)&gt;$M$58,$M$58-SUM($AA67:AF67),AG12*$M$56)),2)</f>
        <v>413.33</v>
      </c>
      <c r="AH67" s="42">
        <f>ROUND(IF(SUM($AA67:AG67)&gt;$M$58,0,IF((SUM($AA67:AG67)+AH12*$M$56)&gt;$M$58,$M$58-SUM($AA67:AG67),AH12*$M$56)),2)</f>
        <v>413.33</v>
      </c>
      <c r="AI67" s="42">
        <f>ROUND(IF(SUM($AA67:AH67)&gt;$M$58,0,IF((SUM($AA67:AH67)+AI12*$M$56)&gt;$M$58,$M$58-SUM($AA67:AH67),AI12*$M$56)),2)</f>
        <v>413.33</v>
      </c>
      <c r="AJ67" s="42">
        <f>ROUND(IF(SUM($AA67:AI67)&gt;$M$58,0,IF((SUM($AA67:AI67)+AJ12*$M$56)&gt;$M$58,$M$58-SUM($AA67:AI67),AJ12*$M$56)),2)</f>
        <v>413.33</v>
      </c>
      <c r="AK67" s="42">
        <f>ROUND(IF(SUM($AA67:AJ67)&gt;$M$58,0,IF((SUM($AA67:AJ67)+AK12*$M$56)&gt;$M$58,$M$58-SUM($AA67:AJ67),AK12*$M$56)),2)</f>
        <v>413.33</v>
      </c>
      <c r="AL67" s="42">
        <f>ROUND(IF(SUM($AA67:AK67)&gt;$M$58,0,IF((SUM($AA67:AK67)+AL12*$M$56)&gt;$M$58,$M$58-SUM($AA67:AK67),AL12*$M$56)),2)</f>
        <v>413.33</v>
      </c>
      <c r="AM67" s="42">
        <f>ROUND(IF(SUM($N67:N67)&gt;$M$58,0,IF((SUM($N67:N67)+AM12*$M$56)&gt;$M$58,$M$58-SUM($N67:N67),AM12*$M$56)),2)</f>
        <v>413.33</v>
      </c>
      <c r="AN67" s="42">
        <f>ROUND(IF(SUM($AM67:AM67)&gt;$M$58,0,IF((SUM(AM67:$AM67)+AN12*$M$56)&gt;$M$58,$M$58-SUM($AM67:AM67),AN12*$M$56)),2)</f>
        <v>413.33</v>
      </c>
      <c r="AO67" s="42">
        <f>ROUND(IF(SUM($AM67:AN67)&gt;$M$58,0,IF((SUM($AM67:AN67)+AO12*$M$56)&gt;$M$58,$M$58-SUM($AM67:AN67),AO12*$M$56)),2)</f>
        <v>413.33</v>
      </c>
      <c r="AP67" s="42">
        <f>ROUND(IF(SUM($AM67:AO67)&gt;$M$58,0,IF((SUM($AM67:AO67)+AP12*$M$56)&gt;$M$58,$M$58-SUM($AM67:AO67),AP12*$M$56)),2)</f>
        <v>413.33</v>
      </c>
      <c r="AQ67" s="42">
        <f>ROUND(IF(SUM($AM67:AP67)&gt;$M$58,0,IF((SUM($AM67:AP67)+AQ12*$M$56)&gt;$M$58,$M$58-SUM($AM67:AP67),AQ12*$M$56)),2)</f>
        <v>413.33</v>
      </c>
      <c r="AR67" s="42">
        <f>ROUND(IF(SUM($AM67:AQ67)&gt;$M$58,0,IF((SUM($AM67:AQ67)+AR12*$M$56)&gt;$M$58,$M$58-SUM($AM67:AQ67),AR12*$M$56)),2)</f>
        <v>413.33</v>
      </c>
      <c r="AS67" s="42">
        <f>ROUND(IF(SUM($AM67:AR67)&gt;$M$58,0,IF((SUM($AM67:AR67)+AS12*$M$56)&gt;$M$58,$M$58-SUM($AM67:AR67),AS12*$M$56)),2)</f>
        <v>413.33</v>
      </c>
      <c r="AT67" s="42">
        <f>ROUND(IF(SUM($AM67:AS67)&gt;$M$58,0,IF((SUM($AM67:AS67)+AT12*$M$56)&gt;$M$58,$M$58-SUM($AM67:AS67),AT12*$M$56)),2)</f>
        <v>413.33</v>
      </c>
      <c r="AU67" s="42">
        <f>ROUND(IF(SUM($AM67:AT67)&gt;$M$58,0,IF((SUM($AM67:AT67)+AU12*$M$56)&gt;$M$58,$M$58-SUM($AM67:AT67),AU12*$M$56)),2)</f>
        <v>413.33</v>
      </c>
      <c r="AV67" s="42">
        <f>ROUND(IF(SUM($AM67:AU67)&gt;$M$58,0,IF((SUM($AM67:AU67)+AV12*$M$56)&gt;$M$58,$M$58-SUM($AM67:AU67),AV12*$M$56)),2)</f>
        <v>413.33</v>
      </c>
      <c r="AW67" s="42">
        <f>ROUND(IF(SUM($AM67:AV67)&gt;$M$58,0,IF((SUM($AM67:AV67)+AW12*$M$56)&gt;$M$58,$M$58-SUM($AM67:AV67),AW12*$M$56)),2)</f>
        <v>413.33</v>
      </c>
      <c r="AX67" s="42">
        <f>ROUND(IF(SUM($AM67:AW67)&gt;$M$58,0,IF((SUM($AM67:AW67)+AX12*$M$56)&gt;$M$58,$M$58-SUM($AM67:AW67),AX12*$M$56)),2)</f>
        <v>413.33</v>
      </c>
    </row>
    <row r="68" spans="1:50" x14ac:dyDescent="0.3">
      <c r="A68" s="38" t="str">
        <f t="shared" si="14"/>
        <v>Software Escalation Engineer</v>
      </c>
      <c r="O68" s="42">
        <f>ROUND(IF(SUM($N68:N68)&gt;$M$58,0,IF((SUM($N68:N68)+O13*$M$56)&gt;$M$58,$M$58-SUM($N68:N68),O13*$M$56)),2)</f>
        <v>0</v>
      </c>
      <c r="P68" s="42">
        <f>ROUND(IF(SUM($O68:O68)&gt;$M$58,0,IF((SUM($O68:O68)+P13*$M$56)&gt;$M$58,$M$58-SUM($O68:O68),P13*$M$56)),2)</f>
        <v>0</v>
      </c>
      <c r="Q68" s="42">
        <f>ROUND(IF(SUM($O68:P68)&gt;$M$58,0,IF((SUM($O68:P68)+Q13*$M$56)&gt;$M$58,$M$58-SUM($O68:P68),Q13*$M$56)),2)</f>
        <v>0</v>
      </c>
      <c r="R68" s="42">
        <f>ROUND(IF(SUM($O68:Q68)&gt;$M$58,0,IF((SUM($O68:Q68)+R13*$M$56)&gt;$M$58,$M$58-SUM($O68:Q68),R13*$M$56)),2)</f>
        <v>0</v>
      </c>
      <c r="S68" s="42">
        <f>ROUND(IF(SUM($O68:R68)&gt;$M$58,0,IF((SUM($O68:R68)+S13*$M$56)&gt;$M$58,$M$58-SUM($O68:R68),S13*$M$56)),2)</f>
        <v>0</v>
      </c>
      <c r="T68" s="42">
        <f>ROUND(IF(SUM($O68:S68)&gt;$M$58,0,IF((SUM($O68:S68)+T13*$M$56)&gt;$M$58,$M$58-SUM($O68:S68),T13*$M$56)),2)</f>
        <v>0</v>
      </c>
      <c r="U68" s="42">
        <f>ROUND(IF(SUM($O68:T68)&gt;$M$58,0,IF((SUM($O68:T68)+U13*$M$56)&gt;$M$58,$M$58-SUM($O68:T68),U13*$M$56)),2)</f>
        <v>0</v>
      </c>
      <c r="V68" s="42">
        <f>ROUND(IF(SUM($O68:U68)&gt;$M$58,0,IF((SUM($O68:U68)+V13*$M$56)&gt;$M$58,$M$58-SUM($O68:U68),V13*$M$56)),2)</f>
        <v>413.33</v>
      </c>
      <c r="W68" s="42">
        <f>ROUND(IF(SUM($O68:V68)&gt;$M$58,0,IF((SUM($O68:V68)+W13*$M$56)&gt;$M$58,$M$58-SUM($O68:V68),W13*$M$56)),2)</f>
        <v>413.33</v>
      </c>
      <c r="X68" s="42">
        <f>ROUND(IF(SUM($O68:W68)&gt;$M$58,0,IF((SUM($O68:W68)+X13*$M$56)&gt;$M$58,$M$58-SUM($O68:W68),X13*$M$56)),2)</f>
        <v>413.33</v>
      </c>
      <c r="Y68" s="42">
        <f>ROUND(IF(SUM($O68:X68)&gt;$M$58,0,IF((SUM($O68:X68)+Y13*$M$56)&gt;$M$58,$M$58-SUM($O68:X68),Y13*$M$56)),2)</f>
        <v>413.33</v>
      </c>
      <c r="Z68" s="42">
        <f>ROUND(IF(SUM($O68:Y68)&gt;$M$58,0,IF((SUM($O68:Y68)+Z13*$M$56)&gt;$M$58,$M$58-SUM($O68:Y68),Z13*$M$56)),2)</f>
        <v>413.33</v>
      </c>
      <c r="AA68" s="42">
        <f>ROUND(IF(SUM($N68:N68)&gt;$M$58,0,IF((SUM($N68:N68)+AA13*$M$56)&gt;$M$58,$M$58-SUM($N68:N68),AA13*$M$56)),2)</f>
        <v>413.33</v>
      </c>
      <c r="AB68" s="42">
        <f>ROUND(IF(SUM($AA68:AA68)&gt;$M$58,0,IF((SUM($AA68:AA68)+AB13*$M$56)&gt;$M$58,$M$58-SUM($AA68:AA68),AB13*$M$56)),2)</f>
        <v>413.33</v>
      </c>
      <c r="AC68" s="42">
        <f>ROUND(IF(SUM($AA68:AB68)&gt;$M$58,0,IF((SUM($AA68:AB68)+AC13*$M$56)&gt;$M$58,$M$58-SUM($AA68:AB68),AC13*$M$56)),2)</f>
        <v>413.33</v>
      </c>
      <c r="AD68" s="42">
        <f>ROUND(IF(SUM($AA68:AC68)&gt;$M$58,0,IF((SUM($AA68:AC68)+AD13*$M$56)&gt;$M$58,$M$58-SUM($AA68:AC68),AD13*$M$56)),2)</f>
        <v>413.33</v>
      </c>
      <c r="AE68" s="42">
        <f>ROUND(IF(SUM($AA68:AD68)&gt;$M$58,0,IF((SUM($AA68:AD68)+AE13*$M$56)&gt;$M$58,$M$58-SUM($AA68:AD68),AE13*$M$56)),2)</f>
        <v>413.33</v>
      </c>
      <c r="AF68" s="42">
        <f>ROUND(IF(SUM($AA68:AE68)&gt;$M$58,0,IF((SUM($AA68:AE68)+AF13*$M$56)&gt;$M$58,$M$58-SUM($AA68:AE68),AF13*$M$56)),2)</f>
        <v>413.33</v>
      </c>
      <c r="AG68" s="42">
        <f>ROUND(IF(SUM($AA68:AF68)&gt;$M$58,0,IF((SUM($AA68:AF68)+AG13*$M$56)&gt;$M$58,$M$58-SUM($AA68:AF68),AG13*$M$56)),2)</f>
        <v>413.33</v>
      </c>
      <c r="AH68" s="42">
        <f>ROUND(IF(SUM($AA68:AG68)&gt;$M$58,0,IF((SUM($AA68:AG68)+AH13*$M$56)&gt;$M$58,$M$58-SUM($AA68:AG68),AH13*$M$56)),2)</f>
        <v>413.33</v>
      </c>
      <c r="AI68" s="42">
        <f>ROUND(IF(SUM($AA68:AH68)&gt;$M$58,0,IF((SUM($AA68:AH68)+AI13*$M$56)&gt;$M$58,$M$58-SUM($AA68:AH68),AI13*$M$56)),2)</f>
        <v>413.33</v>
      </c>
      <c r="AJ68" s="42">
        <f>ROUND(IF(SUM($AA68:AI68)&gt;$M$58,0,IF((SUM($AA68:AI68)+AJ13*$M$56)&gt;$M$58,$M$58-SUM($AA68:AI68),AJ13*$M$56)),2)</f>
        <v>413.33</v>
      </c>
      <c r="AK68" s="42">
        <f>ROUND(IF(SUM($AA68:AJ68)&gt;$M$58,0,IF((SUM($AA68:AJ68)+AK13*$M$56)&gt;$M$58,$M$58-SUM($AA68:AJ68),AK13*$M$56)),2)</f>
        <v>413.33</v>
      </c>
      <c r="AL68" s="42">
        <f>ROUND(IF(SUM($AA68:AK68)&gt;$M$58,0,IF((SUM($AA68:AK68)+AL13*$M$56)&gt;$M$58,$M$58-SUM($AA68:AK68),AL13*$M$56)),2)</f>
        <v>413.33</v>
      </c>
      <c r="AM68" s="42">
        <f>ROUND(IF(SUM($N68:N68)&gt;$M$58,0,IF((SUM($N68:N68)+AM13*$M$56)&gt;$M$58,$M$58-SUM($N68:N68),AM13*$M$56)),2)</f>
        <v>413.33</v>
      </c>
      <c r="AN68" s="42">
        <f>ROUND(IF(SUM($AM68:AM68)&gt;$M$58,0,IF((SUM(AM68:$AM68)+AN13*$M$56)&gt;$M$58,$M$58-SUM($AM68:AM68),AN13*$M$56)),2)</f>
        <v>413.33</v>
      </c>
      <c r="AO68" s="42">
        <f>ROUND(IF(SUM($AM68:AN68)&gt;$M$58,0,IF((SUM($AM68:AN68)+AO13*$M$56)&gt;$M$58,$M$58-SUM($AM68:AN68),AO13*$M$56)),2)</f>
        <v>413.33</v>
      </c>
      <c r="AP68" s="42">
        <f>ROUND(IF(SUM($AM68:AO68)&gt;$M$58,0,IF((SUM($AM68:AO68)+AP13*$M$56)&gt;$M$58,$M$58-SUM($AM68:AO68),AP13*$M$56)),2)</f>
        <v>413.33</v>
      </c>
      <c r="AQ68" s="42">
        <f>ROUND(IF(SUM($AM68:AP68)&gt;$M$58,0,IF((SUM($AM68:AP68)+AQ13*$M$56)&gt;$M$58,$M$58-SUM($AM68:AP68),AQ13*$M$56)),2)</f>
        <v>413.33</v>
      </c>
      <c r="AR68" s="42">
        <f>ROUND(IF(SUM($AM68:AQ68)&gt;$M$58,0,IF((SUM($AM68:AQ68)+AR13*$M$56)&gt;$M$58,$M$58-SUM($AM68:AQ68),AR13*$M$56)),2)</f>
        <v>413.33</v>
      </c>
      <c r="AS68" s="42">
        <f>ROUND(IF(SUM($AM68:AR68)&gt;$M$58,0,IF((SUM($AM68:AR68)+AS13*$M$56)&gt;$M$58,$M$58-SUM($AM68:AR68),AS13*$M$56)),2)</f>
        <v>413.33</v>
      </c>
      <c r="AT68" s="42">
        <f>ROUND(IF(SUM($AM68:AS68)&gt;$M$58,0,IF((SUM($AM68:AS68)+AT13*$M$56)&gt;$M$58,$M$58-SUM($AM68:AS68),AT13*$M$56)),2)</f>
        <v>413.33</v>
      </c>
      <c r="AU68" s="42">
        <f>ROUND(IF(SUM($AM68:AT68)&gt;$M$58,0,IF((SUM($AM68:AT68)+AU13*$M$56)&gt;$M$58,$M$58-SUM($AM68:AT68),AU13*$M$56)),2)</f>
        <v>413.33</v>
      </c>
      <c r="AV68" s="42">
        <f>ROUND(IF(SUM($AM68:AU68)&gt;$M$58,0,IF((SUM($AM68:AU68)+AV13*$M$56)&gt;$M$58,$M$58-SUM($AM68:AU68),AV13*$M$56)),2)</f>
        <v>413.33</v>
      </c>
      <c r="AW68" s="42">
        <f>ROUND(IF(SUM($AM68:AV68)&gt;$M$58,0,IF((SUM($AM68:AV68)+AW13*$M$56)&gt;$M$58,$M$58-SUM($AM68:AV68),AW13*$M$56)),2)</f>
        <v>413.33</v>
      </c>
      <c r="AX68" s="42">
        <f>ROUND(IF(SUM($AM68:AW68)&gt;$M$58,0,IF((SUM($AM68:AW68)+AX13*$M$56)&gt;$M$58,$M$58-SUM($AM68:AW68),AX13*$M$56)),2)</f>
        <v>413.33</v>
      </c>
    </row>
    <row r="69" spans="1:50" x14ac:dyDescent="0.3">
      <c r="A69" s="38" t="str">
        <f t="shared" si="14"/>
        <v>Software Escalation Engineer</v>
      </c>
      <c r="O69" s="42">
        <f>ROUND(IF(SUM($N69:N69)&gt;$M$58,0,IF((SUM($N69:N69)+O14*$M$56)&gt;$M$58,$M$58-SUM($N69:N69),O14*$M$56)),2)</f>
        <v>0</v>
      </c>
      <c r="P69" s="42">
        <f>ROUND(IF(SUM($O69:O69)&gt;$M$58,0,IF((SUM($O69:O69)+P14*$M$56)&gt;$M$58,$M$58-SUM($O69:O69),P14*$M$56)),2)</f>
        <v>0</v>
      </c>
      <c r="Q69" s="42">
        <f>ROUND(IF(SUM($O69:P69)&gt;$M$58,0,IF((SUM($O69:P69)+Q14*$M$56)&gt;$M$58,$M$58-SUM($O69:P69),Q14*$M$56)),2)</f>
        <v>0</v>
      </c>
      <c r="R69" s="42">
        <f>ROUND(IF(SUM($O69:Q69)&gt;$M$58,0,IF((SUM($O69:Q69)+R14*$M$56)&gt;$M$58,$M$58-SUM($O69:Q69),R14*$M$56)),2)</f>
        <v>0</v>
      </c>
      <c r="S69" s="42">
        <f>ROUND(IF(SUM($O69:R69)&gt;$M$58,0,IF((SUM($O69:R69)+S14*$M$56)&gt;$M$58,$M$58-SUM($O69:R69),S14*$M$56)),2)</f>
        <v>0</v>
      </c>
      <c r="T69" s="42">
        <f>ROUND(IF(SUM($O69:S69)&gt;$M$58,0,IF((SUM($O69:S69)+T14*$M$56)&gt;$M$58,$M$58-SUM($O69:S69),T14*$M$56)),2)</f>
        <v>0</v>
      </c>
      <c r="U69" s="42">
        <f>ROUND(IF(SUM($O69:T69)&gt;$M$58,0,IF((SUM($O69:T69)+U14*$M$56)&gt;$M$58,$M$58-SUM($O69:T69),U14*$M$56)),2)</f>
        <v>0</v>
      </c>
      <c r="V69" s="42">
        <f>ROUND(IF(SUM($O69:U69)&gt;$M$58,0,IF((SUM($O69:U69)+V14*$M$56)&gt;$M$58,$M$58-SUM($O69:U69),V14*$M$56)),2)</f>
        <v>0</v>
      </c>
      <c r="W69" s="42">
        <f>ROUND(IF(SUM($O69:V69)&gt;$M$58,0,IF((SUM($O69:V69)+W14*$M$56)&gt;$M$58,$M$58-SUM($O69:V69),W14*$M$56)),2)</f>
        <v>0</v>
      </c>
      <c r="X69" s="42">
        <f>ROUND(IF(SUM($O69:W69)&gt;$M$58,0,IF((SUM($O69:W69)+X14*$M$56)&gt;$M$58,$M$58-SUM($O69:W69),X14*$M$56)),2)</f>
        <v>0</v>
      </c>
      <c r="Y69" s="42">
        <f>ROUND(IF(SUM($O69:X69)&gt;$M$58,0,IF((SUM($O69:X69)+Y14*$M$56)&gt;$M$58,$M$58-SUM($O69:X69),Y14*$M$56)),2)</f>
        <v>0</v>
      </c>
      <c r="Z69" s="42">
        <f>ROUND(IF(SUM($O69:Y69)&gt;$M$58,0,IF((SUM($O69:Y69)+Z14*$M$56)&gt;$M$58,$M$58-SUM($O69:Y69),Z14*$M$56)),2)</f>
        <v>413.33</v>
      </c>
      <c r="AA69" s="42">
        <f>ROUND(IF(SUM($N69:N69)&gt;$M$58,0,IF((SUM($N69:N69)+AA14*$M$56)&gt;$M$58,$M$58-SUM($N69:N69),AA14*$M$56)),2)</f>
        <v>413.33</v>
      </c>
      <c r="AB69" s="42">
        <f>ROUND(IF(SUM($AA69:AA69)&gt;$M$58,0,IF((SUM($AA69:AA69)+AB14*$M$56)&gt;$M$58,$M$58-SUM($AA69:AA69),AB14*$M$56)),2)</f>
        <v>413.33</v>
      </c>
      <c r="AC69" s="42">
        <f>ROUND(IF(SUM($AA69:AB69)&gt;$M$58,0,IF((SUM($AA69:AB69)+AC14*$M$56)&gt;$M$58,$M$58-SUM($AA69:AB69),AC14*$M$56)),2)</f>
        <v>413.33</v>
      </c>
      <c r="AD69" s="42">
        <f>ROUND(IF(SUM($AA69:AC69)&gt;$M$58,0,IF((SUM($AA69:AC69)+AD14*$M$56)&gt;$M$58,$M$58-SUM($AA69:AC69),AD14*$M$56)),2)</f>
        <v>413.33</v>
      </c>
      <c r="AE69" s="42">
        <f>ROUND(IF(SUM($AA69:AD69)&gt;$M$58,0,IF((SUM($AA69:AD69)+AE14*$M$56)&gt;$M$58,$M$58-SUM($AA69:AD69),AE14*$M$56)),2)</f>
        <v>413.33</v>
      </c>
      <c r="AF69" s="42">
        <f>ROUND(IF(SUM($AA69:AE69)&gt;$M$58,0,IF((SUM($AA69:AE69)+AF14*$M$56)&gt;$M$58,$M$58-SUM($AA69:AE69),AF14*$M$56)),2)</f>
        <v>413.33</v>
      </c>
      <c r="AG69" s="42">
        <f>ROUND(IF(SUM($AA69:AF69)&gt;$M$58,0,IF((SUM($AA69:AF69)+AG14*$M$56)&gt;$M$58,$M$58-SUM($AA69:AF69),AG14*$M$56)),2)</f>
        <v>413.33</v>
      </c>
      <c r="AH69" s="42">
        <f>ROUND(IF(SUM($AA69:AG69)&gt;$M$58,0,IF((SUM($AA69:AG69)+AH14*$M$56)&gt;$M$58,$M$58-SUM($AA69:AG69),AH14*$M$56)),2)</f>
        <v>413.33</v>
      </c>
      <c r="AI69" s="42">
        <f>ROUND(IF(SUM($AA69:AH69)&gt;$M$58,0,IF((SUM($AA69:AH69)+AI14*$M$56)&gt;$M$58,$M$58-SUM($AA69:AH69),AI14*$M$56)),2)</f>
        <v>413.33</v>
      </c>
      <c r="AJ69" s="42">
        <f>ROUND(IF(SUM($AA69:AI69)&gt;$M$58,0,IF((SUM($AA69:AI69)+AJ14*$M$56)&gt;$M$58,$M$58-SUM($AA69:AI69),AJ14*$M$56)),2)</f>
        <v>413.33</v>
      </c>
      <c r="AK69" s="42">
        <f>ROUND(IF(SUM($AA69:AJ69)&gt;$M$58,0,IF((SUM($AA69:AJ69)+AK14*$M$56)&gt;$M$58,$M$58-SUM($AA69:AJ69),AK14*$M$56)),2)</f>
        <v>413.33</v>
      </c>
      <c r="AL69" s="42">
        <f>ROUND(IF(SUM($AA69:AK69)&gt;$M$58,0,IF((SUM($AA69:AK69)+AL14*$M$56)&gt;$M$58,$M$58-SUM($AA69:AK69),AL14*$M$56)),2)</f>
        <v>413.33</v>
      </c>
      <c r="AM69" s="42">
        <f>ROUND(IF(SUM($N69:N69)&gt;$M$58,0,IF((SUM($N69:N69)+AM14*$M$56)&gt;$M$58,$M$58-SUM($N69:N69),AM14*$M$56)),2)</f>
        <v>413.33</v>
      </c>
      <c r="AN69" s="42">
        <f>ROUND(IF(SUM($AM69:AM69)&gt;$M$58,0,IF((SUM(AM69:$AM69)+AN14*$M$56)&gt;$M$58,$M$58-SUM($AM69:AM69),AN14*$M$56)),2)</f>
        <v>413.33</v>
      </c>
      <c r="AO69" s="42">
        <f>ROUND(IF(SUM($AM69:AN69)&gt;$M$58,0,IF((SUM($AM69:AN69)+AO14*$M$56)&gt;$M$58,$M$58-SUM($AM69:AN69),AO14*$M$56)),2)</f>
        <v>413.33</v>
      </c>
      <c r="AP69" s="42">
        <f>ROUND(IF(SUM($AM69:AO69)&gt;$M$58,0,IF((SUM($AM69:AO69)+AP14*$M$56)&gt;$M$58,$M$58-SUM($AM69:AO69),AP14*$M$56)),2)</f>
        <v>413.33</v>
      </c>
      <c r="AQ69" s="42">
        <f>ROUND(IF(SUM($AM69:AP69)&gt;$M$58,0,IF((SUM($AM69:AP69)+AQ14*$M$56)&gt;$M$58,$M$58-SUM($AM69:AP69),AQ14*$M$56)),2)</f>
        <v>413.33</v>
      </c>
      <c r="AR69" s="42">
        <f>ROUND(IF(SUM($AM69:AQ69)&gt;$M$58,0,IF((SUM($AM69:AQ69)+AR14*$M$56)&gt;$M$58,$M$58-SUM($AM69:AQ69),AR14*$M$56)),2)</f>
        <v>413.33</v>
      </c>
      <c r="AS69" s="42">
        <f>ROUND(IF(SUM($AM69:AR69)&gt;$M$58,0,IF((SUM($AM69:AR69)+AS14*$M$56)&gt;$M$58,$M$58-SUM($AM69:AR69),AS14*$M$56)),2)</f>
        <v>413.33</v>
      </c>
      <c r="AT69" s="42">
        <f>ROUND(IF(SUM($AM69:AS69)&gt;$M$58,0,IF((SUM($AM69:AS69)+AT14*$M$56)&gt;$M$58,$M$58-SUM($AM69:AS69),AT14*$M$56)),2)</f>
        <v>413.33</v>
      </c>
      <c r="AU69" s="42">
        <f>ROUND(IF(SUM($AM69:AT69)&gt;$M$58,0,IF((SUM($AM69:AT69)+AU14*$M$56)&gt;$M$58,$M$58-SUM($AM69:AT69),AU14*$M$56)),2)</f>
        <v>413.33</v>
      </c>
      <c r="AV69" s="42">
        <f>ROUND(IF(SUM($AM69:AU69)&gt;$M$58,0,IF((SUM($AM69:AU69)+AV14*$M$56)&gt;$M$58,$M$58-SUM($AM69:AU69),AV14*$M$56)),2)</f>
        <v>413.33</v>
      </c>
      <c r="AW69" s="42">
        <f>ROUND(IF(SUM($AM69:AV69)&gt;$M$58,0,IF((SUM($AM69:AV69)+AW14*$M$56)&gt;$M$58,$M$58-SUM($AM69:AV69),AW14*$M$56)),2)</f>
        <v>413.33</v>
      </c>
      <c r="AX69" s="42">
        <f>ROUND(IF(SUM($AM69:AW69)&gt;$M$58,0,IF((SUM($AM69:AW69)+AX14*$M$56)&gt;$M$58,$M$58-SUM($AM69:AW69),AX14*$M$56)),2)</f>
        <v>413.33</v>
      </c>
    </row>
    <row r="70" spans="1:50" x14ac:dyDescent="0.3">
      <c r="A70" s="38" t="str">
        <f t="shared" si="14"/>
        <v xml:space="preserve">General Admin  </v>
      </c>
      <c r="O70" s="42">
        <f>ROUND(IF(SUM($N70:N70)&gt;$M$58,0,IF((SUM($N70:N70)+O15*$M$56)&gt;$M$58,$M$58-SUM($N70:N70),O15*$M$56)),2)</f>
        <v>0</v>
      </c>
      <c r="P70" s="42">
        <f>ROUND(IF(SUM($O70:O70)&gt;$M$58,0,IF((SUM($O70:O70)+P15*$M$56)&gt;$M$58,$M$58-SUM($O70:O70),P15*$M$56)),2)</f>
        <v>0</v>
      </c>
      <c r="Q70" s="42">
        <f>ROUND(IF(SUM($O70:P70)&gt;$M$58,0,IF((SUM($O70:P70)+Q15*$M$56)&gt;$M$58,$M$58-SUM($O70:P70),Q15*$M$56)),2)</f>
        <v>180.83</v>
      </c>
      <c r="R70" s="42">
        <f>ROUND(IF(SUM($O70:Q70)&gt;$M$58,0,IF((SUM($O70:Q70)+R15*$M$56)&gt;$M$58,$M$58-SUM($O70:Q70),R15*$M$56)),2)</f>
        <v>180.83</v>
      </c>
      <c r="S70" s="42">
        <f>ROUND(IF(SUM($O70:R70)&gt;$M$58,0,IF((SUM($O70:R70)+S15*$M$56)&gt;$M$58,$M$58-SUM($O70:R70),S15*$M$56)),2)</f>
        <v>180.83</v>
      </c>
      <c r="T70" s="42">
        <f>ROUND(IF(SUM($O70:S70)&gt;$M$58,0,IF((SUM($O70:S70)+T15*$M$56)&gt;$M$58,$M$58-SUM($O70:S70),T15*$M$56)),2)</f>
        <v>180.83</v>
      </c>
      <c r="U70" s="42">
        <f>ROUND(IF(SUM($O70:T70)&gt;$M$58,0,IF((SUM($O70:T70)+U15*$M$56)&gt;$M$58,$M$58-SUM($O70:T70),U15*$M$56)),2)</f>
        <v>180.83</v>
      </c>
      <c r="V70" s="42">
        <f>ROUND(IF(SUM($O70:U70)&gt;$M$58,0,IF((SUM($O70:U70)+V15*$M$56)&gt;$M$58,$M$58-SUM($O70:U70),V15*$M$56)),2)</f>
        <v>180.83</v>
      </c>
      <c r="W70" s="42">
        <f>ROUND(IF(SUM($O70:V70)&gt;$M$58,0,IF((SUM($O70:V70)+W15*$M$56)&gt;$M$58,$M$58-SUM($O70:V70),W15*$M$56)),2)</f>
        <v>180.83</v>
      </c>
      <c r="X70" s="42">
        <f>ROUND(IF(SUM($O70:W70)&gt;$M$58,0,IF((SUM($O70:W70)+X15*$M$56)&gt;$M$58,$M$58-SUM($O70:W70),X15*$M$56)),2)</f>
        <v>180.83</v>
      </c>
      <c r="Y70" s="42">
        <f>ROUND(IF(SUM($O70:X70)&gt;$M$58,0,IF((SUM($O70:X70)+Y15*$M$56)&gt;$M$58,$M$58-SUM($O70:X70),Y15*$M$56)),2)</f>
        <v>180.83</v>
      </c>
      <c r="Z70" s="42">
        <f>ROUND(IF(SUM($O70:Y70)&gt;$M$58,0,IF((SUM($O70:Y70)+Z15*$M$56)&gt;$M$58,$M$58-SUM($O70:Y70),Z15*$M$56)),2)</f>
        <v>180.83</v>
      </c>
      <c r="AA70" s="42">
        <f>ROUND(IF(SUM($N70:N70)&gt;$M$58,0,IF((SUM($N70:N70)+AA15*$M$56)&gt;$M$58,$M$58-SUM($N70:N70),AA15*$M$56)),2)</f>
        <v>217</v>
      </c>
      <c r="AB70" s="42">
        <f>ROUND(IF(SUM($AA70:AA70)&gt;$M$58,0,IF((SUM($AA70:AA70)+AB15*$M$56)&gt;$M$58,$M$58-SUM($AA70:AA70),AB15*$M$56)),2)</f>
        <v>217</v>
      </c>
      <c r="AC70" s="42">
        <f>ROUND(IF(SUM($AA70:AB70)&gt;$M$58,0,IF((SUM($AA70:AB70)+AC15*$M$56)&gt;$M$58,$M$58-SUM($AA70:AB70),AC15*$M$56)),2)</f>
        <v>217</v>
      </c>
      <c r="AD70" s="42">
        <f>ROUND(IF(SUM($AA70:AC70)&gt;$M$58,0,IF((SUM($AA70:AC70)+AD15*$M$56)&gt;$M$58,$M$58-SUM($AA70:AC70),AD15*$M$56)),2)</f>
        <v>217</v>
      </c>
      <c r="AE70" s="42">
        <f>ROUND(IF(SUM($AA70:AD70)&gt;$M$58,0,IF((SUM($AA70:AD70)+AE15*$M$56)&gt;$M$58,$M$58-SUM($AA70:AD70),AE15*$M$56)),2)</f>
        <v>217</v>
      </c>
      <c r="AF70" s="42">
        <f>ROUND(IF(SUM($AA70:AE70)&gt;$M$58,0,IF((SUM($AA70:AE70)+AF15*$M$56)&gt;$M$58,$M$58-SUM($AA70:AE70),AF15*$M$56)),2)</f>
        <v>217</v>
      </c>
      <c r="AG70" s="42">
        <f>ROUND(IF(SUM($AA70:AF70)&gt;$M$58,0,IF((SUM($AA70:AF70)+AG15*$M$56)&gt;$M$58,$M$58-SUM($AA70:AF70),AG15*$M$56)),2)</f>
        <v>217</v>
      </c>
      <c r="AH70" s="42">
        <f>ROUND(IF(SUM($AA70:AG70)&gt;$M$58,0,IF((SUM($AA70:AG70)+AH15*$M$56)&gt;$M$58,$M$58-SUM($AA70:AG70),AH15*$M$56)),2)</f>
        <v>217</v>
      </c>
      <c r="AI70" s="42">
        <f>ROUND(IF(SUM($AA70:AH70)&gt;$M$58,0,IF((SUM($AA70:AH70)+AI15*$M$56)&gt;$M$58,$M$58-SUM($AA70:AH70),AI15*$M$56)),2)</f>
        <v>217</v>
      </c>
      <c r="AJ70" s="42">
        <f>ROUND(IF(SUM($AA70:AI70)&gt;$M$58,0,IF((SUM($AA70:AI70)+AJ15*$M$56)&gt;$M$58,$M$58-SUM($AA70:AI70),AJ15*$M$56)),2)</f>
        <v>217</v>
      </c>
      <c r="AK70" s="42">
        <f>ROUND(IF(SUM($AA70:AJ70)&gt;$M$58,0,IF((SUM($AA70:AJ70)+AK15*$M$56)&gt;$M$58,$M$58-SUM($AA70:AJ70),AK15*$M$56)),2)</f>
        <v>217</v>
      </c>
      <c r="AL70" s="42">
        <f>ROUND(IF(SUM($AA70:AK70)&gt;$M$58,0,IF((SUM($AA70:AK70)+AL15*$M$56)&gt;$M$58,$M$58-SUM($AA70:AK70),AL15*$M$56)),2)</f>
        <v>217</v>
      </c>
      <c r="AM70" s="42">
        <f>ROUND(IF(SUM($N70:N70)&gt;$M$58,0,IF((SUM($N70:N70)+AM15*$M$56)&gt;$M$58,$M$58-SUM($N70:N70),AM15*$M$56)),2)</f>
        <v>217</v>
      </c>
      <c r="AN70" s="42">
        <f>ROUND(IF(SUM($AM70:AM70)&gt;$M$58,0,IF((SUM(AM70:$AM70)+AN15*$M$56)&gt;$M$58,$M$58-SUM($AM70:AM70),AN15*$M$56)),2)</f>
        <v>217</v>
      </c>
      <c r="AO70" s="42">
        <f>ROUND(IF(SUM($AM70:AN70)&gt;$M$58,0,IF((SUM($AM70:AN70)+AO15*$M$56)&gt;$M$58,$M$58-SUM($AM70:AN70),AO15*$M$56)),2)</f>
        <v>217</v>
      </c>
      <c r="AP70" s="42">
        <f>ROUND(IF(SUM($AM70:AO70)&gt;$M$58,0,IF((SUM($AM70:AO70)+AP15*$M$56)&gt;$M$58,$M$58-SUM($AM70:AO70),AP15*$M$56)),2)</f>
        <v>217</v>
      </c>
      <c r="AQ70" s="42">
        <f>ROUND(IF(SUM($AM70:AP70)&gt;$M$58,0,IF((SUM($AM70:AP70)+AQ15*$M$56)&gt;$M$58,$M$58-SUM($AM70:AP70),AQ15*$M$56)),2)</f>
        <v>217</v>
      </c>
      <c r="AR70" s="42">
        <f>ROUND(IF(SUM($AM70:AQ70)&gt;$M$58,0,IF((SUM($AM70:AQ70)+AR15*$M$56)&gt;$M$58,$M$58-SUM($AM70:AQ70),AR15*$M$56)),2)</f>
        <v>217</v>
      </c>
      <c r="AS70" s="42">
        <f>ROUND(IF(SUM($AM70:AR70)&gt;$M$58,0,IF((SUM($AM70:AR70)+AS15*$M$56)&gt;$M$58,$M$58-SUM($AM70:AR70),AS15*$M$56)),2)</f>
        <v>217</v>
      </c>
      <c r="AT70" s="42">
        <f>ROUND(IF(SUM($AM70:AS70)&gt;$M$58,0,IF((SUM($AM70:AS70)+AT15*$M$56)&gt;$M$58,$M$58-SUM($AM70:AS70),AT15*$M$56)),2)</f>
        <v>217</v>
      </c>
      <c r="AU70" s="42">
        <f>ROUND(IF(SUM($AM70:AT70)&gt;$M$58,0,IF((SUM($AM70:AT70)+AU15*$M$56)&gt;$M$58,$M$58-SUM($AM70:AT70),AU15*$M$56)),2)</f>
        <v>217</v>
      </c>
      <c r="AV70" s="42">
        <f>ROUND(IF(SUM($AM70:AU70)&gt;$M$58,0,IF((SUM($AM70:AU70)+AV15*$M$56)&gt;$M$58,$M$58-SUM($AM70:AU70),AV15*$M$56)),2)</f>
        <v>217</v>
      </c>
      <c r="AW70" s="42">
        <f>ROUND(IF(SUM($AM70:AV70)&gt;$M$58,0,IF((SUM($AM70:AV70)+AW15*$M$56)&gt;$M$58,$M$58-SUM($AM70:AV70),AW15*$M$56)),2)</f>
        <v>217</v>
      </c>
      <c r="AX70" s="42">
        <f>ROUND(IF(SUM($AM70:AW70)&gt;$M$58,0,IF((SUM($AM70:AW70)+AX15*$M$56)&gt;$M$58,$M$58-SUM($AM70:AW70),AX15*$M$56)),2)</f>
        <v>217</v>
      </c>
    </row>
    <row r="71" spans="1:50" x14ac:dyDescent="0.3">
      <c r="A71" s="38" t="str">
        <f t="shared" si="14"/>
        <v>Sales Director/Central</v>
      </c>
      <c r="O71" s="42">
        <f>ROUND(IF(SUM($N71:N71)&gt;$M$58,0,IF((SUM($N71:N71)+O16*$M$56)&gt;$M$58,$M$58-SUM($N71:N71),O16*$M$56)),2)</f>
        <v>0</v>
      </c>
      <c r="P71" s="42">
        <f>ROUND(IF(SUM($O71:O71)&gt;$M$58,0,IF((SUM($O71:O71)+P16*$M$56)&gt;$M$58,$M$58-SUM($O71:O71),P16*$M$56)),2)</f>
        <v>0</v>
      </c>
      <c r="Q71" s="42">
        <f>ROUND(IF(SUM($O71:P71)&gt;$M$58,0,IF((SUM($O71:P71)+Q16*$M$56)&gt;$M$58,$M$58-SUM($O71:P71),Q16*$M$56)),2)</f>
        <v>0</v>
      </c>
      <c r="R71" s="42">
        <f>ROUND(IF(SUM($O71:Q71)&gt;$M$58,0,IF((SUM($O71:Q71)+R16*$M$56)&gt;$M$58,$M$58-SUM($O71:Q71),R16*$M$56)),2)</f>
        <v>0</v>
      </c>
      <c r="S71" s="42">
        <f>ROUND(IF(SUM($O71:R71)&gt;$M$58,0,IF((SUM($O71:R71)+S16*$M$56)&gt;$M$58,$M$58-SUM($O71:R71),S16*$M$56)),2)</f>
        <v>0</v>
      </c>
      <c r="T71" s="42">
        <f>ROUND(IF(SUM($O71:S71)&gt;$M$58,0,IF((SUM($O71:S71)+T16*$M$56)&gt;$M$58,$M$58-SUM($O71:S71),T16*$M$56)),2)</f>
        <v>0</v>
      </c>
      <c r="U71" s="42">
        <f>ROUND(IF(SUM($O71:T71)&gt;$M$58,0,IF((SUM($O71:T71)+U16*$M$56)&gt;$M$58,$M$58-SUM($O71:T71),U16*$M$56)),2)</f>
        <v>0</v>
      </c>
      <c r="V71" s="42">
        <f>ROUND(IF(SUM($O71:U71)&gt;$M$58,0,IF((SUM($O71:U71)+V16*$M$56)&gt;$M$58,$M$58-SUM($O71:U71),V16*$M$56)),2)</f>
        <v>0</v>
      </c>
      <c r="W71" s="42">
        <f>ROUND(IF(SUM($O71:V71)&gt;$M$58,0,IF((SUM($O71:V71)+W16*$M$56)&gt;$M$58,$M$58-SUM($O71:V71),W16*$M$56)),2)</f>
        <v>0</v>
      </c>
      <c r="X71" s="42">
        <f>ROUND(IF(SUM($O71:W71)&gt;$M$58,0,IF((SUM($O71:W71)+X16*$M$56)&gt;$M$58,$M$58-SUM($O71:W71),X16*$M$56)),2)</f>
        <v>0</v>
      </c>
      <c r="Y71" s="42">
        <f>ROUND(IF(SUM($O71:X71)&gt;$M$58,0,IF((SUM($O71:X71)+Y16*$M$56)&gt;$M$58,$M$58-SUM($O71:X71),Y16*$M$56)),2)</f>
        <v>0</v>
      </c>
      <c r="Z71" s="42">
        <f>ROUND(IF(SUM($O71:Y71)&gt;$M$58,0,IF((SUM($O71:Y71)+Z16*$M$56)&gt;$M$58,$M$58-SUM($O71:Y71),Z16*$M$56)),2)</f>
        <v>0</v>
      </c>
      <c r="AA71" s="42">
        <f>ROUND(IF(SUM($N71:N71)&gt;$M$58,0,IF((SUM($N71:N71)+AA16*$M$56)&gt;$M$58,$M$58-SUM($N71:N71),AA16*$M$56)),2)</f>
        <v>0</v>
      </c>
      <c r="AB71" s="42">
        <f>ROUND(IF(SUM($AA71:AA71)&gt;$M$58,0,IF((SUM($AA71:AA71)+AB16*$M$56)&gt;$M$58,$M$58-SUM($AA71:AA71),AB16*$M$56)),2)</f>
        <v>475.33</v>
      </c>
      <c r="AC71" s="42">
        <f>ROUND(IF(SUM($AA71:AB71)&gt;$M$58,0,IF((SUM($AA71:AB71)+AC16*$M$56)&gt;$M$58,$M$58-SUM($AA71:AB71),AC16*$M$56)),2)</f>
        <v>475.33</v>
      </c>
      <c r="AD71" s="42">
        <f>ROUND(IF(SUM($AA71:AC71)&gt;$M$58,0,IF((SUM($AA71:AC71)+AD16*$M$56)&gt;$M$58,$M$58-SUM($AA71:AC71),AD16*$M$56)),2)</f>
        <v>475.33</v>
      </c>
      <c r="AE71" s="42">
        <f>ROUND(IF(SUM($AA71:AD71)&gt;$M$58,0,IF((SUM($AA71:AD71)+AE16*$M$56)&gt;$M$58,$M$58-SUM($AA71:AD71),AE16*$M$56)),2)</f>
        <v>475.33</v>
      </c>
      <c r="AF71" s="42">
        <f>ROUND(IF(SUM($AA71:AE71)&gt;$M$58,0,IF((SUM($AA71:AE71)+AF16*$M$56)&gt;$M$58,$M$58-SUM($AA71:AE71),AF16*$M$56)),2)</f>
        <v>475.33</v>
      </c>
      <c r="AG71" s="42">
        <f>ROUND(IF(SUM($AA71:AF71)&gt;$M$58,0,IF((SUM($AA71:AF71)+AG16*$M$56)&gt;$M$58,$M$58-SUM($AA71:AF71),AG16*$M$56)),2)</f>
        <v>475.33</v>
      </c>
      <c r="AH71" s="42">
        <f>ROUND(IF(SUM($AA71:AG71)&gt;$M$58,0,IF((SUM($AA71:AG71)+AH16*$M$56)&gt;$M$58,$M$58-SUM($AA71:AG71),AH16*$M$56)),2)</f>
        <v>475.33</v>
      </c>
      <c r="AI71" s="42">
        <f>ROUND(IF(SUM($AA71:AH71)&gt;$M$58,0,IF((SUM($AA71:AH71)+AI16*$M$56)&gt;$M$58,$M$58-SUM($AA71:AH71),AI16*$M$56)),2)</f>
        <v>475.33</v>
      </c>
      <c r="AJ71" s="42">
        <f>ROUND(IF(SUM($AA71:AI71)&gt;$M$58,0,IF((SUM($AA71:AI71)+AJ16*$M$56)&gt;$M$58,$M$58-SUM($AA71:AI71),AJ16*$M$56)),2)</f>
        <v>475.33</v>
      </c>
      <c r="AK71" s="42">
        <f>ROUND(IF(SUM($AA71:AJ71)&gt;$M$58,0,IF((SUM($AA71:AJ71)+AK16*$M$56)&gt;$M$58,$M$58-SUM($AA71:AJ71),AK16*$M$56)),2)</f>
        <v>475.33</v>
      </c>
      <c r="AL71" s="42">
        <f>ROUND(IF(SUM($AA71:AK71)&gt;$M$58,0,IF((SUM($AA71:AK71)+AL16*$M$56)&gt;$M$58,$M$58-SUM($AA71:AK71),AL16*$M$56)),2)</f>
        <v>475.33</v>
      </c>
      <c r="AM71" s="42">
        <f>ROUND(IF(SUM($N71:N71)&gt;$M$58,0,IF((SUM($N71:N71)+AM16*$M$56)&gt;$M$58,$M$58-SUM($N71:N71),AM16*$M$56)),2)</f>
        <v>475.33</v>
      </c>
      <c r="AN71" s="42">
        <f>ROUND(IF(SUM($AM71:AM71)&gt;$M$58,0,IF((SUM(AM71:$AM71)+AN16*$M$56)&gt;$M$58,$M$58-SUM($AM71:AM71),AN16*$M$56)),2)</f>
        <v>475.33</v>
      </c>
      <c r="AO71" s="42">
        <f>ROUND(IF(SUM($AM71:AN71)&gt;$M$58,0,IF((SUM($AM71:AN71)+AO16*$M$56)&gt;$M$58,$M$58-SUM($AM71:AN71),AO16*$M$56)),2)</f>
        <v>475.33</v>
      </c>
      <c r="AP71" s="42">
        <f>ROUND(IF(SUM($AM71:AO71)&gt;$M$58,0,IF((SUM($AM71:AO71)+AP16*$M$56)&gt;$M$58,$M$58-SUM($AM71:AO71),AP16*$M$56)),2)</f>
        <v>475.33</v>
      </c>
      <c r="AQ71" s="42">
        <f>ROUND(IF(SUM($AM71:AP71)&gt;$M$58,0,IF((SUM($AM71:AP71)+AQ16*$M$56)&gt;$M$58,$M$58-SUM($AM71:AP71),AQ16*$M$56)),2)</f>
        <v>475.33</v>
      </c>
      <c r="AR71" s="42">
        <f>ROUND(IF(SUM($AM71:AQ71)&gt;$M$58,0,IF((SUM($AM71:AQ71)+AR16*$M$56)&gt;$M$58,$M$58-SUM($AM71:AQ71),AR16*$M$56)),2)</f>
        <v>475.33</v>
      </c>
      <c r="AS71" s="42">
        <f>ROUND(IF(SUM($AM71:AR71)&gt;$M$58,0,IF((SUM($AM71:AR71)+AS16*$M$56)&gt;$M$58,$M$58-SUM($AM71:AR71),AS16*$M$56)),2)</f>
        <v>475.33</v>
      </c>
      <c r="AT71" s="42">
        <f>ROUND(IF(SUM($AM71:AS71)&gt;$M$58,0,IF((SUM($AM71:AS71)+AT16*$M$56)&gt;$M$58,$M$58-SUM($AM71:AS71),AT16*$M$56)),2)</f>
        <v>475.33</v>
      </c>
      <c r="AU71" s="42">
        <f>ROUND(IF(SUM($AM71:AT71)&gt;$M$58,0,IF((SUM($AM71:AT71)+AU16*$M$56)&gt;$M$58,$M$58-SUM($AM71:AT71),AU16*$M$56)),2)</f>
        <v>475.33</v>
      </c>
      <c r="AV71" s="42">
        <f>ROUND(IF(SUM($AM71:AU71)&gt;$M$58,0,IF((SUM($AM71:AU71)+AV16*$M$56)&gt;$M$58,$M$58-SUM($AM71:AU71),AV16*$M$56)),2)</f>
        <v>475.33</v>
      </c>
      <c r="AW71" s="42">
        <f>ROUND(IF(SUM($AM71:AV71)&gt;$M$58,0,IF((SUM($AM71:AV71)+AW16*$M$56)&gt;$M$58,$M$58-SUM($AM71:AV71),AW16*$M$56)),2)</f>
        <v>475.33</v>
      </c>
      <c r="AX71" s="42">
        <f>ROUND(IF(SUM($AM71:AW71)&gt;$M$58,0,IF((SUM($AM71:AW71)+AX16*$M$56)&gt;$M$58,$M$58-SUM($AM71:AW71),AX16*$M$56)),2)</f>
        <v>475.33</v>
      </c>
    </row>
    <row r="72" spans="1:50" x14ac:dyDescent="0.3">
      <c r="A72" s="38" t="str">
        <f t="shared" si="14"/>
        <v>Sales Director/West</v>
      </c>
      <c r="O72" s="42">
        <f>ROUND(IF(SUM($N72:N72)&gt;$M$58,0,IF((SUM($N72:N72)+O17*$M$56)&gt;$M$58,$M$58-SUM($N72:N72),O17*$M$56)),2)</f>
        <v>0</v>
      </c>
      <c r="P72" s="42">
        <f>ROUND(IF(SUM($O72:O72)&gt;$M$58,0,IF((SUM($O72:O72)+P17*$M$56)&gt;$M$58,$M$58-SUM($O72:O72),P17*$M$56)),2)</f>
        <v>0</v>
      </c>
      <c r="Q72" s="42">
        <f>ROUND(IF(SUM($O72:P72)&gt;$M$58,0,IF((SUM($O72:P72)+Q17*$M$56)&gt;$M$58,$M$58-SUM($O72:P72),Q17*$M$56)),2)</f>
        <v>0</v>
      </c>
      <c r="R72" s="42">
        <f>ROUND(IF(SUM($O72:Q72)&gt;$M$58,0,IF((SUM($O72:Q72)+R17*$M$56)&gt;$M$58,$M$58-SUM($O72:Q72),R17*$M$56)),2)</f>
        <v>0</v>
      </c>
      <c r="S72" s="42">
        <f>ROUND(IF(SUM($O72:R72)&gt;$M$58,0,IF((SUM($O72:R72)+S17*$M$56)&gt;$M$58,$M$58-SUM($O72:R72),S17*$M$56)),2)</f>
        <v>0</v>
      </c>
      <c r="T72" s="42">
        <f>ROUND(IF(SUM($O72:S72)&gt;$M$58,0,IF((SUM($O72:S72)+T17*$M$56)&gt;$M$58,$M$58-SUM($O72:S72),T17*$M$56)),2)</f>
        <v>0</v>
      </c>
      <c r="U72" s="42">
        <f>ROUND(IF(SUM($O72:T72)&gt;$M$58,0,IF((SUM($O72:T72)+U17*$M$56)&gt;$M$58,$M$58-SUM($O72:T72),U17*$M$56)),2)</f>
        <v>0</v>
      </c>
      <c r="V72" s="42">
        <f>ROUND(IF(SUM($O72:U72)&gt;$M$58,0,IF((SUM($O72:U72)+V17*$M$56)&gt;$M$58,$M$58-SUM($O72:U72),V17*$M$56)),2)</f>
        <v>0</v>
      </c>
      <c r="W72" s="42">
        <f>ROUND(IF(SUM($O72:V72)&gt;$M$58,0,IF((SUM($O72:V72)+W17*$M$56)&gt;$M$58,$M$58-SUM($O72:V72),W17*$M$56)),2)</f>
        <v>0</v>
      </c>
      <c r="X72" s="42">
        <f>ROUND(IF(SUM($O72:W72)&gt;$M$58,0,IF((SUM($O72:W72)+X17*$M$56)&gt;$M$58,$M$58-SUM($O72:W72),X17*$M$56)),2)</f>
        <v>0</v>
      </c>
      <c r="Y72" s="42">
        <f>ROUND(IF(SUM($O72:X72)&gt;$M$58,0,IF((SUM($O72:X72)+Y17*$M$56)&gt;$M$58,$M$58-SUM($O72:X72),Y17*$M$56)),2)</f>
        <v>0</v>
      </c>
      <c r="Z72" s="42">
        <f>ROUND(IF(SUM($O72:Y72)&gt;$M$58,0,IF((SUM($O72:Y72)+Z17*$M$56)&gt;$M$58,$M$58-SUM($O72:Y72),Z17*$M$56)),2)</f>
        <v>0</v>
      </c>
      <c r="AA72" s="42">
        <f>ROUND(IF(SUM($N72:N72)&gt;$M$58,0,IF((SUM($N72:N72)+AA17*$M$56)&gt;$M$58,$M$58-SUM($N72:N72),AA17*$M$56)),2)</f>
        <v>0</v>
      </c>
      <c r="AB72" s="42">
        <f>ROUND(IF(SUM($AA72:AA72)&gt;$M$58,0,IF((SUM($AA72:AA72)+AB17*$M$56)&gt;$M$58,$M$58-SUM($AA72:AA72),AB17*$M$56)),2)</f>
        <v>0</v>
      </c>
      <c r="AC72" s="42">
        <f>ROUND(IF(SUM($AA72:AB72)&gt;$M$58,0,IF((SUM($AA72:AB72)+AC17*$M$56)&gt;$M$58,$M$58-SUM($AA72:AB72),AC17*$M$56)),2)</f>
        <v>0</v>
      </c>
      <c r="AD72" s="42">
        <f>ROUND(IF(SUM($AA72:AC72)&gt;$M$58,0,IF((SUM($AA72:AC72)+AD17*$M$56)&gt;$M$58,$M$58-SUM($AA72:AC72),AD17*$M$56)),2)</f>
        <v>0</v>
      </c>
      <c r="AE72" s="42">
        <f>ROUND(IF(SUM($AA72:AD72)&gt;$M$58,0,IF((SUM($AA72:AD72)+AE17*$M$56)&gt;$M$58,$M$58-SUM($AA72:AD72),AE17*$M$56)),2)</f>
        <v>0</v>
      </c>
      <c r="AF72" s="42">
        <f>ROUND(IF(SUM($AA72:AE72)&gt;$M$58,0,IF((SUM($AA72:AE72)+AF17*$M$56)&gt;$M$58,$M$58-SUM($AA72:AE72),AF17*$M$56)),2)</f>
        <v>0</v>
      </c>
      <c r="AG72" s="42">
        <f>ROUND(IF(SUM($AA72:AF72)&gt;$M$58,0,IF((SUM($AA72:AF72)+AG17*$M$56)&gt;$M$58,$M$58-SUM($AA72:AF72),AG17*$M$56)),2)</f>
        <v>0</v>
      </c>
      <c r="AH72" s="42">
        <f>ROUND(IF(SUM($AA72:AG72)&gt;$M$58,0,IF((SUM($AA72:AG72)+AH17*$M$56)&gt;$M$58,$M$58-SUM($AA72:AG72),AH17*$M$56)),2)</f>
        <v>0</v>
      </c>
      <c r="AI72" s="42">
        <f>ROUND(IF(SUM($AA72:AH72)&gt;$M$58,0,IF((SUM($AA72:AH72)+AI17*$M$56)&gt;$M$58,$M$58-SUM($AA72:AH72),AI17*$M$56)),2)</f>
        <v>0</v>
      </c>
      <c r="AJ72" s="42">
        <f>ROUND(IF(SUM($AA72:AI72)&gt;$M$58,0,IF((SUM($AA72:AI72)+AJ17*$M$56)&gt;$M$58,$M$58-SUM($AA72:AI72),AJ17*$M$56)),2)</f>
        <v>0</v>
      </c>
      <c r="AK72" s="42">
        <f>ROUND(IF(SUM($AA72:AJ72)&gt;$M$58,0,IF((SUM($AA72:AJ72)+AK17*$M$56)&gt;$M$58,$M$58-SUM($AA72:AJ72),AK17*$M$56)),2)</f>
        <v>0</v>
      </c>
      <c r="AL72" s="42">
        <f>ROUND(IF(SUM($AA72:AK72)&gt;$M$58,0,IF((SUM($AA72:AK72)+AL17*$M$56)&gt;$M$58,$M$58-SUM($AA72:AK72),AL17*$M$56)),2)</f>
        <v>0</v>
      </c>
      <c r="AM72" s="42">
        <f>ROUND(IF(SUM($N72:N72)&gt;$M$58,0,IF((SUM($N72:N72)+AM17*$M$56)&gt;$M$58,$M$58-SUM($N72:N72),AM17*$M$56)),2)</f>
        <v>475.33</v>
      </c>
      <c r="AN72" s="42">
        <f>ROUND(IF(SUM($AM72:AM72)&gt;$M$58,0,IF((SUM(AM72:$AM72)+AN17*$M$56)&gt;$M$58,$M$58-SUM($AM72:AM72),AN17*$M$56)),2)</f>
        <v>475.33</v>
      </c>
      <c r="AO72" s="42">
        <f>ROUND(IF(SUM($AM72:AN72)&gt;$M$58,0,IF((SUM($AM72:AN72)+AO17*$M$56)&gt;$M$58,$M$58-SUM($AM72:AN72),AO17*$M$56)),2)</f>
        <v>475.33</v>
      </c>
      <c r="AP72" s="42">
        <f>ROUND(IF(SUM($AM72:AO72)&gt;$M$58,0,IF((SUM($AM72:AO72)+AP17*$M$56)&gt;$M$58,$M$58-SUM($AM72:AO72),AP17*$M$56)),2)</f>
        <v>475.33</v>
      </c>
      <c r="AQ72" s="42">
        <f>ROUND(IF(SUM($AM72:AP72)&gt;$M$58,0,IF((SUM($AM72:AP72)+AQ17*$M$56)&gt;$M$58,$M$58-SUM($AM72:AP72),AQ17*$M$56)),2)</f>
        <v>475.33</v>
      </c>
      <c r="AR72" s="42">
        <f>ROUND(IF(SUM($AM72:AQ72)&gt;$M$58,0,IF((SUM($AM72:AQ72)+AR17*$M$56)&gt;$M$58,$M$58-SUM($AM72:AQ72),AR17*$M$56)),2)</f>
        <v>475.33</v>
      </c>
      <c r="AS72" s="42">
        <f>ROUND(IF(SUM($AM72:AR72)&gt;$M$58,0,IF((SUM($AM72:AR72)+AS17*$M$56)&gt;$M$58,$M$58-SUM($AM72:AR72),AS17*$M$56)),2)</f>
        <v>475.33</v>
      </c>
      <c r="AT72" s="42">
        <f>ROUND(IF(SUM($AM72:AS72)&gt;$M$58,0,IF((SUM($AM72:AS72)+AT17*$M$56)&gt;$M$58,$M$58-SUM($AM72:AS72),AT17*$M$56)),2)</f>
        <v>475.33</v>
      </c>
      <c r="AU72" s="42">
        <f>ROUND(IF(SUM($AM72:AT72)&gt;$M$58,0,IF((SUM($AM72:AT72)+AU17*$M$56)&gt;$M$58,$M$58-SUM($AM72:AT72),AU17*$M$56)),2)</f>
        <v>475.33</v>
      </c>
      <c r="AV72" s="42">
        <f>ROUND(IF(SUM($AM72:AU72)&gt;$M$58,0,IF((SUM($AM72:AU72)+AV17*$M$56)&gt;$M$58,$M$58-SUM($AM72:AU72),AV17*$M$56)),2)</f>
        <v>475.33</v>
      </c>
      <c r="AW72" s="42">
        <f>ROUND(IF(SUM($AM72:AV72)&gt;$M$58,0,IF((SUM($AM72:AV72)+AW17*$M$56)&gt;$M$58,$M$58-SUM($AM72:AV72),AW17*$M$56)),2)</f>
        <v>475.33</v>
      </c>
      <c r="AX72" s="42">
        <f>ROUND(IF(SUM($AM72:AW72)&gt;$M$58,0,IF((SUM($AM72:AW72)+AX17*$M$56)&gt;$M$58,$M$58-SUM($AM72:AW72),AX17*$M$56)),2)</f>
        <v>475.33</v>
      </c>
    </row>
    <row r="73" spans="1:50" x14ac:dyDescent="0.3">
      <c r="A73" s="38" t="str">
        <f t="shared" si="14"/>
        <v>Inside Sales</v>
      </c>
      <c r="O73" s="42">
        <f>ROUND(IF(SUM($N73:N73)&gt;$M$58,0,IF((SUM($N73:N73)+O18*$M$56)&gt;$M$58,$M$58-SUM($N73:N73),O18*$M$56)),2)</f>
        <v>0</v>
      </c>
      <c r="P73" s="42">
        <f>ROUND(IF(SUM($O73:O73)&gt;$M$58,0,IF((SUM($O73:O73)+P18*$M$56)&gt;$M$58,$M$58-SUM($O73:O73),P18*$M$56)),2)</f>
        <v>0</v>
      </c>
      <c r="Q73" s="42">
        <f>ROUND(IF(SUM($O73:P73)&gt;$M$58,0,IF((SUM($O73:P73)+Q18*$M$56)&gt;$M$58,$M$58-SUM($O73:P73),Q18*$M$56)),2)</f>
        <v>0</v>
      </c>
      <c r="R73" s="42">
        <f>ROUND(IF(SUM($O73:Q73)&gt;$M$58,0,IF((SUM($O73:Q73)+R18*$M$56)&gt;$M$58,$M$58-SUM($O73:Q73),R18*$M$56)),2)</f>
        <v>0</v>
      </c>
      <c r="S73" s="42">
        <f>ROUND(IF(SUM($O73:R73)&gt;$M$58,0,IF((SUM($O73:R73)+S18*$M$56)&gt;$M$58,$M$58-SUM($O73:R73),S18*$M$56)),2)</f>
        <v>0</v>
      </c>
      <c r="T73" s="42">
        <f>ROUND(IF(SUM($O73:S73)&gt;$M$58,0,IF((SUM($O73:S73)+T18*$M$56)&gt;$M$58,$M$58-SUM($O73:S73),T18*$M$56)),2)</f>
        <v>0</v>
      </c>
      <c r="U73" s="42">
        <f>ROUND(IF(SUM($O73:T73)&gt;$M$58,0,IF((SUM($O73:T73)+U18*$M$56)&gt;$M$58,$M$58-SUM($O73:T73),U18*$M$56)),2)</f>
        <v>0</v>
      </c>
      <c r="V73" s="42">
        <f>ROUND(IF(SUM($O73:U73)&gt;$M$58,0,IF((SUM($O73:U73)+V18*$M$56)&gt;$M$58,$M$58-SUM($O73:U73),V18*$M$56)),2)</f>
        <v>0</v>
      </c>
      <c r="W73" s="42">
        <f>ROUND(IF(SUM($O73:V73)&gt;$M$58,0,IF((SUM($O73:V73)+W18*$M$56)&gt;$M$58,$M$58-SUM($O73:V73),W18*$M$56)),2)</f>
        <v>0</v>
      </c>
      <c r="X73" s="42">
        <f>ROUND(IF(SUM($O73:W73)&gt;$M$58,0,IF((SUM($O73:W73)+X18*$M$56)&gt;$M$58,$M$58-SUM($O73:W73),X18*$M$56)),2)</f>
        <v>0</v>
      </c>
      <c r="Y73" s="42">
        <f>ROUND(IF(SUM($O73:X73)&gt;$M$58,0,IF((SUM($O73:X73)+Y18*$M$56)&gt;$M$58,$M$58-SUM($O73:X73),Y18*$M$56)),2)</f>
        <v>0</v>
      </c>
      <c r="Z73" s="42">
        <f>ROUND(IF(SUM($O73:Y73)&gt;$M$58,0,IF((SUM($O73:Y73)+Z18*$M$56)&gt;$M$58,$M$58-SUM($O73:Y73),Z18*$M$56)),2)</f>
        <v>0</v>
      </c>
      <c r="AA73" s="42">
        <f>ROUND(IF(SUM($N73:N73)&gt;$M$58,0,IF((SUM($N73:N73)+AA18*$M$56)&gt;$M$58,$M$58-SUM($N73:N73),AA18*$M$56)),2)</f>
        <v>310</v>
      </c>
      <c r="AB73" s="42">
        <f>ROUND(IF(SUM($AA73:AA73)&gt;$M$58,0,IF((SUM($AA73:AA73)+AB18*$M$56)&gt;$M$58,$M$58-SUM($AA73:AA73),AB18*$M$56)),2)</f>
        <v>310</v>
      </c>
      <c r="AC73" s="42">
        <f>ROUND(IF(SUM($AA73:AB73)&gt;$M$58,0,IF((SUM($AA73:AB73)+AC18*$M$56)&gt;$M$58,$M$58-SUM($AA73:AB73),AC18*$M$56)),2)</f>
        <v>310</v>
      </c>
      <c r="AD73" s="42">
        <f>ROUND(IF(SUM($AA73:AC73)&gt;$M$58,0,IF((SUM($AA73:AC73)+AD18*$M$56)&gt;$M$58,$M$58-SUM($AA73:AC73),AD18*$M$56)),2)</f>
        <v>310</v>
      </c>
      <c r="AE73" s="42">
        <f>ROUND(IF(SUM($AA73:AD73)&gt;$M$58,0,IF((SUM($AA73:AD73)+AE18*$M$56)&gt;$M$58,$M$58-SUM($AA73:AD73),AE18*$M$56)),2)</f>
        <v>310</v>
      </c>
      <c r="AF73" s="42">
        <f>ROUND(IF(SUM($AA73:AE73)&gt;$M$58,0,IF((SUM($AA73:AE73)+AF18*$M$56)&gt;$M$58,$M$58-SUM($AA73:AE73),AF18*$M$56)),2)</f>
        <v>310</v>
      </c>
      <c r="AG73" s="42">
        <f>ROUND(IF(SUM($AA73:AF73)&gt;$M$58,0,IF((SUM($AA73:AF73)+AG18*$M$56)&gt;$M$58,$M$58-SUM($AA73:AF73),AG18*$M$56)),2)</f>
        <v>310</v>
      </c>
      <c r="AH73" s="42">
        <f>ROUND(IF(SUM($AA73:AG73)&gt;$M$58,0,IF((SUM($AA73:AG73)+AH18*$M$56)&gt;$M$58,$M$58-SUM($AA73:AG73),AH18*$M$56)),2)</f>
        <v>310</v>
      </c>
      <c r="AI73" s="42">
        <f>ROUND(IF(SUM($AA73:AH73)&gt;$M$58,0,IF((SUM($AA73:AH73)+AI18*$M$56)&gt;$M$58,$M$58-SUM($AA73:AH73),AI18*$M$56)),2)</f>
        <v>310</v>
      </c>
      <c r="AJ73" s="42">
        <f>ROUND(IF(SUM($AA73:AI73)&gt;$M$58,0,IF((SUM($AA73:AI73)+AJ18*$M$56)&gt;$M$58,$M$58-SUM($AA73:AI73),AJ18*$M$56)),2)</f>
        <v>310</v>
      </c>
      <c r="AK73" s="42">
        <f>ROUND(IF(SUM($AA73:AJ73)&gt;$M$58,0,IF((SUM($AA73:AJ73)+AK18*$M$56)&gt;$M$58,$M$58-SUM($AA73:AJ73),AK18*$M$56)),2)</f>
        <v>310</v>
      </c>
      <c r="AL73" s="42">
        <f>ROUND(IF(SUM($AA73:AK73)&gt;$M$58,0,IF((SUM($AA73:AK73)+AL18*$M$56)&gt;$M$58,$M$58-SUM($AA73:AK73),AL18*$M$56)),2)</f>
        <v>310</v>
      </c>
      <c r="AM73" s="42">
        <f>ROUND(IF(SUM($N73:N73)&gt;$M$58,0,IF((SUM($N73:N73)+AM18*$M$56)&gt;$M$58,$M$58-SUM($N73:N73),AM18*$M$56)),2)</f>
        <v>310</v>
      </c>
      <c r="AN73" s="42">
        <f>ROUND(IF(SUM($AM73:AM73)&gt;$M$58,0,IF((SUM(AM73:$AM73)+AN18*$M$56)&gt;$M$58,$M$58-SUM($AM73:AM73),AN18*$M$56)),2)</f>
        <v>310</v>
      </c>
      <c r="AO73" s="42">
        <f>ROUND(IF(SUM($AM73:AN73)&gt;$M$58,0,IF((SUM($AM73:AN73)+AO18*$M$56)&gt;$M$58,$M$58-SUM($AM73:AN73),AO18*$M$56)),2)</f>
        <v>310</v>
      </c>
      <c r="AP73" s="42">
        <f>ROUND(IF(SUM($AM73:AO73)&gt;$M$58,0,IF((SUM($AM73:AO73)+AP18*$M$56)&gt;$M$58,$M$58-SUM($AM73:AO73),AP18*$M$56)),2)</f>
        <v>310</v>
      </c>
      <c r="AQ73" s="42">
        <f>ROUND(IF(SUM($AM73:AP73)&gt;$M$58,0,IF((SUM($AM73:AP73)+AQ18*$M$56)&gt;$M$58,$M$58-SUM($AM73:AP73),AQ18*$M$56)),2)</f>
        <v>310</v>
      </c>
      <c r="AR73" s="42">
        <f>ROUND(IF(SUM($AM73:AQ73)&gt;$M$58,0,IF((SUM($AM73:AQ73)+AR18*$M$56)&gt;$M$58,$M$58-SUM($AM73:AQ73),AR18*$M$56)),2)</f>
        <v>310</v>
      </c>
      <c r="AS73" s="42">
        <f>ROUND(IF(SUM($AM73:AR73)&gt;$M$58,0,IF((SUM($AM73:AR73)+AS18*$M$56)&gt;$M$58,$M$58-SUM($AM73:AR73),AS18*$M$56)),2)</f>
        <v>310</v>
      </c>
      <c r="AT73" s="42">
        <f>ROUND(IF(SUM($AM73:AS73)&gt;$M$58,0,IF((SUM($AM73:AS73)+AT18*$M$56)&gt;$M$58,$M$58-SUM($AM73:AS73),AT18*$M$56)),2)</f>
        <v>310</v>
      </c>
      <c r="AU73" s="42">
        <f>ROUND(IF(SUM($AM73:AT73)&gt;$M$58,0,IF((SUM($AM73:AT73)+AU18*$M$56)&gt;$M$58,$M$58-SUM($AM73:AT73),AU18*$M$56)),2)</f>
        <v>310</v>
      </c>
      <c r="AV73" s="42">
        <f>ROUND(IF(SUM($AM73:AU73)&gt;$M$58,0,IF((SUM($AM73:AU73)+AV18*$M$56)&gt;$M$58,$M$58-SUM($AM73:AU73),AV18*$M$56)),2)</f>
        <v>310</v>
      </c>
      <c r="AW73" s="42">
        <f>ROUND(IF(SUM($AM73:AV73)&gt;$M$58,0,IF((SUM($AM73:AV73)+AW18*$M$56)&gt;$M$58,$M$58-SUM($AM73:AV73),AW18*$M$56)),2)</f>
        <v>310</v>
      </c>
      <c r="AX73" s="42">
        <f>ROUND(IF(SUM($AM73:AW73)&gt;$M$58,0,IF((SUM($AM73:AW73)+AX18*$M$56)&gt;$M$58,$M$58-SUM($AM73:AW73),AX18*$M$56)),2)</f>
        <v>310</v>
      </c>
    </row>
    <row r="74" spans="1:50" x14ac:dyDescent="0.3">
      <c r="A74" s="38" t="str">
        <f t="shared" si="14"/>
        <v>Inside Sales</v>
      </c>
      <c r="O74" s="42">
        <f>ROUND(IF(SUM($N74:N74)&gt;$M$58,0,IF((SUM($N74:N74)+O19*$M$56)&gt;$M$58,$M$58-SUM($N74:N74),O19*$M$56)),2)</f>
        <v>0</v>
      </c>
      <c r="P74" s="42">
        <f>ROUND(IF(SUM($O74:O74)&gt;$M$58,0,IF((SUM($O74:O74)+P19*$M$56)&gt;$M$58,$M$58-SUM($O74:O74),P19*$M$56)),2)</f>
        <v>0</v>
      </c>
      <c r="Q74" s="42">
        <f>ROUND(IF(SUM($O74:P74)&gt;$M$58,0,IF((SUM($O74:P74)+Q19*$M$56)&gt;$M$58,$M$58-SUM($O74:P74),Q19*$M$56)),2)</f>
        <v>0</v>
      </c>
      <c r="R74" s="42">
        <f>ROUND(IF(SUM($O74:Q74)&gt;$M$58,0,IF((SUM($O74:Q74)+R19*$M$56)&gt;$M$58,$M$58-SUM($O74:Q74),R19*$M$56)),2)</f>
        <v>0</v>
      </c>
      <c r="S74" s="42">
        <f>ROUND(IF(SUM($O74:R74)&gt;$M$58,0,IF((SUM($O74:R74)+S19*$M$56)&gt;$M$58,$M$58-SUM($O74:R74),S19*$M$56)),2)</f>
        <v>0</v>
      </c>
      <c r="T74" s="42">
        <f>ROUND(IF(SUM($O74:S74)&gt;$M$58,0,IF((SUM($O74:S74)+T19*$M$56)&gt;$M$58,$M$58-SUM($O74:S74),T19*$M$56)),2)</f>
        <v>0</v>
      </c>
      <c r="U74" s="42">
        <f>ROUND(IF(SUM($O74:T74)&gt;$M$58,0,IF((SUM($O74:T74)+U19*$M$56)&gt;$M$58,$M$58-SUM($O74:T74),U19*$M$56)),2)</f>
        <v>0</v>
      </c>
      <c r="V74" s="42">
        <f>ROUND(IF(SUM($O74:U74)&gt;$M$58,0,IF((SUM($O74:U74)+V19*$M$56)&gt;$M$58,$M$58-SUM($O74:U74),V19*$M$56)),2)</f>
        <v>0</v>
      </c>
      <c r="W74" s="42">
        <f>ROUND(IF(SUM($O74:V74)&gt;$M$58,0,IF((SUM($O74:V74)+W19*$M$56)&gt;$M$58,$M$58-SUM($O74:V74),W19*$M$56)),2)</f>
        <v>0</v>
      </c>
      <c r="X74" s="42">
        <f>ROUND(IF(SUM($O74:W74)&gt;$M$58,0,IF((SUM($O74:W74)+X19*$M$56)&gt;$M$58,$M$58-SUM($O74:W74),X19*$M$56)),2)</f>
        <v>0</v>
      </c>
      <c r="Y74" s="42">
        <f>ROUND(IF(SUM($O74:X74)&gt;$M$58,0,IF((SUM($O74:X74)+Y19*$M$56)&gt;$M$58,$M$58-SUM($O74:X74),Y19*$M$56)),2)</f>
        <v>0</v>
      </c>
      <c r="Z74" s="42">
        <f>ROUND(IF(SUM($O74:Y74)&gt;$M$58,0,IF((SUM($O74:Y74)+Z19*$M$56)&gt;$M$58,$M$58-SUM($O74:Y74),Z19*$M$56)),2)</f>
        <v>0</v>
      </c>
      <c r="AA74" s="42">
        <f>ROUND(IF(SUM($N74:N74)&gt;$M$58,0,IF((SUM($N74:N74)+AA19*$M$56)&gt;$M$58,$M$58-SUM($N74:N74),AA19*$M$56)),2)</f>
        <v>310</v>
      </c>
      <c r="AB74" s="42">
        <f>ROUND(IF(SUM($AA74:AA74)&gt;$M$58,0,IF((SUM($AA74:AA74)+AB19*$M$56)&gt;$M$58,$M$58-SUM($AA74:AA74),AB19*$M$56)),2)</f>
        <v>310</v>
      </c>
      <c r="AC74" s="42">
        <f>ROUND(IF(SUM($AA74:AB74)&gt;$M$58,0,IF((SUM($AA74:AB74)+AC19*$M$56)&gt;$M$58,$M$58-SUM($AA74:AB74),AC19*$M$56)),2)</f>
        <v>310</v>
      </c>
      <c r="AD74" s="42">
        <f>ROUND(IF(SUM($AA74:AC74)&gt;$M$58,0,IF((SUM($AA74:AC74)+AD19*$M$56)&gt;$M$58,$M$58-SUM($AA74:AC74),AD19*$M$56)),2)</f>
        <v>310</v>
      </c>
      <c r="AE74" s="42">
        <f>ROUND(IF(SUM($AA74:AD74)&gt;$M$58,0,IF((SUM($AA74:AD74)+AE19*$M$56)&gt;$M$58,$M$58-SUM($AA74:AD74),AE19*$M$56)),2)</f>
        <v>310</v>
      </c>
      <c r="AF74" s="42">
        <f>ROUND(IF(SUM($AA74:AE74)&gt;$M$58,0,IF((SUM($AA74:AE74)+AF19*$M$56)&gt;$M$58,$M$58-SUM($AA74:AE74),AF19*$M$56)),2)</f>
        <v>310</v>
      </c>
      <c r="AG74" s="42">
        <f>ROUND(IF(SUM($AA74:AF74)&gt;$M$58,0,IF((SUM($AA74:AF74)+AG19*$M$56)&gt;$M$58,$M$58-SUM($AA74:AF74),AG19*$M$56)),2)</f>
        <v>310</v>
      </c>
      <c r="AH74" s="42">
        <f>ROUND(IF(SUM($AA74:AG74)&gt;$M$58,0,IF((SUM($AA74:AG74)+AH19*$M$56)&gt;$M$58,$M$58-SUM($AA74:AG74),AH19*$M$56)),2)</f>
        <v>310</v>
      </c>
      <c r="AI74" s="42">
        <f>ROUND(IF(SUM($AA74:AH74)&gt;$M$58,0,IF((SUM($AA74:AH74)+AI19*$M$56)&gt;$M$58,$M$58-SUM($AA74:AH74),AI19*$M$56)),2)</f>
        <v>310</v>
      </c>
      <c r="AJ74" s="42">
        <f>ROUND(IF(SUM($AA74:AI74)&gt;$M$58,0,IF((SUM($AA74:AI74)+AJ19*$M$56)&gt;$M$58,$M$58-SUM($AA74:AI74),AJ19*$M$56)),2)</f>
        <v>310</v>
      </c>
      <c r="AK74" s="42">
        <f>ROUND(IF(SUM($AA74:AJ74)&gt;$M$58,0,IF((SUM($AA74:AJ74)+AK19*$M$56)&gt;$M$58,$M$58-SUM($AA74:AJ74),AK19*$M$56)),2)</f>
        <v>310</v>
      </c>
      <c r="AL74" s="42">
        <f>ROUND(IF(SUM($AA74:AK74)&gt;$M$58,0,IF((SUM($AA74:AK74)+AL19*$M$56)&gt;$M$58,$M$58-SUM($AA74:AK74),AL19*$M$56)),2)</f>
        <v>310</v>
      </c>
      <c r="AM74" s="42">
        <f>ROUND(IF(SUM($N74:N74)&gt;$M$58,0,IF((SUM($N74:N74)+AM19*$M$56)&gt;$M$58,$M$58-SUM($N74:N74),AM19*$M$56)),2)</f>
        <v>310</v>
      </c>
      <c r="AN74" s="42">
        <f>ROUND(IF(SUM($AM74:AM74)&gt;$M$58,0,IF((SUM(AM74:$AM74)+AN19*$M$56)&gt;$M$58,$M$58-SUM($AM74:AM74),AN19*$M$56)),2)</f>
        <v>310</v>
      </c>
      <c r="AO74" s="42">
        <f>ROUND(IF(SUM($AM74:AN74)&gt;$M$58,0,IF((SUM($AM74:AN74)+AO19*$M$56)&gt;$M$58,$M$58-SUM($AM74:AN74),AO19*$M$56)),2)</f>
        <v>310</v>
      </c>
      <c r="AP74" s="42">
        <f>ROUND(IF(SUM($AM74:AO74)&gt;$M$58,0,IF((SUM($AM74:AO74)+AP19*$M$56)&gt;$M$58,$M$58-SUM($AM74:AO74),AP19*$M$56)),2)</f>
        <v>310</v>
      </c>
      <c r="AQ74" s="42">
        <f>ROUND(IF(SUM($AM74:AP74)&gt;$M$58,0,IF((SUM($AM74:AP74)+AQ19*$M$56)&gt;$M$58,$M$58-SUM($AM74:AP74),AQ19*$M$56)),2)</f>
        <v>310</v>
      </c>
      <c r="AR74" s="42">
        <f>ROUND(IF(SUM($AM74:AQ74)&gt;$M$58,0,IF((SUM($AM74:AQ74)+AR19*$M$56)&gt;$M$58,$M$58-SUM($AM74:AQ74),AR19*$M$56)),2)</f>
        <v>310</v>
      </c>
      <c r="AS74" s="42">
        <f>ROUND(IF(SUM($AM74:AR74)&gt;$M$58,0,IF((SUM($AM74:AR74)+AS19*$M$56)&gt;$M$58,$M$58-SUM($AM74:AR74),AS19*$M$56)),2)</f>
        <v>310</v>
      </c>
      <c r="AT74" s="42">
        <f>ROUND(IF(SUM($AM74:AS74)&gt;$M$58,0,IF((SUM($AM74:AS74)+AT19*$M$56)&gt;$M$58,$M$58-SUM($AM74:AS74),AT19*$M$56)),2)</f>
        <v>310</v>
      </c>
      <c r="AU74" s="42">
        <f>ROUND(IF(SUM($AM74:AT74)&gt;$M$58,0,IF((SUM($AM74:AT74)+AU19*$M$56)&gt;$M$58,$M$58-SUM($AM74:AT74),AU19*$M$56)),2)</f>
        <v>310</v>
      </c>
      <c r="AV74" s="42">
        <f>ROUND(IF(SUM($AM74:AU74)&gt;$M$58,0,IF((SUM($AM74:AU74)+AV19*$M$56)&gt;$M$58,$M$58-SUM($AM74:AU74),AV19*$M$56)),2)</f>
        <v>310</v>
      </c>
      <c r="AW74" s="42">
        <f>ROUND(IF(SUM($AM74:AV74)&gt;$M$58,0,IF((SUM($AM74:AV74)+AW19*$M$56)&gt;$M$58,$M$58-SUM($AM74:AV74),AW19*$M$56)),2)</f>
        <v>310</v>
      </c>
      <c r="AX74" s="42">
        <f>ROUND(IF(SUM($AM74:AW74)&gt;$M$58,0,IF((SUM($AM74:AW74)+AX19*$M$56)&gt;$M$58,$M$58-SUM($AM74:AW74),AX19*$M$56)),2)</f>
        <v>310</v>
      </c>
    </row>
    <row r="75" spans="1:50" x14ac:dyDescent="0.3">
      <c r="A75" s="38" t="str">
        <f t="shared" si="14"/>
        <v>Inside Sales</v>
      </c>
      <c r="O75" s="42">
        <f>ROUND(IF(SUM($N75:N75)&gt;$M$58,0,IF((SUM($N75:N75)+O20*$M$56)&gt;$M$58,$M$58-SUM($N75:N75),O20*$M$56)),2)</f>
        <v>0</v>
      </c>
      <c r="P75" s="42">
        <f>ROUND(IF(SUM($O75:O75)&gt;$M$58,0,IF((SUM($O75:O75)+P20*$M$56)&gt;$M$58,$M$58-SUM($O75:O75),P20*$M$56)),2)</f>
        <v>0</v>
      </c>
      <c r="Q75" s="42">
        <f>ROUND(IF(SUM($O75:P75)&gt;$M$58,0,IF((SUM($O75:P75)+Q20*$M$56)&gt;$M$58,$M$58-SUM($O75:P75),Q20*$M$56)),2)</f>
        <v>0</v>
      </c>
      <c r="R75" s="42">
        <f>ROUND(IF(SUM($O75:Q75)&gt;$M$58,0,IF((SUM($O75:Q75)+R20*$M$56)&gt;$M$58,$M$58-SUM($O75:Q75),R20*$M$56)),2)</f>
        <v>0</v>
      </c>
      <c r="S75" s="42">
        <f>ROUND(IF(SUM($O75:R75)&gt;$M$58,0,IF((SUM($O75:R75)+S20*$M$56)&gt;$M$58,$M$58-SUM($O75:R75),S20*$M$56)),2)</f>
        <v>0</v>
      </c>
      <c r="T75" s="42">
        <f>ROUND(IF(SUM($O75:S75)&gt;$M$58,0,IF((SUM($O75:S75)+T20*$M$56)&gt;$M$58,$M$58-SUM($O75:S75),T20*$M$56)),2)</f>
        <v>0</v>
      </c>
      <c r="U75" s="42">
        <f>ROUND(IF(SUM($O75:T75)&gt;$M$58,0,IF((SUM($O75:T75)+U20*$M$56)&gt;$M$58,$M$58-SUM($O75:T75),U20*$M$56)),2)</f>
        <v>0</v>
      </c>
      <c r="V75" s="42">
        <f>ROUND(IF(SUM($O75:U75)&gt;$M$58,0,IF((SUM($O75:U75)+V20*$M$56)&gt;$M$58,$M$58-SUM($O75:U75),V20*$M$56)),2)</f>
        <v>0</v>
      </c>
      <c r="W75" s="42">
        <f>ROUND(IF(SUM($O75:V75)&gt;$M$58,0,IF((SUM($O75:V75)+W20*$M$56)&gt;$M$58,$M$58-SUM($O75:V75),W20*$M$56)),2)</f>
        <v>0</v>
      </c>
      <c r="X75" s="42">
        <f>ROUND(IF(SUM($O75:W75)&gt;$M$58,0,IF((SUM($O75:W75)+X20*$M$56)&gt;$M$58,$M$58-SUM($O75:W75),X20*$M$56)),2)</f>
        <v>0</v>
      </c>
      <c r="Y75" s="42">
        <f>ROUND(IF(SUM($O75:X75)&gt;$M$58,0,IF((SUM($O75:X75)+Y20*$M$56)&gt;$M$58,$M$58-SUM($O75:X75),Y20*$M$56)),2)</f>
        <v>0</v>
      </c>
      <c r="Z75" s="42">
        <f>ROUND(IF(SUM($O75:Y75)&gt;$M$58,0,IF((SUM($O75:Y75)+Z20*$M$56)&gt;$M$58,$M$58-SUM($O75:Y75),Z20*$M$56)),2)</f>
        <v>0</v>
      </c>
      <c r="AA75" s="42">
        <f>ROUND(IF(SUM($N75:N75)&gt;$M$58,0,IF((SUM($N75:N75)+AA20*$M$56)&gt;$M$58,$M$58-SUM($N75:N75),AA20*$M$56)),2)</f>
        <v>0</v>
      </c>
      <c r="AB75" s="42">
        <f>ROUND(IF(SUM($AA75:AA75)&gt;$M$58,0,IF((SUM($AA75:AA75)+AB20*$M$56)&gt;$M$58,$M$58-SUM($AA75:AA75),AB20*$M$56)),2)</f>
        <v>0</v>
      </c>
      <c r="AC75" s="42">
        <f>ROUND(IF(SUM($AA75:AB75)&gt;$M$58,0,IF((SUM($AA75:AB75)+AC20*$M$56)&gt;$M$58,$M$58-SUM($AA75:AB75),AC20*$M$56)),2)</f>
        <v>310</v>
      </c>
      <c r="AD75" s="42">
        <f>ROUND(IF(SUM($AA75:AC75)&gt;$M$58,0,IF((SUM($AA75:AC75)+AD20*$M$56)&gt;$M$58,$M$58-SUM($AA75:AC75),AD20*$M$56)),2)</f>
        <v>310</v>
      </c>
      <c r="AE75" s="42">
        <f>ROUND(IF(SUM($AA75:AD75)&gt;$M$58,0,IF((SUM($AA75:AD75)+AE20*$M$56)&gt;$M$58,$M$58-SUM($AA75:AD75),AE20*$M$56)),2)</f>
        <v>310</v>
      </c>
      <c r="AF75" s="42">
        <f>ROUND(IF(SUM($AA75:AE75)&gt;$M$58,0,IF((SUM($AA75:AE75)+AF20*$M$56)&gt;$M$58,$M$58-SUM($AA75:AE75),AF20*$M$56)),2)</f>
        <v>310</v>
      </c>
      <c r="AG75" s="42">
        <f>ROUND(IF(SUM($AA75:AF75)&gt;$M$58,0,IF((SUM($AA75:AF75)+AG20*$M$56)&gt;$M$58,$M$58-SUM($AA75:AF75),AG20*$M$56)),2)</f>
        <v>310</v>
      </c>
      <c r="AH75" s="42">
        <f>ROUND(IF(SUM($AA75:AG75)&gt;$M$58,0,IF((SUM($AA75:AG75)+AH20*$M$56)&gt;$M$58,$M$58-SUM($AA75:AG75),AH20*$M$56)),2)</f>
        <v>310</v>
      </c>
      <c r="AI75" s="42">
        <f>ROUND(IF(SUM($AA75:AH75)&gt;$M$58,0,IF((SUM($AA75:AH75)+AI20*$M$56)&gt;$M$58,$M$58-SUM($AA75:AH75),AI20*$M$56)),2)</f>
        <v>310</v>
      </c>
      <c r="AJ75" s="42">
        <f>ROUND(IF(SUM($AA75:AI75)&gt;$M$58,0,IF((SUM($AA75:AI75)+AJ20*$M$56)&gt;$M$58,$M$58-SUM($AA75:AI75),AJ20*$M$56)),2)</f>
        <v>310</v>
      </c>
      <c r="AK75" s="42">
        <f>ROUND(IF(SUM($AA75:AJ75)&gt;$M$58,0,IF((SUM($AA75:AJ75)+AK20*$M$56)&gt;$M$58,$M$58-SUM($AA75:AJ75),AK20*$M$56)),2)</f>
        <v>310</v>
      </c>
      <c r="AL75" s="42">
        <f>ROUND(IF(SUM($AA75:AK75)&gt;$M$58,0,IF((SUM($AA75:AK75)+AL20*$M$56)&gt;$M$58,$M$58-SUM($AA75:AK75),AL20*$M$56)),2)</f>
        <v>310</v>
      </c>
      <c r="AM75" s="42">
        <f>ROUND(IF(SUM($N75:N75)&gt;$M$58,0,IF((SUM($N75:N75)+AM20*$M$56)&gt;$M$58,$M$58-SUM($N75:N75),AM20*$M$56)),2)</f>
        <v>310</v>
      </c>
      <c r="AN75" s="42">
        <f>ROUND(IF(SUM($AM75:AM75)&gt;$M$58,0,IF((SUM(AM75:$AM75)+AN20*$M$56)&gt;$M$58,$M$58-SUM($AM75:AM75),AN20*$M$56)),2)</f>
        <v>310</v>
      </c>
      <c r="AO75" s="42">
        <f>ROUND(IF(SUM($AM75:AN75)&gt;$M$58,0,IF((SUM($AM75:AN75)+AO20*$M$56)&gt;$M$58,$M$58-SUM($AM75:AN75),AO20*$M$56)),2)</f>
        <v>310</v>
      </c>
      <c r="AP75" s="42">
        <f>ROUND(IF(SUM($AM75:AO75)&gt;$M$58,0,IF((SUM($AM75:AO75)+AP20*$M$56)&gt;$M$58,$M$58-SUM($AM75:AO75),AP20*$M$56)),2)</f>
        <v>310</v>
      </c>
      <c r="AQ75" s="42">
        <f>ROUND(IF(SUM($AM75:AP75)&gt;$M$58,0,IF((SUM($AM75:AP75)+AQ20*$M$56)&gt;$M$58,$M$58-SUM($AM75:AP75),AQ20*$M$56)),2)</f>
        <v>310</v>
      </c>
      <c r="AR75" s="42">
        <f>ROUND(IF(SUM($AM75:AQ75)&gt;$M$58,0,IF((SUM($AM75:AQ75)+AR20*$M$56)&gt;$M$58,$M$58-SUM($AM75:AQ75),AR20*$M$56)),2)</f>
        <v>310</v>
      </c>
      <c r="AS75" s="42">
        <f>ROUND(IF(SUM($AM75:AR75)&gt;$M$58,0,IF((SUM($AM75:AR75)+AS20*$M$56)&gt;$M$58,$M$58-SUM($AM75:AR75),AS20*$M$56)),2)</f>
        <v>310</v>
      </c>
      <c r="AT75" s="42">
        <f>ROUND(IF(SUM($AM75:AS75)&gt;$M$58,0,IF((SUM($AM75:AS75)+AT20*$M$56)&gt;$M$58,$M$58-SUM($AM75:AS75),AT20*$M$56)),2)</f>
        <v>310</v>
      </c>
      <c r="AU75" s="42">
        <f>ROUND(IF(SUM($AM75:AT75)&gt;$M$58,0,IF((SUM($AM75:AT75)+AU20*$M$56)&gt;$M$58,$M$58-SUM($AM75:AT75),AU20*$M$56)),2)</f>
        <v>310</v>
      </c>
      <c r="AV75" s="42">
        <f>ROUND(IF(SUM($AM75:AU75)&gt;$M$58,0,IF((SUM($AM75:AU75)+AV20*$M$56)&gt;$M$58,$M$58-SUM($AM75:AU75),AV20*$M$56)),2)</f>
        <v>310</v>
      </c>
      <c r="AW75" s="42">
        <f>ROUND(IF(SUM($AM75:AV75)&gt;$M$58,0,IF((SUM($AM75:AV75)+AW20*$M$56)&gt;$M$58,$M$58-SUM($AM75:AV75),AW20*$M$56)),2)</f>
        <v>310</v>
      </c>
      <c r="AX75" s="42">
        <f>ROUND(IF(SUM($AM75:AW75)&gt;$M$58,0,IF((SUM($AM75:AW75)+AX20*$M$56)&gt;$M$58,$M$58-SUM($AM75:AW75),AX20*$M$56)),2)</f>
        <v>310</v>
      </c>
    </row>
    <row r="76" spans="1:50" x14ac:dyDescent="0.3">
      <c r="A76" s="38" t="str">
        <f t="shared" si="14"/>
        <v>Software Channel Prog. Manager</v>
      </c>
      <c r="O76" s="42">
        <f>ROUND(IF(SUM($N76:N76)&gt;$M$58,0,IF((SUM($N76:N76)+O21*$M$56)&gt;$M$58,$M$58-SUM($N76:N76),O21*$M$56)),2)</f>
        <v>0</v>
      </c>
      <c r="P76" s="42">
        <f>ROUND(IF(SUM($O76:O76)&gt;$M$58,0,IF((SUM($O76:O76)+P21*$M$56)&gt;$M$58,$M$58-SUM($O76:O76),P21*$M$56)),2)</f>
        <v>0</v>
      </c>
      <c r="Q76" s="42">
        <f>ROUND(IF(SUM($O76:P76)&gt;$M$58,0,IF((SUM($O76:P76)+Q21*$M$56)&gt;$M$58,$M$58-SUM($O76:P76),Q21*$M$56)),2)</f>
        <v>0</v>
      </c>
      <c r="R76" s="42">
        <f>ROUND(IF(SUM($O76:Q76)&gt;$M$58,0,IF((SUM($O76:Q76)+R21*$M$56)&gt;$M$58,$M$58-SUM($O76:Q76),R21*$M$56)),2)</f>
        <v>0</v>
      </c>
      <c r="S76" s="42">
        <f>ROUND(IF(SUM($O76:R76)&gt;$M$58,0,IF((SUM($O76:R76)+S21*$M$56)&gt;$M$58,$M$58-SUM($O76:R76),S21*$M$56)),2)</f>
        <v>0</v>
      </c>
      <c r="T76" s="42">
        <f>ROUND(IF(SUM($O76:S76)&gt;$M$58,0,IF((SUM($O76:S76)+T21*$M$56)&gt;$M$58,$M$58-SUM($O76:S76),T21*$M$56)),2)</f>
        <v>0</v>
      </c>
      <c r="U76" s="42">
        <f>ROUND(IF(SUM($O76:T76)&gt;$M$58,0,IF((SUM($O76:T76)+U21*$M$56)&gt;$M$58,$M$58-SUM($O76:T76),U21*$M$56)),2)</f>
        <v>0</v>
      </c>
      <c r="V76" s="42">
        <f>ROUND(IF(SUM($O76:U76)&gt;$M$58,0,IF((SUM($O76:U76)+V21*$M$56)&gt;$M$58,$M$58-SUM($O76:U76),V21*$M$56)),2)</f>
        <v>0</v>
      </c>
      <c r="W76" s="42">
        <f>ROUND(IF(SUM($O76:V76)&gt;$M$58,0,IF((SUM($O76:V76)+W21*$M$56)&gt;$M$58,$M$58-SUM($O76:V76),W21*$M$56)),2)</f>
        <v>0</v>
      </c>
      <c r="X76" s="42">
        <f>ROUND(IF(SUM($O76:W76)&gt;$M$58,0,IF((SUM($O76:W76)+X21*$M$56)&gt;$M$58,$M$58-SUM($O76:W76),X21*$M$56)),2)</f>
        <v>0</v>
      </c>
      <c r="Y76" s="42">
        <f>ROUND(IF(SUM($O76:X76)&gt;$M$58,0,IF((SUM($O76:X76)+Y21*$M$56)&gt;$M$58,$M$58-SUM($O76:X76),Y21*$M$56)),2)</f>
        <v>0</v>
      </c>
      <c r="Z76" s="42">
        <f>ROUND(IF(SUM($O76:Y76)&gt;$M$58,0,IF((SUM($O76:Y76)+Z21*$M$56)&gt;$M$58,$M$58-SUM($O76:Y76),Z21*$M$56)),2)</f>
        <v>0</v>
      </c>
      <c r="AA76" s="42">
        <f>ROUND(IF(SUM($N76:N76)&gt;$M$58,0,IF((SUM($N76:N76)+AA21*$M$56)&gt;$M$58,$M$58-SUM($N76:N76),AA21*$M$56)),2)</f>
        <v>0</v>
      </c>
      <c r="AB76" s="42">
        <f>ROUND(IF(SUM($AA76:AA76)&gt;$M$58,0,IF((SUM($AA76:AA76)+AB21*$M$56)&gt;$M$58,$M$58-SUM($AA76:AA76),AB21*$M$56)),2)</f>
        <v>0</v>
      </c>
      <c r="AC76" s="42">
        <f>ROUND(IF(SUM($AA76:AB76)&gt;$M$58,0,IF((SUM($AA76:AB76)+AC21*$M$56)&gt;$M$58,$M$58-SUM($AA76:AB76),AC21*$M$56)),2)</f>
        <v>0</v>
      </c>
      <c r="AD76" s="42">
        <f>ROUND(IF(SUM($AA76:AC76)&gt;$M$58,0,IF((SUM($AA76:AC76)+AD21*$M$56)&gt;$M$58,$M$58-SUM($AA76:AC76),AD21*$M$56)),2)</f>
        <v>0</v>
      </c>
      <c r="AE76" s="42">
        <f>ROUND(IF(SUM($AA76:AD76)&gt;$M$58,0,IF((SUM($AA76:AD76)+AE21*$M$56)&gt;$M$58,$M$58-SUM($AA76:AD76),AE21*$M$56)),2)</f>
        <v>0</v>
      </c>
      <c r="AF76" s="42">
        <f>ROUND(IF(SUM($AA76:AE76)&gt;$M$58,0,IF((SUM($AA76:AE76)+AF21*$M$56)&gt;$M$58,$M$58-SUM($AA76:AE76),AF21*$M$56)),2)</f>
        <v>0</v>
      </c>
      <c r="AG76" s="42">
        <f>ROUND(IF(SUM($AA76:AF76)&gt;$M$58,0,IF((SUM($AA76:AF76)+AG21*$M$56)&gt;$M$58,$M$58-SUM($AA76:AF76),AG21*$M$56)),2)</f>
        <v>0</v>
      </c>
      <c r="AH76" s="42">
        <f>ROUND(IF(SUM($AA76:AG76)&gt;$M$58,0,IF((SUM($AA76:AG76)+AH21*$M$56)&gt;$M$58,$M$58-SUM($AA76:AG76),AH21*$M$56)),2)</f>
        <v>0</v>
      </c>
      <c r="AI76" s="42">
        <f>ROUND(IF(SUM($AA76:AH76)&gt;$M$58,0,IF((SUM($AA76:AH76)+AI21*$M$56)&gt;$M$58,$M$58-SUM($AA76:AH76),AI21*$M$56)),2)</f>
        <v>0</v>
      </c>
      <c r="AJ76" s="42">
        <f>ROUND(IF(SUM($AA76:AI76)&gt;$M$58,0,IF((SUM($AA76:AI76)+AJ21*$M$56)&gt;$M$58,$M$58-SUM($AA76:AI76),AJ21*$M$56)),2)</f>
        <v>0</v>
      </c>
      <c r="AK76" s="42">
        <f>ROUND(IF(SUM($AA76:AJ76)&gt;$M$58,0,IF((SUM($AA76:AJ76)+AK21*$M$56)&gt;$M$58,$M$58-SUM($AA76:AJ76),AK21*$M$56)),2)</f>
        <v>0</v>
      </c>
      <c r="AL76" s="42">
        <f>ROUND(IF(SUM($AA76:AK76)&gt;$M$58,0,IF((SUM($AA76:AK76)+AL21*$M$56)&gt;$M$58,$M$58-SUM($AA76:AK76),AL21*$M$56)),2)</f>
        <v>0</v>
      </c>
      <c r="AM76" s="42">
        <f>ROUND(IF(SUM($N76:N76)&gt;$M$58,0,IF((SUM($N76:N76)+AM21*$M$56)&gt;$M$58,$M$58-SUM($N76:N76),AM21*$M$56)),2)</f>
        <v>568.33000000000004</v>
      </c>
      <c r="AN76" s="42">
        <f>ROUND(IF(SUM($AM76:AM76)&gt;$M$58,0,IF((SUM(AM76:$AM76)+AN21*$M$56)&gt;$M$58,$M$58-SUM($AM76:AM76),AN21*$M$56)),2)</f>
        <v>568.33000000000004</v>
      </c>
      <c r="AO76" s="42">
        <f>ROUND(IF(SUM($AM76:AN76)&gt;$M$58,0,IF((SUM($AM76:AN76)+AO21*$M$56)&gt;$M$58,$M$58-SUM($AM76:AN76),AO21*$M$56)),2)</f>
        <v>568.33000000000004</v>
      </c>
      <c r="AP76" s="42">
        <f>ROUND(IF(SUM($AM76:AO76)&gt;$M$58,0,IF((SUM($AM76:AO76)+AP21*$M$56)&gt;$M$58,$M$58-SUM($AM76:AO76),AP21*$M$56)),2)</f>
        <v>568.33000000000004</v>
      </c>
      <c r="AQ76" s="42">
        <f>ROUND(IF(SUM($AM76:AP76)&gt;$M$58,0,IF((SUM($AM76:AP76)+AQ21*$M$56)&gt;$M$58,$M$58-SUM($AM76:AP76),AQ21*$M$56)),2)</f>
        <v>568.33000000000004</v>
      </c>
      <c r="AR76" s="42">
        <f>ROUND(IF(SUM($AM76:AQ76)&gt;$M$58,0,IF((SUM($AM76:AQ76)+AR21*$M$56)&gt;$M$58,$M$58-SUM($AM76:AQ76),AR21*$M$56)),2)</f>
        <v>568.33000000000004</v>
      </c>
      <c r="AS76" s="42">
        <f>ROUND(IF(SUM($AM76:AR76)&gt;$M$58,0,IF((SUM($AM76:AR76)+AS21*$M$56)&gt;$M$58,$M$58-SUM($AM76:AR76),AS21*$M$56)),2)</f>
        <v>568.33000000000004</v>
      </c>
      <c r="AT76" s="42">
        <f>ROUND(IF(SUM($AM76:AS76)&gt;$M$58,0,IF((SUM($AM76:AS76)+AT21*$M$56)&gt;$M$58,$M$58-SUM($AM76:AS76),AT21*$M$56)),2)</f>
        <v>568.33000000000004</v>
      </c>
      <c r="AU76" s="42">
        <f>ROUND(IF(SUM($AM76:AT76)&gt;$M$58,0,IF((SUM($AM76:AT76)+AU21*$M$56)&gt;$M$58,$M$58-SUM($AM76:AT76),AU21*$M$56)),2)</f>
        <v>568.33000000000004</v>
      </c>
      <c r="AV76" s="42">
        <f>ROUND(IF(SUM($AM76:AU76)&gt;$M$58,0,IF((SUM($AM76:AU76)+AV21*$M$56)&gt;$M$58,$M$58-SUM($AM76:AU76),AV21*$M$56)),2)</f>
        <v>568.33000000000004</v>
      </c>
      <c r="AW76" s="42">
        <f>ROUND(IF(SUM($AM76:AV76)&gt;$M$58,0,IF((SUM($AM76:AV76)+AW21*$M$56)&gt;$M$58,$M$58-SUM($AM76:AV76),AW21*$M$56)),2)</f>
        <v>568.33000000000004</v>
      </c>
      <c r="AX76" s="42">
        <f>ROUND(IF(SUM($AM76:AW76)&gt;$M$58,0,IF((SUM($AM76:AW76)+AX21*$M$56)&gt;$M$58,$M$58-SUM($AM76:AW76),AX21*$M$56)),2)</f>
        <v>369.97</v>
      </c>
    </row>
    <row r="77" spans="1:50" x14ac:dyDescent="0.3">
      <c r="A77" s="38" t="str">
        <f t="shared" si="14"/>
        <v>Software Escalation Engineer</v>
      </c>
      <c r="O77" s="42">
        <f>ROUND(IF(SUM($N77:N77)&gt;$M$58,0,IF((SUM($N77:N77)+O22*$M$56)&gt;$M$58,$M$58-SUM($N77:N77),O22*$M$56)),2)</f>
        <v>0</v>
      </c>
      <c r="P77" s="42">
        <f>ROUND(IF(SUM($O77:O77)&gt;$M$58,0,IF((SUM($O77:O77)+P22*$M$56)&gt;$M$58,$M$58-SUM($O77:O77),P22*$M$56)),2)</f>
        <v>0</v>
      </c>
      <c r="Q77" s="42">
        <f>ROUND(IF(SUM($O77:P77)&gt;$M$58,0,IF((SUM($O77:P77)+Q22*$M$56)&gt;$M$58,$M$58-SUM($O77:P77),Q22*$M$56)),2)</f>
        <v>0</v>
      </c>
      <c r="R77" s="42">
        <f>ROUND(IF(SUM($O77:Q77)&gt;$M$58,0,IF((SUM($O77:Q77)+R22*$M$56)&gt;$M$58,$M$58-SUM($O77:Q77),R22*$M$56)),2)</f>
        <v>0</v>
      </c>
      <c r="S77" s="42">
        <f>ROUND(IF(SUM($O77:R77)&gt;$M$58,0,IF((SUM($O77:R77)+S22*$M$56)&gt;$M$58,$M$58-SUM($O77:R77),S22*$M$56)),2)</f>
        <v>0</v>
      </c>
      <c r="T77" s="42">
        <f>ROUND(IF(SUM($O77:S77)&gt;$M$58,0,IF((SUM($O77:S77)+T22*$M$56)&gt;$M$58,$M$58-SUM($O77:S77),T22*$M$56)),2)</f>
        <v>0</v>
      </c>
      <c r="U77" s="42">
        <f>ROUND(IF(SUM($O77:T77)&gt;$M$58,0,IF((SUM($O77:T77)+U22*$M$56)&gt;$M$58,$M$58-SUM($O77:T77),U22*$M$56)),2)</f>
        <v>0</v>
      </c>
      <c r="V77" s="42">
        <f>ROUND(IF(SUM($O77:U77)&gt;$M$58,0,IF((SUM($O77:U77)+V22*$M$56)&gt;$M$58,$M$58-SUM($O77:U77),V22*$M$56)),2)</f>
        <v>0</v>
      </c>
      <c r="W77" s="42">
        <f>ROUND(IF(SUM($O77:V77)&gt;$M$58,0,IF((SUM($O77:V77)+W22*$M$56)&gt;$M$58,$M$58-SUM($O77:V77),W22*$M$56)),2)</f>
        <v>0</v>
      </c>
      <c r="X77" s="42">
        <f>ROUND(IF(SUM($O77:W77)&gt;$M$58,0,IF((SUM($O77:W77)+X22*$M$56)&gt;$M$58,$M$58-SUM($O77:W77),X22*$M$56)),2)</f>
        <v>0</v>
      </c>
      <c r="Y77" s="42">
        <f>ROUND(IF(SUM($O77:X77)&gt;$M$58,0,IF((SUM($O77:X77)+Y22*$M$56)&gt;$M$58,$M$58-SUM($O77:X77),Y22*$M$56)),2)</f>
        <v>0</v>
      </c>
      <c r="Z77" s="42">
        <f>ROUND(IF(SUM($O77:Y77)&gt;$M$58,0,IF((SUM($O77:Y77)+Z22*$M$56)&gt;$M$58,$M$58-SUM($O77:Y77),Z22*$M$56)),2)</f>
        <v>0</v>
      </c>
      <c r="AA77" s="42">
        <f>ROUND(IF(SUM($N77:N77)&gt;$M$58,0,IF((SUM($N77:N77)+AA22*$M$56)&gt;$M$58,$M$58-SUM($N77:N77),AA22*$M$56)),2)</f>
        <v>0</v>
      </c>
      <c r="AB77" s="42">
        <f>ROUND(IF(SUM($AA77:AA77)&gt;$M$58,0,IF((SUM($AA77:AA77)+AB22*$M$56)&gt;$M$58,$M$58-SUM($AA77:AA77),AB22*$M$56)),2)</f>
        <v>0</v>
      </c>
      <c r="AC77" s="42">
        <f>ROUND(IF(SUM($AA77:AB77)&gt;$M$58,0,IF((SUM($AA77:AB77)+AC22*$M$56)&gt;$M$58,$M$58-SUM($AA77:AB77),AC22*$M$56)),2)</f>
        <v>0</v>
      </c>
      <c r="AD77" s="42">
        <f>ROUND(IF(SUM($AA77:AC77)&gt;$M$58,0,IF((SUM($AA77:AC77)+AD22*$M$56)&gt;$M$58,$M$58-SUM($AA77:AC77),AD22*$M$56)),2)</f>
        <v>0</v>
      </c>
      <c r="AE77" s="42">
        <f>ROUND(IF(SUM($AA77:AD77)&gt;$M$58,0,IF((SUM($AA77:AD77)+AE22*$M$56)&gt;$M$58,$M$58-SUM($AA77:AD77),AE22*$M$56)),2)</f>
        <v>0</v>
      </c>
      <c r="AF77" s="42">
        <f>ROUND(IF(SUM($AA77:AE77)&gt;$M$58,0,IF((SUM($AA77:AE77)+AF22*$M$56)&gt;$M$58,$M$58-SUM($AA77:AE77),AF22*$M$56)),2)</f>
        <v>0</v>
      </c>
      <c r="AG77" s="42">
        <f>ROUND(IF(SUM($AA77:AF77)&gt;$M$58,0,IF((SUM($AA77:AF77)+AG22*$M$56)&gt;$M$58,$M$58-SUM($AA77:AF77),AG22*$M$56)),2)</f>
        <v>0</v>
      </c>
      <c r="AH77" s="42">
        <f>ROUND(IF(SUM($AA77:AG77)&gt;$M$58,0,IF((SUM($AA77:AG77)+AH22*$M$56)&gt;$M$58,$M$58-SUM($AA77:AG77),AH22*$M$56)),2)</f>
        <v>0</v>
      </c>
      <c r="AI77" s="42">
        <f>ROUND(IF(SUM($AA77:AH77)&gt;$M$58,0,IF((SUM($AA77:AH77)+AI22*$M$56)&gt;$M$58,$M$58-SUM($AA77:AH77),AI22*$M$56)),2)</f>
        <v>0</v>
      </c>
      <c r="AJ77" s="42">
        <f>ROUND(IF(SUM($AA77:AI77)&gt;$M$58,0,IF((SUM($AA77:AI77)+AJ22*$M$56)&gt;$M$58,$M$58-SUM($AA77:AI77),AJ22*$M$56)),2)</f>
        <v>0</v>
      </c>
      <c r="AK77" s="42">
        <f>ROUND(IF(SUM($AA77:AJ77)&gt;$M$58,0,IF((SUM($AA77:AJ77)+AK22*$M$56)&gt;$M$58,$M$58-SUM($AA77:AJ77),AK22*$M$56)),2)</f>
        <v>0</v>
      </c>
      <c r="AL77" s="42">
        <f>ROUND(IF(SUM($AA77:AK77)&gt;$M$58,0,IF((SUM($AA77:AK77)+AL22*$M$56)&gt;$M$58,$M$58-SUM($AA77:AK77),AL22*$M$56)),2)</f>
        <v>0</v>
      </c>
      <c r="AM77" s="42">
        <f>ROUND(IF(SUM($N77:N77)&gt;$M$58,0,IF((SUM($N77:N77)+AM22*$M$56)&gt;$M$58,$M$58-SUM($N77:N77),AM22*$M$56)),2)</f>
        <v>413.33</v>
      </c>
      <c r="AN77" s="42">
        <f>ROUND(IF(SUM($AM77:AM77)&gt;$M$58,0,IF((SUM(AM77:$AM77)+AN22*$M$56)&gt;$M$58,$M$58-SUM($AM77:AM77),AN22*$M$56)),2)</f>
        <v>413.33</v>
      </c>
      <c r="AO77" s="42">
        <f>ROUND(IF(SUM($AM77:AN77)&gt;$M$58,0,IF((SUM($AM77:AN77)+AO22*$M$56)&gt;$M$58,$M$58-SUM($AM77:AN77),AO22*$M$56)),2)</f>
        <v>413.33</v>
      </c>
      <c r="AP77" s="42">
        <f>ROUND(IF(SUM($AM77:AO77)&gt;$M$58,0,IF((SUM($AM77:AO77)+AP22*$M$56)&gt;$M$58,$M$58-SUM($AM77:AO77),AP22*$M$56)),2)</f>
        <v>413.33</v>
      </c>
      <c r="AQ77" s="42">
        <f>ROUND(IF(SUM($AM77:AP77)&gt;$M$58,0,IF((SUM($AM77:AP77)+AQ22*$M$56)&gt;$M$58,$M$58-SUM($AM77:AP77),AQ22*$M$56)),2)</f>
        <v>413.33</v>
      </c>
      <c r="AR77" s="42">
        <f>ROUND(IF(SUM($AM77:AQ77)&gt;$M$58,0,IF((SUM($AM77:AQ77)+AR22*$M$56)&gt;$M$58,$M$58-SUM($AM77:AQ77),AR22*$M$56)),2)</f>
        <v>413.33</v>
      </c>
      <c r="AS77" s="42">
        <f>ROUND(IF(SUM($AM77:AR77)&gt;$M$58,0,IF((SUM($AM77:AR77)+AS22*$M$56)&gt;$M$58,$M$58-SUM($AM77:AR77),AS22*$M$56)),2)</f>
        <v>413.33</v>
      </c>
      <c r="AT77" s="42">
        <f>ROUND(IF(SUM($AM77:AS77)&gt;$M$58,0,IF((SUM($AM77:AS77)+AT22*$M$56)&gt;$M$58,$M$58-SUM($AM77:AS77),AT22*$M$56)),2)</f>
        <v>413.33</v>
      </c>
      <c r="AU77" s="42">
        <f>ROUND(IF(SUM($AM77:AT77)&gt;$M$58,0,IF((SUM($AM77:AT77)+AU22*$M$56)&gt;$M$58,$M$58-SUM($AM77:AT77),AU22*$M$56)),2)</f>
        <v>413.33</v>
      </c>
      <c r="AV77" s="42">
        <f>ROUND(IF(SUM($AM77:AU77)&gt;$M$58,0,IF((SUM($AM77:AU77)+AV22*$M$56)&gt;$M$58,$M$58-SUM($AM77:AU77),AV22*$M$56)),2)</f>
        <v>413.33</v>
      </c>
      <c r="AW77" s="42">
        <f>ROUND(IF(SUM($AM77:AV77)&gt;$M$58,0,IF((SUM($AM77:AV77)+AW22*$M$56)&gt;$M$58,$M$58-SUM($AM77:AV77),AW22*$M$56)),2)</f>
        <v>413.33</v>
      </c>
      <c r="AX77" s="42">
        <f>ROUND(IF(SUM($AM77:AW77)&gt;$M$58,0,IF((SUM($AM77:AW77)+AX22*$M$56)&gt;$M$58,$M$58-SUM($AM77:AW77),AX22*$M$56)),2)</f>
        <v>413.33</v>
      </c>
    </row>
    <row r="78" spans="1:50" x14ac:dyDescent="0.3">
      <c r="A78" s="38" t="str">
        <f t="shared" si="14"/>
        <v>Software Escalation Engineer</v>
      </c>
      <c r="O78" s="42">
        <f>ROUND(IF(SUM($N78:N78)&gt;$M$58,0,IF((SUM($N78:N78)+O23*$M$56)&gt;$M$58,$M$58-SUM($N78:N78),O23*$M$56)),2)</f>
        <v>0</v>
      </c>
      <c r="P78" s="42">
        <f>ROUND(IF(SUM($O78:O78)&gt;$M$58,0,IF((SUM($O78:O78)+P23*$M$56)&gt;$M$58,$M$58-SUM($O78:O78),P23*$M$56)),2)</f>
        <v>0</v>
      </c>
      <c r="Q78" s="42">
        <f>ROUND(IF(SUM($O78:P78)&gt;$M$58,0,IF((SUM($O78:P78)+Q23*$M$56)&gt;$M$58,$M$58-SUM($O78:P78),Q23*$M$56)),2)</f>
        <v>0</v>
      </c>
      <c r="R78" s="42">
        <f>ROUND(IF(SUM($O78:Q78)&gt;$M$58,0,IF((SUM($O78:Q78)+R23*$M$56)&gt;$M$58,$M$58-SUM($O78:Q78),R23*$M$56)),2)</f>
        <v>0</v>
      </c>
      <c r="S78" s="42">
        <f>ROUND(IF(SUM($O78:R78)&gt;$M$58,0,IF((SUM($O78:R78)+S23*$M$56)&gt;$M$58,$M$58-SUM($O78:R78),S23*$M$56)),2)</f>
        <v>0</v>
      </c>
      <c r="T78" s="42">
        <f>ROUND(IF(SUM($O78:S78)&gt;$M$58,0,IF((SUM($O78:S78)+T23*$M$56)&gt;$M$58,$M$58-SUM($O78:S78),T23*$M$56)),2)</f>
        <v>0</v>
      </c>
      <c r="U78" s="42">
        <f>ROUND(IF(SUM($O78:T78)&gt;$M$58,0,IF((SUM($O78:T78)+U23*$M$56)&gt;$M$58,$M$58-SUM($O78:T78),U23*$M$56)),2)</f>
        <v>0</v>
      </c>
      <c r="V78" s="42">
        <f>ROUND(IF(SUM($O78:U78)&gt;$M$58,0,IF((SUM($O78:U78)+V23*$M$56)&gt;$M$58,$M$58-SUM($O78:U78),V23*$M$56)),2)</f>
        <v>0</v>
      </c>
      <c r="W78" s="42">
        <f>ROUND(IF(SUM($O78:V78)&gt;$M$58,0,IF((SUM($O78:V78)+W23*$M$56)&gt;$M$58,$M$58-SUM($O78:V78),W23*$M$56)),2)</f>
        <v>0</v>
      </c>
      <c r="X78" s="42">
        <f>ROUND(IF(SUM($O78:W78)&gt;$M$58,0,IF((SUM($O78:W78)+X23*$M$56)&gt;$M$58,$M$58-SUM($O78:W78),X23*$M$56)),2)</f>
        <v>0</v>
      </c>
      <c r="Y78" s="42">
        <f>ROUND(IF(SUM($O78:X78)&gt;$M$58,0,IF((SUM($O78:X78)+Y23*$M$56)&gt;$M$58,$M$58-SUM($O78:X78),Y23*$M$56)),2)</f>
        <v>0</v>
      </c>
      <c r="Z78" s="42">
        <f>ROUND(IF(SUM($O78:Y78)&gt;$M$58,0,IF((SUM($O78:Y78)+Z23*$M$56)&gt;$M$58,$M$58-SUM($O78:Y78),Z23*$M$56)),2)</f>
        <v>0</v>
      </c>
      <c r="AA78" s="42">
        <f>ROUND(IF(SUM($N78:N78)&gt;$M$58,0,IF((SUM($N78:N78)+AA23*$M$56)&gt;$M$58,$M$58-SUM($N78:N78),AA23*$M$56)),2)</f>
        <v>0</v>
      </c>
      <c r="AB78" s="42">
        <f>ROUND(IF(SUM($AA78:AA78)&gt;$M$58,0,IF((SUM($AA78:AA78)+AB23*$M$56)&gt;$M$58,$M$58-SUM($AA78:AA78),AB23*$M$56)),2)</f>
        <v>0</v>
      </c>
      <c r="AC78" s="42">
        <f>ROUND(IF(SUM($AA78:AB78)&gt;$M$58,0,IF((SUM($AA78:AB78)+AC23*$M$56)&gt;$M$58,$M$58-SUM($AA78:AB78),AC23*$M$56)),2)</f>
        <v>0</v>
      </c>
      <c r="AD78" s="42">
        <f>ROUND(IF(SUM($AA78:AC78)&gt;$M$58,0,IF((SUM($AA78:AC78)+AD23*$M$56)&gt;$M$58,$M$58-SUM($AA78:AC78),AD23*$M$56)),2)</f>
        <v>0</v>
      </c>
      <c r="AE78" s="42">
        <f>ROUND(IF(SUM($AA78:AD78)&gt;$M$58,0,IF((SUM($AA78:AD78)+AE23*$M$56)&gt;$M$58,$M$58-SUM($AA78:AD78),AE23*$M$56)),2)</f>
        <v>0</v>
      </c>
      <c r="AF78" s="42">
        <f>ROUND(IF(SUM($AA78:AE78)&gt;$M$58,0,IF((SUM($AA78:AE78)+AF23*$M$56)&gt;$M$58,$M$58-SUM($AA78:AE78),AF23*$M$56)),2)</f>
        <v>0</v>
      </c>
      <c r="AG78" s="42">
        <f>ROUND(IF(SUM($AA78:AF78)&gt;$M$58,0,IF((SUM($AA78:AF78)+AG23*$M$56)&gt;$M$58,$M$58-SUM($AA78:AF78),AG23*$M$56)),2)</f>
        <v>413.33</v>
      </c>
      <c r="AH78" s="42">
        <f>ROUND(IF(SUM($AA78:AG78)&gt;$M$58,0,IF((SUM($AA78:AG78)+AH23*$M$56)&gt;$M$58,$M$58-SUM($AA78:AG78),AH23*$M$56)),2)</f>
        <v>413.33</v>
      </c>
      <c r="AI78" s="42">
        <f>ROUND(IF(SUM($AA78:AH78)&gt;$M$58,0,IF((SUM($AA78:AH78)+AI23*$M$56)&gt;$M$58,$M$58-SUM($AA78:AH78),AI23*$M$56)),2)</f>
        <v>413.33</v>
      </c>
      <c r="AJ78" s="42">
        <f>ROUND(IF(SUM($AA78:AI78)&gt;$M$58,0,IF((SUM($AA78:AI78)+AJ23*$M$56)&gt;$M$58,$M$58-SUM($AA78:AI78),AJ23*$M$56)),2)</f>
        <v>413.33</v>
      </c>
      <c r="AK78" s="42">
        <f>ROUND(IF(SUM($AA78:AJ78)&gt;$M$58,0,IF((SUM($AA78:AJ78)+AK23*$M$56)&gt;$M$58,$M$58-SUM($AA78:AJ78),AK23*$M$56)),2)</f>
        <v>413.33</v>
      </c>
      <c r="AL78" s="42">
        <f>ROUND(IF(SUM($AA78:AK78)&gt;$M$58,0,IF((SUM($AA78:AK78)+AL23*$M$56)&gt;$M$58,$M$58-SUM($AA78:AK78),AL23*$M$56)),2)</f>
        <v>413.33</v>
      </c>
      <c r="AM78" s="42">
        <f>ROUND(IF(SUM($N78:N78)&gt;$M$58,0,IF((SUM($N78:N78)+AM23*$M$56)&gt;$M$58,$M$58-SUM($N78:N78),AM23*$M$56)),2)</f>
        <v>413.33</v>
      </c>
      <c r="AN78" s="42">
        <f>ROUND(IF(SUM($AM78:AM78)&gt;$M$58,0,IF((SUM(AM78:$AM78)+AN23*$M$56)&gt;$M$58,$M$58-SUM($AM78:AM78),AN23*$M$56)),2)</f>
        <v>413.33</v>
      </c>
      <c r="AO78" s="42">
        <f>ROUND(IF(SUM($AM78:AN78)&gt;$M$58,0,IF((SUM($AM78:AN78)+AO23*$M$56)&gt;$M$58,$M$58-SUM($AM78:AN78),AO23*$M$56)),2)</f>
        <v>413.33</v>
      </c>
      <c r="AP78" s="42">
        <f>ROUND(IF(SUM($AM78:AO78)&gt;$M$58,0,IF((SUM($AM78:AO78)+AP23*$M$56)&gt;$M$58,$M$58-SUM($AM78:AO78),AP23*$M$56)),2)</f>
        <v>413.33</v>
      </c>
      <c r="AQ78" s="42">
        <f>ROUND(IF(SUM($AM78:AP78)&gt;$M$58,0,IF((SUM($AM78:AP78)+AQ23*$M$56)&gt;$M$58,$M$58-SUM($AM78:AP78),AQ23*$M$56)),2)</f>
        <v>413.33</v>
      </c>
      <c r="AR78" s="42">
        <f>ROUND(IF(SUM($AM78:AQ78)&gt;$M$58,0,IF((SUM($AM78:AQ78)+AR23*$M$56)&gt;$M$58,$M$58-SUM($AM78:AQ78),AR23*$M$56)),2)</f>
        <v>413.33</v>
      </c>
      <c r="AS78" s="42">
        <f>ROUND(IF(SUM($AM78:AR78)&gt;$M$58,0,IF((SUM($AM78:AR78)+AS23*$M$56)&gt;$M$58,$M$58-SUM($AM78:AR78),AS23*$M$56)),2)</f>
        <v>413.33</v>
      </c>
      <c r="AT78" s="42">
        <f>ROUND(IF(SUM($AM78:AS78)&gt;$M$58,0,IF((SUM($AM78:AS78)+AT23*$M$56)&gt;$M$58,$M$58-SUM($AM78:AS78),AT23*$M$56)),2)</f>
        <v>413.33</v>
      </c>
      <c r="AU78" s="42">
        <f>ROUND(IF(SUM($AM78:AT78)&gt;$M$58,0,IF((SUM($AM78:AT78)+AU23*$M$56)&gt;$M$58,$M$58-SUM($AM78:AT78),AU23*$M$56)),2)</f>
        <v>413.33</v>
      </c>
      <c r="AV78" s="42">
        <f>ROUND(IF(SUM($AM78:AU78)&gt;$M$58,0,IF((SUM($AM78:AU78)+AV23*$M$56)&gt;$M$58,$M$58-SUM($AM78:AU78),AV23*$M$56)),2)</f>
        <v>413.33</v>
      </c>
      <c r="AW78" s="42">
        <f>ROUND(IF(SUM($AM78:AV78)&gt;$M$58,0,IF((SUM($AM78:AV78)+AW23*$M$56)&gt;$M$58,$M$58-SUM($AM78:AV78),AW23*$M$56)),2)</f>
        <v>413.33</v>
      </c>
      <c r="AX78" s="42">
        <f>ROUND(IF(SUM($AM78:AW78)&gt;$M$58,0,IF((SUM($AM78:AW78)+AX23*$M$56)&gt;$M$58,$M$58-SUM($AM78:AW78),AX23*$M$56)),2)</f>
        <v>413.33</v>
      </c>
    </row>
    <row r="79" spans="1:50" x14ac:dyDescent="0.3">
      <c r="A79" s="38" t="str">
        <f t="shared" si="14"/>
        <v>Contract/Order Admin</v>
      </c>
      <c r="O79" s="42">
        <f>ROUND(IF(SUM($N79:N79)&gt;$M$58,0,IF((SUM($N79:N79)+O24*$M$56)&gt;$M$58,$M$58-SUM($N79:N79),O24*$M$56)),2)</f>
        <v>0</v>
      </c>
      <c r="P79" s="42">
        <f>ROUND(IF(SUM($O79:O79)&gt;$M$58,0,IF((SUM($O79:O79)+P24*$M$56)&gt;$M$58,$M$58-SUM($O79:O79),P24*$M$56)),2)</f>
        <v>0</v>
      </c>
      <c r="Q79" s="42">
        <f>ROUND(IF(SUM($O79:P79)&gt;$M$58,0,IF((SUM($O79:P79)+Q24*$M$56)&gt;$M$58,$M$58-SUM($O79:P79),Q24*$M$56)),2)</f>
        <v>0</v>
      </c>
      <c r="R79" s="42">
        <f>ROUND(IF(SUM($O79:Q79)&gt;$M$58,0,IF((SUM($O79:Q79)+R24*$M$56)&gt;$M$58,$M$58-SUM($O79:Q79),R24*$M$56)),2)</f>
        <v>0</v>
      </c>
      <c r="S79" s="42">
        <f>ROUND(IF(SUM($O79:R79)&gt;$M$58,0,IF((SUM($O79:R79)+S24*$M$56)&gt;$M$58,$M$58-SUM($O79:R79),S24*$M$56)),2)</f>
        <v>0</v>
      </c>
      <c r="T79" s="42">
        <f>ROUND(IF(SUM($O79:S79)&gt;$M$58,0,IF((SUM($O79:S79)+T24*$M$56)&gt;$M$58,$M$58-SUM($O79:S79),T24*$M$56)),2)</f>
        <v>0</v>
      </c>
      <c r="U79" s="42">
        <f>ROUND(IF(SUM($O79:T79)&gt;$M$58,0,IF((SUM($O79:T79)+U24*$M$56)&gt;$M$58,$M$58-SUM($O79:T79),U24*$M$56)),2)</f>
        <v>0</v>
      </c>
      <c r="V79" s="42">
        <f>ROUND(IF(SUM($O79:U79)&gt;$M$58,0,IF((SUM($O79:U79)+V24*$M$56)&gt;$M$58,$M$58-SUM($O79:U79),V24*$M$56)),2)</f>
        <v>0</v>
      </c>
      <c r="W79" s="42">
        <f>ROUND(IF(SUM($O79:V79)&gt;$M$58,0,IF((SUM($O79:V79)+W24*$M$56)&gt;$M$58,$M$58-SUM($O79:V79),W24*$M$56)),2)</f>
        <v>0</v>
      </c>
      <c r="X79" s="42">
        <f>ROUND(IF(SUM($O79:W79)&gt;$M$58,0,IF((SUM($O79:W79)+X24*$M$56)&gt;$M$58,$M$58-SUM($O79:W79),X24*$M$56)),2)</f>
        <v>0</v>
      </c>
      <c r="Y79" s="42">
        <f>ROUND(IF(SUM($O79:X79)&gt;$M$58,0,IF((SUM($O79:X79)+Y24*$M$56)&gt;$M$58,$M$58-SUM($O79:X79),Y24*$M$56)),2)</f>
        <v>0</v>
      </c>
      <c r="Z79" s="42">
        <f>ROUND(IF(SUM($O79:Y79)&gt;$M$58,0,IF((SUM($O79:Y79)+Z24*$M$56)&gt;$M$58,$M$58-SUM($O79:Y79),Z24*$M$56)),2)</f>
        <v>0</v>
      </c>
      <c r="AA79" s="42">
        <f>ROUND(IF(SUM($N79:N79)&gt;$M$58,0,IF((SUM($N79:N79)+AA24*$M$56)&gt;$M$58,$M$58-SUM($N79:N79),AA24*$M$56)),2)</f>
        <v>0</v>
      </c>
      <c r="AB79" s="42">
        <f>ROUND(IF(SUM($AA79:AA79)&gt;$M$58,0,IF((SUM($AA79:AA79)+AB24*$M$56)&gt;$M$58,$M$58-SUM($AA79:AA79),AB24*$M$56)),2)</f>
        <v>180.83</v>
      </c>
      <c r="AC79" s="42">
        <f>ROUND(IF(SUM($AA79:AB79)&gt;$M$58,0,IF((SUM($AA79:AB79)+AC24*$M$56)&gt;$M$58,$M$58-SUM($AA79:AB79),AC24*$M$56)),2)</f>
        <v>180.83</v>
      </c>
      <c r="AD79" s="42">
        <f>ROUND(IF(SUM($AA79:AC79)&gt;$M$58,0,IF((SUM($AA79:AC79)+AD24*$M$56)&gt;$M$58,$M$58-SUM($AA79:AC79),AD24*$M$56)),2)</f>
        <v>180.83</v>
      </c>
      <c r="AE79" s="42">
        <f>ROUND(IF(SUM($AA79:AD79)&gt;$M$58,0,IF((SUM($AA79:AD79)+AE24*$M$56)&gt;$M$58,$M$58-SUM($AA79:AD79),AE24*$M$56)),2)</f>
        <v>180.83</v>
      </c>
      <c r="AF79" s="42">
        <f>ROUND(IF(SUM($AA79:AE79)&gt;$M$58,0,IF((SUM($AA79:AE79)+AF24*$M$56)&gt;$M$58,$M$58-SUM($AA79:AE79),AF24*$M$56)),2)</f>
        <v>180.83</v>
      </c>
      <c r="AG79" s="42">
        <f>ROUND(IF(SUM($AA79:AF79)&gt;$M$58,0,IF((SUM($AA79:AF79)+AG24*$M$56)&gt;$M$58,$M$58-SUM($AA79:AF79),AG24*$M$56)),2)</f>
        <v>180.83</v>
      </c>
      <c r="AH79" s="42">
        <f>ROUND(IF(SUM($AA79:AG79)&gt;$M$58,0,IF((SUM($AA79:AG79)+AH24*$M$56)&gt;$M$58,$M$58-SUM($AA79:AG79),AH24*$M$56)),2)</f>
        <v>180.83</v>
      </c>
      <c r="AI79" s="42">
        <f>ROUND(IF(SUM($AA79:AH79)&gt;$M$58,0,IF((SUM($AA79:AH79)+AI24*$M$56)&gt;$M$58,$M$58-SUM($AA79:AH79),AI24*$M$56)),2)</f>
        <v>180.83</v>
      </c>
      <c r="AJ79" s="42">
        <f>ROUND(IF(SUM($AA79:AI79)&gt;$M$58,0,IF((SUM($AA79:AI79)+AJ24*$M$56)&gt;$M$58,$M$58-SUM($AA79:AI79),AJ24*$M$56)),2)</f>
        <v>180.83</v>
      </c>
      <c r="AK79" s="42">
        <f>ROUND(IF(SUM($AA79:AJ79)&gt;$M$58,0,IF((SUM($AA79:AJ79)+AK24*$M$56)&gt;$M$58,$M$58-SUM($AA79:AJ79),AK24*$M$56)),2)</f>
        <v>180.83</v>
      </c>
      <c r="AL79" s="42">
        <f>ROUND(IF(SUM($AA79:AK79)&gt;$M$58,0,IF((SUM($AA79:AK79)+AL24*$M$56)&gt;$M$58,$M$58-SUM($AA79:AK79),AL24*$M$56)),2)</f>
        <v>180.83</v>
      </c>
      <c r="AM79" s="42">
        <f>ROUND(IF(SUM($N79:N79)&gt;$M$58,0,IF((SUM($N79:N79)+AM24*$M$56)&gt;$M$58,$M$58-SUM($N79:N79),AM24*$M$56)),2)</f>
        <v>180.83</v>
      </c>
      <c r="AN79" s="42">
        <f>ROUND(IF(SUM($AM79:AM79)&gt;$M$58,0,IF((SUM(AM79:$AM79)+AN24*$M$56)&gt;$M$58,$M$58-SUM($AM79:AM79),AN24*$M$56)),2)</f>
        <v>180.83</v>
      </c>
      <c r="AO79" s="42">
        <f>ROUND(IF(SUM($AM79:AN79)&gt;$M$58,0,IF((SUM($AM79:AN79)+AO24*$M$56)&gt;$M$58,$M$58-SUM($AM79:AN79),AO24*$M$56)),2)</f>
        <v>180.83</v>
      </c>
      <c r="AP79" s="42">
        <f>ROUND(IF(SUM($AM79:AO79)&gt;$M$58,0,IF((SUM($AM79:AO79)+AP24*$M$56)&gt;$M$58,$M$58-SUM($AM79:AO79),AP24*$M$56)),2)</f>
        <v>180.83</v>
      </c>
      <c r="AQ79" s="42">
        <f>ROUND(IF(SUM($AM79:AP79)&gt;$M$58,0,IF((SUM($AM79:AP79)+AQ24*$M$56)&gt;$M$58,$M$58-SUM($AM79:AP79),AQ24*$M$56)),2)</f>
        <v>180.83</v>
      </c>
      <c r="AR79" s="42">
        <f>ROUND(IF(SUM($AM79:AQ79)&gt;$M$58,0,IF((SUM($AM79:AQ79)+AR24*$M$56)&gt;$M$58,$M$58-SUM($AM79:AQ79),AR24*$M$56)),2)</f>
        <v>180.83</v>
      </c>
      <c r="AS79" s="42">
        <f>ROUND(IF(SUM($AM79:AR79)&gt;$M$58,0,IF((SUM($AM79:AR79)+AS24*$M$56)&gt;$M$58,$M$58-SUM($AM79:AR79),AS24*$M$56)),2)</f>
        <v>180.83</v>
      </c>
      <c r="AT79" s="42">
        <f>ROUND(IF(SUM($AM79:AS79)&gt;$M$58,0,IF((SUM($AM79:AS79)+AT24*$M$56)&gt;$M$58,$M$58-SUM($AM79:AS79),AT24*$M$56)),2)</f>
        <v>180.83</v>
      </c>
      <c r="AU79" s="42">
        <f>ROUND(IF(SUM($AM79:AT79)&gt;$M$58,0,IF((SUM($AM79:AT79)+AU24*$M$56)&gt;$M$58,$M$58-SUM($AM79:AT79),AU24*$M$56)),2)</f>
        <v>180.83</v>
      </c>
      <c r="AV79" s="42">
        <f>ROUND(IF(SUM($AM79:AU79)&gt;$M$58,0,IF((SUM($AM79:AU79)+AV24*$M$56)&gt;$M$58,$M$58-SUM($AM79:AU79),AV24*$M$56)),2)</f>
        <v>180.83</v>
      </c>
      <c r="AW79" s="42">
        <f>ROUND(IF(SUM($AM79:AV79)&gt;$M$58,0,IF((SUM($AM79:AV79)+AW24*$M$56)&gt;$M$58,$M$58-SUM($AM79:AV79),AW24*$M$56)),2)</f>
        <v>180.83</v>
      </c>
      <c r="AX79" s="42">
        <f>ROUND(IF(SUM($AM79:AW79)&gt;$M$58,0,IF((SUM($AM79:AW79)+AX24*$M$56)&gt;$M$58,$M$58-SUM($AM79:AW79),AX24*$M$56)),2)</f>
        <v>180.83</v>
      </c>
    </row>
    <row r="80" spans="1:50" x14ac:dyDescent="0.3">
      <c r="A80" s="38" t="str">
        <f t="shared" si="14"/>
        <v>Contract/Order Admin</v>
      </c>
      <c r="O80" s="42">
        <f>ROUND(IF(SUM($N80:N80)&gt;$M$58,0,IF((SUM($N80:N80)+O25*$M$56)&gt;$M$58,$M$58-SUM($N80:N80),O25*$M$56)),2)</f>
        <v>0</v>
      </c>
      <c r="P80" s="42">
        <f>ROUND(IF(SUM($O80:O80)&gt;$M$58,0,IF((SUM($O80:O80)+P25*$M$56)&gt;$M$58,$M$58-SUM($O80:O80),P25*$M$56)),2)</f>
        <v>0</v>
      </c>
      <c r="Q80" s="42">
        <f>ROUND(IF(SUM($O80:P80)&gt;$M$58,0,IF((SUM($O80:P80)+Q25*$M$56)&gt;$M$58,$M$58-SUM($O80:P80),Q25*$M$56)),2)</f>
        <v>0</v>
      </c>
      <c r="R80" s="42">
        <f>ROUND(IF(SUM($O80:Q80)&gt;$M$58,0,IF((SUM($O80:Q80)+R25*$M$56)&gt;$M$58,$M$58-SUM($O80:Q80),R25*$M$56)),2)</f>
        <v>0</v>
      </c>
      <c r="S80" s="42">
        <f>ROUND(IF(SUM($O80:R80)&gt;$M$58,0,IF((SUM($O80:R80)+S25*$M$56)&gt;$M$58,$M$58-SUM($O80:R80),S25*$M$56)),2)</f>
        <v>0</v>
      </c>
      <c r="T80" s="42">
        <f>ROUND(IF(SUM($O80:S80)&gt;$M$58,0,IF((SUM($O80:S80)+T25*$M$56)&gt;$M$58,$M$58-SUM($O80:S80),T25*$M$56)),2)</f>
        <v>0</v>
      </c>
      <c r="U80" s="42">
        <f>ROUND(IF(SUM($O80:T80)&gt;$M$58,0,IF((SUM($O80:T80)+U25*$M$56)&gt;$M$58,$M$58-SUM($O80:T80),U25*$M$56)),2)</f>
        <v>0</v>
      </c>
      <c r="V80" s="42">
        <f>ROUND(IF(SUM($O80:U80)&gt;$M$58,0,IF((SUM($O80:U80)+V25*$M$56)&gt;$M$58,$M$58-SUM($O80:U80),V25*$M$56)),2)</f>
        <v>0</v>
      </c>
      <c r="W80" s="42">
        <f>ROUND(IF(SUM($O80:V80)&gt;$M$58,0,IF((SUM($O80:V80)+W25*$M$56)&gt;$M$58,$M$58-SUM($O80:V80),W25*$M$56)),2)</f>
        <v>0</v>
      </c>
      <c r="X80" s="42">
        <f>ROUND(IF(SUM($O80:W80)&gt;$M$58,0,IF((SUM($O80:W80)+X25*$M$56)&gt;$M$58,$M$58-SUM($O80:W80),X25*$M$56)),2)</f>
        <v>0</v>
      </c>
      <c r="Y80" s="42">
        <f>ROUND(IF(SUM($O80:X80)&gt;$M$58,0,IF((SUM($O80:X80)+Y25*$M$56)&gt;$M$58,$M$58-SUM($O80:X80),Y25*$M$56)),2)</f>
        <v>0</v>
      </c>
      <c r="Z80" s="42">
        <f>ROUND(IF(SUM($O80:Y80)&gt;$M$58,0,IF((SUM($O80:Y80)+Z25*$M$56)&gt;$M$58,$M$58-SUM($O80:Y80),Z25*$M$56)),2)</f>
        <v>0</v>
      </c>
      <c r="AA80" s="42">
        <f>ROUND(IF(SUM($N80:N80)&gt;$M$58,0,IF((SUM($N80:N80)+AA25*$M$56)&gt;$M$58,$M$58-SUM($N80:N80),AA25*$M$56)),2)</f>
        <v>0</v>
      </c>
      <c r="AB80" s="42">
        <f>ROUND(IF(SUM($AA80:AA80)&gt;$M$58,0,IF((SUM($AA80:AA80)+AB25*$M$56)&gt;$M$58,$M$58-SUM($AA80:AA80),AB25*$M$56)),2)</f>
        <v>0</v>
      </c>
      <c r="AC80" s="42">
        <f>ROUND(IF(SUM($AA80:AB80)&gt;$M$58,0,IF((SUM($AA80:AB80)+AC25*$M$56)&gt;$M$58,$M$58-SUM($AA80:AB80),AC25*$M$56)),2)</f>
        <v>0</v>
      </c>
      <c r="AD80" s="42">
        <f>ROUND(IF(SUM($AA80:AC80)&gt;$M$58,0,IF((SUM($AA80:AC80)+AD25*$M$56)&gt;$M$58,$M$58-SUM($AA80:AC80),AD25*$M$56)),2)</f>
        <v>0</v>
      </c>
      <c r="AE80" s="42">
        <f>ROUND(IF(SUM($AA80:AD80)&gt;$M$58,0,IF((SUM($AA80:AD80)+AE25*$M$56)&gt;$M$58,$M$58-SUM($AA80:AD80),AE25*$M$56)),2)</f>
        <v>0</v>
      </c>
      <c r="AF80" s="42">
        <f>ROUND(IF(SUM($AA80:AE80)&gt;$M$58,0,IF((SUM($AA80:AE80)+AF25*$M$56)&gt;$M$58,$M$58-SUM($AA80:AE80),AF25*$M$56)),2)</f>
        <v>0</v>
      </c>
      <c r="AG80" s="42">
        <f>ROUND(IF(SUM($AA80:AF80)&gt;$M$58,0,IF((SUM($AA80:AF80)+AG25*$M$56)&gt;$M$58,$M$58-SUM($AA80:AF80),AG25*$M$56)),2)</f>
        <v>0</v>
      </c>
      <c r="AH80" s="42">
        <f>ROUND(IF(SUM($AA80:AG80)&gt;$M$58,0,IF((SUM($AA80:AG80)+AH25*$M$56)&gt;$M$58,$M$58-SUM($AA80:AG80),AH25*$M$56)),2)</f>
        <v>0</v>
      </c>
      <c r="AI80" s="42">
        <f>ROUND(IF(SUM($AA80:AH80)&gt;$M$58,0,IF((SUM($AA80:AH80)+AI25*$M$56)&gt;$M$58,$M$58-SUM($AA80:AH80),AI25*$M$56)),2)</f>
        <v>0</v>
      </c>
      <c r="AJ80" s="42">
        <f>ROUND(IF(SUM($AA80:AI80)&gt;$M$58,0,IF((SUM($AA80:AI80)+AJ25*$M$56)&gt;$M$58,$M$58-SUM($AA80:AI80),AJ25*$M$56)),2)</f>
        <v>0</v>
      </c>
      <c r="AK80" s="42">
        <f>ROUND(IF(SUM($AA80:AJ80)&gt;$M$58,0,IF((SUM($AA80:AJ80)+AK25*$M$56)&gt;$M$58,$M$58-SUM($AA80:AJ80),AK25*$M$56)),2)</f>
        <v>0</v>
      </c>
      <c r="AL80" s="42">
        <f>ROUND(IF(SUM($AA80:AK80)&gt;$M$58,0,IF((SUM($AA80:AK80)+AL25*$M$56)&gt;$M$58,$M$58-SUM($AA80:AK80),AL25*$M$56)),2)</f>
        <v>0</v>
      </c>
      <c r="AM80" s="42">
        <f>ROUND(IF(SUM($N80:N80)&gt;$M$58,0,IF((SUM($N80:N80)+AM25*$M$56)&gt;$M$58,$M$58-SUM($N80:N80),AM25*$M$56)),2)</f>
        <v>180.83</v>
      </c>
      <c r="AN80" s="42">
        <f>ROUND(IF(SUM($AM80:AM80)&gt;$M$58,0,IF((SUM(AM80:$AM80)+AN25*$M$56)&gt;$M$58,$M$58-SUM($AM80:AM80),AN25*$M$56)),2)</f>
        <v>180.83</v>
      </c>
      <c r="AO80" s="42">
        <f>ROUND(IF(SUM($AM80:AN80)&gt;$M$58,0,IF((SUM($AM80:AN80)+AO25*$M$56)&gt;$M$58,$M$58-SUM($AM80:AN80),AO25*$M$56)),2)</f>
        <v>180.83</v>
      </c>
      <c r="AP80" s="42">
        <f>ROUND(IF(SUM($AM80:AO80)&gt;$M$58,0,IF((SUM($AM80:AO80)+AP25*$M$56)&gt;$M$58,$M$58-SUM($AM80:AO80),AP25*$M$56)),2)</f>
        <v>180.83</v>
      </c>
      <c r="AQ80" s="42">
        <f>ROUND(IF(SUM($AM80:AP80)&gt;$M$58,0,IF((SUM($AM80:AP80)+AQ25*$M$56)&gt;$M$58,$M$58-SUM($AM80:AP80),AQ25*$M$56)),2)</f>
        <v>180.83</v>
      </c>
      <c r="AR80" s="42">
        <f>ROUND(IF(SUM($AM80:AQ80)&gt;$M$58,0,IF((SUM($AM80:AQ80)+AR25*$M$56)&gt;$M$58,$M$58-SUM($AM80:AQ80),AR25*$M$56)),2)</f>
        <v>180.83</v>
      </c>
      <c r="AS80" s="42">
        <f>ROUND(IF(SUM($AM80:AR80)&gt;$M$58,0,IF((SUM($AM80:AR80)+AS25*$M$56)&gt;$M$58,$M$58-SUM($AM80:AR80),AS25*$M$56)),2)</f>
        <v>180.83</v>
      </c>
      <c r="AT80" s="42">
        <f>ROUND(IF(SUM($AM80:AS80)&gt;$M$58,0,IF((SUM($AM80:AS80)+AT25*$M$56)&gt;$M$58,$M$58-SUM($AM80:AS80),AT25*$M$56)),2)</f>
        <v>180.83</v>
      </c>
      <c r="AU80" s="42">
        <f>ROUND(IF(SUM($AM80:AT80)&gt;$M$58,0,IF((SUM($AM80:AT80)+AU25*$M$56)&gt;$M$58,$M$58-SUM($AM80:AT80),AU25*$M$56)),2)</f>
        <v>180.83</v>
      </c>
      <c r="AV80" s="42">
        <f>ROUND(IF(SUM($AM80:AU80)&gt;$M$58,0,IF((SUM($AM80:AU80)+AV25*$M$56)&gt;$M$58,$M$58-SUM($AM80:AU80),AV25*$M$56)),2)</f>
        <v>180.83</v>
      </c>
      <c r="AW80" s="42">
        <f>ROUND(IF(SUM($AM80:AV80)&gt;$M$58,0,IF((SUM($AM80:AV80)+AW25*$M$56)&gt;$M$58,$M$58-SUM($AM80:AV80),AW25*$M$56)),2)</f>
        <v>180.83</v>
      </c>
      <c r="AX80" s="42">
        <f>ROUND(IF(SUM($AM80:AW80)&gt;$M$58,0,IF((SUM($AM80:AW80)+AX25*$M$56)&gt;$M$58,$M$58-SUM($AM80:AW80),AX25*$M$56)),2)</f>
        <v>180.83</v>
      </c>
    </row>
    <row r="81" spans="1:50" x14ac:dyDescent="0.3">
      <c r="A81" s="38" t="str">
        <f t="shared" ref="A81:A91" si="15">A26</f>
        <v>Sales Director/East2</v>
      </c>
      <c r="O81" s="42">
        <f>ROUND(IF(SUM($N81:N81)&gt;$M$58,0,IF((SUM($N81:N81)+O26*$M$56)&gt;$M$58,$M$58-SUM($N81:N81),O26*$M$56)),2)</f>
        <v>0</v>
      </c>
      <c r="P81" s="42">
        <f>ROUND(IF(SUM($O81:O81)&gt;$M$58,0,IF((SUM($O81:O81)+P26*$M$56)&gt;$M$58,$M$58-SUM($O81:O81),P26*$M$56)),2)</f>
        <v>0</v>
      </c>
      <c r="Q81" s="42">
        <f>ROUND(IF(SUM($O81:P81)&gt;$M$58,0,IF((SUM($O81:P81)+Q26*$M$56)&gt;$M$58,$M$58-SUM($O81:P81),Q26*$M$56)),2)</f>
        <v>0</v>
      </c>
      <c r="R81" s="42">
        <f>ROUND(IF(SUM($O81:Q81)&gt;$M$58,0,IF((SUM($O81:Q81)+R26*$M$56)&gt;$M$58,$M$58-SUM($O81:Q81),R26*$M$56)),2)</f>
        <v>0</v>
      </c>
      <c r="S81" s="42">
        <f>ROUND(IF(SUM($O81:R81)&gt;$M$58,0,IF((SUM($O81:R81)+S26*$M$56)&gt;$M$58,$M$58-SUM($O81:R81),S26*$M$56)),2)</f>
        <v>0</v>
      </c>
      <c r="T81" s="42">
        <f>ROUND(IF(SUM($O81:S81)&gt;$M$58,0,IF((SUM($O81:S81)+T26*$M$56)&gt;$M$58,$M$58-SUM($O81:S81),T26*$M$56)),2)</f>
        <v>0</v>
      </c>
      <c r="U81" s="42">
        <f>ROUND(IF(SUM($O81:T81)&gt;$M$58,0,IF((SUM($O81:T81)+U26*$M$56)&gt;$M$58,$M$58-SUM($O81:T81),U26*$M$56)),2)</f>
        <v>0</v>
      </c>
      <c r="V81" s="42">
        <f>ROUND(IF(SUM($O81:U81)&gt;$M$58,0,IF((SUM($O81:U81)+V26*$M$56)&gt;$M$58,$M$58-SUM($O81:U81),V26*$M$56)),2)</f>
        <v>0</v>
      </c>
      <c r="W81" s="42">
        <f>ROUND(IF(SUM($O81:V81)&gt;$M$58,0,IF((SUM($O81:V81)+W26*$M$56)&gt;$M$58,$M$58-SUM($O81:V81),W26*$M$56)),2)</f>
        <v>0</v>
      </c>
      <c r="X81" s="42">
        <f>ROUND(IF(SUM($O81:W81)&gt;$M$58,0,IF((SUM($O81:W81)+X26*$M$56)&gt;$M$58,$M$58-SUM($O81:W81),X26*$M$56)),2)</f>
        <v>0</v>
      </c>
      <c r="Y81" s="42">
        <f>ROUND(IF(SUM($O81:X81)&gt;$M$58,0,IF((SUM($O81:X81)+Y26*$M$56)&gt;$M$58,$M$58-SUM($O81:X81),Y26*$M$56)),2)</f>
        <v>0</v>
      </c>
      <c r="Z81" s="42">
        <f>ROUND(IF(SUM($O81:Y81)&gt;$M$58,0,IF((SUM($O81:Y81)+Z26*$M$56)&gt;$M$58,$M$58-SUM($O81:Y81),Z26*$M$56)),2)</f>
        <v>0</v>
      </c>
      <c r="AA81" s="42">
        <f>ROUND(IF(SUM($N81:N81)&gt;$M$58,0,IF((SUM($N81:N81)+AA26*$M$56)&gt;$M$58,$M$58-SUM($N81:N81),AA26*$M$56)),2)</f>
        <v>0</v>
      </c>
      <c r="AB81" s="42">
        <f>ROUND(IF(SUM($AA81:AA81)&gt;$M$58,0,IF((SUM($AA81:AA81)+AB26*$M$56)&gt;$M$58,$M$58-SUM($AA81:AA81),AB26*$M$56)),2)</f>
        <v>0</v>
      </c>
      <c r="AC81" s="42">
        <f>ROUND(IF(SUM($AA81:AB81)&gt;$M$58,0,IF((SUM($AA81:AB81)+AC26*$M$56)&gt;$M$58,$M$58-SUM($AA81:AB81),AC26*$M$56)),2)</f>
        <v>0</v>
      </c>
      <c r="AD81" s="42">
        <f>ROUND(IF(SUM($AA81:AC81)&gt;$M$58,0,IF((SUM($AA81:AC81)+AD26*$M$56)&gt;$M$58,$M$58-SUM($AA81:AC81),AD26*$M$56)),2)</f>
        <v>0</v>
      </c>
      <c r="AE81" s="42">
        <f>ROUND(IF(SUM($AA81:AD81)&gt;$M$58,0,IF((SUM($AA81:AD81)+AE26*$M$56)&gt;$M$58,$M$58-SUM($AA81:AD81),AE26*$M$56)),2)</f>
        <v>0</v>
      </c>
      <c r="AF81" s="42">
        <f>ROUND(IF(SUM($AA81:AE81)&gt;$M$58,0,IF((SUM($AA81:AE81)+AF26*$M$56)&gt;$M$58,$M$58-SUM($AA81:AE81),AF26*$M$56)),2)</f>
        <v>0</v>
      </c>
      <c r="AG81" s="42">
        <f>ROUND(IF(SUM($AA81:AF81)&gt;$M$58,0,IF((SUM($AA81:AF81)+AG26*$M$56)&gt;$M$58,$M$58-SUM($AA81:AF81),AG26*$M$56)),2)</f>
        <v>0</v>
      </c>
      <c r="AH81" s="42">
        <f>ROUND(IF(SUM($AA81:AG81)&gt;$M$58,0,IF((SUM($AA81:AG81)+AH26*$M$56)&gt;$M$58,$M$58-SUM($AA81:AG81),AH26*$M$56)),2)</f>
        <v>0</v>
      </c>
      <c r="AI81" s="42">
        <f>ROUND(IF(SUM($AA81:AH81)&gt;$M$58,0,IF((SUM($AA81:AH81)+AI26*$M$56)&gt;$M$58,$M$58-SUM($AA81:AH81),AI26*$M$56)),2)</f>
        <v>0</v>
      </c>
      <c r="AJ81" s="42">
        <f>ROUND(IF(SUM($AA81:AI81)&gt;$M$58,0,IF((SUM($AA81:AI81)+AJ26*$M$56)&gt;$M$58,$M$58-SUM($AA81:AI81),AJ26*$M$56)),2)</f>
        <v>0</v>
      </c>
      <c r="AK81" s="42">
        <f>ROUND(IF(SUM($AA81:AJ81)&gt;$M$58,0,IF((SUM($AA81:AJ81)+AK26*$M$56)&gt;$M$58,$M$58-SUM($AA81:AJ81),AK26*$M$56)),2)</f>
        <v>0</v>
      </c>
      <c r="AL81" s="42">
        <f>ROUND(IF(SUM($AA81:AK81)&gt;$M$58,0,IF((SUM($AA81:AK81)+AL26*$M$56)&gt;$M$58,$M$58-SUM($AA81:AK81),AL26*$M$56)),2)</f>
        <v>0</v>
      </c>
      <c r="AM81" s="42">
        <f>ROUND(IF(SUM($N81:N81)&gt;$M$58,0,IF((SUM($N81:N81)+AM26*$M$56)&gt;$M$58,$M$58-SUM($N81:N81),AM26*$M$56)),2)</f>
        <v>475.33</v>
      </c>
      <c r="AN81" s="42">
        <f>ROUND(IF(SUM($AM81:AM81)&gt;$M$58,0,IF((SUM(AM81:$AM81)+AN26*$M$56)&gt;$M$58,$M$58-SUM($AM81:AM81),AN26*$M$56)),2)</f>
        <v>475.33</v>
      </c>
      <c r="AO81" s="42">
        <f>ROUND(IF(SUM($AM81:AN81)&gt;$M$58,0,IF((SUM($AM81:AN81)+AO26*$M$56)&gt;$M$58,$M$58-SUM($AM81:AN81),AO26*$M$56)),2)</f>
        <v>475.33</v>
      </c>
      <c r="AP81" s="42">
        <f>ROUND(IF(SUM($AM81:AO81)&gt;$M$58,0,IF((SUM($AM81:AO81)+AP26*$M$56)&gt;$M$58,$M$58-SUM($AM81:AO81),AP26*$M$56)),2)</f>
        <v>475.33</v>
      </c>
      <c r="AQ81" s="42">
        <f>ROUND(IF(SUM($AM81:AP81)&gt;$M$58,0,IF((SUM($AM81:AP81)+AQ26*$M$56)&gt;$M$58,$M$58-SUM($AM81:AP81),AQ26*$M$56)),2)</f>
        <v>475.33</v>
      </c>
      <c r="AR81" s="42">
        <f>ROUND(IF(SUM($AM81:AQ81)&gt;$M$58,0,IF((SUM($AM81:AQ81)+AR26*$M$56)&gt;$M$58,$M$58-SUM($AM81:AQ81),AR26*$M$56)),2)</f>
        <v>475.33</v>
      </c>
      <c r="AS81" s="42">
        <f>ROUND(IF(SUM($AM81:AR81)&gt;$M$58,0,IF((SUM($AM81:AR81)+AS26*$M$56)&gt;$M$58,$M$58-SUM($AM81:AR81),AS26*$M$56)),2)</f>
        <v>475.33</v>
      </c>
      <c r="AT81" s="42">
        <f>ROUND(IF(SUM($AM81:AS81)&gt;$M$58,0,IF((SUM($AM81:AS81)+AT26*$M$56)&gt;$M$58,$M$58-SUM($AM81:AS81),AT26*$M$56)),2)</f>
        <v>475.33</v>
      </c>
      <c r="AU81" s="42">
        <f>ROUND(IF(SUM($AM81:AT81)&gt;$M$58,0,IF((SUM($AM81:AT81)+AU26*$M$56)&gt;$M$58,$M$58-SUM($AM81:AT81),AU26*$M$56)),2)</f>
        <v>475.33</v>
      </c>
      <c r="AV81" s="42">
        <f>ROUND(IF(SUM($AM81:AU81)&gt;$M$58,0,IF((SUM($AM81:AU81)+AV26*$M$56)&gt;$M$58,$M$58-SUM($AM81:AU81),AV26*$M$56)),2)</f>
        <v>475.33</v>
      </c>
      <c r="AW81" s="42">
        <f>ROUND(IF(SUM($AM81:AV81)&gt;$M$58,0,IF((SUM($AM81:AV81)+AW26*$M$56)&gt;$M$58,$M$58-SUM($AM81:AV81),AW26*$M$56)),2)</f>
        <v>475.33</v>
      </c>
      <c r="AX81" s="42">
        <f>ROUND(IF(SUM($AM81:AW81)&gt;$M$58,0,IF((SUM($AM81:AW81)+AX26*$M$56)&gt;$M$58,$M$58-SUM($AM81:AW81),AX26*$M$56)),2)</f>
        <v>475.33</v>
      </c>
    </row>
    <row r="82" spans="1:50" x14ac:dyDescent="0.3">
      <c r="A82" s="38" t="str">
        <f t="shared" si="15"/>
        <v>Sales Director/Central/Canada</v>
      </c>
      <c r="O82" s="42">
        <f>ROUND(IF(SUM($N82:N82)&gt;$M$58,0,IF((SUM($N82:N82)+O27*$M$56)&gt;$M$58,$M$58-SUM($N82:N82),O27*$M$56)),2)</f>
        <v>0</v>
      </c>
      <c r="P82" s="42">
        <f>ROUND(IF(SUM($O82:O82)&gt;$M$58,0,IF((SUM($O82:O82)+P27*$M$56)&gt;$M$58,$M$58-SUM($O82:O82),P27*$M$56)),2)</f>
        <v>0</v>
      </c>
      <c r="Q82" s="42">
        <f>ROUND(IF(SUM($O82:P82)&gt;$M$58,0,IF((SUM($O82:P82)+Q27*$M$56)&gt;$M$58,$M$58-SUM($O82:P82),Q27*$M$56)),2)</f>
        <v>0</v>
      </c>
      <c r="R82" s="42">
        <f>ROUND(IF(SUM($O82:Q82)&gt;$M$58,0,IF((SUM($O82:Q82)+R27*$M$56)&gt;$M$58,$M$58-SUM($O82:Q82),R27*$M$56)),2)</f>
        <v>0</v>
      </c>
      <c r="S82" s="42">
        <f>ROUND(IF(SUM($O82:R82)&gt;$M$58,0,IF((SUM($O82:R82)+S27*$M$56)&gt;$M$58,$M$58-SUM($O82:R82),S27*$M$56)),2)</f>
        <v>0</v>
      </c>
      <c r="T82" s="42">
        <f>ROUND(IF(SUM($O82:S82)&gt;$M$58,0,IF((SUM($O82:S82)+T27*$M$56)&gt;$M$58,$M$58-SUM($O82:S82),T27*$M$56)),2)</f>
        <v>0</v>
      </c>
      <c r="U82" s="42">
        <f>ROUND(IF(SUM($O82:T82)&gt;$M$58,0,IF((SUM($O82:T82)+U27*$M$56)&gt;$M$58,$M$58-SUM($O82:T82),U27*$M$56)),2)</f>
        <v>0</v>
      </c>
      <c r="V82" s="42">
        <f>ROUND(IF(SUM($O82:U82)&gt;$M$58,0,IF((SUM($O82:U82)+V27*$M$56)&gt;$M$58,$M$58-SUM($O82:U82),V27*$M$56)),2)</f>
        <v>0</v>
      </c>
      <c r="W82" s="42">
        <f>ROUND(IF(SUM($O82:V82)&gt;$M$58,0,IF((SUM($O82:V82)+W27*$M$56)&gt;$M$58,$M$58-SUM($O82:V82),W27*$M$56)),2)</f>
        <v>0</v>
      </c>
      <c r="X82" s="42">
        <f>ROUND(IF(SUM($O82:W82)&gt;$M$58,0,IF((SUM($O82:W82)+X27*$M$56)&gt;$M$58,$M$58-SUM($O82:W82),X27*$M$56)),2)</f>
        <v>0</v>
      </c>
      <c r="Y82" s="42">
        <f>ROUND(IF(SUM($O82:X82)&gt;$M$58,0,IF((SUM($O82:X82)+Y27*$M$56)&gt;$M$58,$M$58-SUM($O82:X82),Y27*$M$56)),2)</f>
        <v>0</v>
      </c>
      <c r="Z82" s="42">
        <f>ROUND(IF(SUM($O82:Y82)&gt;$M$58,0,IF((SUM($O82:Y82)+Z27*$M$56)&gt;$M$58,$M$58-SUM($O82:Y82),Z27*$M$56)),2)</f>
        <v>0</v>
      </c>
      <c r="AA82" s="42">
        <f>ROUND(IF(SUM($N82:N82)&gt;$M$58,0,IF((SUM($N82:N82)+AA27*$M$56)&gt;$M$58,$M$58-SUM($N82:N82),AA27*$M$56)),2)</f>
        <v>0</v>
      </c>
      <c r="AB82" s="42">
        <f>ROUND(IF(SUM($AA82:AA82)&gt;$M$58,0,IF((SUM($AA82:AA82)+AB27*$M$56)&gt;$M$58,$M$58-SUM($AA82:AA82),AB27*$M$56)),2)</f>
        <v>0</v>
      </c>
      <c r="AC82" s="42">
        <f>ROUND(IF(SUM($AA82:AB82)&gt;$M$58,0,IF((SUM($AA82:AB82)+AC27*$M$56)&gt;$M$58,$M$58-SUM($AA82:AB82),AC27*$M$56)),2)</f>
        <v>0</v>
      </c>
      <c r="AD82" s="42">
        <f>ROUND(IF(SUM($AA82:AC82)&gt;$M$58,0,IF((SUM($AA82:AC82)+AD27*$M$56)&gt;$M$58,$M$58-SUM($AA82:AC82),AD27*$M$56)),2)</f>
        <v>0</v>
      </c>
      <c r="AE82" s="42">
        <f>ROUND(IF(SUM($AA82:AD82)&gt;$M$58,0,IF((SUM($AA82:AD82)+AE27*$M$56)&gt;$M$58,$M$58-SUM($AA82:AD82),AE27*$M$56)),2)</f>
        <v>0</v>
      </c>
      <c r="AF82" s="42">
        <f>ROUND(IF(SUM($AA82:AE82)&gt;$M$58,0,IF((SUM($AA82:AE82)+AF27*$M$56)&gt;$M$58,$M$58-SUM($AA82:AE82),AF27*$M$56)),2)</f>
        <v>0</v>
      </c>
      <c r="AG82" s="42">
        <f>ROUND(IF(SUM($AA82:AF82)&gt;$M$58,0,IF((SUM($AA82:AF82)+AG27*$M$56)&gt;$M$58,$M$58-SUM($AA82:AF82),AG27*$M$56)),2)</f>
        <v>0</v>
      </c>
      <c r="AH82" s="42">
        <f>ROUND(IF(SUM($AA82:AG82)&gt;$M$58,0,IF((SUM($AA82:AG82)+AH27*$M$56)&gt;$M$58,$M$58-SUM($AA82:AG82),AH27*$M$56)),2)</f>
        <v>0</v>
      </c>
      <c r="AI82" s="42">
        <f>ROUND(IF(SUM($AA82:AH82)&gt;$M$58,0,IF((SUM($AA82:AH82)+AI27*$M$56)&gt;$M$58,$M$58-SUM($AA82:AH82),AI27*$M$56)),2)</f>
        <v>0</v>
      </c>
      <c r="AJ82" s="42">
        <f>ROUND(IF(SUM($AA82:AI82)&gt;$M$58,0,IF((SUM($AA82:AI82)+AJ27*$M$56)&gt;$M$58,$M$58-SUM($AA82:AI82),AJ27*$M$56)),2)</f>
        <v>0</v>
      </c>
      <c r="AK82" s="42">
        <f>ROUND(IF(SUM($AA82:AJ82)&gt;$M$58,0,IF((SUM($AA82:AJ82)+AK27*$M$56)&gt;$M$58,$M$58-SUM($AA82:AJ82),AK27*$M$56)),2)</f>
        <v>0</v>
      </c>
      <c r="AL82" s="42">
        <f>ROUND(IF(SUM($AA82:AK82)&gt;$M$58,0,IF((SUM($AA82:AK82)+AL27*$M$56)&gt;$M$58,$M$58-SUM($AA82:AK82),AL27*$M$56)),2)</f>
        <v>0</v>
      </c>
      <c r="AM82" s="42">
        <f>ROUND(IF(SUM($N82:N82)&gt;$M$58,0,IF((SUM($N82:N82)+AM27*$M$56)&gt;$M$58,$M$58-SUM($N82:N82),AM27*$M$56)),2)</f>
        <v>0</v>
      </c>
      <c r="AN82" s="42">
        <f>ROUND(IF(SUM($AM82:AM82)&gt;$M$58,0,IF((SUM(AM82:$AM82)+AN27*$M$56)&gt;$M$58,$M$58-SUM($AM82:AM82),AN27*$M$56)),2)</f>
        <v>0</v>
      </c>
      <c r="AO82" s="42">
        <f>ROUND(IF(SUM($AM82:AN82)&gt;$M$58,0,IF((SUM($AM82:AN82)+AO27*$M$56)&gt;$M$58,$M$58-SUM($AM82:AN82),AO27*$M$56)),2)</f>
        <v>0</v>
      </c>
      <c r="AP82" s="42">
        <f>ROUND(IF(SUM($AM82:AO82)&gt;$M$58,0,IF((SUM($AM82:AO82)+AP27*$M$56)&gt;$M$58,$M$58-SUM($AM82:AO82),AP27*$M$56)),2)</f>
        <v>475.33</v>
      </c>
      <c r="AQ82" s="42">
        <f>ROUND(IF(SUM($AM82:AP82)&gt;$M$58,0,IF((SUM($AM82:AP82)+AQ27*$M$56)&gt;$M$58,$M$58-SUM($AM82:AP82),AQ27*$M$56)),2)</f>
        <v>475.33</v>
      </c>
      <c r="AR82" s="42">
        <f>ROUND(IF(SUM($AM82:AQ82)&gt;$M$58,0,IF((SUM($AM82:AQ82)+AR27*$M$56)&gt;$M$58,$M$58-SUM($AM82:AQ82),AR27*$M$56)),2)</f>
        <v>475.33</v>
      </c>
      <c r="AS82" s="42">
        <f>ROUND(IF(SUM($AM82:AR82)&gt;$M$58,0,IF((SUM($AM82:AR82)+AS27*$M$56)&gt;$M$58,$M$58-SUM($AM82:AR82),AS27*$M$56)),2)</f>
        <v>475.33</v>
      </c>
      <c r="AT82" s="42">
        <f>ROUND(IF(SUM($AM82:AS82)&gt;$M$58,0,IF((SUM($AM82:AS82)+AT27*$M$56)&gt;$M$58,$M$58-SUM($AM82:AS82),AT27*$M$56)),2)</f>
        <v>475.33</v>
      </c>
      <c r="AU82" s="42">
        <f>ROUND(IF(SUM($AM82:AT82)&gt;$M$58,0,IF((SUM($AM82:AT82)+AU27*$M$56)&gt;$M$58,$M$58-SUM($AM82:AT82),AU27*$M$56)),2)</f>
        <v>475.33</v>
      </c>
      <c r="AV82" s="42">
        <f>ROUND(IF(SUM($AM82:AU82)&gt;$M$58,0,IF((SUM($AM82:AU82)+AV27*$M$56)&gt;$M$58,$M$58-SUM($AM82:AU82),AV27*$M$56)),2)</f>
        <v>475.33</v>
      </c>
      <c r="AW82" s="42">
        <f>ROUND(IF(SUM($AM82:AV82)&gt;$M$58,0,IF((SUM($AM82:AV82)+AW27*$M$56)&gt;$M$58,$M$58-SUM($AM82:AV82),AW27*$M$56)),2)</f>
        <v>475.33</v>
      </c>
      <c r="AX82" s="42">
        <f>ROUND(IF(SUM($AM82:AW82)&gt;$M$58,0,IF((SUM($AM82:AW82)+AX27*$M$56)&gt;$M$58,$M$58-SUM($AM82:AW82),AX27*$M$56)),2)</f>
        <v>475.33</v>
      </c>
    </row>
    <row r="83" spans="1:50" x14ac:dyDescent="0.3">
      <c r="A83" s="38" t="str">
        <f t="shared" si="15"/>
        <v>Sales Director/West2</v>
      </c>
      <c r="O83" s="42">
        <f>ROUND(IF(SUM($N83:N83)&gt;$M$58,0,IF((SUM($N83:N83)+O28*$M$56)&gt;$M$58,$M$58-SUM($N83:N83),O28*$M$56)),2)</f>
        <v>0</v>
      </c>
      <c r="P83" s="42">
        <f>ROUND(IF(SUM($O83:O83)&gt;$M$58,0,IF((SUM($O83:O83)+P28*$M$56)&gt;$M$58,$M$58-SUM($O83:O83),P28*$M$56)),2)</f>
        <v>0</v>
      </c>
      <c r="Q83" s="42">
        <f>ROUND(IF(SUM($O83:P83)&gt;$M$58,0,IF((SUM($O83:P83)+Q28*$M$56)&gt;$M$58,$M$58-SUM($O83:P83),Q28*$M$56)),2)</f>
        <v>0</v>
      </c>
      <c r="R83" s="42">
        <f>ROUND(IF(SUM($O83:Q83)&gt;$M$58,0,IF((SUM($O83:Q83)+R28*$M$56)&gt;$M$58,$M$58-SUM($O83:Q83),R28*$M$56)),2)</f>
        <v>0</v>
      </c>
      <c r="S83" s="42">
        <f>ROUND(IF(SUM($O83:R83)&gt;$M$58,0,IF((SUM($O83:R83)+S28*$M$56)&gt;$M$58,$M$58-SUM($O83:R83),S28*$M$56)),2)</f>
        <v>0</v>
      </c>
      <c r="T83" s="42">
        <f>ROUND(IF(SUM($O83:S83)&gt;$M$58,0,IF((SUM($O83:S83)+T28*$M$56)&gt;$M$58,$M$58-SUM($O83:S83),T28*$M$56)),2)</f>
        <v>0</v>
      </c>
      <c r="U83" s="42">
        <f>ROUND(IF(SUM($O83:T83)&gt;$M$58,0,IF((SUM($O83:T83)+U28*$M$56)&gt;$M$58,$M$58-SUM($O83:T83),U28*$M$56)),2)</f>
        <v>0</v>
      </c>
      <c r="V83" s="42">
        <f>ROUND(IF(SUM($O83:U83)&gt;$M$58,0,IF((SUM($O83:U83)+V28*$M$56)&gt;$M$58,$M$58-SUM($O83:U83),V28*$M$56)),2)</f>
        <v>0</v>
      </c>
      <c r="W83" s="42">
        <f>ROUND(IF(SUM($O83:V83)&gt;$M$58,0,IF((SUM($O83:V83)+W28*$M$56)&gt;$M$58,$M$58-SUM($O83:V83),W28*$M$56)),2)</f>
        <v>0</v>
      </c>
      <c r="X83" s="42">
        <f>ROUND(IF(SUM($O83:W83)&gt;$M$58,0,IF((SUM($O83:W83)+X28*$M$56)&gt;$M$58,$M$58-SUM($O83:W83),X28*$M$56)),2)</f>
        <v>0</v>
      </c>
      <c r="Y83" s="42">
        <f>ROUND(IF(SUM($O83:X83)&gt;$M$58,0,IF((SUM($O83:X83)+Y28*$M$56)&gt;$M$58,$M$58-SUM($O83:X83),Y28*$M$56)),2)</f>
        <v>0</v>
      </c>
      <c r="Z83" s="42">
        <f>ROUND(IF(SUM($O83:Y83)&gt;$M$58,0,IF((SUM($O83:Y83)+Z28*$M$56)&gt;$M$58,$M$58-SUM($O83:Y83),Z28*$M$56)),2)</f>
        <v>0</v>
      </c>
      <c r="AA83" s="42">
        <f>ROUND(IF(SUM($N83:N83)&gt;$M$58,0,IF((SUM($N83:N83)+AA28*$M$56)&gt;$M$58,$M$58-SUM($N83:N83),AA28*$M$56)),2)</f>
        <v>0</v>
      </c>
      <c r="AB83" s="42">
        <f>ROUND(IF(SUM($AA83:AA83)&gt;$M$58,0,IF((SUM($AA83:AA83)+AB28*$M$56)&gt;$M$58,$M$58-SUM($AA83:AA83),AB28*$M$56)),2)</f>
        <v>0</v>
      </c>
      <c r="AC83" s="42">
        <f>ROUND(IF(SUM($AA83:AB83)&gt;$M$58,0,IF((SUM($AA83:AB83)+AC28*$M$56)&gt;$M$58,$M$58-SUM($AA83:AB83),AC28*$M$56)),2)</f>
        <v>0</v>
      </c>
      <c r="AD83" s="42">
        <f>ROUND(IF(SUM($AA83:AC83)&gt;$M$58,0,IF((SUM($AA83:AC83)+AD28*$M$56)&gt;$M$58,$M$58-SUM($AA83:AC83),AD28*$M$56)),2)</f>
        <v>0</v>
      </c>
      <c r="AE83" s="42">
        <f>ROUND(IF(SUM($AA83:AD83)&gt;$M$58,0,IF((SUM($AA83:AD83)+AE28*$M$56)&gt;$M$58,$M$58-SUM($AA83:AD83),AE28*$M$56)),2)</f>
        <v>0</v>
      </c>
      <c r="AF83" s="42">
        <f>ROUND(IF(SUM($AA83:AE83)&gt;$M$58,0,IF((SUM($AA83:AE83)+AF28*$M$56)&gt;$M$58,$M$58-SUM($AA83:AE83),AF28*$M$56)),2)</f>
        <v>0</v>
      </c>
      <c r="AG83" s="42">
        <f>ROUND(IF(SUM($AA83:AF83)&gt;$M$58,0,IF((SUM($AA83:AF83)+AG28*$M$56)&gt;$M$58,$M$58-SUM($AA83:AF83),AG28*$M$56)),2)</f>
        <v>0</v>
      </c>
      <c r="AH83" s="42">
        <f>ROUND(IF(SUM($AA83:AG83)&gt;$M$58,0,IF((SUM($AA83:AG83)+AH28*$M$56)&gt;$M$58,$M$58-SUM($AA83:AG83),AH28*$M$56)),2)</f>
        <v>0</v>
      </c>
      <c r="AI83" s="42">
        <f>ROUND(IF(SUM($AA83:AH83)&gt;$M$58,0,IF((SUM($AA83:AH83)+AI28*$M$56)&gt;$M$58,$M$58-SUM($AA83:AH83),AI28*$M$56)),2)</f>
        <v>0</v>
      </c>
      <c r="AJ83" s="42">
        <f>ROUND(IF(SUM($AA83:AI83)&gt;$M$58,0,IF((SUM($AA83:AI83)+AJ28*$M$56)&gt;$M$58,$M$58-SUM($AA83:AI83),AJ28*$M$56)),2)</f>
        <v>0</v>
      </c>
      <c r="AK83" s="42">
        <f>ROUND(IF(SUM($AA83:AJ83)&gt;$M$58,0,IF((SUM($AA83:AJ83)+AK28*$M$56)&gt;$M$58,$M$58-SUM($AA83:AJ83),AK28*$M$56)),2)</f>
        <v>0</v>
      </c>
      <c r="AL83" s="42">
        <f>ROUND(IF(SUM($AA83:AK83)&gt;$M$58,0,IF((SUM($AA83:AK83)+AL28*$M$56)&gt;$M$58,$M$58-SUM($AA83:AK83),AL28*$M$56)),2)</f>
        <v>0</v>
      </c>
      <c r="AM83" s="42">
        <f>ROUND(IF(SUM($N83:N83)&gt;$M$58,0,IF((SUM($N83:N83)+AM28*$M$56)&gt;$M$58,$M$58-SUM($N83:N83),AM28*$M$56)),2)</f>
        <v>0</v>
      </c>
      <c r="AN83" s="42">
        <f>ROUND(IF(SUM($AM83:AM83)&gt;$M$58,0,IF((SUM(AM83:$AM83)+AN28*$M$56)&gt;$M$58,$M$58-SUM($AM83:AM83),AN28*$M$56)),2)</f>
        <v>0</v>
      </c>
      <c r="AO83" s="42">
        <f>ROUND(IF(SUM($AM83:AN83)&gt;$M$58,0,IF((SUM($AM83:AN83)+AO28*$M$56)&gt;$M$58,$M$58-SUM($AM83:AN83),AO28*$M$56)),2)</f>
        <v>0</v>
      </c>
      <c r="AP83" s="42">
        <f>ROUND(IF(SUM($AM83:AO83)&gt;$M$58,0,IF((SUM($AM83:AO83)+AP28*$M$56)&gt;$M$58,$M$58-SUM($AM83:AO83),AP28*$M$56)),2)</f>
        <v>475.33</v>
      </c>
      <c r="AQ83" s="42">
        <f>ROUND(IF(SUM($AM83:AP83)&gt;$M$58,0,IF((SUM($AM83:AP83)+AQ28*$M$56)&gt;$M$58,$M$58-SUM($AM83:AP83),AQ28*$M$56)),2)</f>
        <v>475.33</v>
      </c>
      <c r="AR83" s="42">
        <f>ROUND(IF(SUM($AM83:AQ83)&gt;$M$58,0,IF((SUM($AM83:AQ83)+AR28*$M$56)&gt;$M$58,$M$58-SUM($AM83:AQ83),AR28*$M$56)),2)</f>
        <v>475.33</v>
      </c>
      <c r="AS83" s="42">
        <f>ROUND(IF(SUM($AM83:AR83)&gt;$M$58,0,IF((SUM($AM83:AR83)+AS28*$M$56)&gt;$M$58,$M$58-SUM($AM83:AR83),AS28*$M$56)),2)</f>
        <v>475.33</v>
      </c>
      <c r="AT83" s="42">
        <f>ROUND(IF(SUM($AM83:AS83)&gt;$M$58,0,IF((SUM($AM83:AS83)+AT28*$M$56)&gt;$M$58,$M$58-SUM($AM83:AS83),AT28*$M$56)),2)</f>
        <v>475.33</v>
      </c>
      <c r="AU83" s="42">
        <f>ROUND(IF(SUM($AM83:AT83)&gt;$M$58,0,IF((SUM($AM83:AT83)+AU28*$M$56)&gt;$M$58,$M$58-SUM($AM83:AT83),AU28*$M$56)),2)</f>
        <v>475.33</v>
      </c>
      <c r="AV83" s="42">
        <f>ROUND(IF(SUM($AM83:AU83)&gt;$M$58,0,IF((SUM($AM83:AU83)+AV28*$M$56)&gt;$M$58,$M$58-SUM($AM83:AU83),AV28*$M$56)),2)</f>
        <v>475.33</v>
      </c>
      <c r="AW83" s="42">
        <f>ROUND(IF(SUM($AM83:AV83)&gt;$M$58,0,IF((SUM($AM83:AV83)+AW28*$M$56)&gt;$M$58,$M$58-SUM($AM83:AV83),AW28*$M$56)),2)</f>
        <v>475.33</v>
      </c>
      <c r="AX83" s="42">
        <f>ROUND(IF(SUM($AM83:AW83)&gt;$M$58,0,IF((SUM($AM83:AW83)+AX28*$M$56)&gt;$M$58,$M$58-SUM($AM83:AW83),AX28*$M$56)),2)</f>
        <v>475.33</v>
      </c>
    </row>
    <row r="84" spans="1:50" x14ac:dyDescent="0.3">
      <c r="A84" s="38" t="str">
        <f t="shared" si="15"/>
        <v>Sales Director/France/Belgium</v>
      </c>
      <c r="O84" s="42">
        <f>ROUND(IF(SUM($N84:N84)&gt;$M$58,0,IF((SUM($N84:N84)+O29*$M$56)&gt;$M$58,$M$58-SUM($N84:N84),O29*$M$56)),2)</f>
        <v>0</v>
      </c>
      <c r="P84" s="42">
        <f>ROUND(IF(SUM($O84:O84)&gt;$M$58,0,IF((SUM($O84:O84)+P29*$M$56)&gt;$M$58,$M$58-SUM($O84:O84),P29*$M$56)),2)</f>
        <v>0</v>
      </c>
      <c r="Q84" s="42">
        <f>ROUND(IF(SUM($O84:P84)&gt;$M$58,0,IF((SUM($O84:P84)+Q29*$M$56)&gt;$M$58,$M$58-SUM($O84:P84),Q29*$M$56)),2)</f>
        <v>0</v>
      </c>
      <c r="R84" s="42">
        <f>ROUND(IF(SUM($O84:Q84)&gt;$M$58,0,IF((SUM($O84:Q84)+R29*$M$56)&gt;$M$58,$M$58-SUM($O84:Q84),R29*$M$56)),2)</f>
        <v>0</v>
      </c>
      <c r="S84" s="42">
        <f>ROUND(IF(SUM($O84:R84)&gt;$M$58,0,IF((SUM($O84:R84)+S29*$M$56)&gt;$M$58,$M$58-SUM($O84:R84),S29*$M$56)),2)</f>
        <v>0</v>
      </c>
      <c r="T84" s="42">
        <f>ROUND(IF(SUM($O84:S84)&gt;$M$58,0,IF((SUM($O84:S84)+T29*$M$56)&gt;$M$58,$M$58-SUM($O84:S84),T29*$M$56)),2)</f>
        <v>0</v>
      </c>
      <c r="U84" s="42">
        <f>ROUND(IF(SUM($O84:T84)&gt;$M$58,0,IF((SUM($O84:T84)+U29*$M$56)&gt;$M$58,$M$58-SUM($O84:T84),U29*$M$56)),2)</f>
        <v>0</v>
      </c>
      <c r="V84" s="42">
        <f>ROUND(IF(SUM($O84:U84)&gt;$M$58,0,IF((SUM($O84:U84)+V29*$M$56)&gt;$M$58,$M$58-SUM($O84:U84),V29*$M$56)),2)</f>
        <v>0</v>
      </c>
      <c r="W84" s="42">
        <f>ROUND(IF(SUM($O84:V84)&gt;$M$58,0,IF((SUM($O84:V84)+W29*$M$56)&gt;$M$58,$M$58-SUM($O84:V84),W29*$M$56)),2)</f>
        <v>0</v>
      </c>
      <c r="X84" s="42">
        <f>ROUND(IF(SUM($O84:W84)&gt;$M$58,0,IF((SUM($O84:W84)+X29*$M$56)&gt;$M$58,$M$58-SUM($O84:W84),X29*$M$56)),2)</f>
        <v>0</v>
      </c>
      <c r="Y84" s="42">
        <f>ROUND(IF(SUM($O84:X84)&gt;$M$58,0,IF((SUM($O84:X84)+Y29*$M$56)&gt;$M$58,$M$58-SUM($O84:X84),Y29*$M$56)),2)</f>
        <v>0</v>
      </c>
      <c r="Z84" s="42">
        <f>ROUND(IF(SUM($O84:Y84)&gt;$M$58,0,IF((SUM($O84:Y84)+Z29*$M$56)&gt;$M$58,$M$58-SUM($O84:Y84),Z29*$M$56)),2)</f>
        <v>0</v>
      </c>
      <c r="AA84" s="42">
        <f>ROUND(IF(SUM($N84:N84)&gt;$M$58,0,IF((SUM($N84:N84)+AA29*$M$56)&gt;$M$58,$M$58-SUM($N84:N84),AA29*$M$56)),2)</f>
        <v>0</v>
      </c>
      <c r="AB84" s="42">
        <f>ROUND(IF(SUM($AA84:AA84)&gt;$M$58,0,IF((SUM($AA84:AA84)+AB29*$M$56)&gt;$M$58,$M$58-SUM($AA84:AA84),AB29*$M$56)),2)</f>
        <v>0</v>
      </c>
      <c r="AC84" s="42">
        <f>ROUND(IF(SUM($AA84:AB84)&gt;$M$58,0,IF((SUM($AA84:AB84)+AC29*$M$56)&gt;$M$58,$M$58-SUM($AA84:AB84),AC29*$M$56)),2)</f>
        <v>0</v>
      </c>
      <c r="AD84" s="42">
        <f>ROUND(IF(SUM($AA84:AC84)&gt;$M$58,0,IF((SUM($AA84:AC84)+AD29*$M$56)&gt;$M$58,$M$58-SUM($AA84:AC84),AD29*$M$56)),2)</f>
        <v>0</v>
      </c>
      <c r="AE84" s="42">
        <f>ROUND(IF(SUM($AA84:AD84)&gt;$M$58,0,IF((SUM($AA84:AD84)+AE29*$M$56)&gt;$M$58,$M$58-SUM($AA84:AD84),AE29*$M$56)),2)</f>
        <v>0</v>
      </c>
      <c r="AF84" s="42">
        <f>ROUND(IF(SUM($AA84:AE84)&gt;$M$58,0,IF((SUM($AA84:AE84)+AF29*$M$56)&gt;$M$58,$M$58-SUM($AA84:AE84),AF29*$M$56)),2)</f>
        <v>0</v>
      </c>
      <c r="AG84" s="42">
        <f>ROUND(IF(SUM($AA84:AF84)&gt;$M$58,0,IF((SUM($AA84:AF84)+AG29*$M$56)&gt;$M$58,$M$58-SUM($AA84:AF84),AG29*$M$56)),2)</f>
        <v>0</v>
      </c>
      <c r="AH84" s="42">
        <f>ROUND(IF(SUM($AA84:AG84)&gt;$M$58,0,IF((SUM($AA84:AG84)+AH29*$M$56)&gt;$M$58,$M$58-SUM($AA84:AG84),AH29*$M$56)),2)</f>
        <v>0</v>
      </c>
      <c r="AI84" s="42">
        <f>ROUND(IF(SUM($AA84:AH84)&gt;$M$58,0,IF((SUM($AA84:AH84)+AI29*$M$56)&gt;$M$58,$M$58-SUM($AA84:AH84),AI29*$M$56)),2)</f>
        <v>0</v>
      </c>
      <c r="AJ84" s="42">
        <f>ROUND(IF(SUM($AA84:AI84)&gt;$M$58,0,IF((SUM($AA84:AI84)+AJ29*$M$56)&gt;$M$58,$M$58-SUM($AA84:AI84),AJ29*$M$56)),2)</f>
        <v>0</v>
      </c>
      <c r="AK84" s="42">
        <f>ROUND(IF(SUM($AA84:AJ84)&gt;$M$58,0,IF((SUM($AA84:AJ84)+AK29*$M$56)&gt;$M$58,$M$58-SUM($AA84:AJ84),AK29*$M$56)),2)</f>
        <v>0</v>
      </c>
      <c r="AL84" s="42">
        <f>ROUND(IF(SUM($AA84:AK84)&gt;$M$58,0,IF((SUM($AA84:AK84)+AL29*$M$56)&gt;$M$58,$M$58-SUM($AA84:AK84),AL29*$M$56)),2)</f>
        <v>0</v>
      </c>
      <c r="AM84" s="42">
        <f>ROUND(IF(SUM($N84:N84)&gt;$M$58,0,IF((SUM($N84:N84)+AM29*$M$56)&gt;$M$58,$M$58-SUM($N84:N84),AM29*$M$56)),2)</f>
        <v>0</v>
      </c>
      <c r="AN84" s="42">
        <f>ROUND(IF(SUM($AM84:AM84)&gt;$M$58,0,IF((SUM(AM84:$AM84)+AN29*$M$56)&gt;$M$58,$M$58-SUM($AM84:AM84),AN29*$M$56)),2)</f>
        <v>0</v>
      </c>
      <c r="AO84" s="42">
        <f>ROUND(IF(SUM($AM84:AN84)&gt;$M$58,0,IF((SUM($AM84:AN84)+AO29*$M$56)&gt;$M$58,$M$58-SUM($AM84:AN84),AO29*$M$56)),2)</f>
        <v>0</v>
      </c>
      <c r="AP84" s="42">
        <f>ROUND(IF(SUM($AM84:AO84)&gt;$M$58,0,IF((SUM($AM84:AO84)+AP29*$M$56)&gt;$M$58,$M$58-SUM($AM84:AO84),AP29*$M$56)),2)</f>
        <v>0</v>
      </c>
      <c r="AQ84" s="42">
        <f>ROUND(IF(SUM($AM84:AP84)&gt;$M$58,0,IF((SUM($AM84:AP84)+AQ29*$M$56)&gt;$M$58,$M$58-SUM($AM84:AP84),AQ29*$M$56)),2)</f>
        <v>785.33</v>
      </c>
      <c r="AR84" s="42">
        <f>ROUND(IF(SUM($AM84:AQ84)&gt;$M$58,0,IF((SUM($AM84:AQ84)+AR29*$M$56)&gt;$M$58,$M$58-SUM($AM84:AQ84),AR29*$M$56)),2)</f>
        <v>785.33</v>
      </c>
      <c r="AS84" s="42">
        <f>ROUND(IF(SUM($AM84:AR84)&gt;$M$58,0,IF((SUM($AM84:AR84)+AS29*$M$56)&gt;$M$58,$M$58-SUM($AM84:AR84),AS29*$M$56)),2)</f>
        <v>785.33</v>
      </c>
      <c r="AT84" s="42">
        <f>ROUND(IF(SUM($AM84:AS84)&gt;$M$58,0,IF((SUM($AM84:AS84)+AT29*$M$56)&gt;$M$58,$M$58-SUM($AM84:AS84),AT29*$M$56)),2)</f>
        <v>785.33</v>
      </c>
      <c r="AU84" s="42">
        <f>ROUND(IF(SUM($AM84:AT84)&gt;$M$58,0,IF((SUM($AM84:AT84)+AU29*$M$56)&gt;$M$58,$M$58-SUM($AM84:AT84),AU29*$M$56)),2)</f>
        <v>785.33</v>
      </c>
      <c r="AV84" s="42">
        <f>ROUND(IF(SUM($AM84:AU84)&gt;$M$58,0,IF((SUM($AM84:AU84)+AV29*$M$56)&gt;$M$58,$M$58-SUM($AM84:AU84),AV29*$M$56)),2)</f>
        <v>785.33</v>
      </c>
      <c r="AW84" s="42">
        <f>ROUND(IF(SUM($AM84:AV84)&gt;$M$58,0,IF((SUM($AM84:AV84)+AW29*$M$56)&gt;$M$58,$M$58-SUM($AM84:AV84),AW29*$M$56)),2)</f>
        <v>785.33</v>
      </c>
      <c r="AX84" s="42">
        <f>ROUND(IF(SUM($AM84:AW84)&gt;$M$58,0,IF((SUM($AM84:AW84)+AX29*$M$56)&gt;$M$58,$M$58-SUM($AM84:AW84),AX29*$M$56)),2)</f>
        <v>785.33</v>
      </c>
    </row>
    <row r="85" spans="1:50" x14ac:dyDescent="0.3">
      <c r="A85" s="38" t="str">
        <f t="shared" si="15"/>
        <v>Sales Director/Germany</v>
      </c>
      <c r="O85" s="42">
        <f>ROUND(IF(SUM($N85:N85)&gt;$M$58,0,IF((SUM($N85:N85)+O30*$M$56)&gt;$M$58,$M$58-SUM($N85:N85),O30*$M$56)),2)</f>
        <v>0</v>
      </c>
      <c r="P85" s="42">
        <f>ROUND(IF(SUM($O85:O85)&gt;$M$58,0,IF((SUM($O85:O85)+P30*$M$56)&gt;$M$58,$M$58-SUM($O85:O85),P30*$M$56)),2)</f>
        <v>0</v>
      </c>
      <c r="Q85" s="42">
        <f>ROUND(IF(SUM($O85:P85)&gt;$M$58,0,IF((SUM($O85:P85)+Q30*$M$56)&gt;$M$58,$M$58-SUM($O85:P85),Q30*$M$56)),2)</f>
        <v>0</v>
      </c>
      <c r="R85" s="42">
        <f>ROUND(IF(SUM($O85:Q85)&gt;$M$58,0,IF((SUM($O85:Q85)+R30*$M$56)&gt;$M$58,$M$58-SUM($O85:Q85),R30*$M$56)),2)</f>
        <v>0</v>
      </c>
      <c r="S85" s="42">
        <f>ROUND(IF(SUM($O85:R85)&gt;$M$58,0,IF((SUM($O85:R85)+S30*$M$56)&gt;$M$58,$M$58-SUM($O85:R85),S30*$M$56)),2)</f>
        <v>0</v>
      </c>
      <c r="T85" s="42">
        <f>ROUND(IF(SUM($O85:S85)&gt;$M$58,0,IF((SUM($O85:S85)+T30*$M$56)&gt;$M$58,$M$58-SUM($O85:S85),T30*$M$56)),2)</f>
        <v>0</v>
      </c>
      <c r="U85" s="42">
        <f>ROUND(IF(SUM($O85:T85)&gt;$M$58,0,IF((SUM($O85:T85)+U30*$M$56)&gt;$M$58,$M$58-SUM($O85:T85),U30*$M$56)),2)</f>
        <v>0</v>
      </c>
      <c r="V85" s="42">
        <f>ROUND(IF(SUM($O85:U85)&gt;$M$58,0,IF((SUM($O85:U85)+V30*$M$56)&gt;$M$58,$M$58-SUM($O85:U85),V30*$M$56)),2)</f>
        <v>0</v>
      </c>
      <c r="W85" s="42">
        <f>ROUND(IF(SUM($O85:V85)&gt;$M$58,0,IF((SUM($O85:V85)+W30*$M$56)&gt;$M$58,$M$58-SUM($O85:V85),W30*$M$56)),2)</f>
        <v>0</v>
      </c>
      <c r="X85" s="42">
        <f>ROUND(IF(SUM($O85:W85)&gt;$M$58,0,IF((SUM($O85:W85)+X30*$M$56)&gt;$M$58,$M$58-SUM($O85:W85),X30*$M$56)),2)</f>
        <v>0</v>
      </c>
      <c r="Y85" s="42">
        <f>ROUND(IF(SUM($O85:X85)&gt;$M$58,0,IF((SUM($O85:X85)+Y30*$M$56)&gt;$M$58,$M$58-SUM($O85:X85),Y30*$M$56)),2)</f>
        <v>0</v>
      </c>
      <c r="Z85" s="42">
        <f>ROUND(IF(SUM($O85:Y85)&gt;$M$58,0,IF((SUM($O85:Y85)+Z30*$M$56)&gt;$M$58,$M$58-SUM($O85:Y85),Z30*$M$56)),2)</f>
        <v>0</v>
      </c>
      <c r="AA85" s="42">
        <f>ROUND(IF(SUM($N85:N85)&gt;$M$58,0,IF((SUM($N85:N85)+AA30*$M$56)&gt;$M$58,$M$58-SUM($N85:N85),AA30*$M$56)),2)</f>
        <v>0</v>
      </c>
      <c r="AB85" s="42">
        <f>ROUND(IF(SUM($AA85:AA85)&gt;$M$58,0,IF((SUM($AA85:AA85)+AB30*$M$56)&gt;$M$58,$M$58-SUM($AA85:AA85),AB30*$M$56)),2)</f>
        <v>0</v>
      </c>
      <c r="AC85" s="42">
        <f>ROUND(IF(SUM($AA85:AB85)&gt;$M$58,0,IF((SUM($AA85:AB85)+AC30*$M$56)&gt;$M$58,$M$58-SUM($AA85:AB85),AC30*$M$56)),2)</f>
        <v>0</v>
      </c>
      <c r="AD85" s="42">
        <f>ROUND(IF(SUM($AA85:AC85)&gt;$M$58,0,IF((SUM($AA85:AC85)+AD30*$M$56)&gt;$M$58,$M$58-SUM($AA85:AC85),AD30*$M$56)),2)</f>
        <v>0</v>
      </c>
      <c r="AE85" s="42">
        <f>ROUND(IF(SUM($AA85:AD85)&gt;$M$58,0,IF((SUM($AA85:AD85)+AE30*$M$56)&gt;$M$58,$M$58-SUM($AA85:AD85),AE30*$M$56)),2)</f>
        <v>0</v>
      </c>
      <c r="AF85" s="42">
        <f>ROUND(IF(SUM($AA85:AE85)&gt;$M$58,0,IF((SUM($AA85:AE85)+AF30*$M$56)&gt;$M$58,$M$58-SUM($AA85:AE85),AF30*$M$56)),2)</f>
        <v>0</v>
      </c>
      <c r="AG85" s="42">
        <f>ROUND(IF(SUM($AA85:AF85)&gt;$M$58,0,IF((SUM($AA85:AF85)+AG30*$M$56)&gt;$M$58,$M$58-SUM($AA85:AF85),AG30*$M$56)),2)</f>
        <v>0</v>
      </c>
      <c r="AH85" s="42">
        <f>ROUND(IF(SUM($AA85:AG85)&gt;$M$58,0,IF((SUM($AA85:AG85)+AH30*$M$56)&gt;$M$58,$M$58-SUM($AA85:AG85),AH30*$M$56)),2)</f>
        <v>0</v>
      </c>
      <c r="AI85" s="42">
        <f>ROUND(IF(SUM($AA85:AH85)&gt;$M$58,0,IF((SUM($AA85:AH85)+AI30*$M$56)&gt;$M$58,$M$58-SUM($AA85:AH85),AI30*$M$56)),2)</f>
        <v>0</v>
      </c>
      <c r="AJ85" s="42">
        <f>ROUND(IF(SUM($AA85:AI85)&gt;$M$58,0,IF((SUM($AA85:AI85)+AJ30*$M$56)&gt;$M$58,$M$58-SUM($AA85:AI85),AJ30*$M$56)),2)</f>
        <v>0</v>
      </c>
      <c r="AK85" s="42">
        <f>ROUND(IF(SUM($AA85:AJ85)&gt;$M$58,0,IF((SUM($AA85:AJ85)+AK30*$M$56)&gt;$M$58,$M$58-SUM($AA85:AJ85),AK30*$M$56)),2)</f>
        <v>0</v>
      </c>
      <c r="AL85" s="42">
        <f>ROUND(IF(SUM($AA85:AK85)&gt;$M$58,0,IF((SUM($AA85:AK85)+AL30*$M$56)&gt;$M$58,$M$58-SUM($AA85:AK85),AL30*$M$56)),2)</f>
        <v>0</v>
      </c>
      <c r="AM85" s="42">
        <f>ROUND(IF(SUM($N85:N85)&gt;$M$58,0,IF((SUM($N85:N85)+AM30*$M$56)&gt;$M$58,$M$58-SUM($N85:N85),AM30*$M$56)),2)</f>
        <v>0</v>
      </c>
      <c r="AN85" s="42">
        <f>ROUND(IF(SUM($AM85:AM85)&gt;$M$58,0,IF((SUM(AM85:$AM85)+AN30*$M$56)&gt;$M$58,$M$58-SUM($AM85:AM85),AN30*$M$56)),2)</f>
        <v>0</v>
      </c>
      <c r="AO85" s="42">
        <f>ROUND(IF(SUM($AM85:AN85)&gt;$M$58,0,IF((SUM($AM85:AN85)+AO30*$M$56)&gt;$M$58,$M$58-SUM($AM85:AN85),AO30*$M$56)),2)</f>
        <v>0</v>
      </c>
      <c r="AP85" s="42">
        <f>ROUND(IF(SUM($AM85:AO85)&gt;$M$58,0,IF((SUM($AM85:AO85)+AP30*$M$56)&gt;$M$58,$M$58-SUM($AM85:AO85),AP30*$M$56)),2)</f>
        <v>0</v>
      </c>
      <c r="AQ85" s="42">
        <f>ROUND(IF(SUM($AM85:AP85)&gt;$M$58,0,IF((SUM($AM85:AP85)+AQ30*$M$56)&gt;$M$58,$M$58-SUM($AM85:AP85),AQ30*$M$56)),2)</f>
        <v>785.33</v>
      </c>
      <c r="AR85" s="42">
        <f>ROUND(IF(SUM($AM85:AQ85)&gt;$M$58,0,IF((SUM($AM85:AQ85)+AR30*$M$56)&gt;$M$58,$M$58-SUM($AM85:AQ85),AR30*$M$56)),2)</f>
        <v>785.33</v>
      </c>
      <c r="AS85" s="42">
        <f>ROUND(IF(SUM($AM85:AR85)&gt;$M$58,0,IF((SUM($AM85:AR85)+AS30*$M$56)&gt;$M$58,$M$58-SUM($AM85:AR85),AS30*$M$56)),2)</f>
        <v>785.33</v>
      </c>
      <c r="AT85" s="42">
        <f>ROUND(IF(SUM($AM85:AS85)&gt;$M$58,0,IF((SUM($AM85:AS85)+AT30*$M$56)&gt;$M$58,$M$58-SUM($AM85:AS85),AT30*$M$56)),2)</f>
        <v>785.33</v>
      </c>
      <c r="AU85" s="42">
        <f>ROUND(IF(SUM($AM85:AT85)&gt;$M$58,0,IF((SUM($AM85:AT85)+AU30*$M$56)&gt;$M$58,$M$58-SUM($AM85:AT85),AU30*$M$56)),2)</f>
        <v>785.33</v>
      </c>
      <c r="AV85" s="42">
        <f>ROUND(IF(SUM($AM85:AU85)&gt;$M$58,0,IF((SUM($AM85:AU85)+AV30*$M$56)&gt;$M$58,$M$58-SUM($AM85:AU85),AV30*$M$56)),2)</f>
        <v>785.33</v>
      </c>
      <c r="AW85" s="42">
        <f>ROUND(IF(SUM($AM85:AV85)&gt;$M$58,0,IF((SUM($AM85:AV85)+AW30*$M$56)&gt;$M$58,$M$58-SUM($AM85:AV85),AW30*$M$56)),2)</f>
        <v>785.33</v>
      </c>
      <c r="AX85" s="42">
        <f>ROUND(IF(SUM($AM85:AW85)&gt;$M$58,0,IF((SUM($AM85:AW85)+AX30*$M$56)&gt;$M$58,$M$58-SUM($AM85:AW85),AX30*$M$56)),2)</f>
        <v>785.33</v>
      </c>
    </row>
    <row r="86" spans="1:50" x14ac:dyDescent="0.3">
      <c r="A86" s="38" t="str">
        <f t="shared" si="15"/>
        <v>Sales Director/UK</v>
      </c>
      <c r="O86" s="42">
        <f>ROUND(IF(SUM($N86:N86)&gt;$M$58,0,IF((SUM($N86:N86)+O31*$M$56)&gt;$M$58,$M$58-SUM($N86:N86),O31*$M$56)),2)</f>
        <v>0</v>
      </c>
      <c r="P86" s="42">
        <f>ROUND(IF(SUM($O86:O86)&gt;$M$58,0,IF((SUM($O86:O86)+P31*$M$56)&gt;$M$58,$M$58-SUM($O86:O86),P31*$M$56)),2)</f>
        <v>0</v>
      </c>
      <c r="Q86" s="42">
        <f>ROUND(IF(SUM($O86:P86)&gt;$M$58,0,IF((SUM($O86:P86)+Q31*$M$56)&gt;$M$58,$M$58-SUM($O86:P86),Q31*$M$56)),2)</f>
        <v>0</v>
      </c>
      <c r="R86" s="42">
        <f>ROUND(IF(SUM($O86:Q86)&gt;$M$58,0,IF((SUM($O86:Q86)+R31*$M$56)&gt;$M$58,$M$58-SUM($O86:Q86),R31*$M$56)),2)</f>
        <v>0</v>
      </c>
      <c r="S86" s="42">
        <f>ROUND(IF(SUM($O86:R86)&gt;$M$58,0,IF((SUM($O86:R86)+S31*$M$56)&gt;$M$58,$M$58-SUM($O86:R86),S31*$M$56)),2)</f>
        <v>0</v>
      </c>
      <c r="T86" s="42">
        <f>ROUND(IF(SUM($O86:S86)&gt;$M$58,0,IF((SUM($O86:S86)+T31*$M$56)&gt;$M$58,$M$58-SUM($O86:S86),T31*$M$56)),2)</f>
        <v>0</v>
      </c>
      <c r="U86" s="42">
        <f>ROUND(IF(SUM($O86:T86)&gt;$M$58,0,IF((SUM($O86:T86)+U31*$M$56)&gt;$M$58,$M$58-SUM($O86:T86),U31*$M$56)),2)</f>
        <v>0</v>
      </c>
      <c r="V86" s="42">
        <f>ROUND(IF(SUM($O86:U86)&gt;$M$58,0,IF((SUM($O86:U86)+V31*$M$56)&gt;$M$58,$M$58-SUM($O86:U86),V31*$M$56)),2)</f>
        <v>0</v>
      </c>
      <c r="W86" s="42">
        <f>ROUND(IF(SUM($O86:V86)&gt;$M$58,0,IF((SUM($O86:V86)+W31*$M$56)&gt;$M$58,$M$58-SUM($O86:V86),W31*$M$56)),2)</f>
        <v>0</v>
      </c>
      <c r="X86" s="42">
        <f>ROUND(IF(SUM($O86:W86)&gt;$M$58,0,IF((SUM($O86:W86)+X31*$M$56)&gt;$M$58,$M$58-SUM($O86:W86),X31*$M$56)),2)</f>
        <v>0</v>
      </c>
      <c r="Y86" s="42">
        <f>ROUND(IF(SUM($O86:X86)&gt;$M$58,0,IF((SUM($O86:X86)+Y31*$M$56)&gt;$M$58,$M$58-SUM($O86:X86),Y31*$M$56)),2)</f>
        <v>0</v>
      </c>
      <c r="Z86" s="42">
        <f>ROUND(IF(SUM($O86:Y86)&gt;$M$58,0,IF((SUM($O86:Y86)+Z31*$M$56)&gt;$M$58,$M$58-SUM($O86:Y86),Z31*$M$56)),2)</f>
        <v>0</v>
      </c>
      <c r="AA86" s="42">
        <f>ROUND(IF(SUM($N86:N86)&gt;$M$58,0,IF((SUM($N86:N86)+AA31*$M$56)&gt;$M$58,$M$58-SUM($N86:N86),AA31*$M$56)),2)</f>
        <v>0</v>
      </c>
      <c r="AB86" s="42">
        <f>ROUND(IF(SUM($AA86:AA86)&gt;$M$58,0,IF((SUM($AA86:AA86)+AB31*$M$56)&gt;$M$58,$M$58-SUM($AA86:AA86),AB31*$M$56)),2)</f>
        <v>0</v>
      </c>
      <c r="AC86" s="42">
        <f>ROUND(IF(SUM($AA86:AB86)&gt;$M$58,0,IF((SUM($AA86:AB86)+AC31*$M$56)&gt;$M$58,$M$58-SUM($AA86:AB86),AC31*$M$56)),2)</f>
        <v>0</v>
      </c>
      <c r="AD86" s="42">
        <f>ROUND(IF(SUM($AA86:AC86)&gt;$M$58,0,IF((SUM($AA86:AC86)+AD31*$M$56)&gt;$M$58,$M$58-SUM($AA86:AC86),AD31*$M$56)),2)</f>
        <v>0</v>
      </c>
      <c r="AE86" s="42">
        <f>ROUND(IF(SUM($AA86:AD86)&gt;$M$58,0,IF((SUM($AA86:AD86)+AE31*$M$56)&gt;$M$58,$M$58-SUM($AA86:AD86),AE31*$M$56)),2)</f>
        <v>0</v>
      </c>
      <c r="AF86" s="42">
        <f>ROUND(IF(SUM($AA86:AE86)&gt;$M$58,0,IF((SUM($AA86:AE86)+AF31*$M$56)&gt;$M$58,$M$58-SUM($AA86:AE86),AF31*$M$56)),2)</f>
        <v>0</v>
      </c>
      <c r="AG86" s="42">
        <f>ROUND(IF(SUM($AA86:AF86)&gt;$M$58,0,IF((SUM($AA86:AF86)+AG31*$M$56)&gt;$M$58,$M$58-SUM($AA86:AF86),AG31*$M$56)),2)</f>
        <v>0</v>
      </c>
      <c r="AH86" s="42">
        <f>ROUND(IF(SUM($AA86:AG86)&gt;$M$58,0,IF((SUM($AA86:AG86)+AH31*$M$56)&gt;$M$58,$M$58-SUM($AA86:AG86),AH31*$M$56)),2)</f>
        <v>0</v>
      </c>
      <c r="AI86" s="42">
        <f>ROUND(IF(SUM($AA86:AH86)&gt;$M$58,0,IF((SUM($AA86:AH86)+AI31*$M$56)&gt;$M$58,$M$58-SUM($AA86:AH86),AI31*$M$56)),2)</f>
        <v>0</v>
      </c>
      <c r="AJ86" s="42">
        <f>ROUND(IF(SUM($AA86:AI86)&gt;$M$58,0,IF((SUM($AA86:AI86)+AJ31*$M$56)&gt;$M$58,$M$58-SUM($AA86:AI86),AJ31*$M$56)),2)</f>
        <v>0</v>
      </c>
      <c r="AK86" s="42">
        <f>ROUND(IF(SUM($AA86:AJ86)&gt;$M$58,0,IF((SUM($AA86:AJ86)+AK31*$M$56)&gt;$M$58,$M$58-SUM($AA86:AJ86),AK31*$M$56)),2)</f>
        <v>0</v>
      </c>
      <c r="AL86" s="42">
        <f>ROUND(IF(SUM($AA86:AK86)&gt;$M$58,0,IF((SUM($AA86:AK86)+AL31*$M$56)&gt;$M$58,$M$58-SUM($AA86:AK86),AL31*$M$56)),2)</f>
        <v>0</v>
      </c>
      <c r="AM86" s="42">
        <f>ROUND(IF(SUM($N86:N86)&gt;$M$58,0,IF((SUM($N86:N86)+AM31*$M$56)&gt;$M$58,$M$58-SUM($N86:N86),AM31*$M$56)),2)</f>
        <v>914.5</v>
      </c>
      <c r="AN86" s="42">
        <f>ROUND(IF(SUM($AM86:AM86)&gt;$M$58,0,IF((SUM(AM86:$AM86)+AN31*$M$56)&gt;$M$58,$M$58-SUM($AM86:AM86),AN31*$M$56)),2)</f>
        <v>914.5</v>
      </c>
      <c r="AO86" s="42">
        <f>ROUND(IF(SUM($AM86:AN86)&gt;$M$58,0,IF((SUM($AM86:AN86)+AO31*$M$56)&gt;$M$58,$M$58-SUM($AM86:AN86),AO31*$M$56)),2)</f>
        <v>914.5</v>
      </c>
      <c r="AP86" s="42">
        <f>ROUND(IF(SUM($AM86:AO86)&gt;$M$58,0,IF((SUM($AM86:AO86)+AP31*$M$56)&gt;$M$58,$M$58-SUM($AM86:AO86),AP31*$M$56)),2)</f>
        <v>914.5</v>
      </c>
      <c r="AQ86" s="42">
        <f>ROUND(IF(SUM($AM86:AP86)&gt;$M$58,0,IF((SUM($AM86:AP86)+AQ31*$M$56)&gt;$M$58,$M$58-SUM($AM86:AP86),AQ31*$M$56)),2)</f>
        <v>914.5</v>
      </c>
      <c r="AR86" s="42">
        <f>ROUND(IF(SUM($AM86:AQ86)&gt;$M$58,0,IF((SUM($AM86:AQ86)+AR31*$M$56)&gt;$M$58,$M$58-SUM($AM86:AQ86),AR31*$M$56)),2)</f>
        <v>914.5</v>
      </c>
      <c r="AS86" s="42">
        <f>ROUND(IF(SUM($AM86:AR86)&gt;$M$58,0,IF((SUM($AM86:AR86)+AS31*$M$56)&gt;$M$58,$M$58-SUM($AM86:AR86),AS31*$M$56)),2)</f>
        <v>914.5</v>
      </c>
      <c r="AT86" s="42">
        <f>ROUND(IF(SUM($AM86:AS86)&gt;$M$58,0,IF((SUM($AM86:AS86)+AT31*$M$56)&gt;$M$58,$M$58-SUM($AM86:AS86),AT31*$M$56)),2)</f>
        <v>220.1</v>
      </c>
      <c r="AU86" s="42">
        <f>ROUND(IF(SUM($AM86:AT86)&gt;$M$58,0,IF((SUM($AM86:AT86)+AU31*$M$56)&gt;$M$58,$M$58-SUM($AM86:AT86),AU31*$M$56)),2)</f>
        <v>0</v>
      </c>
      <c r="AV86" s="42">
        <f>ROUND(IF(SUM($AM86:AU86)&gt;$M$58,0,IF((SUM($AM86:AU86)+AV31*$M$56)&gt;$M$58,$M$58-SUM($AM86:AU86),AV31*$M$56)),2)</f>
        <v>0</v>
      </c>
      <c r="AW86" s="42">
        <f>ROUND(IF(SUM($AM86:AV86)&gt;$M$58,0,IF((SUM($AM86:AV86)+AW31*$M$56)&gt;$M$58,$M$58-SUM($AM86:AV86),AW31*$M$56)),2)</f>
        <v>0</v>
      </c>
      <c r="AX86" s="42">
        <f>ROUND(IF(SUM($AM86:AW86)&gt;$M$58,0,IF((SUM($AM86:AW86)+AX31*$M$56)&gt;$M$58,$M$58-SUM($AM86:AW86),AX31*$M$56)),2)</f>
        <v>0</v>
      </c>
    </row>
    <row r="87" spans="1:50" x14ac:dyDescent="0.3">
      <c r="A87" s="38" t="str">
        <f t="shared" si="15"/>
        <v>Sales Director/Singapore</v>
      </c>
      <c r="O87" s="42">
        <f>ROUND(IF(SUM($N87:N87)&gt;$M$58,0,IF((SUM($N87:N87)+O32*$M$56)&gt;$M$58,$M$58-SUM($N87:N87),O32*$M$56)),2)</f>
        <v>0</v>
      </c>
      <c r="P87" s="42">
        <f>ROUND(IF(SUM($O87:O87)&gt;$M$58,0,IF((SUM($O87:O87)+P32*$M$56)&gt;$M$58,$M$58-SUM($O87:O87),P32*$M$56)),2)</f>
        <v>0</v>
      </c>
      <c r="Q87" s="42">
        <f>ROUND(IF(SUM($O87:P87)&gt;$M$58,0,IF((SUM($O87:P87)+Q32*$M$56)&gt;$M$58,$M$58-SUM($O87:P87),Q32*$M$56)),2)</f>
        <v>0</v>
      </c>
      <c r="R87" s="42">
        <f>ROUND(IF(SUM($O87:Q87)&gt;$M$58,0,IF((SUM($O87:Q87)+R32*$M$56)&gt;$M$58,$M$58-SUM($O87:Q87),R32*$M$56)),2)</f>
        <v>0</v>
      </c>
      <c r="S87" s="42">
        <f>ROUND(IF(SUM($O87:R87)&gt;$M$58,0,IF((SUM($O87:R87)+S32*$M$56)&gt;$M$58,$M$58-SUM($O87:R87),S32*$M$56)),2)</f>
        <v>0</v>
      </c>
      <c r="T87" s="42">
        <f>ROUND(IF(SUM($O87:S87)&gt;$M$58,0,IF((SUM($O87:S87)+T32*$M$56)&gt;$M$58,$M$58-SUM($O87:S87),T32*$M$56)),2)</f>
        <v>0</v>
      </c>
      <c r="U87" s="42">
        <f>ROUND(IF(SUM($O87:T87)&gt;$M$58,0,IF((SUM($O87:T87)+U32*$M$56)&gt;$M$58,$M$58-SUM($O87:T87),U32*$M$56)),2)</f>
        <v>0</v>
      </c>
      <c r="V87" s="42">
        <f>ROUND(IF(SUM($O87:U87)&gt;$M$58,0,IF((SUM($O87:U87)+V32*$M$56)&gt;$M$58,$M$58-SUM($O87:U87),V32*$M$56)),2)</f>
        <v>0</v>
      </c>
      <c r="W87" s="42">
        <f>ROUND(IF(SUM($O87:V87)&gt;$M$58,0,IF((SUM($O87:V87)+W32*$M$56)&gt;$M$58,$M$58-SUM($O87:V87),W32*$M$56)),2)</f>
        <v>0</v>
      </c>
      <c r="X87" s="42">
        <f>ROUND(IF(SUM($O87:W87)&gt;$M$58,0,IF((SUM($O87:W87)+X32*$M$56)&gt;$M$58,$M$58-SUM($O87:W87),X32*$M$56)),2)</f>
        <v>0</v>
      </c>
      <c r="Y87" s="42">
        <f>ROUND(IF(SUM($O87:X87)&gt;$M$58,0,IF((SUM($O87:X87)+Y32*$M$56)&gt;$M$58,$M$58-SUM($O87:X87),Y32*$M$56)),2)</f>
        <v>0</v>
      </c>
      <c r="Z87" s="42">
        <f>ROUND(IF(SUM($O87:Y87)&gt;$M$58,0,IF((SUM($O87:Y87)+Z32*$M$56)&gt;$M$58,$M$58-SUM($O87:Y87),Z32*$M$56)),2)</f>
        <v>0</v>
      </c>
      <c r="AA87" s="42">
        <f>ROUND(IF(SUM($N87:N87)&gt;$M$58,0,IF((SUM($N87:N87)+AA32*$M$56)&gt;$M$58,$M$58-SUM($N87:N87),AA32*$M$56)),2)</f>
        <v>0</v>
      </c>
      <c r="AB87" s="42">
        <f>ROUND(IF(SUM($AA87:AA87)&gt;$M$58,0,IF((SUM($AA87:AA87)+AB32*$M$56)&gt;$M$58,$M$58-SUM($AA87:AA87),AB32*$M$56)),2)</f>
        <v>0</v>
      </c>
      <c r="AC87" s="42">
        <f>ROUND(IF(SUM($AA87:AB87)&gt;$M$58,0,IF((SUM($AA87:AB87)+AC32*$M$56)&gt;$M$58,$M$58-SUM($AA87:AB87),AC32*$M$56)),2)</f>
        <v>0</v>
      </c>
      <c r="AD87" s="42">
        <f>ROUND(IF(SUM($AA87:AC87)&gt;$M$58,0,IF((SUM($AA87:AC87)+AD32*$M$56)&gt;$M$58,$M$58-SUM($AA87:AC87),AD32*$M$56)),2)</f>
        <v>0</v>
      </c>
      <c r="AE87" s="42">
        <f>ROUND(IF(SUM($AA87:AD87)&gt;$M$58,0,IF((SUM($AA87:AD87)+AE32*$M$56)&gt;$M$58,$M$58-SUM($AA87:AD87),AE32*$M$56)),2)</f>
        <v>0</v>
      </c>
      <c r="AF87" s="42">
        <f>ROUND(IF(SUM($AA87:AE87)&gt;$M$58,0,IF((SUM($AA87:AE87)+AF32*$M$56)&gt;$M$58,$M$58-SUM($AA87:AE87),AF32*$M$56)),2)</f>
        <v>0</v>
      </c>
      <c r="AG87" s="42">
        <f>ROUND(IF(SUM($AA87:AF87)&gt;$M$58,0,IF((SUM($AA87:AF87)+AG32*$M$56)&gt;$M$58,$M$58-SUM($AA87:AF87),AG32*$M$56)),2)</f>
        <v>0</v>
      </c>
      <c r="AH87" s="42">
        <f>ROUND(IF(SUM($AA87:AG87)&gt;$M$58,0,IF((SUM($AA87:AG87)+AH32*$M$56)&gt;$M$58,$M$58-SUM($AA87:AG87),AH32*$M$56)),2)</f>
        <v>0</v>
      </c>
      <c r="AI87" s="42">
        <f>ROUND(IF(SUM($AA87:AH87)&gt;$M$58,0,IF((SUM($AA87:AH87)+AI32*$M$56)&gt;$M$58,$M$58-SUM($AA87:AH87),AI32*$M$56)),2)</f>
        <v>0</v>
      </c>
      <c r="AJ87" s="42">
        <f>ROUND(IF(SUM($AA87:AI87)&gt;$M$58,0,IF((SUM($AA87:AI87)+AJ32*$M$56)&gt;$M$58,$M$58-SUM($AA87:AI87),AJ32*$M$56)),2)</f>
        <v>0</v>
      </c>
      <c r="AK87" s="42">
        <f>ROUND(IF(SUM($AA87:AJ87)&gt;$M$58,0,IF((SUM($AA87:AJ87)+AK32*$M$56)&gt;$M$58,$M$58-SUM($AA87:AJ87),AK32*$M$56)),2)</f>
        <v>0</v>
      </c>
      <c r="AL87" s="42">
        <f>ROUND(IF(SUM($AA87:AK87)&gt;$M$58,0,IF((SUM($AA87:AK87)+AL32*$M$56)&gt;$M$58,$M$58-SUM($AA87:AK87),AL32*$M$56)),2)</f>
        <v>0</v>
      </c>
      <c r="AM87" s="42">
        <f>ROUND(IF(SUM($N87:N87)&gt;$M$58,0,IF((SUM($N87:N87)+AM32*$M$56)&gt;$M$58,$M$58-SUM($N87:N87),AM32*$M$56)),2)</f>
        <v>337.13</v>
      </c>
      <c r="AN87" s="42">
        <f>ROUND(IF(SUM($AM87:AM87)&gt;$M$58,0,IF((SUM(AM87:$AM87)+AN32*$M$56)&gt;$M$58,$M$58-SUM($AM87:AM87),AN32*$M$56)),2)</f>
        <v>337.13</v>
      </c>
      <c r="AO87" s="42">
        <f>ROUND(IF(SUM($AM87:AN87)&gt;$M$58,0,IF((SUM($AM87:AN87)+AO32*$M$56)&gt;$M$58,$M$58-SUM($AM87:AN87),AO32*$M$56)),2)</f>
        <v>337.13</v>
      </c>
      <c r="AP87" s="42">
        <f>ROUND(IF(SUM($AM87:AO87)&gt;$M$58,0,IF((SUM($AM87:AO87)+AP32*$M$56)&gt;$M$58,$M$58-SUM($AM87:AO87),AP32*$M$56)),2)</f>
        <v>337.13</v>
      </c>
      <c r="AQ87" s="42">
        <f>ROUND(IF(SUM($AM87:AP87)&gt;$M$58,0,IF((SUM($AM87:AP87)+AQ32*$M$56)&gt;$M$58,$M$58-SUM($AM87:AP87),AQ32*$M$56)),2)</f>
        <v>337.13</v>
      </c>
      <c r="AR87" s="42">
        <f>ROUND(IF(SUM($AM87:AQ87)&gt;$M$58,0,IF((SUM($AM87:AQ87)+AR32*$M$56)&gt;$M$58,$M$58-SUM($AM87:AQ87),AR32*$M$56)),2)</f>
        <v>337.13</v>
      </c>
      <c r="AS87" s="42">
        <f>ROUND(IF(SUM($AM87:AR87)&gt;$M$58,0,IF((SUM($AM87:AR87)+AS32*$M$56)&gt;$M$58,$M$58-SUM($AM87:AR87),AS32*$M$56)),2)</f>
        <v>337.13</v>
      </c>
      <c r="AT87" s="42">
        <f>ROUND(IF(SUM($AM87:AS87)&gt;$M$58,0,IF((SUM($AM87:AS87)+AT32*$M$56)&gt;$M$58,$M$58-SUM($AM87:AS87),AT32*$M$56)),2)</f>
        <v>337.13</v>
      </c>
      <c r="AU87" s="42">
        <f>ROUND(IF(SUM($AM87:AT87)&gt;$M$58,0,IF((SUM($AM87:AT87)+AU32*$M$56)&gt;$M$58,$M$58-SUM($AM87:AT87),AU32*$M$56)),2)</f>
        <v>337.13</v>
      </c>
      <c r="AV87" s="42">
        <f>ROUND(IF(SUM($AM87:AU87)&gt;$M$58,0,IF((SUM($AM87:AU87)+AV32*$M$56)&gt;$M$58,$M$58-SUM($AM87:AU87),AV32*$M$56)),2)</f>
        <v>337.13</v>
      </c>
      <c r="AW87" s="42">
        <f>ROUND(IF(SUM($AM87:AV87)&gt;$M$58,0,IF((SUM($AM87:AV87)+AW32*$M$56)&gt;$M$58,$M$58-SUM($AM87:AV87),AW32*$M$56)),2)</f>
        <v>337.13</v>
      </c>
      <c r="AX87" s="42">
        <f>ROUND(IF(SUM($AM87:AW87)&gt;$M$58,0,IF((SUM($AM87:AW87)+AX32*$M$56)&gt;$M$58,$M$58-SUM($AM87:AW87),AX32*$M$56)),2)</f>
        <v>337.13</v>
      </c>
    </row>
    <row r="88" spans="1:50" x14ac:dyDescent="0.3">
      <c r="A88" s="38" t="str">
        <f t="shared" si="15"/>
        <v>Inside Sales</v>
      </c>
      <c r="O88" s="42">
        <f>ROUND(IF(SUM($N88:N88)&gt;$M$58,0,IF((SUM($N88:N88)+O33*$M$56)&gt;$M$58,$M$58-SUM($N88:N88),O33*$M$56)),2)</f>
        <v>0</v>
      </c>
      <c r="P88" s="42">
        <f>ROUND(IF(SUM($O88:O88)&gt;$M$58,0,IF((SUM($O88:O88)+P33*$M$56)&gt;$M$58,$M$58-SUM($O88:O88),P33*$M$56)),2)</f>
        <v>0</v>
      </c>
      <c r="Q88" s="42">
        <f>ROUND(IF(SUM($O88:P88)&gt;$M$58,0,IF((SUM($O88:P88)+Q33*$M$56)&gt;$M$58,$M$58-SUM($O88:P88),Q33*$M$56)),2)</f>
        <v>0</v>
      </c>
      <c r="R88" s="42">
        <f>ROUND(IF(SUM($O88:Q88)&gt;$M$58,0,IF((SUM($O88:Q88)+R33*$M$56)&gt;$M$58,$M$58-SUM($O88:Q88),R33*$M$56)),2)</f>
        <v>0</v>
      </c>
      <c r="S88" s="42">
        <f>ROUND(IF(SUM($O88:R88)&gt;$M$58,0,IF((SUM($O88:R88)+S33*$M$56)&gt;$M$58,$M$58-SUM($O88:R88),S33*$M$56)),2)</f>
        <v>0</v>
      </c>
      <c r="T88" s="42">
        <f>ROUND(IF(SUM($O88:S88)&gt;$M$58,0,IF((SUM($O88:S88)+T33*$M$56)&gt;$M$58,$M$58-SUM($O88:S88),T33*$M$56)),2)</f>
        <v>0</v>
      </c>
      <c r="U88" s="42">
        <f>ROUND(IF(SUM($O88:T88)&gt;$M$58,0,IF((SUM($O88:T88)+U33*$M$56)&gt;$M$58,$M$58-SUM($O88:T88),U33*$M$56)),2)</f>
        <v>0</v>
      </c>
      <c r="V88" s="42">
        <f>ROUND(IF(SUM($O88:U88)&gt;$M$58,0,IF((SUM($O88:U88)+V33*$M$56)&gt;$M$58,$M$58-SUM($O88:U88),V33*$M$56)),2)</f>
        <v>0</v>
      </c>
      <c r="W88" s="42">
        <f>ROUND(IF(SUM($O88:V88)&gt;$M$58,0,IF((SUM($O88:V88)+W33*$M$56)&gt;$M$58,$M$58-SUM($O88:V88),W33*$M$56)),2)</f>
        <v>0</v>
      </c>
      <c r="X88" s="42">
        <f>ROUND(IF(SUM($O88:W88)&gt;$M$58,0,IF((SUM($O88:W88)+X33*$M$56)&gt;$M$58,$M$58-SUM($O88:W88),X33*$M$56)),2)</f>
        <v>0</v>
      </c>
      <c r="Y88" s="42">
        <f>ROUND(IF(SUM($O88:X88)&gt;$M$58,0,IF((SUM($O88:X88)+Y33*$M$56)&gt;$M$58,$M$58-SUM($O88:X88),Y33*$M$56)),2)</f>
        <v>0</v>
      </c>
      <c r="Z88" s="42">
        <f>ROUND(IF(SUM($O88:Y88)&gt;$M$58,0,IF((SUM($O88:Y88)+Z33*$M$56)&gt;$M$58,$M$58-SUM($O88:Y88),Z33*$M$56)),2)</f>
        <v>0</v>
      </c>
      <c r="AA88" s="42">
        <f>ROUND(IF(SUM($N88:N88)&gt;$M$58,0,IF((SUM($N88:N88)+AA33*$M$56)&gt;$M$58,$M$58-SUM($N88:N88),AA33*$M$56)),2)</f>
        <v>0</v>
      </c>
      <c r="AB88" s="42">
        <f>ROUND(IF(SUM($AA88:AA88)&gt;$M$58,0,IF((SUM($AA88:AA88)+AB33*$M$56)&gt;$M$58,$M$58-SUM($AA88:AA88),AB33*$M$56)),2)</f>
        <v>0</v>
      </c>
      <c r="AC88" s="42">
        <f>ROUND(IF(SUM($AA88:AB88)&gt;$M$58,0,IF((SUM($AA88:AB88)+AC33*$M$56)&gt;$M$58,$M$58-SUM($AA88:AB88),AC33*$M$56)),2)</f>
        <v>0</v>
      </c>
      <c r="AD88" s="42">
        <f>ROUND(IF(SUM($AA88:AC88)&gt;$M$58,0,IF((SUM($AA88:AC88)+AD33*$M$56)&gt;$M$58,$M$58-SUM($AA88:AC88),AD33*$M$56)),2)</f>
        <v>0</v>
      </c>
      <c r="AE88" s="42">
        <f>ROUND(IF(SUM($AA88:AD88)&gt;$M$58,0,IF((SUM($AA88:AD88)+AE33*$M$56)&gt;$M$58,$M$58-SUM($AA88:AD88),AE33*$M$56)),2)</f>
        <v>0</v>
      </c>
      <c r="AF88" s="42">
        <f>ROUND(IF(SUM($AA88:AE88)&gt;$M$58,0,IF((SUM($AA88:AE88)+AF33*$M$56)&gt;$M$58,$M$58-SUM($AA88:AE88),AF33*$M$56)),2)</f>
        <v>0</v>
      </c>
      <c r="AG88" s="42">
        <f>ROUND(IF(SUM($AA88:AF88)&gt;$M$58,0,IF((SUM($AA88:AF88)+AG33*$M$56)&gt;$M$58,$M$58-SUM($AA88:AF88),AG33*$M$56)),2)</f>
        <v>0</v>
      </c>
      <c r="AH88" s="42">
        <f>ROUND(IF(SUM($AA88:AG88)&gt;$M$58,0,IF((SUM($AA88:AG88)+AH33*$M$56)&gt;$M$58,$M$58-SUM($AA88:AG88),AH33*$M$56)),2)</f>
        <v>0</v>
      </c>
      <c r="AI88" s="42">
        <f>ROUND(IF(SUM($AA88:AH88)&gt;$M$58,0,IF((SUM($AA88:AH88)+AI33*$M$56)&gt;$M$58,$M$58-SUM($AA88:AH88),AI33*$M$56)),2)</f>
        <v>0</v>
      </c>
      <c r="AJ88" s="42">
        <f>ROUND(IF(SUM($AA88:AI88)&gt;$M$58,0,IF((SUM($AA88:AI88)+AJ33*$M$56)&gt;$M$58,$M$58-SUM($AA88:AI88),AJ33*$M$56)),2)</f>
        <v>0</v>
      </c>
      <c r="AK88" s="42">
        <f>ROUND(IF(SUM($AA88:AJ88)&gt;$M$58,0,IF((SUM($AA88:AJ88)+AK33*$M$56)&gt;$M$58,$M$58-SUM($AA88:AJ88),AK33*$M$56)),2)</f>
        <v>0</v>
      </c>
      <c r="AL88" s="42">
        <f>ROUND(IF(SUM($AA88:AK88)&gt;$M$58,0,IF((SUM($AA88:AK88)+AL33*$M$56)&gt;$M$58,$M$58-SUM($AA88:AK88),AL33*$M$56)),2)</f>
        <v>0</v>
      </c>
      <c r="AM88" s="42">
        <f>ROUND(IF(SUM($N88:N88)&gt;$M$58,0,IF((SUM($N88:N88)+AM33*$M$56)&gt;$M$58,$M$58-SUM($N88:N88),AM33*$M$56)),2)</f>
        <v>310</v>
      </c>
      <c r="AN88" s="42">
        <f>ROUND(IF(SUM($AM88:AM88)&gt;$M$58,0,IF((SUM(AM88:$AM88)+AN33*$M$56)&gt;$M$58,$M$58-SUM($AM88:AM88),AN33*$M$56)),2)</f>
        <v>310</v>
      </c>
      <c r="AO88" s="42">
        <f>ROUND(IF(SUM($AM88:AN88)&gt;$M$58,0,IF((SUM($AM88:AN88)+AO33*$M$56)&gt;$M$58,$M$58-SUM($AM88:AN88),AO33*$M$56)),2)</f>
        <v>310</v>
      </c>
      <c r="AP88" s="42">
        <f>ROUND(IF(SUM($AM88:AO88)&gt;$M$58,0,IF((SUM($AM88:AO88)+AP33*$M$56)&gt;$M$58,$M$58-SUM($AM88:AO88),AP33*$M$56)),2)</f>
        <v>310</v>
      </c>
      <c r="AQ88" s="42">
        <f>ROUND(IF(SUM($AM88:AP88)&gt;$M$58,0,IF((SUM($AM88:AP88)+AQ33*$M$56)&gt;$M$58,$M$58-SUM($AM88:AP88),AQ33*$M$56)),2)</f>
        <v>310</v>
      </c>
      <c r="AR88" s="42">
        <f>ROUND(IF(SUM($AM88:AQ88)&gt;$M$58,0,IF((SUM($AM88:AQ88)+AR33*$M$56)&gt;$M$58,$M$58-SUM($AM88:AQ88),AR33*$M$56)),2)</f>
        <v>310</v>
      </c>
      <c r="AS88" s="42">
        <f>ROUND(IF(SUM($AM88:AR88)&gt;$M$58,0,IF((SUM($AM88:AR88)+AS33*$M$56)&gt;$M$58,$M$58-SUM($AM88:AR88),AS33*$M$56)),2)</f>
        <v>310</v>
      </c>
      <c r="AT88" s="42">
        <f>ROUND(IF(SUM($AM88:AS88)&gt;$M$58,0,IF((SUM($AM88:AS88)+AT33*$M$56)&gt;$M$58,$M$58-SUM($AM88:AS88),AT33*$M$56)),2)</f>
        <v>310</v>
      </c>
      <c r="AU88" s="42">
        <f>ROUND(IF(SUM($AM88:AT88)&gt;$M$58,0,IF((SUM($AM88:AT88)+AU33*$M$56)&gt;$M$58,$M$58-SUM($AM88:AT88),AU33*$M$56)),2)</f>
        <v>310</v>
      </c>
      <c r="AV88" s="42">
        <f>ROUND(IF(SUM($AM88:AU88)&gt;$M$58,0,IF((SUM($AM88:AU88)+AV33*$M$56)&gt;$M$58,$M$58-SUM($AM88:AU88),AV33*$M$56)),2)</f>
        <v>310</v>
      </c>
      <c r="AW88" s="42">
        <f>ROUND(IF(SUM($AM88:AV88)&gt;$M$58,0,IF((SUM($AM88:AV88)+AW33*$M$56)&gt;$M$58,$M$58-SUM($AM88:AV88),AW33*$M$56)),2)</f>
        <v>310</v>
      </c>
      <c r="AX88" s="42">
        <f>ROUND(IF(SUM($AM88:AW88)&gt;$M$58,0,IF((SUM($AM88:AW88)+AX33*$M$56)&gt;$M$58,$M$58-SUM($AM88:AW88),AX33*$M$56)),2)</f>
        <v>310</v>
      </c>
    </row>
    <row r="89" spans="1:50" x14ac:dyDescent="0.3">
      <c r="A89" s="38" t="str">
        <f t="shared" si="15"/>
        <v>Inside Sales</v>
      </c>
      <c r="O89" s="42">
        <f>ROUND(IF(SUM($N89:N89)&gt;$M$58,0,IF((SUM($N89:N89)+O34*$M$56)&gt;$M$58,$M$58-SUM($N89:N89),O34*$M$56)),2)</f>
        <v>0</v>
      </c>
      <c r="P89" s="42">
        <f>ROUND(IF(SUM($O89:O89)&gt;$M$58,0,IF((SUM($O89:O89)+P34*$M$56)&gt;$M$58,$M$58-SUM($O89:O89),P34*$M$56)),2)</f>
        <v>0</v>
      </c>
      <c r="Q89" s="42">
        <f>ROUND(IF(SUM($O89:P89)&gt;$M$58,0,IF((SUM($O89:P89)+Q34*$M$56)&gt;$M$58,$M$58-SUM($O89:P89),Q34*$M$56)),2)</f>
        <v>0</v>
      </c>
      <c r="R89" s="42">
        <f>ROUND(IF(SUM($O89:Q89)&gt;$M$58,0,IF((SUM($O89:Q89)+R34*$M$56)&gt;$M$58,$M$58-SUM($O89:Q89),R34*$M$56)),2)</f>
        <v>0</v>
      </c>
      <c r="S89" s="42">
        <f>ROUND(IF(SUM($O89:R89)&gt;$M$58,0,IF((SUM($O89:R89)+S34*$M$56)&gt;$M$58,$M$58-SUM($O89:R89),S34*$M$56)),2)</f>
        <v>0</v>
      </c>
      <c r="T89" s="42">
        <f>ROUND(IF(SUM($O89:S89)&gt;$M$58,0,IF((SUM($O89:S89)+T34*$M$56)&gt;$M$58,$M$58-SUM($O89:S89),T34*$M$56)),2)</f>
        <v>0</v>
      </c>
      <c r="U89" s="42">
        <f>ROUND(IF(SUM($O89:T89)&gt;$M$58,0,IF((SUM($O89:T89)+U34*$M$56)&gt;$M$58,$M$58-SUM($O89:T89),U34*$M$56)),2)</f>
        <v>0</v>
      </c>
      <c r="V89" s="42">
        <f>ROUND(IF(SUM($O89:U89)&gt;$M$58,0,IF((SUM($O89:U89)+V34*$M$56)&gt;$M$58,$M$58-SUM($O89:U89),V34*$M$56)),2)</f>
        <v>0</v>
      </c>
      <c r="W89" s="42">
        <f>ROUND(IF(SUM($O89:V89)&gt;$M$58,0,IF((SUM($O89:V89)+W34*$M$56)&gt;$M$58,$M$58-SUM($O89:V89),W34*$M$56)),2)</f>
        <v>0</v>
      </c>
      <c r="X89" s="42">
        <f>ROUND(IF(SUM($O89:W89)&gt;$M$58,0,IF((SUM($O89:W89)+X34*$M$56)&gt;$M$58,$M$58-SUM($O89:W89),X34*$M$56)),2)</f>
        <v>0</v>
      </c>
      <c r="Y89" s="42">
        <f>ROUND(IF(SUM($O89:X89)&gt;$M$58,0,IF((SUM($O89:X89)+Y34*$M$56)&gt;$M$58,$M$58-SUM($O89:X89),Y34*$M$56)),2)</f>
        <v>0</v>
      </c>
      <c r="Z89" s="42">
        <f>ROUND(IF(SUM($O89:Y89)&gt;$M$58,0,IF((SUM($O89:Y89)+Z34*$M$56)&gt;$M$58,$M$58-SUM($O89:Y89),Z34*$M$56)),2)</f>
        <v>0</v>
      </c>
      <c r="AA89" s="42">
        <f>ROUND(IF(SUM($N89:N89)&gt;$M$58,0,IF((SUM($N89:N89)+AA34*$M$56)&gt;$M$58,$M$58-SUM($N89:N89),AA34*$M$56)),2)</f>
        <v>0</v>
      </c>
      <c r="AB89" s="42">
        <f>ROUND(IF(SUM($AA89:AA89)&gt;$M$58,0,IF((SUM($AA89:AA89)+AB34*$M$56)&gt;$M$58,$M$58-SUM($AA89:AA89),AB34*$M$56)),2)</f>
        <v>0</v>
      </c>
      <c r="AC89" s="42">
        <f>ROUND(IF(SUM($AA89:AB89)&gt;$M$58,0,IF((SUM($AA89:AB89)+AC34*$M$56)&gt;$M$58,$M$58-SUM($AA89:AB89),AC34*$M$56)),2)</f>
        <v>0</v>
      </c>
      <c r="AD89" s="42">
        <f>ROUND(IF(SUM($AA89:AC89)&gt;$M$58,0,IF((SUM($AA89:AC89)+AD34*$M$56)&gt;$M$58,$M$58-SUM($AA89:AC89),AD34*$M$56)),2)</f>
        <v>0</v>
      </c>
      <c r="AE89" s="42">
        <f>ROUND(IF(SUM($AA89:AD89)&gt;$M$58,0,IF((SUM($AA89:AD89)+AE34*$M$56)&gt;$M$58,$M$58-SUM($AA89:AD89),AE34*$M$56)),2)</f>
        <v>0</v>
      </c>
      <c r="AF89" s="42">
        <f>ROUND(IF(SUM($AA89:AE89)&gt;$M$58,0,IF((SUM($AA89:AE89)+AF34*$M$56)&gt;$M$58,$M$58-SUM($AA89:AE89),AF34*$M$56)),2)</f>
        <v>0</v>
      </c>
      <c r="AG89" s="42">
        <f>ROUND(IF(SUM($AA89:AF89)&gt;$M$58,0,IF((SUM($AA89:AF89)+AG34*$M$56)&gt;$M$58,$M$58-SUM($AA89:AF89),AG34*$M$56)),2)</f>
        <v>0</v>
      </c>
      <c r="AH89" s="42">
        <f>ROUND(IF(SUM($AA89:AG89)&gt;$M$58,0,IF((SUM($AA89:AG89)+AH34*$M$56)&gt;$M$58,$M$58-SUM($AA89:AG89),AH34*$M$56)),2)</f>
        <v>0</v>
      </c>
      <c r="AI89" s="42">
        <f>ROUND(IF(SUM($AA89:AH89)&gt;$M$58,0,IF((SUM($AA89:AH89)+AI34*$M$56)&gt;$M$58,$M$58-SUM($AA89:AH89),AI34*$M$56)),2)</f>
        <v>0</v>
      </c>
      <c r="AJ89" s="42">
        <f>ROUND(IF(SUM($AA89:AI89)&gt;$M$58,0,IF((SUM($AA89:AI89)+AJ34*$M$56)&gt;$M$58,$M$58-SUM($AA89:AI89),AJ34*$M$56)),2)</f>
        <v>0</v>
      </c>
      <c r="AK89" s="42">
        <f>ROUND(IF(SUM($AA89:AJ89)&gt;$M$58,0,IF((SUM($AA89:AJ89)+AK34*$M$56)&gt;$M$58,$M$58-SUM($AA89:AJ89),AK34*$M$56)),2)</f>
        <v>0</v>
      </c>
      <c r="AL89" s="42">
        <f>ROUND(IF(SUM($AA89:AK89)&gt;$M$58,0,IF((SUM($AA89:AK89)+AL34*$M$56)&gt;$M$58,$M$58-SUM($AA89:AK89),AL34*$M$56)),2)</f>
        <v>0</v>
      </c>
      <c r="AM89" s="42">
        <f>ROUND(IF(SUM($N89:N89)&gt;$M$58,0,IF((SUM($N89:N89)+AM34*$M$56)&gt;$M$58,$M$58-SUM($N89:N89),AM34*$M$56)),2)</f>
        <v>310</v>
      </c>
      <c r="AN89" s="42">
        <f>ROUND(IF(SUM($AM89:AM89)&gt;$M$58,0,IF((SUM(AM89:$AM89)+AN34*$M$56)&gt;$M$58,$M$58-SUM($AM89:AM89),AN34*$M$56)),2)</f>
        <v>310</v>
      </c>
      <c r="AO89" s="42">
        <f>ROUND(IF(SUM($AM89:AN89)&gt;$M$58,0,IF((SUM($AM89:AN89)+AO34*$M$56)&gt;$M$58,$M$58-SUM($AM89:AN89),AO34*$M$56)),2)</f>
        <v>310</v>
      </c>
      <c r="AP89" s="42">
        <f>ROUND(IF(SUM($AM89:AO89)&gt;$M$58,0,IF((SUM($AM89:AO89)+AP34*$M$56)&gt;$M$58,$M$58-SUM($AM89:AO89),AP34*$M$56)),2)</f>
        <v>310</v>
      </c>
      <c r="AQ89" s="42">
        <f>ROUND(IF(SUM($AM89:AP89)&gt;$M$58,0,IF((SUM($AM89:AP89)+AQ34*$M$56)&gt;$M$58,$M$58-SUM($AM89:AP89),AQ34*$M$56)),2)</f>
        <v>310</v>
      </c>
      <c r="AR89" s="42">
        <f>ROUND(IF(SUM($AM89:AQ89)&gt;$M$58,0,IF((SUM($AM89:AQ89)+AR34*$M$56)&gt;$M$58,$M$58-SUM($AM89:AQ89),AR34*$M$56)),2)</f>
        <v>310</v>
      </c>
      <c r="AS89" s="42">
        <f>ROUND(IF(SUM($AM89:AR89)&gt;$M$58,0,IF((SUM($AM89:AR89)+AS34*$M$56)&gt;$M$58,$M$58-SUM($AM89:AR89),AS34*$M$56)),2)</f>
        <v>310</v>
      </c>
      <c r="AT89" s="42">
        <f>ROUND(IF(SUM($AM89:AS89)&gt;$M$58,0,IF((SUM($AM89:AS89)+AT34*$M$56)&gt;$M$58,$M$58-SUM($AM89:AS89),AT34*$M$56)),2)</f>
        <v>310</v>
      </c>
      <c r="AU89" s="42">
        <f>ROUND(IF(SUM($AM89:AT89)&gt;$M$58,0,IF((SUM($AM89:AT89)+AU34*$M$56)&gt;$M$58,$M$58-SUM($AM89:AT89),AU34*$M$56)),2)</f>
        <v>310</v>
      </c>
      <c r="AV89" s="42">
        <f>ROUND(IF(SUM($AM89:AU89)&gt;$M$58,0,IF((SUM($AM89:AU89)+AV34*$M$56)&gt;$M$58,$M$58-SUM($AM89:AU89),AV34*$M$56)),2)</f>
        <v>310</v>
      </c>
      <c r="AW89" s="42">
        <f>ROUND(IF(SUM($AM89:AV89)&gt;$M$58,0,IF((SUM($AM89:AV89)+AW34*$M$56)&gt;$M$58,$M$58-SUM($AM89:AV89),AW34*$M$56)),2)</f>
        <v>310</v>
      </c>
      <c r="AX89" s="42">
        <f>ROUND(IF(SUM($AM89:AW89)&gt;$M$58,0,IF((SUM($AM89:AW89)+AX34*$M$56)&gt;$M$58,$M$58-SUM($AM89:AW89),AX34*$M$56)),2)</f>
        <v>310</v>
      </c>
    </row>
    <row r="90" spans="1:50" x14ac:dyDescent="0.3">
      <c r="A90" s="38" t="str">
        <f t="shared" si="15"/>
        <v>Inside Sales</v>
      </c>
      <c r="O90" s="42">
        <f>ROUND(IF(SUM($N90:N90)&gt;$M$58,0,IF((SUM($N90:N90)+O35*$M$56)&gt;$M$58,$M$58-SUM($N90:N90),O35*$M$56)),2)</f>
        <v>0</v>
      </c>
      <c r="P90" s="42">
        <f>ROUND(IF(SUM($O90:O90)&gt;$M$58,0,IF((SUM($O90:O90)+P35*$M$56)&gt;$M$58,$M$58-SUM($O90:O90),P35*$M$56)),2)</f>
        <v>0</v>
      </c>
      <c r="Q90" s="42">
        <f>ROUND(IF(SUM($O90:P90)&gt;$M$58,0,IF((SUM($O90:P90)+Q35*$M$56)&gt;$M$58,$M$58-SUM($O90:P90),Q35*$M$56)),2)</f>
        <v>0</v>
      </c>
      <c r="R90" s="42">
        <f>ROUND(IF(SUM($O90:Q90)&gt;$M$58,0,IF((SUM($O90:Q90)+R35*$M$56)&gt;$M$58,$M$58-SUM($O90:Q90),R35*$M$56)),2)</f>
        <v>0</v>
      </c>
      <c r="S90" s="42">
        <f>ROUND(IF(SUM($O90:R90)&gt;$M$58,0,IF((SUM($O90:R90)+S35*$M$56)&gt;$M$58,$M$58-SUM($O90:R90),S35*$M$56)),2)</f>
        <v>0</v>
      </c>
      <c r="T90" s="42">
        <f>ROUND(IF(SUM($O90:S90)&gt;$M$58,0,IF((SUM($O90:S90)+T35*$M$56)&gt;$M$58,$M$58-SUM($O90:S90),T35*$M$56)),2)</f>
        <v>0</v>
      </c>
      <c r="U90" s="42">
        <f>ROUND(IF(SUM($O90:T90)&gt;$M$58,0,IF((SUM($O90:T90)+U35*$M$56)&gt;$M$58,$M$58-SUM($O90:T90),U35*$M$56)),2)</f>
        <v>0</v>
      </c>
      <c r="V90" s="42">
        <f>ROUND(IF(SUM($O90:U90)&gt;$M$58,0,IF((SUM($O90:U90)+V35*$M$56)&gt;$M$58,$M$58-SUM($O90:U90),V35*$M$56)),2)</f>
        <v>0</v>
      </c>
      <c r="W90" s="42">
        <f>ROUND(IF(SUM($O90:V90)&gt;$M$58,0,IF((SUM($O90:V90)+W35*$M$56)&gt;$M$58,$M$58-SUM($O90:V90),W35*$M$56)),2)</f>
        <v>0</v>
      </c>
      <c r="X90" s="42">
        <f>ROUND(IF(SUM($O90:W90)&gt;$M$58,0,IF((SUM($O90:W90)+X35*$M$56)&gt;$M$58,$M$58-SUM($O90:W90),X35*$M$56)),2)</f>
        <v>0</v>
      </c>
      <c r="Y90" s="42">
        <f>ROUND(IF(SUM($O90:X90)&gt;$M$58,0,IF((SUM($O90:X90)+Y35*$M$56)&gt;$M$58,$M$58-SUM($O90:X90),Y35*$M$56)),2)</f>
        <v>0</v>
      </c>
      <c r="Z90" s="42">
        <f>ROUND(IF(SUM($O90:Y90)&gt;$M$58,0,IF((SUM($O90:Y90)+Z35*$M$56)&gt;$M$58,$M$58-SUM($O90:Y90),Z35*$M$56)),2)</f>
        <v>0</v>
      </c>
      <c r="AA90" s="42">
        <f>ROUND(IF(SUM($N90:N90)&gt;$M$58,0,IF((SUM($N90:N90)+AA35*$M$56)&gt;$M$58,$M$58-SUM($N90:N90),AA35*$M$56)),2)</f>
        <v>0</v>
      </c>
      <c r="AB90" s="42">
        <f>ROUND(IF(SUM($AA90:AA90)&gt;$M$58,0,IF((SUM($AA90:AA90)+AB35*$M$56)&gt;$M$58,$M$58-SUM($AA90:AA90),AB35*$M$56)),2)</f>
        <v>0</v>
      </c>
      <c r="AC90" s="42">
        <f>ROUND(IF(SUM($AA90:AB90)&gt;$M$58,0,IF((SUM($AA90:AB90)+AC35*$M$56)&gt;$M$58,$M$58-SUM($AA90:AB90),AC35*$M$56)),2)</f>
        <v>0</v>
      </c>
      <c r="AD90" s="42">
        <f>ROUND(IF(SUM($AA90:AC90)&gt;$M$58,0,IF((SUM($AA90:AC90)+AD35*$M$56)&gt;$M$58,$M$58-SUM($AA90:AC90),AD35*$M$56)),2)</f>
        <v>0</v>
      </c>
      <c r="AE90" s="42">
        <f>ROUND(IF(SUM($AA90:AD90)&gt;$M$58,0,IF((SUM($AA90:AD90)+AE35*$M$56)&gt;$M$58,$M$58-SUM($AA90:AD90),AE35*$M$56)),2)</f>
        <v>0</v>
      </c>
      <c r="AF90" s="42">
        <f>ROUND(IF(SUM($AA90:AE90)&gt;$M$58,0,IF((SUM($AA90:AE90)+AF35*$M$56)&gt;$M$58,$M$58-SUM($AA90:AE90),AF35*$M$56)),2)</f>
        <v>0</v>
      </c>
      <c r="AG90" s="42">
        <f>ROUND(IF(SUM($AA90:AF90)&gt;$M$58,0,IF((SUM($AA90:AF90)+AG35*$M$56)&gt;$M$58,$M$58-SUM($AA90:AF90),AG35*$M$56)),2)</f>
        <v>0</v>
      </c>
      <c r="AH90" s="42">
        <f>ROUND(IF(SUM($AA90:AG90)&gt;$M$58,0,IF((SUM($AA90:AG90)+AH35*$M$56)&gt;$M$58,$M$58-SUM($AA90:AG90),AH35*$M$56)),2)</f>
        <v>0</v>
      </c>
      <c r="AI90" s="42">
        <f>ROUND(IF(SUM($AA90:AH90)&gt;$M$58,0,IF((SUM($AA90:AH90)+AI35*$M$56)&gt;$M$58,$M$58-SUM($AA90:AH90),AI35*$M$56)),2)</f>
        <v>0</v>
      </c>
      <c r="AJ90" s="42">
        <f>ROUND(IF(SUM($AA90:AI90)&gt;$M$58,0,IF((SUM($AA90:AI90)+AJ35*$M$56)&gt;$M$58,$M$58-SUM($AA90:AI90),AJ35*$M$56)),2)</f>
        <v>0</v>
      </c>
      <c r="AK90" s="42">
        <f>ROUND(IF(SUM($AA90:AJ90)&gt;$M$58,0,IF((SUM($AA90:AJ90)+AK35*$M$56)&gt;$M$58,$M$58-SUM($AA90:AJ90),AK35*$M$56)),2)</f>
        <v>0</v>
      </c>
      <c r="AL90" s="42">
        <f>ROUND(IF(SUM($AA90:AK90)&gt;$M$58,0,IF((SUM($AA90:AK90)+AL35*$M$56)&gt;$M$58,$M$58-SUM($AA90:AK90),AL35*$M$56)),2)</f>
        <v>0</v>
      </c>
      <c r="AM90" s="42">
        <f>ROUND(IF(SUM($N90:N90)&gt;$M$58,0,IF((SUM($N90:N90)+AM35*$M$56)&gt;$M$58,$M$58-SUM($N90:N90),AM35*$M$56)),2)</f>
        <v>310</v>
      </c>
      <c r="AN90" s="42">
        <f>ROUND(IF(SUM($AM90:AM90)&gt;$M$58,0,IF((SUM(AM90:$AM90)+AN35*$M$56)&gt;$M$58,$M$58-SUM($AM90:AM90),AN35*$M$56)),2)</f>
        <v>310</v>
      </c>
      <c r="AO90" s="42">
        <f>ROUND(IF(SUM($AM90:AN90)&gt;$M$58,0,IF((SUM($AM90:AN90)+AO35*$M$56)&gt;$M$58,$M$58-SUM($AM90:AN90),AO35*$M$56)),2)</f>
        <v>310</v>
      </c>
      <c r="AP90" s="42">
        <f>ROUND(IF(SUM($AM90:AO90)&gt;$M$58,0,IF((SUM($AM90:AO90)+AP35*$M$56)&gt;$M$58,$M$58-SUM($AM90:AO90),AP35*$M$56)),2)</f>
        <v>310</v>
      </c>
      <c r="AQ90" s="42">
        <f>ROUND(IF(SUM($AM90:AP90)&gt;$M$58,0,IF((SUM($AM90:AP90)+AQ35*$M$56)&gt;$M$58,$M$58-SUM($AM90:AP90),AQ35*$M$56)),2)</f>
        <v>310</v>
      </c>
      <c r="AR90" s="42">
        <f>ROUND(IF(SUM($AM90:AQ90)&gt;$M$58,0,IF((SUM($AM90:AQ90)+AR35*$M$56)&gt;$M$58,$M$58-SUM($AM90:AQ90),AR35*$M$56)),2)</f>
        <v>310</v>
      </c>
      <c r="AS90" s="42">
        <f>ROUND(IF(SUM($AM90:AR90)&gt;$M$58,0,IF((SUM($AM90:AR90)+AS35*$M$56)&gt;$M$58,$M$58-SUM($AM90:AR90),AS35*$M$56)),2)</f>
        <v>310</v>
      </c>
      <c r="AT90" s="42">
        <f>ROUND(IF(SUM($AM90:AS90)&gt;$M$58,0,IF((SUM($AM90:AS90)+AT35*$M$56)&gt;$M$58,$M$58-SUM($AM90:AS90),AT35*$M$56)),2)</f>
        <v>310</v>
      </c>
      <c r="AU90" s="42">
        <f>ROUND(IF(SUM($AM90:AT90)&gt;$M$58,0,IF((SUM($AM90:AT90)+AU35*$M$56)&gt;$M$58,$M$58-SUM($AM90:AT90),AU35*$M$56)),2)</f>
        <v>310</v>
      </c>
      <c r="AV90" s="42">
        <f>ROUND(IF(SUM($AM90:AU90)&gt;$M$58,0,IF((SUM($AM90:AU90)+AV35*$M$56)&gt;$M$58,$M$58-SUM($AM90:AU90),AV35*$M$56)),2)</f>
        <v>310</v>
      </c>
      <c r="AW90" s="42">
        <f>ROUND(IF(SUM($AM90:AV90)&gt;$M$58,0,IF((SUM($AM90:AV90)+AW35*$M$56)&gt;$M$58,$M$58-SUM($AM90:AV90),AW35*$M$56)),2)</f>
        <v>310</v>
      </c>
      <c r="AX90" s="42">
        <f>ROUND(IF(SUM($AM90:AW90)&gt;$M$58,0,IF((SUM($AM90:AW90)+AX35*$M$56)&gt;$M$58,$M$58-SUM($AM90:AW90),AX35*$M$56)),2)</f>
        <v>310</v>
      </c>
    </row>
    <row r="91" spans="1:50" x14ac:dyDescent="0.3">
      <c r="A91" s="38" t="str">
        <f t="shared" si="15"/>
        <v>Inside Sales</v>
      </c>
      <c r="O91" s="42">
        <f>ROUND(IF(SUM($N91:N91)&gt;$M$58,0,IF((SUM($N91:N91)+O36*$M$56)&gt;$M$58,$M$58-SUM($N91:N91),O36*$M$56)),2)</f>
        <v>0</v>
      </c>
      <c r="P91" s="42">
        <f>ROUND(IF(SUM($O91:O91)&gt;$M$58,0,IF((SUM($O91:O91)+P36*$M$56)&gt;$M$58,$M$58-SUM($O91:O91),P36*$M$56)),2)</f>
        <v>0</v>
      </c>
      <c r="Q91" s="42">
        <f>ROUND(IF(SUM($O91:P91)&gt;$M$58,0,IF((SUM($O91:P91)+Q36*$M$56)&gt;$M$58,$M$58-SUM($O91:P91),Q36*$M$56)),2)</f>
        <v>0</v>
      </c>
      <c r="R91" s="42">
        <f>ROUND(IF(SUM($O91:Q91)&gt;$M$58,0,IF((SUM($O91:Q91)+R36*$M$56)&gt;$M$58,$M$58-SUM($O91:Q91),R36*$M$56)),2)</f>
        <v>0</v>
      </c>
      <c r="S91" s="42">
        <f>ROUND(IF(SUM($O91:R91)&gt;$M$58,0,IF((SUM($O91:R91)+S36*$M$56)&gt;$M$58,$M$58-SUM($O91:R91),S36*$M$56)),2)</f>
        <v>0</v>
      </c>
      <c r="T91" s="42">
        <f>ROUND(IF(SUM($O91:S91)&gt;$M$58,0,IF((SUM($O91:S91)+T36*$M$56)&gt;$M$58,$M$58-SUM($O91:S91),T36*$M$56)),2)</f>
        <v>0</v>
      </c>
      <c r="U91" s="42">
        <f>ROUND(IF(SUM($O91:T91)&gt;$M$58,0,IF((SUM($O91:T91)+U36*$M$56)&gt;$M$58,$M$58-SUM($O91:T91),U36*$M$56)),2)</f>
        <v>0</v>
      </c>
      <c r="V91" s="42">
        <f>ROUND(IF(SUM($O91:U91)&gt;$M$58,0,IF((SUM($O91:U91)+V36*$M$56)&gt;$M$58,$M$58-SUM($O91:U91),V36*$M$56)),2)</f>
        <v>0</v>
      </c>
      <c r="W91" s="42">
        <f>ROUND(IF(SUM($O91:V91)&gt;$M$58,0,IF((SUM($O91:V91)+W36*$M$56)&gt;$M$58,$M$58-SUM($O91:V91),W36*$M$56)),2)</f>
        <v>0</v>
      </c>
      <c r="X91" s="42">
        <f>ROUND(IF(SUM($O91:W91)&gt;$M$58,0,IF((SUM($O91:W91)+X36*$M$56)&gt;$M$58,$M$58-SUM($O91:W91),X36*$M$56)),2)</f>
        <v>0</v>
      </c>
      <c r="Y91" s="42">
        <f>ROUND(IF(SUM($O91:X91)&gt;$M$58,0,IF((SUM($O91:X91)+Y36*$M$56)&gt;$M$58,$M$58-SUM($O91:X91),Y36*$M$56)),2)</f>
        <v>0</v>
      </c>
      <c r="Z91" s="42">
        <f>ROUND(IF(SUM($O91:Y91)&gt;$M$58,0,IF((SUM($O91:Y91)+Z36*$M$56)&gt;$M$58,$M$58-SUM($O91:Y91),Z36*$M$56)),2)</f>
        <v>0</v>
      </c>
      <c r="AA91" s="42">
        <f>ROUND(IF(SUM($N91:N91)&gt;$M$58,0,IF((SUM($N91:N91)+AA36*$M$56)&gt;$M$58,$M$58-SUM($N91:N91),AA36*$M$56)),2)</f>
        <v>0</v>
      </c>
      <c r="AB91" s="42">
        <f>ROUND(IF(SUM($AA91:AA91)&gt;$M$58,0,IF((SUM($AA91:AA91)+AB36*$M$56)&gt;$M$58,$M$58-SUM($AA91:AA91),AB36*$M$56)),2)</f>
        <v>0</v>
      </c>
      <c r="AC91" s="42">
        <f>ROUND(IF(SUM($AA91:AB91)&gt;$M$58,0,IF((SUM($AA91:AB91)+AC36*$M$56)&gt;$M$58,$M$58-SUM($AA91:AB91),AC36*$M$56)),2)</f>
        <v>0</v>
      </c>
      <c r="AD91" s="42">
        <f>ROUND(IF(SUM($AA91:AC91)&gt;$M$58,0,IF((SUM($AA91:AC91)+AD36*$M$56)&gt;$M$58,$M$58-SUM($AA91:AC91),AD36*$M$56)),2)</f>
        <v>0</v>
      </c>
      <c r="AE91" s="42">
        <f>ROUND(IF(SUM($AA91:AD91)&gt;$M$58,0,IF((SUM($AA91:AD91)+AE36*$M$56)&gt;$M$58,$M$58-SUM($AA91:AD91),AE36*$M$56)),2)</f>
        <v>0</v>
      </c>
      <c r="AF91" s="42">
        <f>ROUND(IF(SUM($AA91:AE91)&gt;$M$58,0,IF((SUM($AA91:AE91)+AF36*$M$56)&gt;$M$58,$M$58-SUM($AA91:AE91),AF36*$M$56)),2)</f>
        <v>0</v>
      </c>
      <c r="AG91" s="42">
        <f>ROUND(IF(SUM($AA91:AF91)&gt;$M$58,0,IF((SUM($AA91:AF91)+AG36*$M$56)&gt;$M$58,$M$58-SUM($AA91:AF91),AG36*$M$56)),2)</f>
        <v>0</v>
      </c>
      <c r="AH91" s="42">
        <f>ROUND(IF(SUM($AA91:AG91)&gt;$M$58,0,IF((SUM($AA91:AG91)+AH36*$M$56)&gt;$M$58,$M$58-SUM($AA91:AG91),AH36*$M$56)),2)</f>
        <v>0</v>
      </c>
      <c r="AI91" s="42">
        <f>ROUND(IF(SUM($AA91:AH91)&gt;$M$58,0,IF((SUM($AA91:AH91)+AI36*$M$56)&gt;$M$58,$M$58-SUM($AA91:AH91),AI36*$M$56)),2)</f>
        <v>0</v>
      </c>
      <c r="AJ91" s="42">
        <f>ROUND(IF(SUM($AA91:AI91)&gt;$M$58,0,IF((SUM($AA91:AI91)+AJ36*$M$56)&gt;$M$58,$M$58-SUM($AA91:AI91),AJ36*$M$56)),2)</f>
        <v>0</v>
      </c>
      <c r="AK91" s="42">
        <f>ROUND(IF(SUM($AA91:AJ91)&gt;$M$58,0,IF((SUM($AA91:AJ91)+AK36*$M$56)&gt;$M$58,$M$58-SUM($AA91:AJ91),AK36*$M$56)),2)</f>
        <v>0</v>
      </c>
      <c r="AL91" s="42">
        <f>ROUND(IF(SUM($AA91:AK91)&gt;$M$58,0,IF((SUM($AA91:AK91)+AL36*$M$56)&gt;$M$58,$M$58-SUM($AA91:AK91),AL36*$M$56)),2)</f>
        <v>0</v>
      </c>
      <c r="AM91" s="42">
        <f>ROUND(IF(SUM($N91:N91)&gt;$M$58,0,IF((SUM($N91:N91)+AM36*$M$56)&gt;$M$58,$M$58-SUM($N91:N91),AM36*$M$56)),2)</f>
        <v>0</v>
      </c>
      <c r="AN91" s="42">
        <f>ROUND(IF(SUM($AM91:AM91)&gt;$M$58,0,IF((SUM(AM91:$AM91)+AN36*$M$56)&gt;$M$58,$M$58-SUM($AM91:AM91),AN36*$M$56)),2)</f>
        <v>310</v>
      </c>
      <c r="AO91" s="42">
        <f>ROUND(IF(SUM($AM91:AN91)&gt;$M$58,0,IF((SUM($AM91:AN91)+AO36*$M$56)&gt;$M$58,$M$58-SUM($AM91:AN91),AO36*$M$56)),2)</f>
        <v>310</v>
      </c>
      <c r="AP91" s="42">
        <f>ROUND(IF(SUM($AM91:AO91)&gt;$M$58,0,IF((SUM($AM91:AO91)+AP36*$M$56)&gt;$M$58,$M$58-SUM($AM91:AO91),AP36*$M$56)),2)</f>
        <v>310</v>
      </c>
      <c r="AQ91" s="42">
        <f>ROUND(IF(SUM($AM91:AP91)&gt;$M$58,0,IF((SUM($AM91:AP91)+AQ36*$M$56)&gt;$M$58,$M$58-SUM($AM91:AP91),AQ36*$M$56)),2)</f>
        <v>310</v>
      </c>
      <c r="AR91" s="42">
        <f>ROUND(IF(SUM($AM91:AQ91)&gt;$M$58,0,IF((SUM($AM91:AQ91)+AR36*$M$56)&gt;$M$58,$M$58-SUM($AM91:AQ91),AR36*$M$56)),2)</f>
        <v>310</v>
      </c>
      <c r="AS91" s="42">
        <f>ROUND(IF(SUM($AM91:AR91)&gt;$M$58,0,IF((SUM($AM91:AR91)+AS36*$M$56)&gt;$M$58,$M$58-SUM($AM91:AR91),AS36*$M$56)),2)</f>
        <v>310</v>
      </c>
      <c r="AT91" s="42">
        <f>ROUND(IF(SUM($AM91:AS91)&gt;$M$58,0,IF((SUM($AM91:AS91)+AT36*$M$56)&gt;$M$58,$M$58-SUM($AM91:AS91),AT36*$M$56)),2)</f>
        <v>310</v>
      </c>
      <c r="AU91" s="42">
        <f>ROUND(IF(SUM($AM91:AT91)&gt;$M$58,0,IF((SUM($AM91:AT91)+AU36*$M$56)&gt;$M$58,$M$58-SUM($AM91:AT91),AU36*$M$56)),2)</f>
        <v>310</v>
      </c>
      <c r="AV91" s="42">
        <f>ROUND(IF(SUM($AM91:AU91)&gt;$M$58,0,IF((SUM($AM91:AU91)+AV36*$M$56)&gt;$M$58,$M$58-SUM($AM91:AU91),AV36*$M$56)),2)</f>
        <v>310</v>
      </c>
      <c r="AW91" s="42">
        <f>ROUND(IF(SUM($AM91:AV91)&gt;$M$58,0,IF((SUM($AM91:AV91)+AW36*$M$56)&gt;$M$58,$M$58-SUM($AM91:AV91),AW36*$M$56)),2)</f>
        <v>310</v>
      </c>
      <c r="AX91" s="42">
        <f>ROUND(IF(SUM($AM91:AW91)&gt;$M$58,0,IF((SUM($AM91:AW91)+AX36*$M$56)&gt;$M$58,$M$58-SUM($AM91:AW91),AX36*$M$56)),2)</f>
        <v>310</v>
      </c>
    </row>
    <row r="92" spans="1:50" x14ac:dyDescent="0.3">
      <c r="A92" s="38" t="str">
        <f t="shared" ref="A92:A95" si="16">A38</f>
        <v>Inside Sales</v>
      </c>
      <c r="O92" s="42">
        <f>ROUND(IF(SUM($N92:N92)&gt;$M$58,0,IF((SUM($N92:N92)+O37*$M$56)&gt;$M$58,$M$58-SUM($N92:N92),O37*$M$56)),2)</f>
        <v>0</v>
      </c>
      <c r="P92" s="42">
        <f>ROUND(IF(SUM($O92:O92)&gt;$M$58,0,IF((SUM($O92:O92)+P37*$M$56)&gt;$M$58,$M$58-SUM($O92:O92),P37*$M$56)),2)</f>
        <v>0</v>
      </c>
      <c r="Q92" s="42">
        <f>ROUND(IF(SUM($O92:P92)&gt;$M$58,0,IF((SUM($O92:P92)+Q37*$M$56)&gt;$M$58,$M$58-SUM($O92:P92),Q37*$M$56)),2)</f>
        <v>0</v>
      </c>
      <c r="R92" s="42">
        <f>ROUND(IF(SUM($O92:Q92)&gt;$M$58,0,IF((SUM($O92:Q92)+R37*$M$56)&gt;$M$58,$M$58-SUM($O92:Q92),R37*$M$56)),2)</f>
        <v>0</v>
      </c>
      <c r="S92" s="42">
        <f>ROUND(IF(SUM($O92:R92)&gt;$M$58,0,IF((SUM($O92:R92)+S37*$M$56)&gt;$M$58,$M$58-SUM($O92:R92),S37*$M$56)),2)</f>
        <v>0</v>
      </c>
      <c r="T92" s="42">
        <f>ROUND(IF(SUM($O92:S92)&gt;$M$58,0,IF((SUM($O92:S92)+T37*$M$56)&gt;$M$58,$M$58-SUM($O92:S92),T37*$M$56)),2)</f>
        <v>0</v>
      </c>
      <c r="U92" s="42">
        <f>ROUND(IF(SUM($O92:T92)&gt;$M$58,0,IF((SUM($O92:T92)+U37*$M$56)&gt;$M$58,$M$58-SUM($O92:T92),U37*$M$56)),2)</f>
        <v>0</v>
      </c>
      <c r="V92" s="42">
        <f>ROUND(IF(SUM($O92:U92)&gt;$M$58,0,IF((SUM($O92:U92)+V37*$M$56)&gt;$M$58,$M$58-SUM($O92:U92),V37*$M$56)),2)</f>
        <v>0</v>
      </c>
      <c r="W92" s="42">
        <f>ROUND(IF(SUM($O92:V92)&gt;$M$58,0,IF((SUM($O92:V92)+W37*$M$56)&gt;$M$58,$M$58-SUM($O92:V92),W37*$M$56)),2)</f>
        <v>0</v>
      </c>
      <c r="X92" s="42">
        <f>ROUND(IF(SUM($O92:W92)&gt;$M$58,0,IF((SUM($O92:W92)+X37*$M$56)&gt;$M$58,$M$58-SUM($O92:W92),X37*$M$56)),2)</f>
        <v>0</v>
      </c>
      <c r="Y92" s="42">
        <f>ROUND(IF(SUM($O92:X92)&gt;$M$58,0,IF((SUM($O92:X92)+Y37*$M$56)&gt;$M$58,$M$58-SUM($O92:X92),Y37*$M$56)),2)</f>
        <v>0</v>
      </c>
      <c r="Z92" s="42">
        <f>ROUND(IF(SUM($O92:Y92)&gt;$M$58,0,IF((SUM($O92:Y92)+Z37*$M$56)&gt;$M$58,$M$58-SUM($O92:Y92),Z37*$M$56)),2)</f>
        <v>0</v>
      </c>
      <c r="AA92" s="42">
        <f>ROUND(IF(SUM($N92:N92)&gt;$M$58,0,IF((SUM($N92:N92)+AA37*$M$56)&gt;$M$58,$M$58-SUM($N92:N92),AA37*$M$56)),2)</f>
        <v>0</v>
      </c>
      <c r="AB92" s="42">
        <f>ROUND(IF(SUM($AA92:AA92)&gt;$M$58,0,IF((SUM($AA92:AA92)+AB37*$M$56)&gt;$M$58,$M$58-SUM($AA92:AA92),AB37*$M$56)),2)</f>
        <v>0</v>
      </c>
      <c r="AC92" s="42">
        <f>ROUND(IF(SUM($AA92:AB92)&gt;$M$58,0,IF((SUM($AA92:AB92)+AC37*$M$56)&gt;$M$58,$M$58-SUM($AA92:AB92),AC37*$M$56)),2)</f>
        <v>0</v>
      </c>
      <c r="AD92" s="42">
        <f>ROUND(IF(SUM($AA92:AC92)&gt;$M$58,0,IF((SUM($AA92:AC92)+AD37*$M$56)&gt;$M$58,$M$58-SUM($AA92:AC92),AD37*$M$56)),2)</f>
        <v>0</v>
      </c>
      <c r="AE92" s="42">
        <f>ROUND(IF(SUM($AA92:AD92)&gt;$M$58,0,IF((SUM($AA92:AD92)+AE37*$M$56)&gt;$M$58,$M$58-SUM($AA92:AD92),AE37*$M$56)),2)</f>
        <v>0</v>
      </c>
      <c r="AF92" s="42">
        <f>ROUND(IF(SUM($AA92:AE92)&gt;$M$58,0,IF((SUM($AA92:AE92)+AF37*$M$56)&gt;$M$58,$M$58-SUM($AA92:AE92),AF37*$M$56)),2)</f>
        <v>0</v>
      </c>
      <c r="AG92" s="42">
        <f>ROUND(IF(SUM($AA92:AF92)&gt;$M$58,0,IF((SUM($AA92:AF92)+AG37*$M$56)&gt;$M$58,$M$58-SUM($AA92:AF92),AG37*$M$56)),2)</f>
        <v>0</v>
      </c>
      <c r="AH92" s="42">
        <f>ROUND(IF(SUM($AA92:AG92)&gt;$M$58,0,IF((SUM($AA92:AG92)+AH37*$M$56)&gt;$M$58,$M$58-SUM($AA92:AG92),AH37*$M$56)),2)</f>
        <v>0</v>
      </c>
      <c r="AI92" s="42">
        <f>ROUND(IF(SUM($AA92:AH92)&gt;$M$58,0,IF((SUM($AA92:AH92)+AI37*$M$56)&gt;$M$58,$M$58-SUM($AA92:AH92),AI37*$M$56)),2)</f>
        <v>0</v>
      </c>
      <c r="AJ92" s="42">
        <f>ROUND(IF(SUM($AA92:AI92)&gt;$M$58,0,IF((SUM($AA92:AI92)+AJ37*$M$56)&gt;$M$58,$M$58-SUM($AA92:AI92),AJ37*$M$56)),2)</f>
        <v>0</v>
      </c>
      <c r="AK92" s="42">
        <f>ROUND(IF(SUM($AA92:AJ92)&gt;$M$58,0,IF((SUM($AA92:AJ92)+AK37*$M$56)&gt;$M$58,$M$58-SUM($AA92:AJ92),AK37*$M$56)),2)</f>
        <v>0</v>
      </c>
      <c r="AL92" s="42">
        <f>ROUND(IF(SUM($AA92:AK92)&gt;$M$58,0,IF((SUM($AA92:AK92)+AL37*$M$56)&gt;$M$58,$M$58-SUM($AA92:AK92),AL37*$M$56)),2)</f>
        <v>0</v>
      </c>
      <c r="AM92" s="42">
        <f>ROUND(IF(SUM($N92:N92)&gt;$M$58,0,IF((SUM($N92:N92)+AM37*$M$56)&gt;$M$58,$M$58-SUM($N92:N92),AM37*$M$56)),2)</f>
        <v>0</v>
      </c>
      <c r="AN92" s="42">
        <f>ROUND(IF(SUM($AM92:AM92)&gt;$M$58,0,IF((SUM(AM92:$AM92)+AN37*$M$56)&gt;$M$58,$M$58-SUM($AM92:AM92),AN37*$M$56)),2)</f>
        <v>310</v>
      </c>
      <c r="AO92" s="42">
        <f>ROUND(IF(SUM($AM92:AN92)&gt;$M$58,0,IF((SUM($AM92:AN92)+AO37*$M$56)&gt;$M$58,$M$58-SUM($AM92:AN92),AO37*$M$56)),2)</f>
        <v>310</v>
      </c>
      <c r="AP92" s="42">
        <f>ROUND(IF(SUM($AM92:AO92)&gt;$M$58,0,IF((SUM($AM92:AO92)+AP37*$M$56)&gt;$M$58,$M$58-SUM($AM92:AO92),AP37*$M$56)),2)</f>
        <v>310</v>
      </c>
      <c r="AQ92" s="42">
        <f>ROUND(IF(SUM($AM92:AP92)&gt;$M$58,0,IF((SUM($AM92:AP92)+AQ37*$M$56)&gt;$M$58,$M$58-SUM($AM92:AP92),AQ37*$M$56)),2)</f>
        <v>310</v>
      </c>
      <c r="AR92" s="42">
        <f>ROUND(IF(SUM($AM92:AQ92)&gt;$M$58,0,IF((SUM($AM92:AQ92)+AR37*$M$56)&gt;$M$58,$M$58-SUM($AM92:AQ92),AR37*$M$56)),2)</f>
        <v>310</v>
      </c>
      <c r="AS92" s="42">
        <f>ROUND(IF(SUM($AM92:AR92)&gt;$M$58,0,IF((SUM($AM92:AR92)+AS37*$M$56)&gt;$M$58,$M$58-SUM($AM92:AR92),AS37*$M$56)),2)</f>
        <v>310</v>
      </c>
      <c r="AT92" s="42">
        <f>ROUND(IF(SUM($AM92:AS92)&gt;$M$58,0,IF((SUM($AM92:AS92)+AT37*$M$56)&gt;$M$58,$M$58-SUM($AM92:AS92),AT37*$M$56)),2)</f>
        <v>310</v>
      </c>
      <c r="AU92" s="42">
        <f>ROUND(IF(SUM($AM92:AT92)&gt;$M$58,0,IF((SUM($AM92:AT92)+AU37*$M$56)&gt;$M$58,$M$58-SUM($AM92:AT92),AU37*$M$56)),2)</f>
        <v>310</v>
      </c>
      <c r="AV92" s="42">
        <f>ROUND(IF(SUM($AM92:AU92)&gt;$M$58,0,IF((SUM($AM92:AU92)+AV37*$M$56)&gt;$M$58,$M$58-SUM($AM92:AU92),AV37*$M$56)),2)</f>
        <v>310</v>
      </c>
      <c r="AW92" s="42">
        <f>ROUND(IF(SUM($AM92:AV92)&gt;$M$58,0,IF((SUM($AM92:AV92)+AW37*$M$56)&gt;$M$58,$M$58-SUM($AM92:AV92),AW37*$M$56)),2)</f>
        <v>310</v>
      </c>
      <c r="AX92" s="42">
        <f>ROUND(IF(SUM($AM92:AW92)&gt;$M$58,0,IF((SUM($AM92:AW92)+AX37*$M$56)&gt;$M$58,$M$58-SUM($AM92:AW92),AX37*$M$56)),2)</f>
        <v>310</v>
      </c>
    </row>
    <row r="93" spans="1:50" x14ac:dyDescent="0.3">
      <c r="A93" s="38" t="str">
        <f t="shared" si="16"/>
        <v>Inside Sales</v>
      </c>
      <c r="O93" s="42">
        <f>ROUND(IF(SUM($N93:N93)&gt;$M$58,0,IF((SUM($N93:N93)+O38*$M$56)&gt;$M$58,$M$58-SUM($N93:N93),O38*$M$56)),2)</f>
        <v>0</v>
      </c>
      <c r="P93" s="42">
        <f>ROUND(IF(SUM($O93:O93)&gt;$M$58,0,IF((SUM($O93:O93)+P38*$M$56)&gt;$M$58,$M$58-SUM($O93:O93),P38*$M$56)),2)</f>
        <v>0</v>
      </c>
      <c r="Q93" s="42">
        <f>ROUND(IF(SUM($O93:P93)&gt;$M$58,0,IF((SUM($O93:P93)+Q38*$M$56)&gt;$M$58,$M$58-SUM($O93:P93),Q38*$M$56)),2)</f>
        <v>0</v>
      </c>
      <c r="R93" s="42">
        <f>ROUND(IF(SUM($O93:Q93)&gt;$M$58,0,IF((SUM($O93:Q93)+R38*$M$56)&gt;$M$58,$M$58-SUM($O93:Q93),R38*$M$56)),2)</f>
        <v>0</v>
      </c>
      <c r="S93" s="42">
        <f>ROUND(IF(SUM($O93:R93)&gt;$M$58,0,IF((SUM($O93:R93)+S38*$M$56)&gt;$M$58,$M$58-SUM($O93:R93),S38*$M$56)),2)</f>
        <v>0</v>
      </c>
      <c r="T93" s="42">
        <f>ROUND(IF(SUM($O93:S93)&gt;$M$58,0,IF((SUM($O93:S93)+T38*$M$56)&gt;$M$58,$M$58-SUM($O93:S93),T38*$M$56)),2)</f>
        <v>0</v>
      </c>
      <c r="U93" s="42">
        <f>ROUND(IF(SUM($O93:T93)&gt;$M$58,0,IF((SUM($O93:T93)+U38*$M$56)&gt;$M$58,$M$58-SUM($O93:T93),U38*$M$56)),2)</f>
        <v>0</v>
      </c>
      <c r="V93" s="42">
        <f>ROUND(IF(SUM($O93:U93)&gt;$M$58,0,IF((SUM($O93:U93)+V38*$M$56)&gt;$M$58,$M$58-SUM($O93:U93),V38*$M$56)),2)</f>
        <v>0</v>
      </c>
      <c r="W93" s="42">
        <f>ROUND(IF(SUM($O93:V93)&gt;$M$58,0,IF((SUM($O93:V93)+W38*$M$56)&gt;$M$58,$M$58-SUM($O93:V93),W38*$M$56)),2)</f>
        <v>0</v>
      </c>
      <c r="X93" s="42">
        <f>ROUND(IF(SUM($O93:W93)&gt;$M$58,0,IF((SUM($O93:W93)+X38*$M$56)&gt;$M$58,$M$58-SUM($O93:W93),X38*$M$56)),2)</f>
        <v>0</v>
      </c>
      <c r="Y93" s="42">
        <f>ROUND(IF(SUM($O93:X93)&gt;$M$58,0,IF((SUM($O93:X93)+Y38*$M$56)&gt;$M$58,$M$58-SUM($O93:X93),Y38*$M$56)),2)</f>
        <v>0</v>
      </c>
      <c r="Z93" s="42">
        <f>ROUND(IF(SUM($O93:Y93)&gt;$M$58,0,IF((SUM($O93:Y93)+Z38*$M$56)&gt;$M$58,$M$58-SUM($O93:Y93),Z38*$M$56)),2)</f>
        <v>0</v>
      </c>
      <c r="AA93" s="42">
        <f>ROUND(IF(SUM($N93:N93)&gt;$M$58,0,IF((SUM($N93:N93)+AA38*$M$56)&gt;$M$58,$M$58-SUM($N93:N93),AA38*$M$56)),2)</f>
        <v>0</v>
      </c>
      <c r="AB93" s="42">
        <f>ROUND(IF(SUM($AA93:AA93)&gt;$M$58,0,IF((SUM($AA93:AA93)+AB38*$M$56)&gt;$M$58,$M$58-SUM($AA93:AA93),AB38*$M$56)),2)</f>
        <v>0</v>
      </c>
      <c r="AC93" s="42">
        <f>ROUND(IF(SUM($AA93:AB93)&gt;$M$58,0,IF((SUM($AA93:AB93)+AC38*$M$56)&gt;$M$58,$M$58-SUM($AA93:AB93),AC38*$M$56)),2)</f>
        <v>0</v>
      </c>
      <c r="AD93" s="42">
        <f>ROUND(IF(SUM($AA93:AC93)&gt;$M$58,0,IF((SUM($AA93:AC93)+AD38*$M$56)&gt;$M$58,$M$58-SUM($AA93:AC93),AD38*$M$56)),2)</f>
        <v>0</v>
      </c>
      <c r="AE93" s="42">
        <f>ROUND(IF(SUM($AA93:AD93)&gt;$M$58,0,IF((SUM($AA93:AD93)+AE38*$M$56)&gt;$M$58,$M$58-SUM($AA93:AD93),AE38*$M$56)),2)</f>
        <v>0</v>
      </c>
      <c r="AF93" s="42">
        <f>ROUND(IF(SUM($AA93:AE93)&gt;$M$58,0,IF((SUM($AA93:AE93)+AF38*$M$56)&gt;$M$58,$M$58-SUM($AA93:AE93),AF38*$M$56)),2)</f>
        <v>0</v>
      </c>
      <c r="AG93" s="42">
        <f>ROUND(IF(SUM($AA93:AF93)&gt;$M$58,0,IF((SUM($AA93:AF93)+AG38*$M$56)&gt;$M$58,$M$58-SUM($AA93:AF93),AG38*$M$56)),2)</f>
        <v>0</v>
      </c>
      <c r="AH93" s="42">
        <f>ROUND(IF(SUM($AA93:AG93)&gt;$M$58,0,IF((SUM($AA93:AG93)+AH38*$M$56)&gt;$M$58,$M$58-SUM($AA93:AG93),AH38*$M$56)),2)</f>
        <v>0</v>
      </c>
      <c r="AI93" s="42">
        <f>ROUND(IF(SUM($AA93:AH93)&gt;$M$58,0,IF((SUM($AA93:AH93)+AI38*$M$56)&gt;$M$58,$M$58-SUM($AA93:AH93),AI38*$M$56)),2)</f>
        <v>0</v>
      </c>
      <c r="AJ93" s="42">
        <f>ROUND(IF(SUM($AA93:AI93)&gt;$M$58,0,IF((SUM($AA93:AI93)+AJ38*$M$56)&gt;$M$58,$M$58-SUM($AA93:AI93),AJ38*$M$56)),2)</f>
        <v>0</v>
      </c>
      <c r="AK93" s="42">
        <f>ROUND(IF(SUM($AA93:AJ93)&gt;$M$58,0,IF((SUM($AA93:AJ93)+AK38*$M$56)&gt;$M$58,$M$58-SUM($AA93:AJ93),AK38*$M$56)),2)</f>
        <v>0</v>
      </c>
      <c r="AL93" s="42">
        <f>ROUND(IF(SUM($AA93:AK93)&gt;$M$58,0,IF((SUM($AA93:AK93)+AL38*$M$56)&gt;$M$58,$M$58-SUM($AA93:AK93),AL38*$M$56)),2)</f>
        <v>0</v>
      </c>
      <c r="AM93" s="42">
        <f>ROUND(IF(SUM($N93:N93)&gt;$M$58,0,IF((SUM($N93:N93)+AM38*$M$56)&gt;$M$58,$M$58-SUM($N93:N93),AM38*$M$56)),2)</f>
        <v>0</v>
      </c>
      <c r="AN93" s="42">
        <f>ROUND(IF(SUM($AM93:AM93)&gt;$M$58,0,IF((SUM(AM93:$AM93)+AN38*$M$56)&gt;$M$58,$M$58-SUM($AM93:AM93),AN38*$M$56)),2)</f>
        <v>0</v>
      </c>
      <c r="AO93" s="42">
        <f>ROUND(IF(SUM($AM93:AN93)&gt;$M$58,0,IF((SUM($AM93:AN93)+AO38*$M$56)&gt;$M$58,$M$58-SUM($AM93:AN93),AO38*$M$56)),2)</f>
        <v>310</v>
      </c>
      <c r="AP93" s="42">
        <f>ROUND(IF(SUM($AM93:AO93)&gt;$M$58,0,IF((SUM($AM93:AO93)+AP38*$M$56)&gt;$M$58,$M$58-SUM($AM93:AO93),AP38*$M$56)),2)</f>
        <v>310</v>
      </c>
      <c r="AQ93" s="42">
        <f>ROUND(IF(SUM($AM93:AP93)&gt;$M$58,0,IF((SUM($AM93:AP93)+AQ38*$M$56)&gt;$M$58,$M$58-SUM($AM93:AP93),AQ38*$M$56)),2)</f>
        <v>310</v>
      </c>
      <c r="AR93" s="42">
        <f>ROUND(IF(SUM($AM93:AQ93)&gt;$M$58,0,IF((SUM($AM93:AQ93)+AR38*$M$56)&gt;$M$58,$M$58-SUM($AM93:AQ93),AR38*$M$56)),2)</f>
        <v>310</v>
      </c>
      <c r="AS93" s="42">
        <f>ROUND(IF(SUM($AM93:AR93)&gt;$M$58,0,IF((SUM($AM93:AR93)+AS38*$M$56)&gt;$M$58,$M$58-SUM($AM93:AR93),AS38*$M$56)),2)</f>
        <v>310</v>
      </c>
      <c r="AT93" s="42">
        <f>ROUND(IF(SUM($AM93:AS93)&gt;$M$58,0,IF((SUM($AM93:AS93)+AT38*$M$56)&gt;$M$58,$M$58-SUM($AM93:AS93),AT38*$M$56)),2)</f>
        <v>310</v>
      </c>
      <c r="AU93" s="42">
        <f>ROUND(IF(SUM($AM93:AT93)&gt;$M$58,0,IF((SUM($AM93:AT93)+AU38*$M$56)&gt;$M$58,$M$58-SUM($AM93:AT93),AU38*$M$56)),2)</f>
        <v>310</v>
      </c>
      <c r="AV93" s="42">
        <f>ROUND(IF(SUM($AM93:AU93)&gt;$M$58,0,IF((SUM($AM93:AU93)+AV38*$M$56)&gt;$M$58,$M$58-SUM($AM93:AU93),AV38*$M$56)),2)</f>
        <v>310</v>
      </c>
      <c r="AW93" s="42">
        <f>ROUND(IF(SUM($AM93:AV93)&gt;$M$58,0,IF((SUM($AM93:AV93)+AW38*$M$56)&gt;$M$58,$M$58-SUM($AM93:AV93),AW38*$M$56)),2)</f>
        <v>310</v>
      </c>
      <c r="AX93" s="42">
        <f>ROUND(IF(SUM($AM93:AW93)&gt;$M$58,0,IF((SUM($AM93:AW93)+AX38*$M$56)&gt;$M$58,$M$58-SUM($AM93:AW93),AX38*$M$56)),2)</f>
        <v>310</v>
      </c>
    </row>
    <row r="94" spans="1:50" x14ac:dyDescent="0.3">
      <c r="A94" s="38" t="str">
        <f t="shared" si="16"/>
        <v>Inside Sales-EU</v>
      </c>
      <c r="O94" s="42">
        <f>ROUND(IF(SUM($N94:N94)&gt;$M$58,0,IF((SUM($N94:N94)+O39*$M$56)&gt;$M$58,$M$58-SUM($N94:N94),O39*$M$56)),2)</f>
        <v>0</v>
      </c>
      <c r="P94" s="42">
        <f>ROUND(IF(SUM($O94:O94)&gt;$M$58,0,IF((SUM($O94:O94)+P39*$M$56)&gt;$M$58,$M$58-SUM($O94:O94),P39*$M$56)),2)</f>
        <v>0</v>
      </c>
      <c r="Q94" s="42">
        <f>ROUND(IF(SUM($O94:P94)&gt;$M$58,0,IF((SUM($O94:P94)+Q39*$M$56)&gt;$M$58,$M$58-SUM($O94:P94),Q39*$M$56)),2)</f>
        <v>0</v>
      </c>
      <c r="R94" s="42">
        <f>ROUND(IF(SUM($O94:Q94)&gt;$M$58,0,IF((SUM($O94:Q94)+R39*$M$56)&gt;$M$58,$M$58-SUM($O94:Q94),R39*$M$56)),2)</f>
        <v>0</v>
      </c>
      <c r="S94" s="42">
        <f>ROUND(IF(SUM($O94:R94)&gt;$M$58,0,IF((SUM($O94:R94)+S39*$M$56)&gt;$M$58,$M$58-SUM($O94:R94),S39*$M$56)),2)</f>
        <v>0</v>
      </c>
      <c r="T94" s="42">
        <f>ROUND(IF(SUM($O94:S94)&gt;$M$58,0,IF((SUM($O94:S94)+T39*$M$56)&gt;$M$58,$M$58-SUM($O94:S94),T39*$M$56)),2)</f>
        <v>0</v>
      </c>
      <c r="U94" s="42">
        <f>ROUND(IF(SUM($O94:T94)&gt;$M$58,0,IF((SUM($O94:T94)+U39*$M$56)&gt;$M$58,$M$58-SUM($O94:T94),U39*$M$56)),2)</f>
        <v>0</v>
      </c>
      <c r="V94" s="42">
        <f>ROUND(IF(SUM($O94:U94)&gt;$M$58,0,IF((SUM($O94:U94)+V39*$M$56)&gt;$M$58,$M$58-SUM($O94:U94),V39*$M$56)),2)</f>
        <v>0</v>
      </c>
      <c r="W94" s="42">
        <f>ROUND(IF(SUM($O94:V94)&gt;$M$58,0,IF((SUM($O94:V94)+W39*$M$56)&gt;$M$58,$M$58-SUM($O94:V94),W39*$M$56)),2)</f>
        <v>0</v>
      </c>
      <c r="X94" s="42">
        <f>ROUND(IF(SUM($O94:W94)&gt;$M$58,0,IF((SUM($O94:W94)+X39*$M$56)&gt;$M$58,$M$58-SUM($O94:W94),X39*$M$56)),2)</f>
        <v>0</v>
      </c>
      <c r="Y94" s="42">
        <f>ROUND(IF(SUM($O94:X94)&gt;$M$58,0,IF((SUM($O94:X94)+Y39*$M$56)&gt;$M$58,$M$58-SUM($O94:X94),Y39*$M$56)),2)</f>
        <v>0</v>
      </c>
      <c r="Z94" s="42">
        <f>ROUND(IF(SUM($O94:Y94)&gt;$M$58,0,IF((SUM($O94:Y94)+Z39*$M$56)&gt;$M$58,$M$58-SUM($O94:Y94),Z39*$M$56)),2)</f>
        <v>0</v>
      </c>
      <c r="AA94" s="42">
        <f>ROUND(IF(SUM($N94:N94)&gt;$M$58,0,IF((SUM($N94:N94)+AA39*$M$56)&gt;$M$58,$M$58-SUM($N94:N94),AA39*$M$56)),2)</f>
        <v>0</v>
      </c>
      <c r="AB94" s="42">
        <f>ROUND(IF(SUM($AA94:AA94)&gt;$M$58,0,IF((SUM($AA94:AA94)+AB39*$M$56)&gt;$M$58,$M$58-SUM($AA94:AA94),AB39*$M$56)),2)</f>
        <v>0</v>
      </c>
      <c r="AC94" s="42">
        <f>ROUND(IF(SUM($AA94:AB94)&gt;$M$58,0,IF((SUM($AA94:AB94)+AC39*$M$56)&gt;$M$58,$M$58-SUM($AA94:AB94),AC39*$M$56)),2)</f>
        <v>0</v>
      </c>
      <c r="AD94" s="42">
        <f>ROUND(IF(SUM($AA94:AC94)&gt;$M$58,0,IF((SUM($AA94:AC94)+AD39*$M$56)&gt;$M$58,$M$58-SUM($AA94:AC94),AD39*$M$56)),2)</f>
        <v>0</v>
      </c>
      <c r="AE94" s="42">
        <f>ROUND(IF(SUM($AA94:AD94)&gt;$M$58,0,IF((SUM($AA94:AD94)+AE39*$M$56)&gt;$M$58,$M$58-SUM($AA94:AD94),AE39*$M$56)),2)</f>
        <v>0</v>
      </c>
      <c r="AF94" s="42">
        <f>ROUND(IF(SUM($AA94:AE94)&gt;$M$58,0,IF((SUM($AA94:AE94)+AF39*$M$56)&gt;$M$58,$M$58-SUM($AA94:AE94),AF39*$M$56)),2)</f>
        <v>0</v>
      </c>
      <c r="AG94" s="42">
        <f>ROUND(IF(SUM($AA94:AF94)&gt;$M$58,0,IF((SUM($AA94:AF94)+AG39*$M$56)&gt;$M$58,$M$58-SUM($AA94:AF94),AG39*$M$56)),2)</f>
        <v>0</v>
      </c>
      <c r="AH94" s="42">
        <f>ROUND(IF(SUM($AA94:AG94)&gt;$M$58,0,IF((SUM($AA94:AG94)+AH39*$M$56)&gt;$M$58,$M$58-SUM($AA94:AG94),AH39*$M$56)),2)</f>
        <v>0</v>
      </c>
      <c r="AI94" s="42">
        <f>ROUND(IF(SUM($AA94:AH94)&gt;$M$58,0,IF((SUM($AA94:AH94)+AI39*$M$56)&gt;$M$58,$M$58-SUM($AA94:AH94),AI39*$M$56)),2)</f>
        <v>0</v>
      </c>
      <c r="AJ94" s="42">
        <f>ROUND(IF(SUM($AA94:AI94)&gt;$M$58,0,IF((SUM($AA94:AI94)+AJ39*$M$56)&gt;$M$58,$M$58-SUM($AA94:AI94),AJ39*$M$56)),2)</f>
        <v>0</v>
      </c>
      <c r="AK94" s="42">
        <f>ROUND(IF(SUM($AA94:AJ94)&gt;$M$58,0,IF((SUM($AA94:AJ94)+AK39*$M$56)&gt;$M$58,$M$58-SUM($AA94:AJ94),AK39*$M$56)),2)</f>
        <v>0</v>
      </c>
      <c r="AL94" s="42">
        <f>ROUND(IF(SUM($AA94:AK94)&gt;$M$58,0,IF((SUM($AA94:AK94)+AL39*$M$56)&gt;$M$58,$M$58-SUM($AA94:AK94),AL39*$M$56)),2)</f>
        <v>0</v>
      </c>
      <c r="AM94" s="42">
        <f>ROUND(IF(SUM($N94:N94)&gt;$M$58,0,IF((SUM($N94:N94)+AM39*$M$56)&gt;$M$58,$M$58-SUM($N94:N94),AM39*$M$56)),2)</f>
        <v>0</v>
      </c>
      <c r="AN94" s="42">
        <f>ROUND(IF(SUM($AM94:AM94)&gt;$M$58,0,IF((SUM(AM94:$AM94)+AN39*$M$56)&gt;$M$58,$M$58-SUM($AM94:AM94),AN39*$M$56)),2)</f>
        <v>0</v>
      </c>
      <c r="AO94" s="42">
        <f>ROUND(IF(SUM($AM94:AN94)&gt;$M$58,0,IF((SUM($AM94:AN94)+AO39*$M$56)&gt;$M$58,$M$58-SUM($AM94:AN94),AO39*$M$56)),2)</f>
        <v>310</v>
      </c>
      <c r="AP94" s="42">
        <f>ROUND(IF(SUM($AM94:AO94)&gt;$M$58,0,IF((SUM($AM94:AO94)+AP39*$M$56)&gt;$M$58,$M$58-SUM($AM94:AO94),AP39*$M$56)),2)</f>
        <v>310</v>
      </c>
      <c r="AQ94" s="42">
        <f>ROUND(IF(SUM($AM94:AP94)&gt;$M$58,0,IF((SUM($AM94:AP94)+AQ39*$M$56)&gt;$M$58,$M$58-SUM($AM94:AP94),AQ39*$M$56)),2)</f>
        <v>310</v>
      </c>
      <c r="AR94" s="42">
        <f>ROUND(IF(SUM($AM94:AQ94)&gt;$M$58,0,IF((SUM($AM94:AQ94)+AR39*$M$56)&gt;$M$58,$M$58-SUM($AM94:AQ94),AR39*$M$56)),2)</f>
        <v>310</v>
      </c>
      <c r="AS94" s="42">
        <f>ROUND(IF(SUM($AM94:AR94)&gt;$M$58,0,IF((SUM($AM94:AR94)+AS39*$M$56)&gt;$M$58,$M$58-SUM($AM94:AR94),AS39*$M$56)),2)</f>
        <v>310</v>
      </c>
      <c r="AT94" s="42">
        <f>ROUND(IF(SUM($AM94:AS94)&gt;$M$58,0,IF((SUM($AM94:AS94)+AT39*$M$56)&gt;$M$58,$M$58-SUM($AM94:AS94),AT39*$M$56)),2)</f>
        <v>310</v>
      </c>
      <c r="AU94" s="42">
        <f>ROUND(IF(SUM($AM94:AT94)&gt;$M$58,0,IF((SUM($AM94:AT94)+AU39*$M$56)&gt;$M$58,$M$58-SUM($AM94:AT94),AU39*$M$56)),2)</f>
        <v>310</v>
      </c>
      <c r="AV94" s="42">
        <f>ROUND(IF(SUM($AM94:AU94)&gt;$M$58,0,IF((SUM($AM94:AU94)+AV39*$M$56)&gt;$M$58,$M$58-SUM($AM94:AU94),AV39*$M$56)),2)</f>
        <v>310</v>
      </c>
      <c r="AW94" s="42">
        <f>ROUND(IF(SUM($AM94:AV94)&gt;$M$58,0,IF((SUM($AM94:AV94)+AW39*$M$56)&gt;$M$58,$M$58-SUM($AM94:AV94),AW39*$M$56)),2)</f>
        <v>310</v>
      </c>
      <c r="AX94" s="42">
        <f>ROUND(IF(SUM($AM94:AW94)&gt;$M$58,0,IF((SUM($AM94:AW94)+AX39*$M$56)&gt;$M$58,$M$58-SUM($AM94:AW94),AX39*$M$56)),2)</f>
        <v>310</v>
      </c>
    </row>
    <row r="95" spans="1:50" x14ac:dyDescent="0.3">
      <c r="A95" s="38" t="str">
        <f t="shared" si="16"/>
        <v>Software Channel Prog. Manager</v>
      </c>
      <c r="O95" s="42">
        <f>ROUND(IF(SUM($N95:N95)&gt;$M$58,0,IF((SUM($N95:N95)+O40*$M$56)&gt;$M$58,$M$58-SUM($N95:N95),O40*$M$56)),2)</f>
        <v>0</v>
      </c>
      <c r="P95" s="42">
        <f>ROUND(IF(SUM($O95:O95)&gt;$M$58,0,IF((SUM($O95:O95)+P40*$M$56)&gt;$M$58,$M$58-SUM($O95:O95),P40*$M$56)),2)</f>
        <v>0</v>
      </c>
      <c r="Q95" s="42">
        <f>ROUND(IF(SUM($O95:P95)&gt;$M$58,0,IF((SUM($O95:P95)+Q40*$M$56)&gt;$M$58,$M$58-SUM($O95:P95),Q40*$M$56)),2)</f>
        <v>0</v>
      </c>
      <c r="R95" s="42">
        <f>ROUND(IF(SUM($O95:Q95)&gt;$M$58,0,IF((SUM($O95:Q95)+R40*$M$56)&gt;$M$58,$M$58-SUM($O95:Q95),R40*$M$56)),2)</f>
        <v>0</v>
      </c>
      <c r="S95" s="42">
        <f>ROUND(IF(SUM($O95:R95)&gt;$M$58,0,IF((SUM($O95:R95)+S40*$M$56)&gt;$M$58,$M$58-SUM($O95:R95),S40*$M$56)),2)</f>
        <v>0</v>
      </c>
      <c r="T95" s="42">
        <f>ROUND(IF(SUM($O95:S95)&gt;$M$58,0,IF((SUM($O95:S95)+T40*$M$56)&gt;$M$58,$M$58-SUM($O95:S95),T40*$M$56)),2)</f>
        <v>0</v>
      </c>
      <c r="U95" s="42">
        <f>ROUND(IF(SUM($O95:T95)&gt;$M$58,0,IF((SUM($O95:T95)+U40*$M$56)&gt;$M$58,$M$58-SUM($O95:T95),U40*$M$56)),2)</f>
        <v>0</v>
      </c>
      <c r="V95" s="42">
        <f>ROUND(IF(SUM($O95:U95)&gt;$M$58,0,IF((SUM($O95:U95)+V40*$M$56)&gt;$M$58,$M$58-SUM($O95:U95),V40*$M$56)),2)</f>
        <v>0</v>
      </c>
      <c r="W95" s="42">
        <f>ROUND(IF(SUM($O95:V95)&gt;$M$58,0,IF((SUM($O95:V95)+W40*$M$56)&gt;$M$58,$M$58-SUM($O95:V95),W40*$M$56)),2)</f>
        <v>0</v>
      </c>
      <c r="X95" s="42">
        <f>ROUND(IF(SUM($O95:W95)&gt;$M$58,0,IF((SUM($O95:W95)+X40*$M$56)&gt;$M$58,$M$58-SUM($O95:W95),X40*$M$56)),2)</f>
        <v>0</v>
      </c>
      <c r="Y95" s="42">
        <f>ROUND(IF(SUM($O95:X95)&gt;$M$58,0,IF((SUM($O95:X95)+Y40*$M$56)&gt;$M$58,$M$58-SUM($O95:X95),Y40*$M$56)),2)</f>
        <v>0</v>
      </c>
      <c r="Z95" s="42">
        <f>ROUND(IF(SUM($O95:Y95)&gt;$M$58,0,IF((SUM($O95:Y95)+Z40*$M$56)&gt;$M$58,$M$58-SUM($O95:Y95),Z40*$M$56)),2)</f>
        <v>0</v>
      </c>
      <c r="AA95" s="42">
        <f>ROUND(IF(SUM($N95:N95)&gt;$M$58,0,IF((SUM($N95:N95)+AA40*$M$56)&gt;$M$58,$M$58-SUM($N95:N95),AA40*$M$56)),2)</f>
        <v>0</v>
      </c>
      <c r="AB95" s="42">
        <f>ROUND(IF(SUM($AA95:AA95)&gt;$M$58,0,IF((SUM($AA95:AA95)+AB40*$M$56)&gt;$M$58,$M$58-SUM($AA95:AA95),AB40*$M$56)),2)</f>
        <v>0</v>
      </c>
      <c r="AC95" s="42">
        <f>ROUND(IF(SUM($AA95:AB95)&gt;$M$58,0,IF((SUM($AA95:AB95)+AC40*$M$56)&gt;$M$58,$M$58-SUM($AA95:AB95),AC40*$M$56)),2)</f>
        <v>0</v>
      </c>
      <c r="AD95" s="42">
        <f>ROUND(IF(SUM($AA95:AC95)&gt;$M$58,0,IF((SUM($AA95:AC95)+AD40*$M$56)&gt;$M$58,$M$58-SUM($AA95:AC95),AD40*$M$56)),2)</f>
        <v>0</v>
      </c>
      <c r="AE95" s="42">
        <f>ROUND(IF(SUM($AA95:AD95)&gt;$M$58,0,IF((SUM($AA95:AD95)+AE40*$M$56)&gt;$M$58,$M$58-SUM($AA95:AD95),AE40*$M$56)),2)</f>
        <v>0</v>
      </c>
      <c r="AF95" s="42">
        <f>ROUND(IF(SUM($AA95:AE95)&gt;$M$58,0,IF((SUM($AA95:AE95)+AF40*$M$56)&gt;$M$58,$M$58-SUM($AA95:AE95),AF40*$M$56)),2)</f>
        <v>0</v>
      </c>
      <c r="AG95" s="42">
        <f>ROUND(IF(SUM($AA95:AF95)&gt;$M$58,0,IF((SUM($AA95:AF95)+AG40*$M$56)&gt;$M$58,$M$58-SUM($AA95:AF95),AG40*$M$56)),2)</f>
        <v>0</v>
      </c>
      <c r="AH95" s="42">
        <f>ROUND(IF(SUM($AA95:AG95)&gt;$M$58,0,IF((SUM($AA95:AG95)+AH40*$M$56)&gt;$M$58,$M$58-SUM($AA95:AG95),AH40*$M$56)),2)</f>
        <v>0</v>
      </c>
      <c r="AI95" s="42">
        <f>ROUND(IF(SUM($AA95:AH95)&gt;$M$58,0,IF((SUM($AA95:AH95)+AI40*$M$56)&gt;$M$58,$M$58-SUM($AA95:AH95),AI40*$M$56)),2)</f>
        <v>0</v>
      </c>
      <c r="AJ95" s="42">
        <f>ROUND(IF(SUM($AA95:AI95)&gt;$M$58,0,IF((SUM($AA95:AI95)+AJ40*$M$56)&gt;$M$58,$M$58-SUM($AA95:AI95),AJ40*$M$56)),2)</f>
        <v>0</v>
      </c>
      <c r="AK95" s="42">
        <f>ROUND(IF(SUM($AA95:AJ95)&gt;$M$58,0,IF((SUM($AA95:AJ95)+AK40*$M$56)&gt;$M$58,$M$58-SUM($AA95:AJ95),AK40*$M$56)),2)</f>
        <v>0</v>
      </c>
      <c r="AL95" s="42">
        <f>ROUND(IF(SUM($AA95:AK95)&gt;$M$58,0,IF((SUM($AA95:AK95)+AL40*$M$56)&gt;$M$58,$M$58-SUM($AA95:AK95),AL40*$M$56)),2)</f>
        <v>0</v>
      </c>
      <c r="AM95" s="42">
        <f>ROUND(IF(SUM($N95:N95)&gt;$M$58,0,IF((SUM($N95:N95)+AM40*$M$56)&gt;$M$58,$M$58-SUM($N95:N95),AM40*$M$56)),2)</f>
        <v>465</v>
      </c>
      <c r="AN95" s="42">
        <f>ROUND(IF(SUM($AM95:AM95)&gt;$M$58,0,IF((SUM(AM95:$AM95)+AN40*$M$56)&gt;$M$58,$M$58-SUM($AM95:AM95),AN40*$M$56)),2)</f>
        <v>465</v>
      </c>
      <c r="AO95" s="42">
        <f>ROUND(IF(SUM($AM95:AN95)&gt;$M$58,0,IF((SUM($AM95:AN95)+AO40*$M$56)&gt;$M$58,$M$58-SUM($AM95:AN95),AO40*$M$56)),2)</f>
        <v>465</v>
      </c>
      <c r="AP95" s="42">
        <f>ROUND(IF(SUM($AM95:AO95)&gt;$M$58,0,IF((SUM($AM95:AO95)+AP40*$M$56)&gt;$M$58,$M$58-SUM($AM95:AO95),AP40*$M$56)),2)</f>
        <v>465</v>
      </c>
      <c r="AQ95" s="42">
        <f>ROUND(IF(SUM($AM95:AP95)&gt;$M$58,0,IF((SUM($AM95:AP95)+AQ40*$M$56)&gt;$M$58,$M$58-SUM($AM95:AP95),AQ40*$M$56)),2)</f>
        <v>465</v>
      </c>
      <c r="AR95" s="42">
        <f>ROUND(IF(SUM($AM95:AQ95)&gt;$M$58,0,IF((SUM($AM95:AQ95)+AR40*$M$56)&gt;$M$58,$M$58-SUM($AM95:AQ95),AR40*$M$56)),2)</f>
        <v>465</v>
      </c>
      <c r="AS95" s="42">
        <f>ROUND(IF(SUM($AM95:AR95)&gt;$M$58,0,IF((SUM($AM95:AR95)+AS40*$M$56)&gt;$M$58,$M$58-SUM($AM95:AR95),AS40*$M$56)),2)</f>
        <v>465</v>
      </c>
      <c r="AT95" s="42">
        <f>ROUND(IF(SUM($AM95:AS95)&gt;$M$58,0,IF((SUM($AM95:AS95)+AT40*$M$56)&gt;$M$58,$M$58-SUM($AM95:AS95),AT40*$M$56)),2)</f>
        <v>465</v>
      </c>
      <c r="AU95" s="42">
        <f>ROUND(IF(SUM($AM95:AT95)&gt;$M$58,0,IF((SUM($AM95:AT95)+AU40*$M$56)&gt;$M$58,$M$58-SUM($AM95:AT95),AU40*$M$56)),2)</f>
        <v>465</v>
      </c>
      <c r="AV95" s="42">
        <f>ROUND(IF(SUM($AM95:AU95)&gt;$M$58,0,IF((SUM($AM95:AU95)+AV40*$M$56)&gt;$M$58,$M$58-SUM($AM95:AU95),AV40*$M$56)),2)</f>
        <v>465</v>
      </c>
      <c r="AW95" s="42">
        <f>ROUND(IF(SUM($AM95:AV95)&gt;$M$58,0,IF((SUM($AM95:AV95)+AW40*$M$56)&gt;$M$58,$M$58-SUM($AM95:AV95),AW40*$M$56)),2)</f>
        <v>465</v>
      </c>
      <c r="AX95" s="42">
        <f>ROUND(IF(SUM($AM95:AW95)&gt;$M$58,0,IF((SUM($AM95:AW95)+AX40*$M$56)&gt;$M$58,$M$58-SUM($AM95:AW95),AX40*$M$56)),2)</f>
        <v>465</v>
      </c>
    </row>
    <row r="96" spans="1:50" x14ac:dyDescent="0.3">
      <c r="A96" s="38" t="str">
        <f>A50</f>
        <v>Professional Services</v>
      </c>
      <c r="O96" s="42">
        <f>ROUND(IF(SUM($N96:N96)&gt;$M$58,0,IF((SUM($N96:N96)+O41*$M$56)&gt;$M$58,$M$58-SUM($N96:N96),O41*$M$56)),2)</f>
        <v>0</v>
      </c>
      <c r="P96" s="42">
        <f>ROUND(IF(SUM($O96:O96)&gt;$M$58,0,IF((SUM($O96:O96)+P41*$M$56)&gt;$M$58,$M$58-SUM($O96:O96),P41*$M$56)),2)</f>
        <v>0</v>
      </c>
      <c r="Q96" s="42">
        <f>ROUND(IF(SUM($O96:P96)&gt;$M$58,0,IF((SUM($O96:P96)+Q41*$M$56)&gt;$M$58,$M$58-SUM($O96:P96),Q41*$M$56)),2)</f>
        <v>0</v>
      </c>
      <c r="R96" s="42">
        <f>ROUND(IF(SUM($O96:Q96)&gt;$M$58,0,IF((SUM($O96:Q96)+R41*$M$56)&gt;$M$58,$M$58-SUM($O96:Q96),R41*$M$56)),2)</f>
        <v>0</v>
      </c>
      <c r="S96" s="42">
        <f>ROUND(IF(SUM($O96:R96)&gt;$M$58,0,IF((SUM($O96:R96)+S41*$M$56)&gt;$M$58,$M$58-SUM($O96:R96),S41*$M$56)),2)</f>
        <v>0</v>
      </c>
      <c r="T96" s="42">
        <f>ROUND(IF(SUM($O96:S96)&gt;$M$58,0,IF((SUM($O96:S96)+T41*$M$56)&gt;$M$58,$M$58-SUM($O96:S96),T41*$M$56)),2)</f>
        <v>0</v>
      </c>
      <c r="U96" s="42">
        <f>ROUND(IF(SUM($O96:T96)&gt;$M$58,0,IF((SUM($O96:T96)+U41*$M$56)&gt;$M$58,$M$58-SUM($O96:T96),U41*$M$56)),2)</f>
        <v>0</v>
      </c>
      <c r="V96" s="42">
        <f>ROUND(IF(SUM($O96:U96)&gt;$M$58,0,IF((SUM($O96:U96)+V41*$M$56)&gt;$M$58,$M$58-SUM($O96:U96),V41*$M$56)),2)</f>
        <v>0</v>
      </c>
      <c r="W96" s="42">
        <f>ROUND(IF(SUM($O96:V96)&gt;$M$58,0,IF((SUM($O96:V96)+W41*$M$56)&gt;$M$58,$M$58-SUM($O96:V96),W41*$M$56)),2)</f>
        <v>0</v>
      </c>
      <c r="X96" s="42">
        <f>ROUND(IF(SUM($O96:W96)&gt;$M$58,0,IF((SUM($O96:W96)+X41*$M$56)&gt;$M$58,$M$58-SUM($O96:W96),X41*$M$56)),2)</f>
        <v>0</v>
      </c>
      <c r="Y96" s="42">
        <f>ROUND(IF(SUM($O96:X96)&gt;$M$58,0,IF((SUM($O96:X96)+Y41*$M$56)&gt;$M$58,$M$58-SUM($O96:X96),Y41*$M$56)),2)</f>
        <v>0</v>
      </c>
      <c r="Z96" s="42">
        <f>ROUND(IF(SUM($O96:Y96)&gt;$M$58,0,IF((SUM($O96:Y96)+Z41*$M$56)&gt;$M$58,$M$58-SUM($O96:Y96),Z41*$M$56)),2)</f>
        <v>0</v>
      </c>
      <c r="AA96" s="42">
        <f>ROUND(IF(SUM($N96:N96)&gt;$M$58,0,IF((SUM($N96:N96)+AA41*$M$56)&gt;$M$58,$M$58-SUM($N96:N96),AA41*$M$56)),2)</f>
        <v>0</v>
      </c>
      <c r="AB96" s="42">
        <f>ROUND(IF(SUM($AA96:AA96)&gt;$M$58,0,IF((SUM($AA96:AA96)+AB41*$M$56)&gt;$M$58,$M$58-SUM($AA96:AA96),AB41*$M$56)),2)</f>
        <v>0</v>
      </c>
      <c r="AC96" s="42">
        <f>ROUND(IF(SUM($AA96:AB96)&gt;$M$58,0,IF((SUM($AA96:AB96)+AC41*$M$56)&gt;$M$58,$M$58-SUM($AA96:AB96),AC41*$M$56)),2)</f>
        <v>0</v>
      </c>
      <c r="AD96" s="42">
        <f>ROUND(IF(SUM($AA96:AC96)&gt;$M$58,0,IF((SUM($AA96:AC96)+AD41*$M$56)&gt;$M$58,$M$58-SUM($AA96:AC96),AD41*$M$56)),2)</f>
        <v>0</v>
      </c>
      <c r="AE96" s="42">
        <f>ROUND(IF(SUM($AA96:AD96)&gt;$M$58,0,IF((SUM($AA96:AD96)+AE41*$M$56)&gt;$M$58,$M$58-SUM($AA96:AD96),AE41*$M$56)),2)</f>
        <v>0</v>
      </c>
      <c r="AF96" s="42">
        <f>ROUND(IF(SUM($AA96:AE96)&gt;$M$58,0,IF((SUM($AA96:AE96)+AF41*$M$56)&gt;$M$58,$M$58-SUM($AA96:AE96),AF41*$M$56)),2)</f>
        <v>0</v>
      </c>
      <c r="AG96" s="42">
        <f>ROUND(IF(SUM($AA96:AF96)&gt;$M$58,0,IF((SUM($AA96:AF96)+AG41*$M$56)&gt;$M$58,$M$58-SUM($AA96:AF96),AG41*$M$56)),2)</f>
        <v>0</v>
      </c>
      <c r="AH96" s="42">
        <f>ROUND(IF(SUM($AA96:AG96)&gt;$M$58,0,IF((SUM($AA96:AG96)+AH41*$M$56)&gt;$M$58,$M$58-SUM($AA96:AG96),AH41*$M$56)),2)</f>
        <v>0</v>
      </c>
      <c r="AI96" s="42">
        <f>ROUND(IF(SUM($AA96:AH96)&gt;$M$58,0,IF((SUM($AA96:AH96)+AI41*$M$56)&gt;$M$58,$M$58-SUM($AA96:AH96),AI41*$M$56)),2)</f>
        <v>0</v>
      </c>
      <c r="AJ96" s="42">
        <f>ROUND(IF(SUM($AA96:AI96)&gt;$M$58,0,IF((SUM($AA96:AI96)+AJ41*$M$56)&gt;$M$58,$M$58-SUM($AA96:AI96),AJ41*$M$56)),2)</f>
        <v>0</v>
      </c>
      <c r="AK96" s="42">
        <f>ROUND(IF(SUM($AA96:AJ96)&gt;$M$58,0,IF((SUM($AA96:AJ96)+AK41*$M$56)&gt;$M$58,$M$58-SUM($AA96:AJ96),AK41*$M$56)),2)</f>
        <v>0</v>
      </c>
      <c r="AL96" s="42">
        <f>ROUND(IF(SUM($AA96:AK96)&gt;$M$58,0,IF((SUM($AA96:AK96)+AL41*$M$56)&gt;$M$58,$M$58-SUM($AA96:AK96),AL41*$M$56)),2)</f>
        <v>0</v>
      </c>
      <c r="AM96" s="42">
        <f>ROUND(IF(SUM($N96:N96)&gt;$M$58,0,IF((SUM($N96:N96)+AM41*$M$56)&gt;$M$58,$M$58-SUM($N96:N96),AM41*$M$56)),2)</f>
        <v>568.33000000000004</v>
      </c>
      <c r="AN96" s="42">
        <f>ROUND(IF(SUM($AM96:AM96)&gt;$M$58,0,IF((SUM(AM96:$AM96)+AN41*$M$56)&gt;$M$58,$M$58-SUM($AM96:AM96),AN41*$M$56)),2)</f>
        <v>568.33000000000004</v>
      </c>
      <c r="AO96" s="42">
        <f>ROUND(IF(SUM($AM96:AN96)&gt;$M$58,0,IF((SUM($AM96:AN96)+AO41*$M$56)&gt;$M$58,$M$58-SUM($AM96:AN96),AO41*$M$56)),2)</f>
        <v>568.33000000000004</v>
      </c>
      <c r="AP96" s="42">
        <f>ROUND(IF(SUM($AM96:AO96)&gt;$M$58,0,IF((SUM($AM96:AO96)+AP41*$M$56)&gt;$M$58,$M$58-SUM($AM96:AO96),AP41*$M$56)),2)</f>
        <v>568.33000000000004</v>
      </c>
      <c r="AQ96" s="42">
        <f>ROUND(IF(SUM($AM96:AP96)&gt;$M$58,0,IF((SUM($AM96:AP96)+AQ41*$M$56)&gt;$M$58,$M$58-SUM($AM96:AP96),AQ41*$M$56)),2)</f>
        <v>568.33000000000004</v>
      </c>
      <c r="AR96" s="42">
        <f>ROUND(IF(SUM($AM96:AQ96)&gt;$M$58,0,IF((SUM($AM96:AQ96)+AR41*$M$56)&gt;$M$58,$M$58-SUM($AM96:AQ96),AR41*$M$56)),2)</f>
        <v>568.33000000000004</v>
      </c>
      <c r="AS96" s="42">
        <f>ROUND(IF(SUM($AM96:AR96)&gt;$M$58,0,IF((SUM($AM96:AR96)+AS41*$M$56)&gt;$M$58,$M$58-SUM($AM96:AR96),AS41*$M$56)),2)</f>
        <v>568.33000000000004</v>
      </c>
      <c r="AT96" s="42">
        <f>ROUND(IF(SUM($AM96:AS96)&gt;$M$58,0,IF((SUM($AM96:AS96)+AT41*$M$56)&gt;$M$58,$M$58-SUM($AM96:AS96),AT41*$M$56)),2)</f>
        <v>568.33000000000004</v>
      </c>
      <c r="AU96" s="42">
        <f>ROUND(IF(SUM($AM96:AT96)&gt;$M$58,0,IF((SUM($AM96:AT96)+AU41*$M$56)&gt;$M$58,$M$58-SUM($AM96:AT96),AU41*$M$56)),2)</f>
        <v>568.33000000000004</v>
      </c>
      <c r="AV96" s="42">
        <f>ROUND(IF(SUM($AM96:AU96)&gt;$M$58,0,IF((SUM($AM96:AU96)+AV41*$M$56)&gt;$M$58,$M$58-SUM($AM96:AU96),AV41*$M$56)),2)</f>
        <v>568.33000000000004</v>
      </c>
      <c r="AW96" s="42">
        <f>ROUND(IF(SUM($AM96:AV96)&gt;$M$58,0,IF((SUM($AM96:AV96)+AW41*$M$56)&gt;$M$58,$M$58-SUM($AM96:AV96),AW41*$M$56)),2)</f>
        <v>568.33000000000004</v>
      </c>
      <c r="AX96" s="42">
        <f>ROUND(IF(SUM($AM96:AW96)&gt;$M$58,0,IF((SUM($AM96:AW96)+AX41*$M$56)&gt;$M$58,$M$58-SUM($AM96:AW96),AX41*$M$56)),2)</f>
        <v>369.97</v>
      </c>
    </row>
    <row r="97" spans="1:50" x14ac:dyDescent="0.3">
      <c r="A97" s="38" t="str">
        <f>A51</f>
        <v>Contract/Order Admin</v>
      </c>
      <c r="O97" s="42">
        <f>ROUND(IF(SUM($N97:N97)&gt;$M$58,0,IF((SUM($N97:N97)+O42*$M$56)&gt;$M$58,$M$58-SUM($N97:N97),O42*$M$56)),2)</f>
        <v>0</v>
      </c>
      <c r="P97" s="42">
        <f>ROUND(IF(SUM($O97:O97)&gt;$M$58,0,IF((SUM($O97:O97)+P42*$M$56)&gt;$M$58,$M$58-SUM($O97:O97),P42*$M$56)),2)</f>
        <v>0</v>
      </c>
      <c r="Q97" s="42">
        <f>ROUND(IF(SUM($O97:P97)&gt;$M$58,0,IF((SUM($O97:P97)+Q42*$M$56)&gt;$M$58,$M$58-SUM($O97:P97),Q42*$M$56)),2)</f>
        <v>0</v>
      </c>
      <c r="R97" s="42">
        <f>ROUND(IF(SUM($O97:Q97)&gt;$M$58,0,IF((SUM($O97:Q97)+R42*$M$56)&gt;$M$58,$M$58-SUM($O97:Q97),R42*$M$56)),2)</f>
        <v>0</v>
      </c>
      <c r="S97" s="42">
        <f>ROUND(IF(SUM($O97:R97)&gt;$M$58,0,IF((SUM($O97:R97)+S42*$M$56)&gt;$M$58,$M$58-SUM($O97:R97),S42*$M$56)),2)</f>
        <v>0</v>
      </c>
      <c r="T97" s="42">
        <f>ROUND(IF(SUM($O97:S97)&gt;$M$58,0,IF((SUM($O97:S97)+T42*$M$56)&gt;$M$58,$M$58-SUM($O97:S97),T42*$M$56)),2)</f>
        <v>0</v>
      </c>
      <c r="U97" s="42">
        <f>ROUND(IF(SUM($O97:T97)&gt;$M$58,0,IF((SUM($O97:T97)+U42*$M$56)&gt;$M$58,$M$58-SUM($O97:T97),U42*$M$56)),2)</f>
        <v>0</v>
      </c>
      <c r="V97" s="42">
        <f>ROUND(IF(SUM($O97:U97)&gt;$M$58,0,IF((SUM($O97:U97)+V42*$M$56)&gt;$M$58,$M$58-SUM($O97:U97),V42*$M$56)),2)</f>
        <v>0</v>
      </c>
      <c r="W97" s="42">
        <f>ROUND(IF(SUM($O97:V97)&gt;$M$58,0,IF((SUM($O97:V97)+W42*$M$56)&gt;$M$58,$M$58-SUM($O97:V97),W42*$M$56)),2)</f>
        <v>0</v>
      </c>
      <c r="X97" s="42">
        <f>ROUND(IF(SUM($O97:W97)&gt;$M$58,0,IF((SUM($O97:W97)+X42*$M$56)&gt;$M$58,$M$58-SUM($O97:W97),X42*$M$56)),2)</f>
        <v>0</v>
      </c>
      <c r="Y97" s="42">
        <f>ROUND(IF(SUM($O97:X97)&gt;$M$58,0,IF((SUM($O97:X97)+Y42*$M$56)&gt;$M$58,$M$58-SUM($O97:X97),Y42*$M$56)),2)</f>
        <v>0</v>
      </c>
      <c r="Z97" s="42">
        <f>ROUND(IF(SUM($O97:Y97)&gt;$M$58,0,IF((SUM($O97:Y97)+Z42*$M$56)&gt;$M$58,$M$58-SUM($O97:Y97),Z42*$M$56)),2)</f>
        <v>0</v>
      </c>
      <c r="AA97" s="42">
        <f>ROUND(IF(SUM($N97:N97)&gt;$M$58,0,IF((SUM($N97:N97)+AA42*$M$56)&gt;$M$58,$M$58-SUM($N97:N97),AA42*$M$56)),2)</f>
        <v>0</v>
      </c>
      <c r="AB97" s="42">
        <f>ROUND(IF(SUM($AA97:AA97)&gt;$M$58,0,IF((SUM($AA97:AA97)+AB42*$M$56)&gt;$M$58,$M$58-SUM($AA97:AA97),AB42*$M$56)),2)</f>
        <v>0</v>
      </c>
      <c r="AC97" s="42">
        <f>ROUND(IF(SUM($AA97:AB97)&gt;$M$58,0,IF((SUM($AA97:AB97)+AC42*$M$56)&gt;$M$58,$M$58-SUM($AA97:AB97),AC42*$M$56)),2)</f>
        <v>0</v>
      </c>
      <c r="AD97" s="42">
        <f>ROUND(IF(SUM($AA97:AC97)&gt;$M$58,0,IF((SUM($AA97:AC97)+AD42*$M$56)&gt;$M$58,$M$58-SUM($AA97:AC97),AD42*$M$56)),2)</f>
        <v>0</v>
      </c>
      <c r="AE97" s="42">
        <f>ROUND(IF(SUM($AA97:AD97)&gt;$M$58,0,IF((SUM($AA97:AD97)+AE42*$M$56)&gt;$M$58,$M$58-SUM($AA97:AD97),AE42*$M$56)),2)</f>
        <v>0</v>
      </c>
      <c r="AF97" s="42">
        <f>ROUND(IF(SUM($AA97:AE97)&gt;$M$58,0,IF((SUM($AA97:AE97)+AF42*$M$56)&gt;$M$58,$M$58-SUM($AA97:AE97),AF42*$M$56)),2)</f>
        <v>0</v>
      </c>
      <c r="AG97" s="42">
        <f>ROUND(IF(SUM($AA97:AF97)&gt;$M$58,0,IF((SUM($AA97:AF97)+AG42*$M$56)&gt;$M$58,$M$58-SUM($AA97:AF97),AG42*$M$56)),2)</f>
        <v>0</v>
      </c>
      <c r="AH97" s="42">
        <f>ROUND(IF(SUM($AA97:AG97)&gt;$M$58,0,IF((SUM($AA97:AG97)+AH42*$M$56)&gt;$M$58,$M$58-SUM($AA97:AG97),AH42*$M$56)),2)</f>
        <v>0</v>
      </c>
      <c r="AI97" s="42">
        <f>ROUND(IF(SUM($AA97:AH97)&gt;$M$58,0,IF((SUM($AA97:AH97)+AI42*$M$56)&gt;$M$58,$M$58-SUM($AA97:AH97),AI42*$M$56)),2)</f>
        <v>0</v>
      </c>
      <c r="AJ97" s="42">
        <f>ROUND(IF(SUM($AA97:AI97)&gt;$M$58,0,IF((SUM($AA97:AI97)+AJ42*$M$56)&gt;$M$58,$M$58-SUM($AA97:AI97),AJ42*$M$56)),2)</f>
        <v>0</v>
      </c>
      <c r="AK97" s="42">
        <f>ROUND(IF(SUM($AA97:AJ97)&gt;$M$58,0,IF((SUM($AA97:AJ97)+AK42*$M$56)&gt;$M$58,$M$58-SUM($AA97:AJ97),AK42*$M$56)),2)</f>
        <v>0</v>
      </c>
      <c r="AL97" s="42">
        <f>ROUND(IF(SUM($AA97:AK97)&gt;$M$58,0,IF((SUM($AA97:AK97)+AL42*$M$56)&gt;$M$58,$M$58-SUM($AA97:AK97),AL42*$M$56)),2)</f>
        <v>0</v>
      </c>
      <c r="AM97" s="42">
        <f>ROUND(IF(SUM($N97:N97)&gt;$M$58,0,IF((SUM($N97:N97)+AM42*$M$56)&gt;$M$58,$M$58-SUM($N97:N97),AM42*$M$56)),2)</f>
        <v>413.33</v>
      </c>
      <c r="AN97" s="42">
        <f>ROUND(IF(SUM($AM97:AM97)&gt;$M$58,0,IF((SUM(AM97:$AM97)+AN42*$M$56)&gt;$M$58,$M$58-SUM($AM97:AM97),AN42*$M$56)),2)</f>
        <v>413.33</v>
      </c>
      <c r="AO97" s="42">
        <f>ROUND(IF(SUM($AM97:AN97)&gt;$M$58,0,IF((SUM($AM97:AN97)+AO42*$M$56)&gt;$M$58,$M$58-SUM($AM97:AN97),AO42*$M$56)),2)</f>
        <v>413.33</v>
      </c>
      <c r="AP97" s="42">
        <f>ROUND(IF(SUM($AM97:AO97)&gt;$M$58,0,IF((SUM($AM97:AO97)+AP42*$M$56)&gt;$M$58,$M$58-SUM($AM97:AO97),AP42*$M$56)),2)</f>
        <v>413.33</v>
      </c>
      <c r="AQ97" s="42">
        <f>ROUND(IF(SUM($AM97:AP97)&gt;$M$58,0,IF((SUM($AM97:AP97)+AQ42*$M$56)&gt;$M$58,$M$58-SUM($AM97:AP97),AQ42*$M$56)),2)</f>
        <v>413.33</v>
      </c>
      <c r="AR97" s="42">
        <f>ROUND(IF(SUM($AM97:AQ97)&gt;$M$58,0,IF((SUM($AM97:AQ97)+AR42*$M$56)&gt;$M$58,$M$58-SUM($AM97:AQ97),AR42*$M$56)),2)</f>
        <v>413.33</v>
      </c>
      <c r="AS97" s="42">
        <f>ROUND(IF(SUM($AM97:AR97)&gt;$M$58,0,IF((SUM($AM97:AR97)+AS42*$M$56)&gt;$M$58,$M$58-SUM($AM97:AR97),AS42*$M$56)),2)</f>
        <v>413.33</v>
      </c>
      <c r="AT97" s="42">
        <f>ROUND(IF(SUM($AM97:AS97)&gt;$M$58,0,IF((SUM($AM97:AS97)+AT42*$M$56)&gt;$M$58,$M$58-SUM($AM97:AS97),AT42*$M$56)),2)</f>
        <v>413.33</v>
      </c>
      <c r="AU97" s="42">
        <f>ROUND(IF(SUM($AM97:AT97)&gt;$M$58,0,IF((SUM($AM97:AT97)+AU42*$M$56)&gt;$M$58,$M$58-SUM($AM97:AT97),AU42*$M$56)),2)</f>
        <v>413.33</v>
      </c>
      <c r="AV97" s="42">
        <f>ROUND(IF(SUM($AM97:AU97)&gt;$M$58,0,IF((SUM($AM97:AU97)+AV42*$M$56)&gt;$M$58,$M$58-SUM($AM97:AU97),AV42*$M$56)),2)</f>
        <v>413.33</v>
      </c>
      <c r="AW97" s="42">
        <f>ROUND(IF(SUM($AM97:AV97)&gt;$M$58,0,IF((SUM($AM97:AV97)+AW42*$M$56)&gt;$M$58,$M$58-SUM($AM97:AV97),AW42*$M$56)),2)</f>
        <v>413.33</v>
      </c>
      <c r="AX97" s="42">
        <f>ROUND(IF(SUM($AM97:AW97)&gt;$M$58,0,IF((SUM($AM97:AW97)+AX42*$M$56)&gt;$M$58,$M$58-SUM($AM97:AW97),AX42*$M$56)),2)</f>
        <v>413.33</v>
      </c>
    </row>
    <row r="98" spans="1:50" x14ac:dyDescent="0.3">
      <c r="A98" s="38" t="str">
        <f>A52</f>
        <v>Contract/Order Admin</v>
      </c>
      <c r="O98" s="42">
        <f>ROUND(IF(SUM($N98:N98)&gt;$M$58,0,IF((SUM($N98:N98)+O43*$M$56)&gt;$M$58,$M$58-SUM($N98:N98),O43*$M$56)),2)</f>
        <v>0</v>
      </c>
      <c r="P98" s="42">
        <f>ROUND(IF(SUM($O98:O98)&gt;$M$58,0,IF((SUM($O98:O98)+P43*$M$56)&gt;$M$58,$M$58-SUM($O98:O98),P43*$M$56)),2)</f>
        <v>0</v>
      </c>
      <c r="Q98" s="42">
        <f>ROUND(IF(SUM($O98:P98)&gt;$M$58,0,IF((SUM($O98:P98)+Q43*$M$56)&gt;$M$58,$M$58-SUM($O98:P98),Q43*$M$56)),2)</f>
        <v>0</v>
      </c>
      <c r="R98" s="42">
        <f>ROUND(IF(SUM($O98:Q98)&gt;$M$58,0,IF((SUM($O98:Q98)+R43*$M$56)&gt;$M$58,$M$58-SUM($O98:Q98),R43*$M$56)),2)</f>
        <v>0</v>
      </c>
      <c r="S98" s="42">
        <f>ROUND(IF(SUM($O98:R98)&gt;$M$58,0,IF((SUM($O98:R98)+S43*$M$56)&gt;$M$58,$M$58-SUM($O98:R98),S43*$M$56)),2)</f>
        <v>0</v>
      </c>
      <c r="T98" s="42">
        <f>ROUND(IF(SUM($O98:S98)&gt;$M$58,0,IF((SUM($O98:S98)+T43*$M$56)&gt;$M$58,$M$58-SUM($O98:S98),T43*$M$56)),2)</f>
        <v>0</v>
      </c>
      <c r="U98" s="42">
        <f>ROUND(IF(SUM($O98:T98)&gt;$M$58,0,IF((SUM($O98:T98)+U43*$M$56)&gt;$M$58,$M$58-SUM($O98:T98),U43*$M$56)),2)</f>
        <v>0</v>
      </c>
      <c r="V98" s="42">
        <f>ROUND(IF(SUM($O98:U98)&gt;$M$58,0,IF((SUM($O98:U98)+V43*$M$56)&gt;$M$58,$M$58-SUM($O98:U98),V43*$M$56)),2)</f>
        <v>0</v>
      </c>
      <c r="W98" s="42">
        <f>ROUND(IF(SUM($O98:V98)&gt;$M$58,0,IF((SUM($O98:V98)+W43*$M$56)&gt;$M$58,$M$58-SUM($O98:V98),W43*$M$56)),2)</f>
        <v>0</v>
      </c>
      <c r="X98" s="42">
        <f>ROUND(IF(SUM($O98:W98)&gt;$M$58,0,IF((SUM($O98:W98)+X43*$M$56)&gt;$M$58,$M$58-SUM($O98:W98),X43*$M$56)),2)</f>
        <v>0</v>
      </c>
      <c r="Y98" s="42">
        <f>ROUND(IF(SUM($O98:X98)&gt;$M$58,0,IF((SUM($O98:X98)+Y43*$M$56)&gt;$M$58,$M$58-SUM($O98:X98),Y43*$M$56)),2)</f>
        <v>0</v>
      </c>
      <c r="Z98" s="42">
        <f>ROUND(IF(SUM($O98:Y98)&gt;$M$58,0,IF((SUM($O98:Y98)+Z43*$M$56)&gt;$M$58,$M$58-SUM($O98:Y98),Z43*$M$56)),2)</f>
        <v>0</v>
      </c>
      <c r="AA98" s="42">
        <f>ROUND(IF(SUM($N98:N98)&gt;$M$58,0,IF((SUM($N98:N98)+AA43*$M$56)&gt;$M$58,$M$58-SUM($N98:N98),AA43*$M$56)),2)</f>
        <v>0</v>
      </c>
      <c r="AB98" s="42">
        <f>ROUND(IF(SUM($AA98:AA98)&gt;$M$58,0,IF((SUM($AA98:AA98)+AB43*$M$56)&gt;$M$58,$M$58-SUM($AA98:AA98),AB43*$M$56)),2)</f>
        <v>0</v>
      </c>
      <c r="AC98" s="42">
        <f>ROUND(IF(SUM($AA98:AB98)&gt;$M$58,0,IF((SUM($AA98:AB98)+AC43*$M$56)&gt;$M$58,$M$58-SUM($AA98:AB98),AC43*$M$56)),2)</f>
        <v>0</v>
      </c>
      <c r="AD98" s="42">
        <f>ROUND(IF(SUM($AA98:AC98)&gt;$M$58,0,IF((SUM($AA98:AC98)+AD43*$M$56)&gt;$M$58,$M$58-SUM($AA98:AC98),AD43*$M$56)),2)</f>
        <v>0</v>
      </c>
      <c r="AE98" s="42">
        <f>ROUND(IF(SUM($AA98:AD98)&gt;$M$58,0,IF((SUM($AA98:AD98)+AE43*$M$56)&gt;$M$58,$M$58-SUM($AA98:AD98),AE43*$M$56)),2)</f>
        <v>0</v>
      </c>
      <c r="AF98" s="42">
        <f>ROUND(IF(SUM($AA98:AE98)&gt;$M$58,0,IF((SUM($AA98:AE98)+AF43*$M$56)&gt;$M$58,$M$58-SUM($AA98:AE98),AF43*$M$56)),2)</f>
        <v>0</v>
      </c>
      <c r="AG98" s="42">
        <f>ROUND(IF(SUM($AA98:AF98)&gt;$M$58,0,IF((SUM($AA98:AF98)+AG43*$M$56)&gt;$M$58,$M$58-SUM($AA98:AF98),AG43*$M$56)),2)</f>
        <v>0</v>
      </c>
      <c r="AH98" s="42">
        <f>ROUND(IF(SUM($AA98:AG98)&gt;$M$58,0,IF((SUM($AA98:AG98)+AH43*$M$56)&gt;$M$58,$M$58-SUM($AA98:AG98),AH43*$M$56)),2)</f>
        <v>0</v>
      </c>
      <c r="AI98" s="42">
        <f>ROUND(IF(SUM($AA98:AH98)&gt;$M$58,0,IF((SUM($AA98:AH98)+AI43*$M$56)&gt;$M$58,$M$58-SUM($AA98:AH98),AI43*$M$56)),2)</f>
        <v>0</v>
      </c>
      <c r="AJ98" s="42">
        <f>ROUND(IF(SUM($AA98:AI98)&gt;$M$58,0,IF((SUM($AA98:AI98)+AJ43*$M$56)&gt;$M$58,$M$58-SUM($AA98:AI98),AJ43*$M$56)),2)</f>
        <v>0</v>
      </c>
      <c r="AK98" s="42">
        <f>ROUND(IF(SUM($AA98:AJ98)&gt;$M$58,0,IF((SUM($AA98:AJ98)+AK43*$M$56)&gt;$M$58,$M$58-SUM($AA98:AJ98),AK43*$M$56)),2)</f>
        <v>0</v>
      </c>
      <c r="AL98" s="42">
        <f>ROUND(IF(SUM($AA98:AK98)&gt;$M$58,0,IF((SUM($AA98:AK98)+AL43*$M$56)&gt;$M$58,$M$58-SUM($AA98:AK98),AL43*$M$56)),2)</f>
        <v>0</v>
      </c>
      <c r="AM98" s="42">
        <f>ROUND(IF(SUM($N98:N98)&gt;$M$58,0,IF((SUM($N98:N98)+AM43*$M$56)&gt;$M$58,$M$58-SUM($N98:N98),AM43*$M$56)),2)</f>
        <v>413.33</v>
      </c>
      <c r="AN98" s="42">
        <f>ROUND(IF(SUM($AM98:AM98)&gt;$M$58,0,IF((SUM(AM98:$AM98)+AN43*$M$56)&gt;$M$58,$M$58-SUM($AM98:AM98),AN43*$M$56)),2)</f>
        <v>413.33</v>
      </c>
      <c r="AO98" s="42">
        <f>ROUND(IF(SUM($AM98:AN98)&gt;$M$58,0,IF((SUM($AM98:AN98)+AO43*$M$56)&gt;$M$58,$M$58-SUM($AM98:AN98),AO43*$M$56)),2)</f>
        <v>413.33</v>
      </c>
      <c r="AP98" s="42">
        <f>ROUND(IF(SUM($AM98:AO98)&gt;$M$58,0,IF((SUM($AM98:AO98)+AP43*$M$56)&gt;$M$58,$M$58-SUM($AM98:AO98),AP43*$M$56)),2)</f>
        <v>413.33</v>
      </c>
      <c r="AQ98" s="42">
        <f>ROUND(IF(SUM($AM98:AP98)&gt;$M$58,0,IF((SUM($AM98:AP98)+AQ43*$M$56)&gt;$M$58,$M$58-SUM($AM98:AP98),AQ43*$M$56)),2)</f>
        <v>413.33</v>
      </c>
      <c r="AR98" s="42">
        <f>ROUND(IF(SUM($AM98:AQ98)&gt;$M$58,0,IF((SUM($AM98:AQ98)+AR43*$M$56)&gt;$M$58,$M$58-SUM($AM98:AQ98),AR43*$M$56)),2)</f>
        <v>413.33</v>
      </c>
      <c r="AS98" s="42">
        <f>ROUND(IF(SUM($AM98:AR98)&gt;$M$58,0,IF((SUM($AM98:AR98)+AS43*$M$56)&gt;$M$58,$M$58-SUM($AM98:AR98),AS43*$M$56)),2)</f>
        <v>413.33</v>
      </c>
      <c r="AT98" s="42">
        <f>ROUND(IF(SUM($AM98:AS98)&gt;$M$58,0,IF((SUM($AM98:AS98)+AT43*$M$56)&gt;$M$58,$M$58-SUM($AM98:AS98),AT43*$M$56)),2)</f>
        <v>413.33</v>
      </c>
      <c r="AU98" s="42">
        <f>ROUND(IF(SUM($AM98:AT98)&gt;$M$58,0,IF((SUM($AM98:AT98)+AU43*$M$56)&gt;$M$58,$M$58-SUM($AM98:AT98),AU43*$M$56)),2)</f>
        <v>413.33</v>
      </c>
      <c r="AV98" s="42">
        <f>ROUND(IF(SUM($AM98:AU98)&gt;$M$58,0,IF((SUM($AM98:AU98)+AV43*$M$56)&gt;$M$58,$M$58-SUM($AM98:AU98),AV43*$M$56)),2)</f>
        <v>413.33</v>
      </c>
      <c r="AW98" s="42">
        <f>ROUND(IF(SUM($AM98:AV98)&gt;$M$58,0,IF((SUM($AM98:AV98)+AW43*$M$56)&gt;$M$58,$M$58-SUM($AM98:AV98),AW43*$M$56)),2)</f>
        <v>413.33</v>
      </c>
      <c r="AX98" s="42">
        <f>ROUND(IF(SUM($AM98:AW98)&gt;$M$58,0,IF((SUM($AM98:AW98)+AX43*$M$56)&gt;$M$58,$M$58-SUM($AM98:AW98),AX43*$M$56)),2)</f>
        <v>413.33</v>
      </c>
    </row>
    <row r="99" spans="1:50" x14ac:dyDescent="0.3">
      <c r="A99" s="38"/>
    </row>
    <row r="100" spans="1:50" x14ac:dyDescent="0.3">
      <c r="A100" s="38"/>
      <c r="O100" s="43">
        <f t="shared" ref="O100:AX100" si="17">SUM(O59:O99)</f>
        <v>1343.33</v>
      </c>
      <c r="P100" s="43">
        <f t="shared" si="17"/>
        <v>1756.6599999999999</v>
      </c>
      <c r="Q100" s="43">
        <f t="shared" si="17"/>
        <v>1937.4899999999998</v>
      </c>
      <c r="R100" s="43">
        <f t="shared" si="17"/>
        <v>1937.4899999999998</v>
      </c>
      <c r="S100" s="43">
        <f t="shared" si="17"/>
        <v>3239.4799999999996</v>
      </c>
      <c r="T100" s="43">
        <f t="shared" si="17"/>
        <v>3239.4799999999996</v>
      </c>
      <c r="U100" s="43">
        <f t="shared" si="17"/>
        <v>3239.4799999999996</v>
      </c>
      <c r="V100" s="43">
        <f t="shared" si="17"/>
        <v>3376.91</v>
      </c>
      <c r="W100" s="43">
        <f t="shared" si="17"/>
        <v>3265.31</v>
      </c>
      <c r="X100" s="43">
        <f t="shared" si="17"/>
        <v>3678.6399999999994</v>
      </c>
      <c r="Y100" s="43">
        <f t="shared" si="17"/>
        <v>3678.6399999999994</v>
      </c>
      <c r="Z100" s="43">
        <f t="shared" si="17"/>
        <v>4091.9699999999993</v>
      </c>
      <c r="AA100" s="43">
        <f t="shared" si="17"/>
        <v>5678.1399999999994</v>
      </c>
      <c r="AB100" s="43">
        <f t="shared" si="17"/>
        <v>6334.2999999999993</v>
      </c>
      <c r="AC100" s="43">
        <f t="shared" si="17"/>
        <v>6644.2999999999993</v>
      </c>
      <c r="AD100" s="43">
        <f t="shared" si="17"/>
        <v>6644.2999999999993</v>
      </c>
      <c r="AE100" s="43">
        <f t="shared" si="17"/>
        <v>6644.2999999999993</v>
      </c>
      <c r="AF100" s="43">
        <f t="shared" si="17"/>
        <v>6644.2999999999993</v>
      </c>
      <c r="AG100" s="43">
        <f t="shared" si="17"/>
        <v>7057.6299999999992</v>
      </c>
      <c r="AH100" s="43">
        <f t="shared" si="17"/>
        <v>6239.23</v>
      </c>
      <c r="AI100" s="43">
        <f t="shared" si="17"/>
        <v>6127.6299999999992</v>
      </c>
      <c r="AJ100" s="43">
        <f t="shared" si="17"/>
        <v>6127.6299999999992</v>
      </c>
      <c r="AK100" s="43">
        <f t="shared" si="17"/>
        <v>6127.6299999999992</v>
      </c>
      <c r="AL100" s="43">
        <f t="shared" si="17"/>
        <v>6127.6299999999992</v>
      </c>
      <c r="AM100" s="43">
        <f t="shared" si="17"/>
        <v>13625.73</v>
      </c>
      <c r="AN100" s="43">
        <f t="shared" si="17"/>
        <v>14245.73</v>
      </c>
      <c r="AO100" s="43">
        <f t="shared" si="17"/>
        <v>14865.73</v>
      </c>
      <c r="AP100" s="43">
        <f t="shared" si="17"/>
        <v>15816.39</v>
      </c>
      <c r="AQ100" s="43">
        <f t="shared" si="17"/>
        <v>17387.050000000003</v>
      </c>
      <c r="AR100" s="43">
        <f t="shared" si="17"/>
        <v>17387.050000000003</v>
      </c>
      <c r="AS100" s="43">
        <f t="shared" si="17"/>
        <v>17387.050000000003</v>
      </c>
      <c r="AT100" s="43">
        <f t="shared" si="17"/>
        <v>15874.249999999998</v>
      </c>
      <c r="AU100" s="43">
        <f t="shared" si="17"/>
        <v>15542.55</v>
      </c>
      <c r="AV100" s="43">
        <f t="shared" si="17"/>
        <v>15542.55</v>
      </c>
      <c r="AW100" s="43">
        <f t="shared" si="17"/>
        <v>15542.55</v>
      </c>
      <c r="AX100" s="43">
        <f t="shared" si="17"/>
        <v>15145.829999999998</v>
      </c>
    </row>
    <row r="101" spans="1:50" x14ac:dyDescent="0.3">
      <c r="A101" s="38"/>
      <c r="M101" s="45">
        <v>1.4500000000000001E-2</v>
      </c>
    </row>
    <row r="102" spans="1:50" x14ac:dyDescent="0.3">
      <c r="A102" s="34" t="s">
        <v>11</v>
      </c>
      <c r="M102" s="47">
        <v>1000000000</v>
      </c>
      <c r="N102" s="44" t="s">
        <v>66</v>
      </c>
      <c r="O102" s="81">
        <v>40544</v>
      </c>
      <c r="P102" s="81">
        <v>40575</v>
      </c>
      <c r="Q102" s="81">
        <v>40603</v>
      </c>
      <c r="R102" s="81">
        <v>40634</v>
      </c>
      <c r="S102" s="81">
        <v>40664</v>
      </c>
      <c r="T102" s="81">
        <v>40695</v>
      </c>
      <c r="U102" s="81">
        <v>40725</v>
      </c>
      <c r="V102" s="81">
        <v>40756</v>
      </c>
      <c r="W102" s="81">
        <v>40787</v>
      </c>
      <c r="X102" s="81">
        <v>40817</v>
      </c>
      <c r="Y102" s="81">
        <v>40848</v>
      </c>
      <c r="Z102" s="81">
        <v>40878</v>
      </c>
      <c r="AA102" s="81">
        <v>40909</v>
      </c>
      <c r="AB102" s="81">
        <v>40940</v>
      </c>
      <c r="AC102" s="81">
        <v>40969</v>
      </c>
      <c r="AD102" s="81">
        <v>41000</v>
      </c>
      <c r="AE102" s="81">
        <v>41030</v>
      </c>
      <c r="AF102" s="81">
        <v>41061</v>
      </c>
      <c r="AG102" s="81">
        <v>41091</v>
      </c>
      <c r="AH102" s="81">
        <v>41122</v>
      </c>
      <c r="AI102" s="81">
        <v>41153</v>
      </c>
      <c r="AJ102" s="81">
        <v>41183</v>
      </c>
      <c r="AK102" s="81">
        <v>41214</v>
      </c>
      <c r="AL102" s="81">
        <v>41244</v>
      </c>
      <c r="AM102" s="81">
        <v>41275</v>
      </c>
      <c r="AN102" s="81">
        <v>41306</v>
      </c>
      <c r="AO102" s="81">
        <v>41334</v>
      </c>
      <c r="AP102" s="81">
        <v>41365</v>
      </c>
      <c r="AQ102" s="81">
        <v>41395</v>
      </c>
      <c r="AR102" s="81">
        <v>41426</v>
      </c>
      <c r="AS102" s="81">
        <v>41456</v>
      </c>
      <c r="AT102" s="81">
        <v>41487</v>
      </c>
      <c r="AU102" s="81">
        <v>41518</v>
      </c>
      <c r="AV102" s="81">
        <v>41548</v>
      </c>
      <c r="AW102" s="81">
        <v>41579</v>
      </c>
      <c r="AX102" s="81">
        <v>41609</v>
      </c>
    </row>
    <row r="103" spans="1:50" x14ac:dyDescent="0.3">
      <c r="M103" s="48">
        <f>M102*M101</f>
        <v>14500000</v>
      </c>
    </row>
    <row r="104" spans="1:50" x14ac:dyDescent="0.3">
      <c r="A104" s="38" t="str">
        <f>A4</f>
        <v>Lead Software Architect</v>
      </c>
      <c r="O104" s="42">
        <f>ROUND(O4*$M$101,2)</f>
        <v>96.67</v>
      </c>
      <c r="P104" s="42">
        <f t="shared" ref="P104:AX104" si="18">ROUND(P4*$M$101,2)</f>
        <v>96.67</v>
      </c>
      <c r="Q104" s="42">
        <f t="shared" si="18"/>
        <v>96.67</v>
      </c>
      <c r="R104" s="42">
        <f t="shared" si="18"/>
        <v>96.67</v>
      </c>
      <c r="S104" s="42">
        <f t="shared" si="18"/>
        <v>96.67</v>
      </c>
      <c r="T104" s="42">
        <f t="shared" si="18"/>
        <v>96.67</v>
      </c>
      <c r="U104" s="42">
        <f t="shared" si="18"/>
        <v>96.67</v>
      </c>
      <c r="V104" s="42">
        <f t="shared" si="18"/>
        <v>96.67</v>
      </c>
      <c r="W104" s="42">
        <f t="shared" si="18"/>
        <v>96.67</v>
      </c>
      <c r="X104" s="42">
        <f t="shared" si="18"/>
        <v>96.67</v>
      </c>
      <c r="Y104" s="42">
        <f t="shared" si="18"/>
        <v>96.67</v>
      </c>
      <c r="Z104" s="42">
        <f t="shared" si="18"/>
        <v>96.67</v>
      </c>
      <c r="AA104" s="42">
        <f t="shared" si="18"/>
        <v>96.67</v>
      </c>
      <c r="AB104" s="42">
        <f t="shared" si="18"/>
        <v>96.67</v>
      </c>
      <c r="AC104" s="42">
        <f t="shared" si="18"/>
        <v>96.67</v>
      </c>
      <c r="AD104" s="42">
        <f t="shared" si="18"/>
        <v>96.67</v>
      </c>
      <c r="AE104" s="42">
        <f t="shared" si="18"/>
        <v>96.67</v>
      </c>
      <c r="AF104" s="42">
        <f t="shared" si="18"/>
        <v>96.67</v>
      </c>
      <c r="AG104" s="42">
        <f t="shared" si="18"/>
        <v>96.67</v>
      </c>
      <c r="AH104" s="42">
        <f t="shared" si="18"/>
        <v>96.67</v>
      </c>
      <c r="AI104" s="42">
        <f t="shared" si="18"/>
        <v>96.67</v>
      </c>
      <c r="AJ104" s="42">
        <f t="shared" si="18"/>
        <v>96.67</v>
      </c>
      <c r="AK104" s="42">
        <f t="shared" si="18"/>
        <v>96.67</v>
      </c>
      <c r="AL104" s="42">
        <f t="shared" si="18"/>
        <v>96.67</v>
      </c>
      <c r="AM104" s="42">
        <f t="shared" si="18"/>
        <v>96.67</v>
      </c>
      <c r="AN104" s="42">
        <f t="shared" si="18"/>
        <v>96.67</v>
      </c>
      <c r="AO104" s="42">
        <f t="shared" si="18"/>
        <v>96.67</v>
      </c>
      <c r="AP104" s="42">
        <f t="shared" si="18"/>
        <v>96.67</v>
      </c>
      <c r="AQ104" s="42">
        <f t="shared" si="18"/>
        <v>96.67</v>
      </c>
      <c r="AR104" s="42">
        <f t="shared" si="18"/>
        <v>96.67</v>
      </c>
      <c r="AS104" s="42">
        <f t="shared" si="18"/>
        <v>96.67</v>
      </c>
      <c r="AT104" s="42">
        <f t="shared" si="18"/>
        <v>96.67</v>
      </c>
      <c r="AU104" s="42">
        <f t="shared" si="18"/>
        <v>96.67</v>
      </c>
      <c r="AV104" s="42">
        <f t="shared" si="18"/>
        <v>96.67</v>
      </c>
      <c r="AW104" s="42">
        <f t="shared" si="18"/>
        <v>96.67</v>
      </c>
      <c r="AX104" s="42">
        <f t="shared" si="18"/>
        <v>96.67</v>
      </c>
    </row>
    <row r="105" spans="1:50" x14ac:dyDescent="0.3">
      <c r="A105" s="38" t="str">
        <f>A5</f>
        <v>Lead Network Programmer</v>
      </c>
      <c r="O105" s="42">
        <f t="shared" ref="O105:AX105" si="19">ROUND(O5*$M$101,2)</f>
        <v>0</v>
      </c>
      <c r="P105" s="42">
        <f t="shared" si="19"/>
        <v>96.67</v>
      </c>
      <c r="Q105" s="42">
        <f t="shared" si="19"/>
        <v>96.67</v>
      </c>
      <c r="R105" s="42">
        <f t="shared" si="19"/>
        <v>96.67</v>
      </c>
      <c r="S105" s="42">
        <f t="shared" si="19"/>
        <v>96.67</v>
      </c>
      <c r="T105" s="42">
        <f t="shared" si="19"/>
        <v>96.67</v>
      </c>
      <c r="U105" s="42">
        <f t="shared" si="19"/>
        <v>96.67</v>
      </c>
      <c r="V105" s="42">
        <f t="shared" si="19"/>
        <v>96.67</v>
      </c>
      <c r="W105" s="42">
        <f t="shared" si="19"/>
        <v>96.67</v>
      </c>
      <c r="X105" s="42">
        <f t="shared" si="19"/>
        <v>96.67</v>
      </c>
      <c r="Y105" s="42">
        <f t="shared" si="19"/>
        <v>96.67</v>
      </c>
      <c r="Z105" s="42">
        <f t="shared" si="19"/>
        <v>96.67</v>
      </c>
      <c r="AA105" s="42">
        <f t="shared" si="19"/>
        <v>96.67</v>
      </c>
      <c r="AB105" s="42">
        <f t="shared" si="19"/>
        <v>96.67</v>
      </c>
      <c r="AC105" s="42">
        <f t="shared" si="19"/>
        <v>96.67</v>
      </c>
      <c r="AD105" s="42">
        <f t="shared" si="19"/>
        <v>96.67</v>
      </c>
      <c r="AE105" s="42">
        <f t="shared" si="19"/>
        <v>96.67</v>
      </c>
      <c r="AF105" s="42">
        <f t="shared" si="19"/>
        <v>96.67</v>
      </c>
      <c r="AG105" s="42">
        <f t="shared" si="19"/>
        <v>96.67</v>
      </c>
      <c r="AH105" s="42">
        <f t="shared" si="19"/>
        <v>96.67</v>
      </c>
      <c r="AI105" s="42">
        <f t="shared" si="19"/>
        <v>96.67</v>
      </c>
      <c r="AJ105" s="42">
        <f t="shared" si="19"/>
        <v>96.67</v>
      </c>
      <c r="AK105" s="42">
        <f t="shared" si="19"/>
        <v>96.67</v>
      </c>
      <c r="AL105" s="42">
        <f t="shared" si="19"/>
        <v>96.67</v>
      </c>
      <c r="AM105" s="42">
        <f t="shared" si="19"/>
        <v>96.67</v>
      </c>
      <c r="AN105" s="42">
        <f t="shared" si="19"/>
        <v>96.67</v>
      </c>
      <c r="AO105" s="42">
        <f t="shared" si="19"/>
        <v>96.67</v>
      </c>
      <c r="AP105" s="42">
        <f t="shared" si="19"/>
        <v>96.67</v>
      </c>
      <c r="AQ105" s="42">
        <f t="shared" si="19"/>
        <v>96.67</v>
      </c>
      <c r="AR105" s="42">
        <f t="shared" si="19"/>
        <v>96.67</v>
      </c>
      <c r="AS105" s="42">
        <f t="shared" si="19"/>
        <v>96.67</v>
      </c>
      <c r="AT105" s="42">
        <f t="shared" si="19"/>
        <v>96.67</v>
      </c>
      <c r="AU105" s="42">
        <f t="shared" si="19"/>
        <v>96.67</v>
      </c>
      <c r="AV105" s="42">
        <f t="shared" si="19"/>
        <v>96.67</v>
      </c>
      <c r="AW105" s="42">
        <f t="shared" si="19"/>
        <v>96.67</v>
      </c>
      <c r="AX105" s="42">
        <f t="shared" si="19"/>
        <v>96.67</v>
      </c>
    </row>
    <row r="106" spans="1:50" x14ac:dyDescent="0.3">
      <c r="A106" s="38" t="str">
        <f>A6</f>
        <v>R&amp;D Project Manager</v>
      </c>
      <c r="O106" s="42">
        <f t="shared" ref="O106:AX106" si="20">ROUND(O6*$M$101,2)</f>
        <v>0</v>
      </c>
      <c r="P106" s="42">
        <f t="shared" si="20"/>
        <v>0</v>
      </c>
      <c r="Q106" s="42">
        <f t="shared" si="20"/>
        <v>0</v>
      </c>
      <c r="R106" s="42">
        <f t="shared" si="20"/>
        <v>0</v>
      </c>
      <c r="S106" s="42">
        <f t="shared" si="20"/>
        <v>0</v>
      </c>
      <c r="T106" s="42">
        <f t="shared" si="20"/>
        <v>0</v>
      </c>
      <c r="U106" s="42">
        <f t="shared" si="20"/>
        <v>0</v>
      </c>
      <c r="V106" s="42">
        <f t="shared" si="20"/>
        <v>0</v>
      </c>
      <c r="W106" s="42">
        <f t="shared" si="20"/>
        <v>0</v>
      </c>
      <c r="X106" s="42">
        <f t="shared" si="20"/>
        <v>0</v>
      </c>
      <c r="Y106" s="42">
        <f t="shared" si="20"/>
        <v>0</v>
      </c>
      <c r="Z106" s="42">
        <f t="shared" si="20"/>
        <v>0</v>
      </c>
      <c r="AA106" s="42">
        <f t="shared" si="20"/>
        <v>0</v>
      </c>
      <c r="AB106" s="42">
        <f t="shared" si="20"/>
        <v>0</v>
      </c>
      <c r="AC106" s="42">
        <f t="shared" si="20"/>
        <v>0</v>
      </c>
      <c r="AD106" s="42">
        <f t="shared" si="20"/>
        <v>0</v>
      </c>
      <c r="AE106" s="42">
        <f t="shared" si="20"/>
        <v>0</v>
      </c>
      <c r="AF106" s="42">
        <f t="shared" si="20"/>
        <v>0</v>
      </c>
      <c r="AG106" s="42">
        <f t="shared" si="20"/>
        <v>0</v>
      </c>
      <c r="AH106" s="42">
        <f t="shared" si="20"/>
        <v>0</v>
      </c>
      <c r="AI106" s="42">
        <f t="shared" si="20"/>
        <v>0</v>
      </c>
      <c r="AJ106" s="42">
        <f t="shared" si="20"/>
        <v>0</v>
      </c>
      <c r="AK106" s="42">
        <f t="shared" si="20"/>
        <v>0</v>
      </c>
      <c r="AL106" s="42">
        <f t="shared" si="20"/>
        <v>0</v>
      </c>
      <c r="AM106" s="42">
        <f t="shared" si="20"/>
        <v>96.67</v>
      </c>
      <c r="AN106" s="42">
        <f t="shared" si="20"/>
        <v>96.67</v>
      </c>
      <c r="AO106" s="42">
        <f t="shared" si="20"/>
        <v>96.67</v>
      </c>
      <c r="AP106" s="42">
        <f t="shared" si="20"/>
        <v>96.67</v>
      </c>
      <c r="AQ106" s="42">
        <f t="shared" si="20"/>
        <v>96.67</v>
      </c>
      <c r="AR106" s="42">
        <f t="shared" si="20"/>
        <v>96.67</v>
      </c>
      <c r="AS106" s="42">
        <f t="shared" si="20"/>
        <v>96.67</v>
      </c>
      <c r="AT106" s="42">
        <f t="shared" si="20"/>
        <v>96.67</v>
      </c>
      <c r="AU106" s="42">
        <f t="shared" si="20"/>
        <v>96.67</v>
      </c>
      <c r="AV106" s="42">
        <f t="shared" si="20"/>
        <v>96.67</v>
      </c>
      <c r="AW106" s="42">
        <f t="shared" si="20"/>
        <v>96.67</v>
      </c>
      <c r="AX106" s="42">
        <f t="shared" si="20"/>
        <v>96.67</v>
      </c>
    </row>
    <row r="107" spans="1:50" x14ac:dyDescent="0.3">
      <c r="A107" s="38" t="str">
        <f t="shared" ref="A107" si="21">A7</f>
        <v>Software Product Marketing Manager (Inbound)</v>
      </c>
      <c r="O107" s="42">
        <f t="shared" ref="O107:AX107" si="22">ROUND(O7*$M$101,2)</f>
        <v>0</v>
      </c>
      <c r="P107" s="42">
        <f t="shared" si="22"/>
        <v>0</v>
      </c>
      <c r="Q107" s="42">
        <f t="shared" si="22"/>
        <v>0</v>
      </c>
      <c r="R107" s="42">
        <f t="shared" si="22"/>
        <v>0</v>
      </c>
      <c r="S107" s="42">
        <f t="shared" si="22"/>
        <v>96.67</v>
      </c>
      <c r="T107" s="42">
        <f t="shared" si="22"/>
        <v>96.67</v>
      </c>
      <c r="U107" s="42">
        <f t="shared" si="22"/>
        <v>96.67</v>
      </c>
      <c r="V107" s="42">
        <f t="shared" si="22"/>
        <v>96.67</v>
      </c>
      <c r="W107" s="42">
        <f t="shared" si="22"/>
        <v>96.67</v>
      </c>
      <c r="X107" s="42">
        <f t="shared" si="22"/>
        <v>96.67</v>
      </c>
      <c r="Y107" s="42">
        <f t="shared" si="22"/>
        <v>96.67</v>
      </c>
      <c r="Z107" s="42">
        <f t="shared" si="22"/>
        <v>96.67</v>
      </c>
      <c r="AA107" s="42">
        <f t="shared" si="22"/>
        <v>96.67</v>
      </c>
      <c r="AB107" s="42">
        <f t="shared" si="22"/>
        <v>96.67</v>
      </c>
      <c r="AC107" s="42">
        <f t="shared" si="22"/>
        <v>96.67</v>
      </c>
      <c r="AD107" s="42">
        <f t="shared" si="22"/>
        <v>96.67</v>
      </c>
      <c r="AE107" s="42">
        <f t="shared" si="22"/>
        <v>96.67</v>
      </c>
      <c r="AF107" s="42">
        <f t="shared" si="22"/>
        <v>96.67</v>
      </c>
      <c r="AG107" s="42">
        <f t="shared" si="22"/>
        <v>96.67</v>
      </c>
      <c r="AH107" s="42">
        <f t="shared" si="22"/>
        <v>96.67</v>
      </c>
      <c r="AI107" s="42">
        <f t="shared" si="22"/>
        <v>96.67</v>
      </c>
      <c r="AJ107" s="42">
        <f t="shared" si="22"/>
        <v>96.67</v>
      </c>
      <c r="AK107" s="42">
        <f t="shared" si="22"/>
        <v>96.67</v>
      </c>
      <c r="AL107" s="42">
        <f t="shared" si="22"/>
        <v>96.67</v>
      </c>
      <c r="AM107" s="42">
        <f t="shared" si="22"/>
        <v>96.67</v>
      </c>
      <c r="AN107" s="42">
        <f t="shared" si="22"/>
        <v>96.67</v>
      </c>
      <c r="AO107" s="42">
        <f t="shared" si="22"/>
        <v>96.67</v>
      </c>
      <c r="AP107" s="42">
        <f t="shared" si="22"/>
        <v>96.67</v>
      </c>
      <c r="AQ107" s="42">
        <f t="shared" si="22"/>
        <v>96.67</v>
      </c>
      <c r="AR107" s="42">
        <f t="shared" si="22"/>
        <v>96.67</v>
      </c>
      <c r="AS107" s="42">
        <f t="shared" si="22"/>
        <v>96.67</v>
      </c>
      <c r="AT107" s="42">
        <f t="shared" si="22"/>
        <v>96.67</v>
      </c>
      <c r="AU107" s="42">
        <f t="shared" si="22"/>
        <v>96.67</v>
      </c>
      <c r="AV107" s="42">
        <f t="shared" si="22"/>
        <v>96.67</v>
      </c>
      <c r="AW107" s="42">
        <f t="shared" si="22"/>
        <v>96.67</v>
      </c>
      <c r="AX107" s="42">
        <f t="shared" si="22"/>
        <v>96.67</v>
      </c>
    </row>
    <row r="108" spans="1:50" x14ac:dyDescent="0.3">
      <c r="A108" s="38" t="str">
        <f t="shared" ref="A108:A125" si="23">A8</f>
        <v>Marcomm Manager (Outbound)</v>
      </c>
      <c r="O108" s="42">
        <f t="shared" ref="O108:AX108" si="24">ROUND(O8*$M$101,2)</f>
        <v>0</v>
      </c>
      <c r="P108" s="42">
        <f t="shared" si="24"/>
        <v>0</v>
      </c>
      <c r="Q108" s="42">
        <f t="shared" si="24"/>
        <v>0</v>
      </c>
      <c r="R108" s="42">
        <f t="shared" si="24"/>
        <v>0</v>
      </c>
      <c r="S108" s="42">
        <f t="shared" si="24"/>
        <v>0</v>
      </c>
      <c r="T108" s="42">
        <f t="shared" si="24"/>
        <v>0</v>
      </c>
      <c r="U108" s="42">
        <f t="shared" si="24"/>
        <v>0</v>
      </c>
      <c r="V108" s="42">
        <f t="shared" si="24"/>
        <v>0</v>
      </c>
      <c r="W108" s="42">
        <f t="shared" si="24"/>
        <v>0</v>
      </c>
      <c r="X108" s="42">
        <f t="shared" si="24"/>
        <v>96.67</v>
      </c>
      <c r="Y108" s="42">
        <f t="shared" si="24"/>
        <v>96.67</v>
      </c>
      <c r="Z108" s="42">
        <f t="shared" si="24"/>
        <v>96.67</v>
      </c>
      <c r="AA108" s="42">
        <f t="shared" si="24"/>
        <v>96.67</v>
      </c>
      <c r="AB108" s="42">
        <f t="shared" si="24"/>
        <v>96.67</v>
      </c>
      <c r="AC108" s="42">
        <f t="shared" si="24"/>
        <v>96.67</v>
      </c>
      <c r="AD108" s="42">
        <f t="shared" si="24"/>
        <v>96.67</v>
      </c>
      <c r="AE108" s="42">
        <f t="shared" si="24"/>
        <v>96.67</v>
      </c>
      <c r="AF108" s="42">
        <f t="shared" si="24"/>
        <v>96.67</v>
      </c>
      <c r="AG108" s="42">
        <f t="shared" si="24"/>
        <v>96.67</v>
      </c>
      <c r="AH108" s="42">
        <f t="shared" si="24"/>
        <v>96.67</v>
      </c>
      <c r="AI108" s="42">
        <f t="shared" si="24"/>
        <v>96.67</v>
      </c>
      <c r="AJ108" s="42">
        <f t="shared" si="24"/>
        <v>96.67</v>
      </c>
      <c r="AK108" s="42">
        <f t="shared" si="24"/>
        <v>96.67</v>
      </c>
      <c r="AL108" s="42">
        <f t="shared" si="24"/>
        <v>96.67</v>
      </c>
      <c r="AM108" s="42">
        <f t="shared" si="24"/>
        <v>96.67</v>
      </c>
      <c r="AN108" s="42">
        <f t="shared" si="24"/>
        <v>96.67</v>
      </c>
      <c r="AO108" s="42">
        <f t="shared" si="24"/>
        <v>96.67</v>
      </c>
      <c r="AP108" s="42">
        <f t="shared" si="24"/>
        <v>96.67</v>
      </c>
      <c r="AQ108" s="42">
        <f t="shared" si="24"/>
        <v>96.67</v>
      </c>
      <c r="AR108" s="42">
        <f t="shared" si="24"/>
        <v>96.67</v>
      </c>
      <c r="AS108" s="42">
        <f t="shared" si="24"/>
        <v>96.67</v>
      </c>
      <c r="AT108" s="42">
        <f t="shared" si="24"/>
        <v>96.67</v>
      </c>
      <c r="AU108" s="42">
        <f t="shared" si="24"/>
        <v>96.67</v>
      </c>
      <c r="AV108" s="42">
        <f t="shared" si="24"/>
        <v>96.67</v>
      </c>
      <c r="AW108" s="42">
        <f t="shared" si="24"/>
        <v>96.67</v>
      </c>
      <c r="AX108" s="42">
        <f t="shared" si="24"/>
        <v>96.67</v>
      </c>
    </row>
    <row r="109" spans="1:50" x14ac:dyDescent="0.3">
      <c r="A109" s="38" t="str">
        <f t="shared" si="23"/>
        <v>Software/Services VP</v>
      </c>
      <c r="O109" s="42">
        <f t="shared" ref="O109:AX109" si="25">ROUND(O9*$M$101,2)</f>
        <v>217.5</v>
      </c>
      <c r="P109" s="42">
        <f t="shared" si="25"/>
        <v>217.5</v>
      </c>
      <c r="Q109" s="42">
        <f t="shared" si="25"/>
        <v>217.5</v>
      </c>
      <c r="R109" s="42">
        <f t="shared" si="25"/>
        <v>217.5</v>
      </c>
      <c r="S109" s="42">
        <f t="shared" si="25"/>
        <v>217.5</v>
      </c>
      <c r="T109" s="42">
        <f t="shared" si="25"/>
        <v>217.5</v>
      </c>
      <c r="U109" s="42">
        <f t="shared" si="25"/>
        <v>217.5</v>
      </c>
      <c r="V109" s="42">
        <f t="shared" si="25"/>
        <v>217.5</v>
      </c>
      <c r="W109" s="42">
        <f t="shared" si="25"/>
        <v>217.5</v>
      </c>
      <c r="X109" s="42">
        <f t="shared" si="25"/>
        <v>217.5</v>
      </c>
      <c r="Y109" s="42">
        <f t="shared" si="25"/>
        <v>217.5</v>
      </c>
      <c r="Z109" s="42">
        <f t="shared" si="25"/>
        <v>217.5</v>
      </c>
      <c r="AA109" s="42">
        <f t="shared" si="25"/>
        <v>217.5</v>
      </c>
      <c r="AB109" s="42">
        <f t="shared" si="25"/>
        <v>217.5</v>
      </c>
      <c r="AC109" s="42">
        <f t="shared" si="25"/>
        <v>217.5</v>
      </c>
      <c r="AD109" s="42">
        <f t="shared" si="25"/>
        <v>217.5</v>
      </c>
      <c r="AE109" s="42">
        <f t="shared" si="25"/>
        <v>217.5</v>
      </c>
      <c r="AF109" s="42">
        <f t="shared" si="25"/>
        <v>217.5</v>
      </c>
      <c r="AG109" s="42">
        <f t="shared" si="25"/>
        <v>217.5</v>
      </c>
      <c r="AH109" s="42">
        <f t="shared" si="25"/>
        <v>217.5</v>
      </c>
      <c r="AI109" s="42">
        <f t="shared" si="25"/>
        <v>217.5</v>
      </c>
      <c r="AJ109" s="42">
        <f t="shared" si="25"/>
        <v>217.5</v>
      </c>
      <c r="AK109" s="42">
        <f t="shared" si="25"/>
        <v>217.5</v>
      </c>
      <c r="AL109" s="42">
        <f t="shared" si="25"/>
        <v>217.5</v>
      </c>
      <c r="AM109" s="42">
        <f t="shared" si="25"/>
        <v>217.5</v>
      </c>
      <c r="AN109" s="42">
        <f t="shared" si="25"/>
        <v>217.5</v>
      </c>
      <c r="AO109" s="42">
        <f t="shared" si="25"/>
        <v>217.5</v>
      </c>
      <c r="AP109" s="42">
        <f t="shared" si="25"/>
        <v>217.5</v>
      </c>
      <c r="AQ109" s="42">
        <f t="shared" si="25"/>
        <v>217.5</v>
      </c>
      <c r="AR109" s="42">
        <f t="shared" si="25"/>
        <v>217.5</v>
      </c>
      <c r="AS109" s="42">
        <f t="shared" si="25"/>
        <v>217.5</v>
      </c>
      <c r="AT109" s="42">
        <f t="shared" si="25"/>
        <v>217.5</v>
      </c>
      <c r="AU109" s="42">
        <f t="shared" si="25"/>
        <v>217.5</v>
      </c>
      <c r="AV109" s="42">
        <f t="shared" si="25"/>
        <v>217.5</v>
      </c>
      <c r="AW109" s="42">
        <f t="shared" si="25"/>
        <v>217.5</v>
      </c>
      <c r="AX109" s="42">
        <f t="shared" si="25"/>
        <v>217.5</v>
      </c>
    </row>
    <row r="110" spans="1:50" x14ac:dyDescent="0.3">
      <c r="A110" s="38" t="str">
        <f t="shared" si="23"/>
        <v>Software Sales Director</v>
      </c>
      <c r="O110" s="42">
        <f t="shared" ref="O110:AX110" si="26">ROUND(O10*$M$101,2)</f>
        <v>0</v>
      </c>
      <c r="P110" s="42">
        <f t="shared" si="26"/>
        <v>0</v>
      </c>
      <c r="Q110" s="42">
        <f t="shared" si="26"/>
        <v>0</v>
      </c>
      <c r="R110" s="42">
        <f t="shared" si="26"/>
        <v>0</v>
      </c>
      <c r="S110" s="42">
        <f t="shared" si="26"/>
        <v>0</v>
      </c>
      <c r="T110" s="42">
        <f t="shared" si="26"/>
        <v>0</v>
      </c>
      <c r="U110" s="42">
        <f t="shared" si="26"/>
        <v>0</v>
      </c>
      <c r="V110" s="42">
        <f t="shared" si="26"/>
        <v>126.88</v>
      </c>
      <c r="W110" s="42">
        <f t="shared" si="26"/>
        <v>126.88</v>
      </c>
      <c r="X110" s="42">
        <f t="shared" si="26"/>
        <v>126.88</v>
      </c>
      <c r="Y110" s="42">
        <f t="shared" si="26"/>
        <v>126.88</v>
      </c>
      <c r="Z110" s="42">
        <f t="shared" si="26"/>
        <v>126.88</v>
      </c>
      <c r="AA110" s="42">
        <f t="shared" si="26"/>
        <v>126.88</v>
      </c>
      <c r="AB110" s="42">
        <f t="shared" si="26"/>
        <v>126.88</v>
      </c>
      <c r="AC110" s="42">
        <f t="shared" si="26"/>
        <v>126.88</v>
      </c>
      <c r="AD110" s="42">
        <f t="shared" si="26"/>
        <v>126.88</v>
      </c>
      <c r="AE110" s="42">
        <f t="shared" si="26"/>
        <v>126.88</v>
      </c>
      <c r="AF110" s="42">
        <f t="shared" si="26"/>
        <v>126.88</v>
      </c>
      <c r="AG110" s="42">
        <f t="shared" si="26"/>
        <v>126.88</v>
      </c>
      <c r="AH110" s="42">
        <f t="shared" si="26"/>
        <v>126.88</v>
      </c>
      <c r="AI110" s="42">
        <f t="shared" si="26"/>
        <v>126.88</v>
      </c>
      <c r="AJ110" s="42">
        <f t="shared" si="26"/>
        <v>126.88</v>
      </c>
      <c r="AK110" s="42">
        <f t="shared" si="26"/>
        <v>126.88</v>
      </c>
      <c r="AL110" s="42">
        <f t="shared" si="26"/>
        <v>126.88</v>
      </c>
      <c r="AM110" s="42">
        <f t="shared" si="26"/>
        <v>126.88</v>
      </c>
      <c r="AN110" s="42">
        <f t="shared" si="26"/>
        <v>126.88</v>
      </c>
      <c r="AO110" s="42">
        <f t="shared" si="26"/>
        <v>126.88</v>
      </c>
      <c r="AP110" s="42">
        <f t="shared" si="26"/>
        <v>126.88</v>
      </c>
      <c r="AQ110" s="42">
        <f t="shared" si="26"/>
        <v>126.88</v>
      </c>
      <c r="AR110" s="42">
        <f t="shared" si="26"/>
        <v>126.88</v>
      </c>
      <c r="AS110" s="42">
        <f t="shared" si="26"/>
        <v>126.88</v>
      </c>
      <c r="AT110" s="42">
        <f t="shared" si="26"/>
        <v>126.88</v>
      </c>
      <c r="AU110" s="42">
        <f t="shared" si="26"/>
        <v>126.88</v>
      </c>
      <c r="AV110" s="42">
        <f t="shared" si="26"/>
        <v>126.88</v>
      </c>
      <c r="AW110" s="42">
        <f t="shared" si="26"/>
        <v>126.88</v>
      </c>
      <c r="AX110" s="42">
        <f t="shared" si="26"/>
        <v>126.88</v>
      </c>
    </row>
    <row r="111" spans="1:50" x14ac:dyDescent="0.3">
      <c r="A111" s="38" t="str">
        <f t="shared" si="23"/>
        <v>Software Channel Director</v>
      </c>
      <c r="O111" s="42">
        <f t="shared" ref="O111:AX111" si="27">ROUND(O11*$M$101,2)</f>
        <v>0</v>
      </c>
      <c r="P111" s="42">
        <f t="shared" si="27"/>
        <v>0</v>
      </c>
      <c r="Q111" s="42">
        <f t="shared" si="27"/>
        <v>0</v>
      </c>
      <c r="R111" s="42">
        <f t="shared" si="27"/>
        <v>0</v>
      </c>
      <c r="S111" s="42">
        <f t="shared" si="27"/>
        <v>111.17</v>
      </c>
      <c r="T111" s="42">
        <f t="shared" si="27"/>
        <v>111.17</v>
      </c>
      <c r="U111" s="42">
        <f t="shared" si="27"/>
        <v>111.17</v>
      </c>
      <c r="V111" s="42">
        <f t="shared" si="27"/>
        <v>111.17</v>
      </c>
      <c r="W111" s="42">
        <f t="shared" si="27"/>
        <v>111.17</v>
      </c>
      <c r="X111" s="42">
        <f t="shared" si="27"/>
        <v>111.17</v>
      </c>
      <c r="Y111" s="42">
        <f t="shared" si="27"/>
        <v>111.17</v>
      </c>
      <c r="Z111" s="42">
        <f t="shared" si="27"/>
        <v>111.17</v>
      </c>
      <c r="AA111" s="42">
        <f t="shared" si="27"/>
        <v>111.17</v>
      </c>
      <c r="AB111" s="42">
        <f t="shared" si="27"/>
        <v>111.17</v>
      </c>
      <c r="AC111" s="42">
        <f t="shared" si="27"/>
        <v>111.17</v>
      </c>
      <c r="AD111" s="42">
        <f t="shared" si="27"/>
        <v>111.17</v>
      </c>
      <c r="AE111" s="42">
        <f t="shared" si="27"/>
        <v>111.17</v>
      </c>
      <c r="AF111" s="42">
        <f t="shared" si="27"/>
        <v>111.17</v>
      </c>
      <c r="AG111" s="42">
        <f t="shared" si="27"/>
        <v>111.17</v>
      </c>
      <c r="AH111" s="42">
        <f t="shared" si="27"/>
        <v>111.17</v>
      </c>
      <c r="AI111" s="42">
        <f t="shared" si="27"/>
        <v>111.17</v>
      </c>
      <c r="AJ111" s="42">
        <f t="shared" si="27"/>
        <v>111.17</v>
      </c>
      <c r="AK111" s="42">
        <f t="shared" si="27"/>
        <v>111.17</v>
      </c>
      <c r="AL111" s="42">
        <f t="shared" si="27"/>
        <v>111.17</v>
      </c>
      <c r="AM111" s="42">
        <f t="shared" si="27"/>
        <v>111.17</v>
      </c>
      <c r="AN111" s="42">
        <f t="shared" si="27"/>
        <v>111.17</v>
      </c>
      <c r="AO111" s="42">
        <f t="shared" si="27"/>
        <v>111.17</v>
      </c>
      <c r="AP111" s="42">
        <f t="shared" si="27"/>
        <v>111.17</v>
      </c>
      <c r="AQ111" s="42">
        <f t="shared" si="27"/>
        <v>111.17</v>
      </c>
      <c r="AR111" s="42">
        <f t="shared" si="27"/>
        <v>111.17</v>
      </c>
      <c r="AS111" s="42">
        <f t="shared" si="27"/>
        <v>111.17</v>
      </c>
      <c r="AT111" s="42">
        <f t="shared" si="27"/>
        <v>111.17</v>
      </c>
      <c r="AU111" s="42">
        <f t="shared" si="27"/>
        <v>111.17</v>
      </c>
      <c r="AV111" s="42">
        <f t="shared" si="27"/>
        <v>111.17</v>
      </c>
      <c r="AW111" s="42">
        <f t="shared" si="27"/>
        <v>111.17</v>
      </c>
      <c r="AX111" s="42">
        <f t="shared" si="27"/>
        <v>111.17</v>
      </c>
    </row>
    <row r="112" spans="1:50" x14ac:dyDescent="0.3">
      <c r="A112" s="38" t="str">
        <f t="shared" si="23"/>
        <v>Lead Software Support/Lead Engineer</v>
      </c>
      <c r="O112" s="42">
        <f t="shared" ref="O112:AX112" si="28">ROUND(O12*$M$101,2)</f>
        <v>0</v>
      </c>
      <c r="P112" s="42">
        <f t="shared" si="28"/>
        <v>0</v>
      </c>
      <c r="Q112" s="42">
        <f t="shared" si="28"/>
        <v>0</v>
      </c>
      <c r="R112" s="42">
        <f t="shared" si="28"/>
        <v>0</v>
      </c>
      <c r="S112" s="42">
        <f t="shared" si="28"/>
        <v>96.67</v>
      </c>
      <c r="T112" s="42">
        <f t="shared" si="28"/>
        <v>96.67</v>
      </c>
      <c r="U112" s="42">
        <f t="shared" si="28"/>
        <v>96.67</v>
      </c>
      <c r="V112" s="42">
        <f t="shared" si="28"/>
        <v>96.67</v>
      </c>
      <c r="W112" s="42">
        <f t="shared" si="28"/>
        <v>96.67</v>
      </c>
      <c r="X112" s="42">
        <f t="shared" si="28"/>
        <v>96.67</v>
      </c>
      <c r="Y112" s="42">
        <f t="shared" si="28"/>
        <v>96.67</v>
      </c>
      <c r="Z112" s="42">
        <f t="shared" si="28"/>
        <v>96.67</v>
      </c>
      <c r="AA112" s="42">
        <f t="shared" si="28"/>
        <v>96.67</v>
      </c>
      <c r="AB112" s="42">
        <f t="shared" si="28"/>
        <v>96.67</v>
      </c>
      <c r="AC112" s="42">
        <f t="shared" si="28"/>
        <v>96.67</v>
      </c>
      <c r="AD112" s="42">
        <f t="shared" si="28"/>
        <v>96.67</v>
      </c>
      <c r="AE112" s="42">
        <f t="shared" si="28"/>
        <v>96.67</v>
      </c>
      <c r="AF112" s="42">
        <f t="shared" si="28"/>
        <v>96.67</v>
      </c>
      <c r="AG112" s="42">
        <f t="shared" si="28"/>
        <v>96.67</v>
      </c>
      <c r="AH112" s="42">
        <f t="shared" si="28"/>
        <v>96.67</v>
      </c>
      <c r="AI112" s="42">
        <f t="shared" si="28"/>
        <v>96.67</v>
      </c>
      <c r="AJ112" s="42">
        <f t="shared" si="28"/>
        <v>96.67</v>
      </c>
      <c r="AK112" s="42">
        <f t="shared" si="28"/>
        <v>96.67</v>
      </c>
      <c r="AL112" s="42">
        <f t="shared" si="28"/>
        <v>96.67</v>
      </c>
      <c r="AM112" s="42">
        <f t="shared" si="28"/>
        <v>96.67</v>
      </c>
      <c r="AN112" s="42">
        <f t="shared" si="28"/>
        <v>96.67</v>
      </c>
      <c r="AO112" s="42">
        <f t="shared" si="28"/>
        <v>96.67</v>
      </c>
      <c r="AP112" s="42">
        <f t="shared" si="28"/>
        <v>96.67</v>
      </c>
      <c r="AQ112" s="42">
        <f t="shared" si="28"/>
        <v>96.67</v>
      </c>
      <c r="AR112" s="42">
        <f t="shared" si="28"/>
        <v>96.67</v>
      </c>
      <c r="AS112" s="42">
        <f t="shared" si="28"/>
        <v>96.67</v>
      </c>
      <c r="AT112" s="42">
        <f t="shared" si="28"/>
        <v>96.67</v>
      </c>
      <c r="AU112" s="42">
        <f t="shared" si="28"/>
        <v>96.67</v>
      </c>
      <c r="AV112" s="42">
        <f t="shared" si="28"/>
        <v>96.67</v>
      </c>
      <c r="AW112" s="42">
        <f t="shared" si="28"/>
        <v>96.67</v>
      </c>
      <c r="AX112" s="42">
        <f t="shared" si="28"/>
        <v>96.67</v>
      </c>
    </row>
    <row r="113" spans="1:50" x14ac:dyDescent="0.3">
      <c r="A113" s="38" t="str">
        <f t="shared" si="23"/>
        <v>Software Escalation Engineer</v>
      </c>
      <c r="O113" s="42">
        <f t="shared" ref="O113:AX113" si="29">ROUND(O13*$M$101,2)</f>
        <v>0</v>
      </c>
      <c r="P113" s="42">
        <f t="shared" si="29"/>
        <v>0</v>
      </c>
      <c r="Q113" s="42">
        <f t="shared" si="29"/>
        <v>0</v>
      </c>
      <c r="R113" s="42">
        <f t="shared" si="29"/>
        <v>0</v>
      </c>
      <c r="S113" s="42">
        <f t="shared" si="29"/>
        <v>0</v>
      </c>
      <c r="T113" s="42">
        <f t="shared" si="29"/>
        <v>0</v>
      </c>
      <c r="U113" s="42">
        <f t="shared" si="29"/>
        <v>0</v>
      </c>
      <c r="V113" s="42">
        <f t="shared" si="29"/>
        <v>96.67</v>
      </c>
      <c r="W113" s="42">
        <f t="shared" si="29"/>
        <v>96.67</v>
      </c>
      <c r="X113" s="42">
        <f t="shared" si="29"/>
        <v>96.67</v>
      </c>
      <c r="Y113" s="42">
        <f t="shared" si="29"/>
        <v>96.67</v>
      </c>
      <c r="Z113" s="42">
        <f t="shared" si="29"/>
        <v>96.67</v>
      </c>
      <c r="AA113" s="42">
        <f t="shared" si="29"/>
        <v>96.67</v>
      </c>
      <c r="AB113" s="42">
        <f t="shared" si="29"/>
        <v>96.67</v>
      </c>
      <c r="AC113" s="42">
        <f t="shared" si="29"/>
        <v>96.67</v>
      </c>
      <c r="AD113" s="42">
        <f t="shared" si="29"/>
        <v>96.67</v>
      </c>
      <c r="AE113" s="42">
        <f t="shared" si="29"/>
        <v>96.67</v>
      </c>
      <c r="AF113" s="42">
        <f t="shared" si="29"/>
        <v>96.67</v>
      </c>
      <c r="AG113" s="42">
        <f t="shared" si="29"/>
        <v>96.67</v>
      </c>
      <c r="AH113" s="42">
        <f t="shared" si="29"/>
        <v>96.67</v>
      </c>
      <c r="AI113" s="42">
        <f t="shared" si="29"/>
        <v>96.67</v>
      </c>
      <c r="AJ113" s="42">
        <f t="shared" si="29"/>
        <v>96.67</v>
      </c>
      <c r="AK113" s="42">
        <f t="shared" si="29"/>
        <v>96.67</v>
      </c>
      <c r="AL113" s="42">
        <f t="shared" si="29"/>
        <v>96.67</v>
      </c>
      <c r="AM113" s="42">
        <f t="shared" si="29"/>
        <v>96.67</v>
      </c>
      <c r="AN113" s="42">
        <f t="shared" si="29"/>
        <v>96.67</v>
      </c>
      <c r="AO113" s="42">
        <f t="shared" si="29"/>
        <v>96.67</v>
      </c>
      <c r="AP113" s="42">
        <f t="shared" si="29"/>
        <v>96.67</v>
      </c>
      <c r="AQ113" s="42">
        <f t="shared" si="29"/>
        <v>96.67</v>
      </c>
      <c r="AR113" s="42">
        <f t="shared" si="29"/>
        <v>96.67</v>
      </c>
      <c r="AS113" s="42">
        <f t="shared" si="29"/>
        <v>96.67</v>
      </c>
      <c r="AT113" s="42">
        <f t="shared" si="29"/>
        <v>96.67</v>
      </c>
      <c r="AU113" s="42">
        <f t="shared" si="29"/>
        <v>96.67</v>
      </c>
      <c r="AV113" s="42">
        <f t="shared" si="29"/>
        <v>96.67</v>
      </c>
      <c r="AW113" s="42">
        <f t="shared" si="29"/>
        <v>96.67</v>
      </c>
      <c r="AX113" s="42">
        <f t="shared" si="29"/>
        <v>96.67</v>
      </c>
    </row>
    <row r="114" spans="1:50" x14ac:dyDescent="0.3">
      <c r="A114" s="38" t="str">
        <f t="shared" si="23"/>
        <v>Software Escalation Engineer</v>
      </c>
      <c r="O114" s="42">
        <f t="shared" ref="O114:AX114" si="30">ROUND(O14*$M$101,2)</f>
        <v>0</v>
      </c>
      <c r="P114" s="42">
        <f t="shared" si="30"/>
        <v>0</v>
      </c>
      <c r="Q114" s="42">
        <f t="shared" si="30"/>
        <v>0</v>
      </c>
      <c r="R114" s="42">
        <f t="shared" si="30"/>
        <v>0</v>
      </c>
      <c r="S114" s="42">
        <f t="shared" si="30"/>
        <v>0</v>
      </c>
      <c r="T114" s="42">
        <f t="shared" si="30"/>
        <v>0</v>
      </c>
      <c r="U114" s="42">
        <f t="shared" si="30"/>
        <v>0</v>
      </c>
      <c r="V114" s="42">
        <f t="shared" si="30"/>
        <v>0</v>
      </c>
      <c r="W114" s="42">
        <f t="shared" si="30"/>
        <v>0</v>
      </c>
      <c r="X114" s="42">
        <f t="shared" si="30"/>
        <v>0</v>
      </c>
      <c r="Y114" s="42">
        <f t="shared" si="30"/>
        <v>0</v>
      </c>
      <c r="Z114" s="42">
        <f t="shared" si="30"/>
        <v>96.67</v>
      </c>
      <c r="AA114" s="42">
        <f t="shared" si="30"/>
        <v>96.67</v>
      </c>
      <c r="AB114" s="42">
        <f t="shared" si="30"/>
        <v>96.67</v>
      </c>
      <c r="AC114" s="42">
        <f t="shared" si="30"/>
        <v>96.67</v>
      </c>
      <c r="AD114" s="42">
        <f t="shared" si="30"/>
        <v>96.67</v>
      </c>
      <c r="AE114" s="42">
        <f t="shared" si="30"/>
        <v>96.67</v>
      </c>
      <c r="AF114" s="42">
        <f t="shared" si="30"/>
        <v>96.67</v>
      </c>
      <c r="AG114" s="42">
        <f t="shared" si="30"/>
        <v>96.67</v>
      </c>
      <c r="AH114" s="42">
        <f t="shared" si="30"/>
        <v>96.67</v>
      </c>
      <c r="AI114" s="42">
        <f t="shared" si="30"/>
        <v>96.67</v>
      </c>
      <c r="AJ114" s="42">
        <f t="shared" si="30"/>
        <v>96.67</v>
      </c>
      <c r="AK114" s="42">
        <f t="shared" si="30"/>
        <v>96.67</v>
      </c>
      <c r="AL114" s="42">
        <f t="shared" si="30"/>
        <v>96.67</v>
      </c>
      <c r="AM114" s="42">
        <f t="shared" si="30"/>
        <v>96.67</v>
      </c>
      <c r="AN114" s="42">
        <f t="shared" si="30"/>
        <v>96.67</v>
      </c>
      <c r="AO114" s="42">
        <f t="shared" si="30"/>
        <v>96.67</v>
      </c>
      <c r="AP114" s="42">
        <f t="shared" si="30"/>
        <v>96.67</v>
      </c>
      <c r="AQ114" s="42">
        <f t="shared" si="30"/>
        <v>96.67</v>
      </c>
      <c r="AR114" s="42">
        <f t="shared" si="30"/>
        <v>96.67</v>
      </c>
      <c r="AS114" s="42">
        <f t="shared" si="30"/>
        <v>96.67</v>
      </c>
      <c r="AT114" s="42">
        <f t="shared" si="30"/>
        <v>96.67</v>
      </c>
      <c r="AU114" s="42">
        <f t="shared" si="30"/>
        <v>96.67</v>
      </c>
      <c r="AV114" s="42">
        <f t="shared" si="30"/>
        <v>96.67</v>
      </c>
      <c r="AW114" s="42">
        <f t="shared" si="30"/>
        <v>96.67</v>
      </c>
      <c r="AX114" s="42">
        <f t="shared" si="30"/>
        <v>96.67</v>
      </c>
    </row>
    <row r="115" spans="1:50" x14ac:dyDescent="0.3">
      <c r="A115" s="38" t="str">
        <f t="shared" si="23"/>
        <v xml:space="preserve">General Admin  </v>
      </c>
      <c r="O115" s="42">
        <f t="shared" ref="O115:AX115" si="31">ROUND(O15*$M$101,2)</f>
        <v>0</v>
      </c>
      <c r="P115" s="42">
        <f t="shared" si="31"/>
        <v>0</v>
      </c>
      <c r="Q115" s="42">
        <f t="shared" si="31"/>
        <v>42.29</v>
      </c>
      <c r="R115" s="42">
        <f t="shared" si="31"/>
        <v>42.29</v>
      </c>
      <c r="S115" s="42">
        <f t="shared" si="31"/>
        <v>42.29</v>
      </c>
      <c r="T115" s="42">
        <f t="shared" si="31"/>
        <v>42.29</v>
      </c>
      <c r="U115" s="42">
        <f t="shared" si="31"/>
        <v>42.29</v>
      </c>
      <c r="V115" s="42">
        <f t="shared" si="31"/>
        <v>42.29</v>
      </c>
      <c r="W115" s="42">
        <f t="shared" si="31"/>
        <v>42.29</v>
      </c>
      <c r="X115" s="42">
        <f t="shared" si="31"/>
        <v>42.29</v>
      </c>
      <c r="Y115" s="42">
        <f t="shared" si="31"/>
        <v>42.29</v>
      </c>
      <c r="Z115" s="42">
        <f t="shared" si="31"/>
        <v>42.29</v>
      </c>
      <c r="AA115" s="42">
        <f t="shared" si="31"/>
        <v>50.75</v>
      </c>
      <c r="AB115" s="42">
        <f t="shared" si="31"/>
        <v>50.75</v>
      </c>
      <c r="AC115" s="42">
        <f t="shared" si="31"/>
        <v>50.75</v>
      </c>
      <c r="AD115" s="42">
        <f t="shared" si="31"/>
        <v>50.75</v>
      </c>
      <c r="AE115" s="42">
        <f t="shared" si="31"/>
        <v>50.75</v>
      </c>
      <c r="AF115" s="42">
        <f t="shared" si="31"/>
        <v>50.75</v>
      </c>
      <c r="AG115" s="42">
        <f t="shared" si="31"/>
        <v>50.75</v>
      </c>
      <c r="AH115" s="42">
        <f t="shared" si="31"/>
        <v>50.75</v>
      </c>
      <c r="AI115" s="42">
        <f t="shared" si="31"/>
        <v>50.75</v>
      </c>
      <c r="AJ115" s="42">
        <f t="shared" si="31"/>
        <v>50.75</v>
      </c>
      <c r="AK115" s="42">
        <f t="shared" si="31"/>
        <v>50.75</v>
      </c>
      <c r="AL115" s="42">
        <f t="shared" si="31"/>
        <v>50.75</v>
      </c>
      <c r="AM115" s="42">
        <f t="shared" si="31"/>
        <v>50.75</v>
      </c>
      <c r="AN115" s="42">
        <f t="shared" si="31"/>
        <v>50.75</v>
      </c>
      <c r="AO115" s="42">
        <f t="shared" si="31"/>
        <v>50.75</v>
      </c>
      <c r="AP115" s="42">
        <f t="shared" si="31"/>
        <v>50.75</v>
      </c>
      <c r="AQ115" s="42">
        <f t="shared" si="31"/>
        <v>50.75</v>
      </c>
      <c r="AR115" s="42">
        <f t="shared" si="31"/>
        <v>50.75</v>
      </c>
      <c r="AS115" s="42">
        <f t="shared" si="31"/>
        <v>50.75</v>
      </c>
      <c r="AT115" s="42">
        <f t="shared" si="31"/>
        <v>50.75</v>
      </c>
      <c r="AU115" s="42">
        <f t="shared" si="31"/>
        <v>50.75</v>
      </c>
      <c r="AV115" s="42">
        <f t="shared" si="31"/>
        <v>50.75</v>
      </c>
      <c r="AW115" s="42">
        <f t="shared" si="31"/>
        <v>50.75</v>
      </c>
      <c r="AX115" s="42">
        <f t="shared" si="31"/>
        <v>50.75</v>
      </c>
    </row>
    <row r="116" spans="1:50" x14ac:dyDescent="0.3">
      <c r="A116" s="38" t="str">
        <f t="shared" si="23"/>
        <v>Sales Director/Central</v>
      </c>
      <c r="O116" s="42">
        <f t="shared" ref="O116:AX116" si="32">ROUND(O16*$M$101,2)</f>
        <v>0</v>
      </c>
      <c r="P116" s="42">
        <f t="shared" si="32"/>
        <v>0</v>
      </c>
      <c r="Q116" s="42">
        <f t="shared" si="32"/>
        <v>0</v>
      </c>
      <c r="R116" s="42">
        <f t="shared" si="32"/>
        <v>0</v>
      </c>
      <c r="S116" s="42">
        <f t="shared" si="32"/>
        <v>0</v>
      </c>
      <c r="T116" s="42">
        <f t="shared" si="32"/>
        <v>0</v>
      </c>
      <c r="U116" s="42">
        <f t="shared" si="32"/>
        <v>0</v>
      </c>
      <c r="V116" s="42">
        <f t="shared" si="32"/>
        <v>0</v>
      </c>
      <c r="W116" s="42">
        <f t="shared" si="32"/>
        <v>0</v>
      </c>
      <c r="X116" s="42">
        <f t="shared" si="32"/>
        <v>0</v>
      </c>
      <c r="Y116" s="42">
        <f t="shared" si="32"/>
        <v>0</v>
      </c>
      <c r="Z116" s="42">
        <f t="shared" si="32"/>
        <v>0</v>
      </c>
      <c r="AA116" s="42">
        <f t="shared" si="32"/>
        <v>0</v>
      </c>
      <c r="AB116" s="42">
        <f t="shared" si="32"/>
        <v>111.17</v>
      </c>
      <c r="AC116" s="42">
        <f t="shared" si="32"/>
        <v>111.17</v>
      </c>
      <c r="AD116" s="42">
        <f t="shared" si="32"/>
        <v>111.17</v>
      </c>
      <c r="AE116" s="42">
        <f t="shared" si="32"/>
        <v>111.17</v>
      </c>
      <c r="AF116" s="42">
        <f t="shared" si="32"/>
        <v>111.17</v>
      </c>
      <c r="AG116" s="42">
        <f t="shared" si="32"/>
        <v>111.17</v>
      </c>
      <c r="AH116" s="42">
        <f t="shared" si="32"/>
        <v>111.17</v>
      </c>
      <c r="AI116" s="42">
        <f t="shared" si="32"/>
        <v>111.17</v>
      </c>
      <c r="AJ116" s="42">
        <f t="shared" si="32"/>
        <v>111.17</v>
      </c>
      <c r="AK116" s="42">
        <f t="shared" si="32"/>
        <v>111.17</v>
      </c>
      <c r="AL116" s="42">
        <f t="shared" si="32"/>
        <v>111.17</v>
      </c>
      <c r="AM116" s="42">
        <f t="shared" si="32"/>
        <v>111.17</v>
      </c>
      <c r="AN116" s="42">
        <f t="shared" si="32"/>
        <v>111.17</v>
      </c>
      <c r="AO116" s="42">
        <f t="shared" si="32"/>
        <v>111.17</v>
      </c>
      <c r="AP116" s="42">
        <f t="shared" si="32"/>
        <v>111.17</v>
      </c>
      <c r="AQ116" s="42">
        <f t="shared" si="32"/>
        <v>111.17</v>
      </c>
      <c r="AR116" s="42">
        <f t="shared" si="32"/>
        <v>111.17</v>
      </c>
      <c r="AS116" s="42">
        <f t="shared" si="32"/>
        <v>111.17</v>
      </c>
      <c r="AT116" s="42">
        <f t="shared" si="32"/>
        <v>111.17</v>
      </c>
      <c r="AU116" s="42">
        <f t="shared" si="32"/>
        <v>111.17</v>
      </c>
      <c r="AV116" s="42">
        <f t="shared" si="32"/>
        <v>111.17</v>
      </c>
      <c r="AW116" s="42">
        <f t="shared" si="32"/>
        <v>111.17</v>
      </c>
      <c r="AX116" s="42">
        <f t="shared" si="32"/>
        <v>111.17</v>
      </c>
    </row>
    <row r="117" spans="1:50" x14ac:dyDescent="0.3">
      <c r="A117" s="38" t="str">
        <f t="shared" si="23"/>
        <v>Sales Director/West</v>
      </c>
      <c r="O117" s="42">
        <f t="shared" ref="O117:AX117" si="33">ROUND(O17*$M$101,2)</f>
        <v>0</v>
      </c>
      <c r="P117" s="42">
        <f t="shared" si="33"/>
        <v>0</v>
      </c>
      <c r="Q117" s="42">
        <f t="shared" si="33"/>
        <v>0</v>
      </c>
      <c r="R117" s="42">
        <f t="shared" si="33"/>
        <v>0</v>
      </c>
      <c r="S117" s="42">
        <f t="shared" si="33"/>
        <v>0</v>
      </c>
      <c r="T117" s="42">
        <f t="shared" si="33"/>
        <v>0</v>
      </c>
      <c r="U117" s="42">
        <f t="shared" si="33"/>
        <v>0</v>
      </c>
      <c r="V117" s="42">
        <f t="shared" si="33"/>
        <v>0</v>
      </c>
      <c r="W117" s="42">
        <f t="shared" si="33"/>
        <v>0</v>
      </c>
      <c r="X117" s="42">
        <f t="shared" si="33"/>
        <v>0</v>
      </c>
      <c r="Y117" s="42">
        <f t="shared" si="33"/>
        <v>0</v>
      </c>
      <c r="Z117" s="42">
        <f t="shared" si="33"/>
        <v>0</v>
      </c>
      <c r="AA117" s="42">
        <f t="shared" si="33"/>
        <v>0</v>
      </c>
      <c r="AB117" s="42">
        <f t="shared" si="33"/>
        <v>0</v>
      </c>
      <c r="AC117" s="42">
        <f t="shared" si="33"/>
        <v>0</v>
      </c>
      <c r="AD117" s="42">
        <f t="shared" si="33"/>
        <v>0</v>
      </c>
      <c r="AE117" s="42">
        <f t="shared" si="33"/>
        <v>0</v>
      </c>
      <c r="AF117" s="42">
        <f t="shared" si="33"/>
        <v>0</v>
      </c>
      <c r="AG117" s="42">
        <f t="shared" si="33"/>
        <v>0</v>
      </c>
      <c r="AH117" s="42">
        <f t="shared" si="33"/>
        <v>0</v>
      </c>
      <c r="AI117" s="42">
        <f t="shared" si="33"/>
        <v>0</v>
      </c>
      <c r="AJ117" s="42">
        <f t="shared" si="33"/>
        <v>0</v>
      </c>
      <c r="AK117" s="42">
        <f t="shared" si="33"/>
        <v>0</v>
      </c>
      <c r="AL117" s="42">
        <f t="shared" si="33"/>
        <v>0</v>
      </c>
      <c r="AM117" s="42">
        <f t="shared" si="33"/>
        <v>111.17</v>
      </c>
      <c r="AN117" s="42">
        <f t="shared" si="33"/>
        <v>111.17</v>
      </c>
      <c r="AO117" s="42">
        <f t="shared" si="33"/>
        <v>111.17</v>
      </c>
      <c r="AP117" s="42">
        <f t="shared" si="33"/>
        <v>111.17</v>
      </c>
      <c r="AQ117" s="42">
        <f t="shared" si="33"/>
        <v>111.17</v>
      </c>
      <c r="AR117" s="42">
        <f t="shared" si="33"/>
        <v>111.17</v>
      </c>
      <c r="AS117" s="42">
        <f t="shared" si="33"/>
        <v>111.17</v>
      </c>
      <c r="AT117" s="42">
        <f t="shared" si="33"/>
        <v>111.17</v>
      </c>
      <c r="AU117" s="42">
        <f t="shared" si="33"/>
        <v>111.17</v>
      </c>
      <c r="AV117" s="42">
        <f t="shared" si="33"/>
        <v>111.17</v>
      </c>
      <c r="AW117" s="42">
        <f t="shared" si="33"/>
        <v>111.17</v>
      </c>
      <c r="AX117" s="42">
        <f t="shared" si="33"/>
        <v>111.17</v>
      </c>
    </row>
    <row r="118" spans="1:50" x14ac:dyDescent="0.3">
      <c r="A118" s="38" t="str">
        <f t="shared" si="23"/>
        <v>Inside Sales</v>
      </c>
      <c r="O118" s="42">
        <f t="shared" ref="O118:AX118" si="34">ROUND(O18*$M$101,2)</f>
        <v>0</v>
      </c>
      <c r="P118" s="42">
        <f t="shared" si="34"/>
        <v>0</v>
      </c>
      <c r="Q118" s="42">
        <f t="shared" si="34"/>
        <v>0</v>
      </c>
      <c r="R118" s="42">
        <f t="shared" si="34"/>
        <v>0</v>
      </c>
      <c r="S118" s="42">
        <f t="shared" si="34"/>
        <v>0</v>
      </c>
      <c r="T118" s="42">
        <f t="shared" si="34"/>
        <v>0</v>
      </c>
      <c r="U118" s="42">
        <f t="shared" si="34"/>
        <v>0</v>
      </c>
      <c r="V118" s="42">
        <f t="shared" si="34"/>
        <v>0</v>
      </c>
      <c r="W118" s="42">
        <f t="shared" si="34"/>
        <v>0</v>
      </c>
      <c r="X118" s="42">
        <f t="shared" si="34"/>
        <v>0</v>
      </c>
      <c r="Y118" s="42">
        <f t="shared" si="34"/>
        <v>0</v>
      </c>
      <c r="Z118" s="42">
        <f t="shared" si="34"/>
        <v>0</v>
      </c>
      <c r="AA118" s="42">
        <f t="shared" si="34"/>
        <v>72.5</v>
      </c>
      <c r="AB118" s="42">
        <f t="shared" si="34"/>
        <v>72.5</v>
      </c>
      <c r="AC118" s="42">
        <f t="shared" si="34"/>
        <v>72.5</v>
      </c>
      <c r="AD118" s="42">
        <f t="shared" si="34"/>
        <v>72.5</v>
      </c>
      <c r="AE118" s="42">
        <f t="shared" si="34"/>
        <v>72.5</v>
      </c>
      <c r="AF118" s="42">
        <f t="shared" si="34"/>
        <v>72.5</v>
      </c>
      <c r="AG118" s="42">
        <f t="shared" si="34"/>
        <v>72.5</v>
      </c>
      <c r="AH118" s="42">
        <f t="shared" si="34"/>
        <v>72.5</v>
      </c>
      <c r="AI118" s="42">
        <f t="shared" si="34"/>
        <v>72.5</v>
      </c>
      <c r="AJ118" s="42">
        <f t="shared" si="34"/>
        <v>72.5</v>
      </c>
      <c r="AK118" s="42">
        <f t="shared" si="34"/>
        <v>72.5</v>
      </c>
      <c r="AL118" s="42">
        <f t="shared" si="34"/>
        <v>72.5</v>
      </c>
      <c r="AM118" s="42">
        <f t="shared" si="34"/>
        <v>72.5</v>
      </c>
      <c r="AN118" s="42">
        <f t="shared" si="34"/>
        <v>72.5</v>
      </c>
      <c r="AO118" s="42">
        <f t="shared" si="34"/>
        <v>72.5</v>
      </c>
      <c r="AP118" s="42">
        <f t="shared" si="34"/>
        <v>72.5</v>
      </c>
      <c r="AQ118" s="42">
        <f t="shared" si="34"/>
        <v>72.5</v>
      </c>
      <c r="AR118" s="42">
        <f t="shared" si="34"/>
        <v>72.5</v>
      </c>
      <c r="AS118" s="42">
        <f t="shared" si="34"/>
        <v>72.5</v>
      </c>
      <c r="AT118" s="42">
        <f t="shared" si="34"/>
        <v>72.5</v>
      </c>
      <c r="AU118" s="42">
        <f t="shared" si="34"/>
        <v>72.5</v>
      </c>
      <c r="AV118" s="42">
        <f t="shared" si="34"/>
        <v>72.5</v>
      </c>
      <c r="AW118" s="42">
        <f t="shared" si="34"/>
        <v>72.5</v>
      </c>
      <c r="AX118" s="42">
        <f t="shared" si="34"/>
        <v>72.5</v>
      </c>
    </row>
    <row r="119" spans="1:50" x14ac:dyDescent="0.3">
      <c r="A119" s="38" t="str">
        <f t="shared" si="23"/>
        <v>Inside Sales</v>
      </c>
      <c r="O119" s="42">
        <f t="shared" ref="O119:AX119" si="35">ROUND(O19*$M$101,2)</f>
        <v>0</v>
      </c>
      <c r="P119" s="42">
        <f t="shared" si="35"/>
        <v>0</v>
      </c>
      <c r="Q119" s="42">
        <f t="shared" si="35"/>
        <v>0</v>
      </c>
      <c r="R119" s="42">
        <f t="shared" si="35"/>
        <v>0</v>
      </c>
      <c r="S119" s="42">
        <f t="shared" si="35"/>
        <v>0</v>
      </c>
      <c r="T119" s="42">
        <f t="shared" si="35"/>
        <v>0</v>
      </c>
      <c r="U119" s="42">
        <f t="shared" si="35"/>
        <v>0</v>
      </c>
      <c r="V119" s="42">
        <f t="shared" si="35"/>
        <v>0</v>
      </c>
      <c r="W119" s="42">
        <f t="shared" si="35"/>
        <v>0</v>
      </c>
      <c r="X119" s="42">
        <f t="shared" si="35"/>
        <v>0</v>
      </c>
      <c r="Y119" s="42">
        <f t="shared" si="35"/>
        <v>0</v>
      </c>
      <c r="Z119" s="42">
        <f t="shared" si="35"/>
        <v>0</v>
      </c>
      <c r="AA119" s="42">
        <f t="shared" si="35"/>
        <v>72.5</v>
      </c>
      <c r="AB119" s="42">
        <f t="shared" si="35"/>
        <v>72.5</v>
      </c>
      <c r="AC119" s="42">
        <f t="shared" si="35"/>
        <v>72.5</v>
      </c>
      <c r="AD119" s="42">
        <f t="shared" si="35"/>
        <v>72.5</v>
      </c>
      <c r="AE119" s="42">
        <f t="shared" si="35"/>
        <v>72.5</v>
      </c>
      <c r="AF119" s="42">
        <f t="shared" si="35"/>
        <v>72.5</v>
      </c>
      <c r="AG119" s="42">
        <f t="shared" si="35"/>
        <v>72.5</v>
      </c>
      <c r="AH119" s="42">
        <f t="shared" si="35"/>
        <v>72.5</v>
      </c>
      <c r="AI119" s="42">
        <f t="shared" si="35"/>
        <v>72.5</v>
      </c>
      <c r="AJ119" s="42">
        <f t="shared" si="35"/>
        <v>72.5</v>
      </c>
      <c r="AK119" s="42">
        <f t="shared" si="35"/>
        <v>72.5</v>
      </c>
      <c r="AL119" s="42">
        <f t="shared" si="35"/>
        <v>72.5</v>
      </c>
      <c r="AM119" s="42">
        <f t="shared" si="35"/>
        <v>72.5</v>
      </c>
      <c r="AN119" s="42">
        <f t="shared" si="35"/>
        <v>72.5</v>
      </c>
      <c r="AO119" s="42">
        <f t="shared" si="35"/>
        <v>72.5</v>
      </c>
      <c r="AP119" s="42">
        <f t="shared" si="35"/>
        <v>72.5</v>
      </c>
      <c r="AQ119" s="42">
        <f t="shared" si="35"/>
        <v>72.5</v>
      </c>
      <c r="AR119" s="42">
        <f t="shared" si="35"/>
        <v>72.5</v>
      </c>
      <c r="AS119" s="42">
        <f t="shared" si="35"/>
        <v>72.5</v>
      </c>
      <c r="AT119" s="42">
        <f t="shared" si="35"/>
        <v>72.5</v>
      </c>
      <c r="AU119" s="42">
        <f t="shared" si="35"/>
        <v>72.5</v>
      </c>
      <c r="AV119" s="42">
        <f t="shared" si="35"/>
        <v>72.5</v>
      </c>
      <c r="AW119" s="42">
        <f t="shared" si="35"/>
        <v>72.5</v>
      </c>
      <c r="AX119" s="42">
        <f t="shared" si="35"/>
        <v>72.5</v>
      </c>
    </row>
    <row r="120" spans="1:50" x14ac:dyDescent="0.3">
      <c r="A120" s="38" t="str">
        <f t="shared" si="23"/>
        <v>Inside Sales</v>
      </c>
      <c r="O120" s="42">
        <f t="shared" ref="O120:AX120" si="36">ROUND(O20*$M$101,2)</f>
        <v>0</v>
      </c>
      <c r="P120" s="42">
        <f t="shared" si="36"/>
        <v>0</v>
      </c>
      <c r="Q120" s="42">
        <f t="shared" si="36"/>
        <v>0</v>
      </c>
      <c r="R120" s="42">
        <f t="shared" si="36"/>
        <v>0</v>
      </c>
      <c r="S120" s="42">
        <f t="shared" si="36"/>
        <v>0</v>
      </c>
      <c r="T120" s="42">
        <f t="shared" si="36"/>
        <v>0</v>
      </c>
      <c r="U120" s="42">
        <f t="shared" si="36"/>
        <v>0</v>
      </c>
      <c r="V120" s="42">
        <f t="shared" si="36"/>
        <v>0</v>
      </c>
      <c r="W120" s="42">
        <f t="shared" si="36"/>
        <v>0</v>
      </c>
      <c r="X120" s="42">
        <f t="shared" si="36"/>
        <v>0</v>
      </c>
      <c r="Y120" s="42">
        <f t="shared" si="36"/>
        <v>0</v>
      </c>
      <c r="Z120" s="42">
        <f t="shared" si="36"/>
        <v>0</v>
      </c>
      <c r="AA120" s="42">
        <f t="shared" si="36"/>
        <v>0</v>
      </c>
      <c r="AB120" s="42">
        <f t="shared" si="36"/>
        <v>0</v>
      </c>
      <c r="AC120" s="42">
        <f t="shared" si="36"/>
        <v>72.5</v>
      </c>
      <c r="AD120" s="42">
        <f t="shared" si="36"/>
        <v>72.5</v>
      </c>
      <c r="AE120" s="42">
        <f t="shared" si="36"/>
        <v>72.5</v>
      </c>
      <c r="AF120" s="42">
        <f t="shared" si="36"/>
        <v>72.5</v>
      </c>
      <c r="AG120" s="42">
        <f t="shared" si="36"/>
        <v>72.5</v>
      </c>
      <c r="AH120" s="42">
        <f t="shared" si="36"/>
        <v>72.5</v>
      </c>
      <c r="AI120" s="42">
        <f t="shared" si="36"/>
        <v>72.5</v>
      </c>
      <c r="AJ120" s="42">
        <f t="shared" si="36"/>
        <v>72.5</v>
      </c>
      <c r="AK120" s="42">
        <f t="shared" si="36"/>
        <v>72.5</v>
      </c>
      <c r="AL120" s="42">
        <f t="shared" si="36"/>
        <v>72.5</v>
      </c>
      <c r="AM120" s="42">
        <f t="shared" si="36"/>
        <v>72.5</v>
      </c>
      <c r="AN120" s="42">
        <f t="shared" si="36"/>
        <v>72.5</v>
      </c>
      <c r="AO120" s="42">
        <f t="shared" si="36"/>
        <v>72.5</v>
      </c>
      <c r="AP120" s="42">
        <f t="shared" si="36"/>
        <v>72.5</v>
      </c>
      <c r="AQ120" s="42">
        <f t="shared" si="36"/>
        <v>72.5</v>
      </c>
      <c r="AR120" s="42">
        <f t="shared" si="36"/>
        <v>72.5</v>
      </c>
      <c r="AS120" s="42">
        <f t="shared" si="36"/>
        <v>72.5</v>
      </c>
      <c r="AT120" s="42">
        <f t="shared" si="36"/>
        <v>72.5</v>
      </c>
      <c r="AU120" s="42">
        <f t="shared" si="36"/>
        <v>72.5</v>
      </c>
      <c r="AV120" s="42">
        <f t="shared" si="36"/>
        <v>72.5</v>
      </c>
      <c r="AW120" s="42">
        <f t="shared" si="36"/>
        <v>72.5</v>
      </c>
      <c r="AX120" s="42">
        <f t="shared" si="36"/>
        <v>72.5</v>
      </c>
    </row>
    <row r="121" spans="1:50" x14ac:dyDescent="0.3">
      <c r="A121" s="38" t="str">
        <f t="shared" si="23"/>
        <v>Software Channel Prog. Manager</v>
      </c>
      <c r="O121" s="42">
        <f t="shared" ref="O121:AX121" si="37">ROUND(O21*$M$101,2)</f>
        <v>0</v>
      </c>
      <c r="P121" s="42">
        <f t="shared" si="37"/>
        <v>0</v>
      </c>
      <c r="Q121" s="42">
        <f t="shared" si="37"/>
        <v>0</v>
      </c>
      <c r="R121" s="42">
        <f t="shared" si="37"/>
        <v>0</v>
      </c>
      <c r="S121" s="42">
        <f t="shared" si="37"/>
        <v>0</v>
      </c>
      <c r="T121" s="42">
        <f t="shared" si="37"/>
        <v>0</v>
      </c>
      <c r="U121" s="42">
        <f t="shared" si="37"/>
        <v>0</v>
      </c>
      <c r="V121" s="42">
        <f t="shared" si="37"/>
        <v>0</v>
      </c>
      <c r="W121" s="42">
        <f t="shared" si="37"/>
        <v>0</v>
      </c>
      <c r="X121" s="42">
        <f t="shared" si="37"/>
        <v>0</v>
      </c>
      <c r="Y121" s="42">
        <f t="shared" si="37"/>
        <v>0</v>
      </c>
      <c r="Z121" s="42">
        <f t="shared" si="37"/>
        <v>0</v>
      </c>
      <c r="AA121" s="42">
        <f t="shared" si="37"/>
        <v>0</v>
      </c>
      <c r="AB121" s="42">
        <f t="shared" si="37"/>
        <v>0</v>
      </c>
      <c r="AC121" s="42">
        <f t="shared" si="37"/>
        <v>0</v>
      </c>
      <c r="AD121" s="42">
        <f t="shared" si="37"/>
        <v>0</v>
      </c>
      <c r="AE121" s="42">
        <f t="shared" si="37"/>
        <v>0</v>
      </c>
      <c r="AF121" s="42">
        <f t="shared" si="37"/>
        <v>0</v>
      </c>
      <c r="AG121" s="42">
        <f t="shared" si="37"/>
        <v>0</v>
      </c>
      <c r="AH121" s="42">
        <f t="shared" si="37"/>
        <v>0</v>
      </c>
      <c r="AI121" s="42">
        <f t="shared" si="37"/>
        <v>0</v>
      </c>
      <c r="AJ121" s="42">
        <f t="shared" si="37"/>
        <v>0</v>
      </c>
      <c r="AK121" s="42">
        <f t="shared" si="37"/>
        <v>0</v>
      </c>
      <c r="AL121" s="42">
        <f t="shared" si="37"/>
        <v>0</v>
      </c>
      <c r="AM121" s="42">
        <f t="shared" si="37"/>
        <v>132.91999999999999</v>
      </c>
      <c r="AN121" s="42">
        <f t="shared" si="37"/>
        <v>132.91999999999999</v>
      </c>
      <c r="AO121" s="42">
        <f t="shared" si="37"/>
        <v>132.91999999999999</v>
      </c>
      <c r="AP121" s="42">
        <f t="shared" si="37"/>
        <v>132.91999999999999</v>
      </c>
      <c r="AQ121" s="42">
        <f t="shared" si="37"/>
        <v>132.91999999999999</v>
      </c>
      <c r="AR121" s="42">
        <f t="shared" si="37"/>
        <v>132.91999999999999</v>
      </c>
      <c r="AS121" s="42">
        <f t="shared" si="37"/>
        <v>132.91999999999999</v>
      </c>
      <c r="AT121" s="42">
        <f t="shared" si="37"/>
        <v>132.91999999999999</v>
      </c>
      <c r="AU121" s="42">
        <f t="shared" si="37"/>
        <v>132.91999999999999</v>
      </c>
      <c r="AV121" s="42">
        <f t="shared" si="37"/>
        <v>132.91999999999999</v>
      </c>
      <c r="AW121" s="42">
        <f t="shared" si="37"/>
        <v>132.91999999999999</v>
      </c>
      <c r="AX121" s="42">
        <f t="shared" si="37"/>
        <v>132.91999999999999</v>
      </c>
    </row>
    <row r="122" spans="1:50" x14ac:dyDescent="0.3">
      <c r="A122" s="38" t="str">
        <f t="shared" si="23"/>
        <v>Software Escalation Engineer</v>
      </c>
      <c r="O122" s="42">
        <f t="shared" ref="O122:AX122" si="38">ROUND(O22*$M$101,2)</f>
        <v>0</v>
      </c>
      <c r="P122" s="42">
        <f t="shared" si="38"/>
        <v>0</v>
      </c>
      <c r="Q122" s="42">
        <f t="shared" si="38"/>
        <v>0</v>
      </c>
      <c r="R122" s="42">
        <f t="shared" si="38"/>
        <v>0</v>
      </c>
      <c r="S122" s="42">
        <f t="shared" si="38"/>
        <v>0</v>
      </c>
      <c r="T122" s="42">
        <f t="shared" si="38"/>
        <v>0</v>
      </c>
      <c r="U122" s="42">
        <f t="shared" si="38"/>
        <v>0</v>
      </c>
      <c r="V122" s="42">
        <f t="shared" si="38"/>
        <v>0</v>
      </c>
      <c r="W122" s="42">
        <f t="shared" si="38"/>
        <v>0</v>
      </c>
      <c r="X122" s="42">
        <f t="shared" si="38"/>
        <v>0</v>
      </c>
      <c r="Y122" s="42">
        <f t="shared" si="38"/>
        <v>0</v>
      </c>
      <c r="Z122" s="42">
        <f t="shared" si="38"/>
        <v>0</v>
      </c>
      <c r="AA122" s="42">
        <f t="shared" si="38"/>
        <v>0</v>
      </c>
      <c r="AB122" s="42">
        <f t="shared" si="38"/>
        <v>0</v>
      </c>
      <c r="AC122" s="42">
        <f t="shared" si="38"/>
        <v>0</v>
      </c>
      <c r="AD122" s="42">
        <f t="shared" si="38"/>
        <v>0</v>
      </c>
      <c r="AE122" s="42">
        <f t="shared" si="38"/>
        <v>0</v>
      </c>
      <c r="AF122" s="42">
        <f t="shared" si="38"/>
        <v>0</v>
      </c>
      <c r="AG122" s="42">
        <f t="shared" si="38"/>
        <v>0</v>
      </c>
      <c r="AH122" s="42">
        <f t="shared" si="38"/>
        <v>0</v>
      </c>
      <c r="AI122" s="42">
        <f t="shared" si="38"/>
        <v>0</v>
      </c>
      <c r="AJ122" s="42">
        <f t="shared" si="38"/>
        <v>0</v>
      </c>
      <c r="AK122" s="42">
        <f t="shared" si="38"/>
        <v>0</v>
      </c>
      <c r="AL122" s="42">
        <f t="shared" si="38"/>
        <v>0</v>
      </c>
      <c r="AM122" s="42">
        <f t="shared" si="38"/>
        <v>96.67</v>
      </c>
      <c r="AN122" s="42">
        <f t="shared" si="38"/>
        <v>96.67</v>
      </c>
      <c r="AO122" s="42">
        <f t="shared" si="38"/>
        <v>96.67</v>
      </c>
      <c r="AP122" s="42">
        <f t="shared" si="38"/>
        <v>96.67</v>
      </c>
      <c r="AQ122" s="42">
        <f t="shared" si="38"/>
        <v>96.67</v>
      </c>
      <c r="AR122" s="42">
        <f t="shared" si="38"/>
        <v>96.67</v>
      </c>
      <c r="AS122" s="42">
        <f t="shared" si="38"/>
        <v>96.67</v>
      </c>
      <c r="AT122" s="42">
        <f t="shared" si="38"/>
        <v>96.67</v>
      </c>
      <c r="AU122" s="42">
        <f t="shared" si="38"/>
        <v>96.67</v>
      </c>
      <c r="AV122" s="42">
        <f t="shared" si="38"/>
        <v>96.67</v>
      </c>
      <c r="AW122" s="42">
        <f t="shared" si="38"/>
        <v>96.67</v>
      </c>
      <c r="AX122" s="42">
        <f t="shared" si="38"/>
        <v>96.67</v>
      </c>
    </row>
    <row r="123" spans="1:50" x14ac:dyDescent="0.3">
      <c r="A123" s="38" t="str">
        <f t="shared" si="23"/>
        <v>Software Escalation Engineer</v>
      </c>
      <c r="O123" s="42">
        <f t="shared" ref="O123:AX123" si="39">ROUND(O23*$M$101,2)</f>
        <v>0</v>
      </c>
      <c r="P123" s="42">
        <f t="shared" si="39"/>
        <v>0</v>
      </c>
      <c r="Q123" s="42">
        <f t="shared" si="39"/>
        <v>0</v>
      </c>
      <c r="R123" s="42">
        <f t="shared" si="39"/>
        <v>0</v>
      </c>
      <c r="S123" s="42">
        <f t="shared" si="39"/>
        <v>0</v>
      </c>
      <c r="T123" s="42">
        <f t="shared" si="39"/>
        <v>0</v>
      </c>
      <c r="U123" s="42">
        <f t="shared" si="39"/>
        <v>0</v>
      </c>
      <c r="V123" s="42">
        <f t="shared" si="39"/>
        <v>0</v>
      </c>
      <c r="W123" s="42">
        <f t="shared" si="39"/>
        <v>0</v>
      </c>
      <c r="X123" s="42">
        <f t="shared" si="39"/>
        <v>0</v>
      </c>
      <c r="Y123" s="42">
        <f t="shared" si="39"/>
        <v>0</v>
      </c>
      <c r="Z123" s="42">
        <f t="shared" si="39"/>
        <v>0</v>
      </c>
      <c r="AA123" s="42">
        <f t="shared" si="39"/>
        <v>0</v>
      </c>
      <c r="AB123" s="42">
        <f t="shared" si="39"/>
        <v>0</v>
      </c>
      <c r="AC123" s="42">
        <f t="shared" si="39"/>
        <v>0</v>
      </c>
      <c r="AD123" s="42">
        <f t="shared" si="39"/>
        <v>0</v>
      </c>
      <c r="AE123" s="42">
        <f t="shared" si="39"/>
        <v>0</v>
      </c>
      <c r="AF123" s="42">
        <f t="shared" si="39"/>
        <v>0</v>
      </c>
      <c r="AG123" s="42">
        <f t="shared" si="39"/>
        <v>96.67</v>
      </c>
      <c r="AH123" s="42">
        <f t="shared" si="39"/>
        <v>96.67</v>
      </c>
      <c r="AI123" s="42">
        <f t="shared" si="39"/>
        <v>96.67</v>
      </c>
      <c r="AJ123" s="42">
        <f t="shared" si="39"/>
        <v>96.67</v>
      </c>
      <c r="AK123" s="42">
        <f t="shared" si="39"/>
        <v>96.67</v>
      </c>
      <c r="AL123" s="42">
        <f t="shared" si="39"/>
        <v>96.67</v>
      </c>
      <c r="AM123" s="42">
        <f t="shared" si="39"/>
        <v>96.67</v>
      </c>
      <c r="AN123" s="42">
        <f t="shared" si="39"/>
        <v>96.67</v>
      </c>
      <c r="AO123" s="42">
        <f t="shared" si="39"/>
        <v>96.67</v>
      </c>
      <c r="AP123" s="42">
        <f t="shared" si="39"/>
        <v>96.67</v>
      </c>
      <c r="AQ123" s="42">
        <f t="shared" si="39"/>
        <v>96.67</v>
      </c>
      <c r="AR123" s="42">
        <f t="shared" si="39"/>
        <v>96.67</v>
      </c>
      <c r="AS123" s="42">
        <f t="shared" si="39"/>
        <v>96.67</v>
      </c>
      <c r="AT123" s="42">
        <f t="shared" si="39"/>
        <v>96.67</v>
      </c>
      <c r="AU123" s="42">
        <f t="shared" si="39"/>
        <v>96.67</v>
      </c>
      <c r="AV123" s="42">
        <f t="shared" si="39"/>
        <v>96.67</v>
      </c>
      <c r="AW123" s="42">
        <f t="shared" si="39"/>
        <v>96.67</v>
      </c>
      <c r="AX123" s="42">
        <f t="shared" si="39"/>
        <v>96.67</v>
      </c>
    </row>
    <row r="124" spans="1:50" x14ac:dyDescent="0.3">
      <c r="A124" s="38" t="str">
        <f t="shared" si="23"/>
        <v>Contract/Order Admin</v>
      </c>
      <c r="O124" s="42">
        <f t="shared" ref="O124:AX124" si="40">ROUND(O24*$M$101,2)</f>
        <v>0</v>
      </c>
      <c r="P124" s="42">
        <f t="shared" si="40"/>
        <v>0</v>
      </c>
      <c r="Q124" s="42">
        <f t="shared" si="40"/>
        <v>0</v>
      </c>
      <c r="R124" s="42">
        <f t="shared" si="40"/>
        <v>0</v>
      </c>
      <c r="S124" s="42">
        <f t="shared" si="40"/>
        <v>0</v>
      </c>
      <c r="T124" s="42">
        <f t="shared" si="40"/>
        <v>0</v>
      </c>
      <c r="U124" s="42">
        <f t="shared" si="40"/>
        <v>0</v>
      </c>
      <c r="V124" s="42">
        <f t="shared" si="40"/>
        <v>0</v>
      </c>
      <c r="W124" s="42">
        <f t="shared" si="40"/>
        <v>0</v>
      </c>
      <c r="X124" s="42">
        <f t="shared" si="40"/>
        <v>0</v>
      </c>
      <c r="Y124" s="42">
        <f t="shared" si="40"/>
        <v>0</v>
      </c>
      <c r="Z124" s="42">
        <f t="shared" si="40"/>
        <v>0</v>
      </c>
      <c r="AA124" s="42">
        <f t="shared" si="40"/>
        <v>0</v>
      </c>
      <c r="AB124" s="42">
        <f t="shared" si="40"/>
        <v>42.29</v>
      </c>
      <c r="AC124" s="42">
        <f t="shared" si="40"/>
        <v>42.29</v>
      </c>
      <c r="AD124" s="42">
        <f t="shared" si="40"/>
        <v>42.29</v>
      </c>
      <c r="AE124" s="42">
        <f t="shared" si="40"/>
        <v>42.29</v>
      </c>
      <c r="AF124" s="42">
        <f t="shared" si="40"/>
        <v>42.29</v>
      </c>
      <c r="AG124" s="42">
        <f t="shared" si="40"/>
        <v>42.29</v>
      </c>
      <c r="AH124" s="42">
        <f t="shared" si="40"/>
        <v>42.29</v>
      </c>
      <c r="AI124" s="42">
        <f t="shared" si="40"/>
        <v>42.29</v>
      </c>
      <c r="AJ124" s="42">
        <f t="shared" si="40"/>
        <v>42.29</v>
      </c>
      <c r="AK124" s="42">
        <f t="shared" si="40"/>
        <v>42.29</v>
      </c>
      <c r="AL124" s="42">
        <f t="shared" si="40"/>
        <v>42.29</v>
      </c>
      <c r="AM124" s="42">
        <f t="shared" si="40"/>
        <v>42.29</v>
      </c>
      <c r="AN124" s="42">
        <f t="shared" si="40"/>
        <v>42.29</v>
      </c>
      <c r="AO124" s="42">
        <f t="shared" si="40"/>
        <v>42.29</v>
      </c>
      <c r="AP124" s="42">
        <f t="shared" si="40"/>
        <v>42.29</v>
      </c>
      <c r="AQ124" s="42">
        <f t="shared" si="40"/>
        <v>42.29</v>
      </c>
      <c r="AR124" s="42">
        <f t="shared" si="40"/>
        <v>42.29</v>
      </c>
      <c r="AS124" s="42">
        <f t="shared" si="40"/>
        <v>42.29</v>
      </c>
      <c r="AT124" s="42">
        <f t="shared" si="40"/>
        <v>42.29</v>
      </c>
      <c r="AU124" s="42">
        <f t="shared" si="40"/>
        <v>42.29</v>
      </c>
      <c r="AV124" s="42">
        <f t="shared" si="40"/>
        <v>42.29</v>
      </c>
      <c r="AW124" s="42">
        <f t="shared" si="40"/>
        <v>42.29</v>
      </c>
      <c r="AX124" s="42">
        <f t="shared" si="40"/>
        <v>42.29</v>
      </c>
    </row>
    <row r="125" spans="1:50" x14ac:dyDescent="0.3">
      <c r="A125" s="38" t="str">
        <f t="shared" si="23"/>
        <v>Contract/Order Admin</v>
      </c>
      <c r="O125" s="42">
        <f t="shared" ref="O125:AX125" si="41">ROUND(O25*$M$101,2)</f>
        <v>0</v>
      </c>
      <c r="P125" s="42">
        <f t="shared" si="41"/>
        <v>0</v>
      </c>
      <c r="Q125" s="42">
        <f t="shared" si="41"/>
        <v>0</v>
      </c>
      <c r="R125" s="42">
        <f t="shared" si="41"/>
        <v>0</v>
      </c>
      <c r="S125" s="42">
        <f t="shared" si="41"/>
        <v>0</v>
      </c>
      <c r="T125" s="42">
        <f t="shared" si="41"/>
        <v>0</v>
      </c>
      <c r="U125" s="42">
        <f t="shared" si="41"/>
        <v>0</v>
      </c>
      <c r="V125" s="42">
        <f t="shared" si="41"/>
        <v>0</v>
      </c>
      <c r="W125" s="42">
        <f t="shared" si="41"/>
        <v>0</v>
      </c>
      <c r="X125" s="42">
        <f t="shared" si="41"/>
        <v>0</v>
      </c>
      <c r="Y125" s="42">
        <f t="shared" si="41"/>
        <v>0</v>
      </c>
      <c r="Z125" s="42">
        <f t="shared" si="41"/>
        <v>0</v>
      </c>
      <c r="AA125" s="42">
        <f t="shared" si="41"/>
        <v>0</v>
      </c>
      <c r="AB125" s="42">
        <f t="shared" si="41"/>
        <v>0</v>
      </c>
      <c r="AC125" s="42">
        <f t="shared" si="41"/>
        <v>0</v>
      </c>
      <c r="AD125" s="42">
        <f t="shared" si="41"/>
        <v>0</v>
      </c>
      <c r="AE125" s="42">
        <f t="shared" si="41"/>
        <v>0</v>
      </c>
      <c r="AF125" s="42">
        <f t="shared" si="41"/>
        <v>0</v>
      </c>
      <c r="AG125" s="42">
        <f t="shared" si="41"/>
        <v>0</v>
      </c>
      <c r="AH125" s="42">
        <f t="shared" si="41"/>
        <v>0</v>
      </c>
      <c r="AI125" s="42">
        <f t="shared" si="41"/>
        <v>0</v>
      </c>
      <c r="AJ125" s="42">
        <f t="shared" si="41"/>
        <v>0</v>
      </c>
      <c r="AK125" s="42">
        <f t="shared" si="41"/>
        <v>0</v>
      </c>
      <c r="AL125" s="42">
        <f t="shared" si="41"/>
        <v>0</v>
      </c>
      <c r="AM125" s="42">
        <f t="shared" si="41"/>
        <v>42.29</v>
      </c>
      <c r="AN125" s="42">
        <f t="shared" si="41"/>
        <v>42.29</v>
      </c>
      <c r="AO125" s="42">
        <f t="shared" si="41"/>
        <v>42.29</v>
      </c>
      <c r="AP125" s="42">
        <f t="shared" si="41"/>
        <v>42.29</v>
      </c>
      <c r="AQ125" s="42">
        <f t="shared" si="41"/>
        <v>42.29</v>
      </c>
      <c r="AR125" s="42">
        <f t="shared" si="41"/>
        <v>42.29</v>
      </c>
      <c r="AS125" s="42">
        <f t="shared" si="41"/>
        <v>42.29</v>
      </c>
      <c r="AT125" s="42">
        <f t="shared" si="41"/>
        <v>42.29</v>
      </c>
      <c r="AU125" s="42">
        <f t="shared" si="41"/>
        <v>42.29</v>
      </c>
      <c r="AV125" s="42">
        <f t="shared" si="41"/>
        <v>42.29</v>
      </c>
      <c r="AW125" s="42">
        <f t="shared" si="41"/>
        <v>42.29</v>
      </c>
      <c r="AX125" s="42">
        <f t="shared" si="41"/>
        <v>42.29</v>
      </c>
    </row>
    <row r="126" spans="1:50" x14ac:dyDescent="0.3">
      <c r="A126" s="38" t="str">
        <f t="shared" ref="A126:A136" si="42">A26</f>
        <v>Sales Director/East2</v>
      </c>
      <c r="O126" s="42">
        <f t="shared" ref="O126:AX126" si="43">ROUND(O26*$M$101,2)</f>
        <v>0</v>
      </c>
      <c r="P126" s="42">
        <f t="shared" si="43"/>
        <v>0</v>
      </c>
      <c r="Q126" s="42">
        <f t="shared" si="43"/>
        <v>0</v>
      </c>
      <c r="R126" s="42">
        <f t="shared" si="43"/>
        <v>0</v>
      </c>
      <c r="S126" s="42">
        <f t="shared" si="43"/>
        <v>0</v>
      </c>
      <c r="T126" s="42">
        <f t="shared" si="43"/>
        <v>0</v>
      </c>
      <c r="U126" s="42">
        <f t="shared" si="43"/>
        <v>0</v>
      </c>
      <c r="V126" s="42">
        <f t="shared" si="43"/>
        <v>0</v>
      </c>
      <c r="W126" s="42">
        <f t="shared" si="43"/>
        <v>0</v>
      </c>
      <c r="X126" s="42">
        <f t="shared" si="43"/>
        <v>0</v>
      </c>
      <c r="Y126" s="42">
        <f t="shared" si="43"/>
        <v>0</v>
      </c>
      <c r="Z126" s="42">
        <f t="shared" si="43"/>
        <v>0</v>
      </c>
      <c r="AA126" s="42">
        <f t="shared" si="43"/>
        <v>0</v>
      </c>
      <c r="AB126" s="42">
        <f t="shared" si="43"/>
        <v>0</v>
      </c>
      <c r="AC126" s="42">
        <f t="shared" si="43"/>
        <v>0</v>
      </c>
      <c r="AD126" s="42">
        <f t="shared" si="43"/>
        <v>0</v>
      </c>
      <c r="AE126" s="42">
        <f t="shared" si="43"/>
        <v>0</v>
      </c>
      <c r="AF126" s="42">
        <f t="shared" si="43"/>
        <v>0</v>
      </c>
      <c r="AG126" s="42">
        <f t="shared" si="43"/>
        <v>0</v>
      </c>
      <c r="AH126" s="42">
        <f t="shared" si="43"/>
        <v>0</v>
      </c>
      <c r="AI126" s="42">
        <f t="shared" si="43"/>
        <v>0</v>
      </c>
      <c r="AJ126" s="42">
        <f t="shared" si="43"/>
        <v>0</v>
      </c>
      <c r="AK126" s="42">
        <f t="shared" si="43"/>
        <v>0</v>
      </c>
      <c r="AL126" s="42">
        <f t="shared" si="43"/>
        <v>0</v>
      </c>
      <c r="AM126" s="42">
        <f t="shared" si="43"/>
        <v>111.17</v>
      </c>
      <c r="AN126" s="42">
        <f t="shared" si="43"/>
        <v>111.17</v>
      </c>
      <c r="AO126" s="42">
        <f t="shared" si="43"/>
        <v>111.17</v>
      </c>
      <c r="AP126" s="42">
        <f t="shared" si="43"/>
        <v>111.17</v>
      </c>
      <c r="AQ126" s="42">
        <f t="shared" si="43"/>
        <v>111.17</v>
      </c>
      <c r="AR126" s="42">
        <f t="shared" si="43"/>
        <v>111.17</v>
      </c>
      <c r="AS126" s="42">
        <f t="shared" si="43"/>
        <v>111.17</v>
      </c>
      <c r="AT126" s="42">
        <f t="shared" si="43"/>
        <v>111.17</v>
      </c>
      <c r="AU126" s="42">
        <f t="shared" si="43"/>
        <v>111.17</v>
      </c>
      <c r="AV126" s="42">
        <f t="shared" si="43"/>
        <v>111.17</v>
      </c>
      <c r="AW126" s="42">
        <f t="shared" si="43"/>
        <v>111.17</v>
      </c>
      <c r="AX126" s="42">
        <f t="shared" si="43"/>
        <v>111.17</v>
      </c>
    </row>
    <row r="127" spans="1:50" x14ac:dyDescent="0.3">
      <c r="A127" s="38" t="str">
        <f t="shared" si="42"/>
        <v>Sales Director/Central/Canada</v>
      </c>
      <c r="O127" s="42">
        <f t="shared" ref="O127:AX127" si="44">ROUND(O27*$M$101,2)</f>
        <v>0</v>
      </c>
      <c r="P127" s="42">
        <f t="shared" si="44"/>
        <v>0</v>
      </c>
      <c r="Q127" s="42">
        <f t="shared" si="44"/>
        <v>0</v>
      </c>
      <c r="R127" s="42">
        <f t="shared" si="44"/>
        <v>0</v>
      </c>
      <c r="S127" s="42">
        <f t="shared" si="44"/>
        <v>0</v>
      </c>
      <c r="T127" s="42">
        <f t="shared" si="44"/>
        <v>0</v>
      </c>
      <c r="U127" s="42">
        <f t="shared" si="44"/>
        <v>0</v>
      </c>
      <c r="V127" s="42">
        <f t="shared" si="44"/>
        <v>0</v>
      </c>
      <c r="W127" s="42">
        <f t="shared" si="44"/>
        <v>0</v>
      </c>
      <c r="X127" s="42">
        <f t="shared" si="44"/>
        <v>0</v>
      </c>
      <c r="Y127" s="42">
        <f t="shared" si="44"/>
        <v>0</v>
      </c>
      <c r="Z127" s="42">
        <f t="shared" si="44"/>
        <v>0</v>
      </c>
      <c r="AA127" s="42">
        <f t="shared" si="44"/>
        <v>0</v>
      </c>
      <c r="AB127" s="42">
        <f t="shared" si="44"/>
        <v>0</v>
      </c>
      <c r="AC127" s="42">
        <f t="shared" si="44"/>
        <v>0</v>
      </c>
      <c r="AD127" s="42">
        <f t="shared" si="44"/>
        <v>0</v>
      </c>
      <c r="AE127" s="42">
        <f t="shared" si="44"/>
        <v>0</v>
      </c>
      <c r="AF127" s="42">
        <f t="shared" si="44"/>
        <v>0</v>
      </c>
      <c r="AG127" s="42">
        <f t="shared" si="44"/>
        <v>0</v>
      </c>
      <c r="AH127" s="42">
        <f t="shared" si="44"/>
        <v>0</v>
      </c>
      <c r="AI127" s="42">
        <f t="shared" si="44"/>
        <v>0</v>
      </c>
      <c r="AJ127" s="42">
        <f t="shared" si="44"/>
        <v>0</v>
      </c>
      <c r="AK127" s="42">
        <f t="shared" si="44"/>
        <v>0</v>
      </c>
      <c r="AL127" s="42">
        <f t="shared" si="44"/>
        <v>0</v>
      </c>
      <c r="AM127" s="42">
        <f t="shared" si="44"/>
        <v>0</v>
      </c>
      <c r="AN127" s="42">
        <f t="shared" si="44"/>
        <v>0</v>
      </c>
      <c r="AO127" s="42">
        <f t="shared" si="44"/>
        <v>0</v>
      </c>
      <c r="AP127" s="42">
        <f t="shared" si="44"/>
        <v>111.17</v>
      </c>
      <c r="AQ127" s="42">
        <f t="shared" si="44"/>
        <v>111.17</v>
      </c>
      <c r="AR127" s="42">
        <f t="shared" si="44"/>
        <v>111.17</v>
      </c>
      <c r="AS127" s="42">
        <f t="shared" si="44"/>
        <v>111.17</v>
      </c>
      <c r="AT127" s="42">
        <f t="shared" si="44"/>
        <v>111.17</v>
      </c>
      <c r="AU127" s="42">
        <f t="shared" si="44"/>
        <v>111.17</v>
      </c>
      <c r="AV127" s="42">
        <f t="shared" si="44"/>
        <v>111.17</v>
      </c>
      <c r="AW127" s="42">
        <f t="shared" si="44"/>
        <v>111.17</v>
      </c>
      <c r="AX127" s="42">
        <f t="shared" si="44"/>
        <v>111.17</v>
      </c>
    </row>
    <row r="128" spans="1:50" x14ac:dyDescent="0.3">
      <c r="A128" s="38" t="str">
        <f t="shared" si="42"/>
        <v>Sales Director/West2</v>
      </c>
      <c r="O128" s="42">
        <f t="shared" ref="O128:AX128" si="45">ROUND(O28*$M$101,2)</f>
        <v>0</v>
      </c>
      <c r="P128" s="42">
        <f t="shared" si="45"/>
        <v>0</v>
      </c>
      <c r="Q128" s="42">
        <f t="shared" si="45"/>
        <v>0</v>
      </c>
      <c r="R128" s="42">
        <f t="shared" si="45"/>
        <v>0</v>
      </c>
      <c r="S128" s="42">
        <f t="shared" si="45"/>
        <v>0</v>
      </c>
      <c r="T128" s="42">
        <f t="shared" si="45"/>
        <v>0</v>
      </c>
      <c r="U128" s="42">
        <f t="shared" si="45"/>
        <v>0</v>
      </c>
      <c r="V128" s="42">
        <f t="shared" si="45"/>
        <v>0</v>
      </c>
      <c r="W128" s="42">
        <f t="shared" si="45"/>
        <v>0</v>
      </c>
      <c r="X128" s="42">
        <f t="shared" si="45"/>
        <v>0</v>
      </c>
      <c r="Y128" s="42">
        <f t="shared" si="45"/>
        <v>0</v>
      </c>
      <c r="Z128" s="42">
        <f t="shared" si="45"/>
        <v>0</v>
      </c>
      <c r="AA128" s="42">
        <f t="shared" si="45"/>
        <v>0</v>
      </c>
      <c r="AB128" s="42">
        <f t="shared" si="45"/>
        <v>0</v>
      </c>
      <c r="AC128" s="42">
        <f t="shared" si="45"/>
        <v>0</v>
      </c>
      <c r="AD128" s="42">
        <f t="shared" si="45"/>
        <v>0</v>
      </c>
      <c r="AE128" s="42">
        <f t="shared" si="45"/>
        <v>0</v>
      </c>
      <c r="AF128" s="42">
        <f t="shared" si="45"/>
        <v>0</v>
      </c>
      <c r="AG128" s="42">
        <f t="shared" si="45"/>
        <v>0</v>
      </c>
      <c r="AH128" s="42">
        <f t="shared" si="45"/>
        <v>0</v>
      </c>
      <c r="AI128" s="42">
        <f t="shared" si="45"/>
        <v>0</v>
      </c>
      <c r="AJ128" s="42">
        <f t="shared" si="45"/>
        <v>0</v>
      </c>
      <c r="AK128" s="42">
        <f t="shared" si="45"/>
        <v>0</v>
      </c>
      <c r="AL128" s="42">
        <f t="shared" si="45"/>
        <v>0</v>
      </c>
      <c r="AM128" s="42">
        <f t="shared" si="45"/>
        <v>0</v>
      </c>
      <c r="AN128" s="42">
        <f t="shared" si="45"/>
        <v>0</v>
      </c>
      <c r="AO128" s="42">
        <f t="shared" si="45"/>
        <v>0</v>
      </c>
      <c r="AP128" s="42">
        <f t="shared" si="45"/>
        <v>111.17</v>
      </c>
      <c r="AQ128" s="42">
        <f t="shared" si="45"/>
        <v>111.17</v>
      </c>
      <c r="AR128" s="42">
        <f t="shared" si="45"/>
        <v>111.17</v>
      </c>
      <c r="AS128" s="42">
        <f t="shared" si="45"/>
        <v>111.17</v>
      </c>
      <c r="AT128" s="42">
        <f t="shared" si="45"/>
        <v>111.17</v>
      </c>
      <c r="AU128" s="42">
        <f t="shared" si="45"/>
        <v>111.17</v>
      </c>
      <c r="AV128" s="42">
        <f t="shared" si="45"/>
        <v>111.17</v>
      </c>
      <c r="AW128" s="42">
        <f t="shared" si="45"/>
        <v>111.17</v>
      </c>
      <c r="AX128" s="42">
        <f t="shared" si="45"/>
        <v>111.17</v>
      </c>
    </row>
    <row r="129" spans="1:50" x14ac:dyDescent="0.3">
      <c r="A129" s="38" t="str">
        <f t="shared" si="42"/>
        <v>Sales Director/France/Belgium</v>
      </c>
      <c r="O129" s="42">
        <f t="shared" ref="O129:AX129" si="46">ROUND(O29*$M$101,2)</f>
        <v>0</v>
      </c>
      <c r="P129" s="42">
        <f t="shared" si="46"/>
        <v>0</v>
      </c>
      <c r="Q129" s="42">
        <f t="shared" si="46"/>
        <v>0</v>
      </c>
      <c r="R129" s="42">
        <f t="shared" si="46"/>
        <v>0</v>
      </c>
      <c r="S129" s="42">
        <f t="shared" si="46"/>
        <v>0</v>
      </c>
      <c r="T129" s="42">
        <f t="shared" si="46"/>
        <v>0</v>
      </c>
      <c r="U129" s="42">
        <f t="shared" si="46"/>
        <v>0</v>
      </c>
      <c r="V129" s="42">
        <f t="shared" si="46"/>
        <v>0</v>
      </c>
      <c r="W129" s="42">
        <f t="shared" si="46"/>
        <v>0</v>
      </c>
      <c r="X129" s="42">
        <f t="shared" si="46"/>
        <v>0</v>
      </c>
      <c r="Y129" s="42">
        <f t="shared" si="46"/>
        <v>0</v>
      </c>
      <c r="Z129" s="42">
        <f t="shared" si="46"/>
        <v>0</v>
      </c>
      <c r="AA129" s="42">
        <f t="shared" si="46"/>
        <v>0</v>
      </c>
      <c r="AB129" s="42">
        <f t="shared" si="46"/>
        <v>0</v>
      </c>
      <c r="AC129" s="42">
        <f t="shared" si="46"/>
        <v>0</v>
      </c>
      <c r="AD129" s="42">
        <f t="shared" si="46"/>
        <v>0</v>
      </c>
      <c r="AE129" s="42">
        <f t="shared" si="46"/>
        <v>0</v>
      </c>
      <c r="AF129" s="42">
        <f t="shared" si="46"/>
        <v>0</v>
      </c>
      <c r="AG129" s="42">
        <f t="shared" si="46"/>
        <v>0</v>
      </c>
      <c r="AH129" s="42">
        <f t="shared" si="46"/>
        <v>0</v>
      </c>
      <c r="AI129" s="42">
        <f t="shared" si="46"/>
        <v>0</v>
      </c>
      <c r="AJ129" s="42">
        <f t="shared" si="46"/>
        <v>0</v>
      </c>
      <c r="AK129" s="42">
        <f t="shared" si="46"/>
        <v>0</v>
      </c>
      <c r="AL129" s="42">
        <f t="shared" si="46"/>
        <v>0</v>
      </c>
      <c r="AM129" s="42">
        <f t="shared" si="46"/>
        <v>0</v>
      </c>
      <c r="AN129" s="42">
        <f t="shared" si="46"/>
        <v>0</v>
      </c>
      <c r="AO129" s="42">
        <f t="shared" si="46"/>
        <v>0</v>
      </c>
      <c r="AP129" s="42">
        <f t="shared" si="46"/>
        <v>0</v>
      </c>
      <c r="AQ129" s="42">
        <f t="shared" si="46"/>
        <v>183.67</v>
      </c>
      <c r="AR129" s="42">
        <f t="shared" si="46"/>
        <v>183.67</v>
      </c>
      <c r="AS129" s="42">
        <f t="shared" si="46"/>
        <v>183.67</v>
      </c>
      <c r="AT129" s="42">
        <f t="shared" si="46"/>
        <v>183.67</v>
      </c>
      <c r="AU129" s="42">
        <f t="shared" si="46"/>
        <v>183.67</v>
      </c>
      <c r="AV129" s="42">
        <f t="shared" si="46"/>
        <v>183.67</v>
      </c>
      <c r="AW129" s="42">
        <f t="shared" si="46"/>
        <v>183.67</v>
      </c>
      <c r="AX129" s="42">
        <f t="shared" si="46"/>
        <v>183.67</v>
      </c>
    </row>
    <row r="130" spans="1:50" x14ac:dyDescent="0.3">
      <c r="A130" s="38" t="str">
        <f t="shared" si="42"/>
        <v>Sales Director/Germany</v>
      </c>
      <c r="O130" s="42">
        <f t="shared" ref="O130:AX130" si="47">ROUND(O30*$M$101,2)</f>
        <v>0</v>
      </c>
      <c r="P130" s="42">
        <f t="shared" si="47"/>
        <v>0</v>
      </c>
      <c r="Q130" s="42">
        <f t="shared" si="47"/>
        <v>0</v>
      </c>
      <c r="R130" s="42">
        <f t="shared" si="47"/>
        <v>0</v>
      </c>
      <c r="S130" s="42">
        <f t="shared" si="47"/>
        <v>0</v>
      </c>
      <c r="T130" s="42">
        <f t="shared" si="47"/>
        <v>0</v>
      </c>
      <c r="U130" s="42">
        <f t="shared" si="47"/>
        <v>0</v>
      </c>
      <c r="V130" s="42">
        <f t="shared" si="47"/>
        <v>0</v>
      </c>
      <c r="W130" s="42">
        <f t="shared" si="47"/>
        <v>0</v>
      </c>
      <c r="X130" s="42">
        <f t="shared" si="47"/>
        <v>0</v>
      </c>
      <c r="Y130" s="42">
        <f t="shared" si="47"/>
        <v>0</v>
      </c>
      <c r="Z130" s="42">
        <f t="shared" si="47"/>
        <v>0</v>
      </c>
      <c r="AA130" s="42">
        <f t="shared" si="47"/>
        <v>0</v>
      </c>
      <c r="AB130" s="42">
        <f t="shared" si="47"/>
        <v>0</v>
      </c>
      <c r="AC130" s="42">
        <f t="shared" si="47"/>
        <v>0</v>
      </c>
      <c r="AD130" s="42">
        <f t="shared" si="47"/>
        <v>0</v>
      </c>
      <c r="AE130" s="42">
        <f t="shared" si="47"/>
        <v>0</v>
      </c>
      <c r="AF130" s="42">
        <f t="shared" si="47"/>
        <v>0</v>
      </c>
      <c r="AG130" s="42">
        <f t="shared" si="47"/>
        <v>0</v>
      </c>
      <c r="AH130" s="42">
        <f t="shared" si="47"/>
        <v>0</v>
      </c>
      <c r="AI130" s="42">
        <f t="shared" si="47"/>
        <v>0</v>
      </c>
      <c r="AJ130" s="42">
        <f t="shared" si="47"/>
        <v>0</v>
      </c>
      <c r="AK130" s="42">
        <f t="shared" si="47"/>
        <v>0</v>
      </c>
      <c r="AL130" s="42">
        <f t="shared" si="47"/>
        <v>0</v>
      </c>
      <c r="AM130" s="42">
        <f t="shared" si="47"/>
        <v>0</v>
      </c>
      <c r="AN130" s="42">
        <f t="shared" si="47"/>
        <v>0</v>
      </c>
      <c r="AO130" s="42">
        <f t="shared" si="47"/>
        <v>0</v>
      </c>
      <c r="AP130" s="42">
        <f t="shared" si="47"/>
        <v>0</v>
      </c>
      <c r="AQ130" s="42">
        <f t="shared" si="47"/>
        <v>183.67</v>
      </c>
      <c r="AR130" s="42">
        <f t="shared" si="47"/>
        <v>183.67</v>
      </c>
      <c r="AS130" s="42">
        <f t="shared" si="47"/>
        <v>183.67</v>
      </c>
      <c r="AT130" s="42">
        <f t="shared" si="47"/>
        <v>183.67</v>
      </c>
      <c r="AU130" s="42">
        <f t="shared" si="47"/>
        <v>183.67</v>
      </c>
      <c r="AV130" s="42">
        <f t="shared" si="47"/>
        <v>183.67</v>
      </c>
      <c r="AW130" s="42">
        <f t="shared" si="47"/>
        <v>183.67</v>
      </c>
      <c r="AX130" s="42">
        <f t="shared" si="47"/>
        <v>183.67</v>
      </c>
    </row>
    <row r="131" spans="1:50" x14ac:dyDescent="0.3">
      <c r="A131" s="38" t="str">
        <f t="shared" si="42"/>
        <v>Sales Director/UK</v>
      </c>
      <c r="O131" s="42">
        <f t="shared" ref="O131:AX131" si="48">ROUND(O31*$M$101,2)</f>
        <v>0</v>
      </c>
      <c r="P131" s="42">
        <f t="shared" si="48"/>
        <v>0</v>
      </c>
      <c r="Q131" s="42">
        <f t="shared" si="48"/>
        <v>0</v>
      </c>
      <c r="R131" s="42">
        <f t="shared" si="48"/>
        <v>0</v>
      </c>
      <c r="S131" s="42">
        <f t="shared" si="48"/>
        <v>0</v>
      </c>
      <c r="T131" s="42">
        <f t="shared" si="48"/>
        <v>0</v>
      </c>
      <c r="U131" s="42">
        <f t="shared" si="48"/>
        <v>0</v>
      </c>
      <c r="V131" s="42">
        <f t="shared" si="48"/>
        <v>0</v>
      </c>
      <c r="W131" s="42">
        <f t="shared" si="48"/>
        <v>0</v>
      </c>
      <c r="X131" s="42">
        <f t="shared" si="48"/>
        <v>0</v>
      </c>
      <c r="Y131" s="42">
        <f t="shared" si="48"/>
        <v>0</v>
      </c>
      <c r="Z131" s="42">
        <f t="shared" si="48"/>
        <v>0</v>
      </c>
      <c r="AA131" s="42">
        <f t="shared" si="48"/>
        <v>0</v>
      </c>
      <c r="AB131" s="42">
        <f t="shared" si="48"/>
        <v>0</v>
      </c>
      <c r="AC131" s="42">
        <f t="shared" si="48"/>
        <v>0</v>
      </c>
      <c r="AD131" s="42">
        <f t="shared" si="48"/>
        <v>0</v>
      </c>
      <c r="AE131" s="42">
        <f t="shared" si="48"/>
        <v>0</v>
      </c>
      <c r="AF131" s="42">
        <f t="shared" si="48"/>
        <v>0</v>
      </c>
      <c r="AG131" s="42">
        <f t="shared" si="48"/>
        <v>0</v>
      </c>
      <c r="AH131" s="42">
        <f t="shared" si="48"/>
        <v>0</v>
      </c>
      <c r="AI131" s="42">
        <f t="shared" si="48"/>
        <v>0</v>
      </c>
      <c r="AJ131" s="42">
        <f t="shared" si="48"/>
        <v>0</v>
      </c>
      <c r="AK131" s="42">
        <f t="shared" si="48"/>
        <v>0</v>
      </c>
      <c r="AL131" s="42">
        <f t="shared" si="48"/>
        <v>0</v>
      </c>
      <c r="AM131" s="42">
        <f t="shared" si="48"/>
        <v>213.88</v>
      </c>
      <c r="AN131" s="42">
        <f t="shared" si="48"/>
        <v>213.88</v>
      </c>
      <c r="AO131" s="42">
        <f t="shared" si="48"/>
        <v>213.88</v>
      </c>
      <c r="AP131" s="42">
        <f t="shared" si="48"/>
        <v>213.88</v>
      </c>
      <c r="AQ131" s="42">
        <f t="shared" si="48"/>
        <v>213.88</v>
      </c>
      <c r="AR131" s="42">
        <f t="shared" si="48"/>
        <v>213.88</v>
      </c>
      <c r="AS131" s="42">
        <f t="shared" si="48"/>
        <v>213.88</v>
      </c>
      <c r="AT131" s="42">
        <f t="shared" si="48"/>
        <v>213.88</v>
      </c>
      <c r="AU131" s="42">
        <f t="shared" si="48"/>
        <v>213.88</v>
      </c>
      <c r="AV131" s="42">
        <f t="shared" si="48"/>
        <v>213.88</v>
      </c>
      <c r="AW131" s="42">
        <f t="shared" si="48"/>
        <v>213.88</v>
      </c>
      <c r="AX131" s="42">
        <f t="shared" si="48"/>
        <v>213.88</v>
      </c>
    </row>
    <row r="132" spans="1:50" x14ac:dyDescent="0.3">
      <c r="A132" s="38" t="str">
        <f t="shared" si="42"/>
        <v>Sales Director/Singapore</v>
      </c>
      <c r="O132" s="42">
        <f t="shared" ref="O132:AX132" si="49">ROUND(O32*$M$101,2)</f>
        <v>0</v>
      </c>
      <c r="P132" s="42">
        <f t="shared" si="49"/>
        <v>0</v>
      </c>
      <c r="Q132" s="42">
        <f t="shared" si="49"/>
        <v>0</v>
      </c>
      <c r="R132" s="42">
        <f t="shared" si="49"/>
        <v>0</v>
      </c>
      <c r="S132" s="42">
        <f t="shared" si="49"/>
        <v>0</v>
      </c>
      <c r="T132" s="42">
        <f t="shared" si="49"/>
        <v>0</v>
      </c>
      <c r="U132" s="42">
        <f t="shared" si="49"/>
        <v>0</v>
      </c>
      <c r="V132" s="42">
        <f t="shared" si="49"/>
        <v>0</v>
      </c>
      <c r="W132" s="42">
        <f t="shared" si="49"/>
        <v>0</v>
      </c>
      <c r="X132" s="42">
        <f t="shared" si="49"/>
        <v>0</v>
      </c>
      <c r="Y132" s="42">
        <f t="shared" si="49"/>
        <v>0</v>
      </c>
      <c r="Z132" s="42">
        <f t="shared" si="49"/>
        <v>0</v>
      </c>
      <c r="AA132" s="42">
        <f t="shared" si="49"/>
        <v>0</v>
      </c>
      <c r="AB132" s="42">
        <f t="shared" si="49"/>
        <v>0</v>
      </c>
      <c r="AC132" s="42">
        <f t="shared" si="49"/>
        <v>0</v>
      </c>
      <c r="AD132" s="42">
        <f t="shared" si="49"/>
        <v>0</v>
      </c>
      <c r="AE132" s="42">
        <f t="shared" si="49"/>
        <v>0</v>
      </c>
      <c r="AF132" s="42">
        <f t="shared" si="49"/>
        <v>0</v>
      </c>
      <c r="AG132" s="42">
        <f t="shared" si="49"/>
        <v>0</v>
      </c>
      <c r="AH132" s="42">
        <f t="shared" si="49"/>
        <v>0</v>
      </c>
      <c r="AI132" s="42">
        <f t="shared" si="49"/>
        <v>0</v>
      </c>
      <c r="AJ132" s="42">
        <f t="shared" si="49"/>
        <v>0</v>
      </c>
      <c r="AK132" s="42">
        <f t="shared" si="49"/>
        <v>0</v>
      </c>
      <c r="AL132" s="42">
        <f t="shared" si="49"/>
        <v>0</v>
      </c>
      <c r="AM132" s="42">
        <f t="shared" si="49"/>
        <v>78.84</v>
      </c>
      <c r="AN132" s="42">
        <f t="shared" si="49"/>
        <v>78.84</v>
      </c>
      <c r="AO132" s="42">
        <f t="shared" si="49"/>
        <v>78.84</v>
      </c>
      <c r="AP132" s="42">
        <f t="shared" si="49"/>
        <v>78.84</v>
      </c>
      <c r="AQ132" s="42">
        <f t="shared" si="49"/>
        <v>78.84</v>
      </c>
      <c r="AR132" s="42">
        <f t="shared" si="49"/>
        <v>78.84</v>
      </c>
      <c r="AS132" s="42">
        <f t="shared" si="49"/>
        <v>78.84</v>
      </c>
      <c r="AT132" s="42">
        <f t="shared" si="49"/>
        <v>78.84</v>
      </c>
      <c r="AU132" s="42">
        <f t="shared" si="49"/>
        <v>78.84</v>
      </c>
      <c r="AV132" s="42">
        <f t="shared" si="49"/>
        <v>78.84</v>
      </c>
      <c r="AW132" s="42">
        <f t="shared" si="49"/>
        <v>78.84</v>
      </c>
      <c r="AX132" s="42">
        <f t="shared" si="49"/>
        <v>78.84</v>
      </c>
    </row>
    <row r="133" spans="1:50" x14ac:dyDescent="0.3">
      <c r="A133" s="38" t="str">
        <f t="shared" si="42"/>
        <v>Inside Sales</v>
      </c>
      <c r="O133" s="42">
        <f t="shared" ref="O133:AX133" si="50">ROUND(O33*$M$101,2)</f>
        <v>0</v>
      </c>
      <c r="P133" s="42">
        <f t="shared" si="50"/>
        <v>0</v>
      </c>
      <c r="Q133" s="42">
        <f t="shared" si="50"/>
        <v>0</v>
      </c>
      <c r="R133" s="42">
        <f t="shared" si="50"/>
        <v>0</v>
      </c>
      <c r="S133" s="42">
        <f t="shared" si="50"/>
        <v>0</v>
      </c>
      <c r="T133" s="42">
        <f t="shared" si="50"/>
        <v>0</v>
      </c>
      <c r="U133" s="42">
        <f t="shared" si="50"/>
        <v>0</v>
      </c>
      <c r="V133" s="42">
        <f t="shared" si="50"/>
        <v>0</v>
      </c>
      <c r="W133" s="42">
        <f t="shared" si="50"/>
        <v>0</v>
      </c>
      <c r="X133" s="42">
        <f t="shared" si="50"/>
        <v>0</v>
      </c>
      <c r="Y133" s="42">
        <f t="shared" si="50"/>
        <v>0</v>
      </c>
      <c r="Z133" s="42">
        <f t="shared" si="50"/>
        <v>0</v>
      </c>
      <c r="AA133" s="42">
        <f t="shared" si="50"/>
        <v>0</v>
      </c>
      <c r="AB133" s="42">
        <f t="shared" si="50"/>
        <v>0</v>
      </c>
      <c r="AC133" s="42">
        <f t="shared" si="50"/>
        <v>0</v>
      </c>
      <c r="AD133" s="42">
        <f t="shared" si="50"/>
        <v>0</v>
      </c>
      <c r="AE133" s="42">
        <f t="shared" si="50"/>
        <v>0</v>
      </c>
      <c r="AF133" s="42">
        <f t="shared" si="50"/>
        <v>0</v>
      </c>
      <c r="AG133" s="42">
        <f t="shared" si="50"/>
        <v>0</v>
      </c>
      <c r="AH133" s="42">
        <f t="shared" si="50"/>
        <v>0</v>
      </c>
      <c r="AI133" s="42">
        <f t="shared" si="50"/>
        <v>0</v>
      </c>
      <c r="AJ133" s="42">
        <f t="shared" si="50"/>
        <v>0</v>
      </c>
      <c r="AK133" s="42">
        <f t="shared" si="50"/>
        <v>0</v>
      </c>
      <c r="AL133" s="42">
        <f t="shared" si="50"/>
        <v>0</v>
      </c>
      <c r="AM133" s="42">
        <f t="shared" si="50"/>
        <v>72.5</v>
      </c>
      <c r="AN133" s="42">
        <f t="shared" si="50"/>
        <v>72.5</v>
      </c>
      <c r="AO133" s="42">
        <f t="shared" si="50"/>
        <v>72.5</v>
      </c>
      <c r="AP133" s="42">
        <f t="shared" si="50"/>
        <v>72.5</v>
      </c>
      <c r="AQ133" s="42">
        <f t="shared" si="50"/>
        <v>72.5</v>
      </c>
      <c r="AR133" s="42">
        <f t="shared" si="50"/>
        <v>72.5</v>
      </c>
      <c r="AS133" s="42">
        <f t="shared" si="50"/>
        <v>72.5</v>
      </c>
      <c r="AT133" s="42">
        <f t="shared" si="50"/>
        <v>72.5</v>
      </c>
      <c r="AU133" s="42">
        <f t="shared" si="50"/>
        <v>72.5</v>
      </c>
      <c r="AV133" s="42">
        <f t="shared" si="50"/>
        <v>72.5</v>
      </c>
      <c r="AW133" s="42">
        <f t="shared" si="50"/>
        <v>72.5</v>
      </c>
      <c r="AX133" s="42">
        <f t="shared" si="50"/>
        <v>72.5</v>
      </c>
    </row>
    <row r="134" spans="1:50" x14ac:dyDescent="0.3">
      <c r="A134" s="38" t="str">
        <f t="shared" si="42"/>
        <v>Inside Sales</v>
      </c>
      <c r="O134" s="42">
        <f t="shared" ref="O134:AX134" si="51">ROUND(O34*$M$101,2)</f>
        <v>0</v>
      </c>
      <c r="P134" s="42">
        <f t="shared" si="51"/>
        <v>0</v>
      </c>
      <c r="Q134" s="42">
        <f t="shared" si="51"/>
        <v>0</v>
      </c>
      <c r="R134" s="42">
        <f t="shared" si="51"/>
        <v>0</v>
      </c>
      <c r="S134" s="42">
        <f t="shared" si="51"/>
        <v>0</v>
      </c>
      <c r="T134" s="42">
        <f t="shared" si="51"/>
        <v>0</v>
      </c>
      <c r="U134" s="42">
        <f t="shared" si="51"/>
        <v>0</v>
      </c>
      <c r="V134" s="42">
        <f t="shared" si="51"/>
        <v>0</v>
      </c>
      <c r="W134" s="42">
        <f t="shared" si="51"/>
        <v>0</v>
      </c>
      <c r="X134" s="42">
        <f t="shared" si="51"/>
        <v>0</v>
      </c>
      <c r="Y134" s="42">
        <f t="shared" si="51"/>
        <v>0</v>
      </c>
      <c r="Z134" s="42">
        <f t="shared" si="51"/>
        <v>0</v>
      </c>
      <c r="AA134" s="42">
        <f t="shared" si="51"/>
        <v>0</v>
      </c>
      <c r="AB134" s="42">
        <f t="shared" si="51"/>
        <v>0</v>
      </c>
      <c r="AC134" s="42">
        <f t="shared" si="51"/>
        <v>0</v>
      </c>
      <c r="AD134" s="42">
        <f t="shared" si="51"/>
        <v>0</v>
      </c>
      <c r="AE134" s="42">
        <f t="shared" si="51"/>
        <v>0</v>
      </c>
      <c r="AF134" s="42">
        <f t="shared" si="51"/>
        <v>0</v>
      </c>
      <c r="AG134" s="42">
        <f t="shared" si="51"/>
        <v>0</v>
      </c>
      <c r="AH134" s="42">
        <f t="shared" si="51"/>
        <v>0</v>
      </c>
      <c r="AI134" s="42">
        <f t="shared" si="51"/>
        <v>0</v>
      </c>
      <c r="AJ134" s="42">
        <f t="shared" si="51"/>
        <v>0</v>
      </c>
      <c r="AK134" s="42">
        <f t="shared" si="51"/>
        <v>0</v>
      </c>
      <c r="AL134" s="42">
        <f t="shared" si="51"/>
        <v>0</v>
      </c>
      <c r="AM134" s="42">
        <f t="shared" si="51"/>
        <v>72.5</v>
      </c>
      <c r="AN134" s="42">
        <f t="shared" si="51"/>
        <v>72.5</v>
      </c>
      <c r="AO134" s="42">
        <f t="shared" si="51"/>
        <v>72.5</v>
      </c>
      <c r="AP134" s="42">
        <f t="shared" si="51"/>
        <v>72.5</v>
      </c>
      <c r="AQ134" s="42">
        <f t="shared" si="51"/>
        <v>72.5</v>
      </c>
      <c r="AR134" s="42">
        <f t="shared" si="51"/>
        <v>72.5</v>
      </c>
      <c r="AS134" s="42">
        <f t="shared" si="51"/>
        <v>72.5</v>
      </c>
      <c r="AT134" s="42">
        <f t="shared" si="51"/>
        <v>72.5</v>
      </c>
      <c r="AU134" s="42">
        <f t="shared" si="51"/>
        <v>72.5</v>
      </c>
      <c r="AV134" s="42">
        <f t="shared" si="51"/>
        <v>72.5</v>
      </c>
      <c r="AW134" s="42">
        <f t="shared" si="51"/>
        <v>72.5</v>
      </c>
      <c r="AX134" s="42">
        <f t="shared" si="51"/>
        <v>72.5</v>
      </c>
    </row>
    <row r="135" spans="1:50" x14ac:dyDescent="0.3">
      <c r="A135" s="38" t="str">
        <f t="shared" si="42"/>
        <v>Inside Sales</v>
      </c>
      <c r="O135" s="42">
        <f t="shared" ref="O135:AX135" si="52">ROUND(O35*$M$101,2)</f>
        <v>0</v>
      </c>
      <c r="P135" s="42">
        <f t="shared" si="52"/>
        <v>0</v>
      </c>
      <c r="Q135" s="42">
        <f t="shared" si="52"/>
        <v>0</v>
      </c>
      <c r="R135" s="42">
        <f t="shared" si="52"/>
        <v>0</v>
      </c>
      <c r="S135" s="42">
        <f t="shared" si="52"/>
        <v>0</v>
      </c>
      <c r="T135" s="42">
        <f t="shared" si="52"/>
        <v>0</v>
      </c>
      <c r="U135" s="42">
        <f t="shared" si="52"/>
        <v>0</v>
      </c>
      <c r="V135" s="42">
        <f t="shared" si="52"/>
        <v>0</v>
      </c>
      <c r="W135" s="42">
        <f t="shared" si="52"/>
        <v>0</v>
      </c>
      <c r="X135" s="42">
        <f t="shared" si="52"/>
        <v>0</v>
      </c>
      <c r="Y135" s="42">
        <f t="shared" si="52"/>
        <v>0</v>
      </c>
      <c r="Z135" s="42">
        <f t="shared" si="52"/>
        <v>0</v>
      </c>
      <c r="AA135" s="42">
        <f t="shared" si="52"/>
        <v>0</v>
      </c>
      <c r="AB135" s="42">
        <f t="shared" si="52"/>
        <v>0</v>
      </c>
      <c r="AC135" s="42">
        <f t="shared" si="52"/>
        <v>0</v>
      </c>
      <c r="AD135" s="42">
        <f t="shared" si="52"/>
        <v>0</v>
      </c>
      <c r="AE135" s="42">
        <f t="shared" si="52"/>
        <v>0</v>
      </c>
      <c r="AF135" s="42">
        <f t="shared" si="52"/>
        <v>0</v>
      </c>
      <c r="AG135" s="42">
        <f t="shared" si="52"/>
        <v>0</v>
      </c>
      <c r="AH135" s="42">
        <f t="shared" si="52"/>
        <v>0</v>
      </c>
      <c r="AI135" s="42">
        <f t="shared" si="52"/>
        <v>0</v>
      </c>
      <c r="AJ135" s="42">
        <f t="shared" si="52"/>
        <v>0</v>
      </c>
      <c r="AK135" s="42">
        <f t="shared" si="52"/>
        <v>0</v>
      </c>
      <c r="AL135" s="42">
        <f t="shared" si="52"/>
        <v>0</v>
      </c>
      <c r="AM135" s="42">
        <f t="shared" si="52"/>
        <v>72.5</v>
      </c>
      <c r="AN135" s="42">
        <f t="shared" si="52"/>
        <v>72.5</v>
      </c>
      <c r="AO135" s="42">
        <f t="shared" si="52"/>
        <v>72.5</v>
      </c>
      <c r="AP135" s="42">
        <f t="shared" si="52"/>
        <v>72.5</v>
      </c>
      <c r="AQ135" s="42">
        <f t="shared" si="52"/>
        <v>72.5</v>
      </c>
      <c r="AR135" s="42">
        <f t="shared" si="52"/>
        <v>72.5</v>
      </c>
      <c r="AS135" s="42">
        <f t="shared" si="52"/>
        <v>72.5</v>
      </c>
      <c r="AT135" s="42">
        <f t="shared" si="52"/>
        <v>72.5</v>
      </c>
      <c r="AU135" s="42">
        <f t="shared" si="52"/>
        <v>72.5</v>
      </c>
      <c r="AV135" s="42">
        <f t="shared" si="52"/>
        <v>72.5</v>
      </c>
      <c r="AW135" s="42">
        <f t="shared" si="52"/>
        <v>72.5</v>
      </c>
      <c r="AX135" s="42">
        <f t="shared" si="52"/>
        <v>72.5</v>
      </c>
    </row>
    <row r="136" spans="1:50" x14ac:dyDescent="0.3">
      <c r="A136" s="38" t="str">
        <f t="shared" si="42"/>
        <v>Inside Sales</v>
      </c>
      <c r="O136" s="42">
        <f t="shared" ref="O136:AX136" si="53">ROUND(O36*$M$101,2)</f>
        <v>0</v>
      </c>
      <c r="P136" s="42">
        <f t="shared" si="53"/>
        <v>0</v>
      </c>
      <c r="Q136" s="42">
        <f t="shared" si="53"/>
        <v>0</v>
      </c>
      <c r="R136" s="42">
        <f t="shared" si="53"/>
        <v>0</v>
      </c>
      <c r="S136" s="42">
        <f t="shared" si="53"/>
        <v>0</v>
      </c>
      <c r="T136" s="42">
        <f t="shared" si="53"/>
        <v>0</v>
      </c>
      <c r="U136" s="42">
        <f t="shared" si="53"/>
        <v>0</v>
      </c>
      <c r="V136" s="42">
        <f t="shared" si="53"/>
        <v>0</v>
      </c>
      <c r="W136" s="42">
        <f t="shared" si="53"/>
        <v>0</v>
      </c>
      <c r="X136" s="42">
        <f t="shared" si="53"/>
        <v>0</v>
      </c>
      <c r="Y136" s="42">
        <f t="shared" si="53"/>
        <v>0</v>
      </c>
      <c r="Z136" s="42">
        <f t="shared" si="53"/>
        <v>0</v>
      </c>
      <c r="AA136" s="42">
        <f t="shared" si="53"/>
        <v>0</v>
      </c>
      <c r="AB136" s="42">
        <f t="shared" si="53"/>
        <v>0</v>
      </c>
      <c r="AC136" s="42">
        <f t="shared" si="53"/>
        <v>0</v>
      </c>
      <c r="AD136" s="42">
        <f t="shared" si="53"/>
        <v>0</v>
      </c>
      <c r="AE136" s="42">
        <f t="shared" si="53"/>
        <v>0</v>
      </c>
      <c r="AF136" s="42">
        <f t="shared" si="53"/>
        <v>0</v>
      </c>
      <c r="AG136" s="42">
        <f t="shared" si="53"/>
        <v>0</v>
      </c>
      <c r="AH136" s="42">
        <f t="shared" si="53"/>
        <v>0</v>
      </c>
      <c r="AI136" s="42">
        <f t="shared" si="53"/>
        <v>0</v>
      </c>
      <c r="AJ136" s="42">
        <f t="shared" si="53"/>
        <v>0</v>
      </c>
      <c r="AK136" s="42">
        <f t="shared" si="53"/>
        <v>0</v>
      </c>
      <c r="AL136" s="42">
        <f t="shared" si="53"/>
        <v>0</v>
      </c>
      <c r="AM136" s="42">
        <f t="shared" si="53"/>
        <v>0</v>
      </c>
      <c r="AN136" s="42">
        <f t="shared" si="53"/>
        <v>72.5</v>
      </c>
      <c r="AO136" s="42">
        <f t="shared" si="53"/>
        <v>72.5</v>
      </c>
      <c r="AP136" s="42">
        <f t="shared" si="53"/>
        <v>72.5</v>
      </c>
      <c r="AQ136" s="42">
        <f t="shared" si="53"/>
        <v>72.5</v>
      </c>
      <c r="AR136" s="42">
        <f t="shared" si="53"/>
        <v>72.5</v>
      </c>
      <c r="AS136" s="42">
        <f t="shared" si="53"/>
        <v>72.5</v>
      </c>
      <c r="AT136" s="42">
        <f t="shared" si="53"/>
        <v>72.5</v>
      </c>
      <c r="AU136" s="42">
        <f t="shared" si="53"/>
        <v>72.5</v>
      </c>
      <c r="AV136" s="42">
        <f t="shared" si="53"/>
        <v>72.5</v>
      </c>
      <c r="AW136" s="42">
        <f t="shared" si="53"/>
        <v>72.5</v>
      </c>
      <c r="AX136" s="42">
        <f t="shared" si="53"/>
        <v>72.5</v>
      </c>
    </row>
    <row r="137" spans="1:50" x14ac:dyDescent="0.3">
      <c r="A137" s="38" t="str">
        <f t="shared" ref="A137:A140" si="54">A38</f>
        <v>Inside Sales</v>
      </c>
      <c r="O137" s="42">
        <f t="shared" ref="O137:AX137" si="55">ROUND(O37*$M$101,2)</f>
        <v>0</v>
      </c>
      <c r="P137" s="42">
        <f t="shared" si="55"/>
        <v>0</v>
      </c>
      <c r="Q137" s="42">
        <f t="shared" si="55"/>
        <v>0</v>
      </c>
      <c r="R137" s="42">
        <f t="shared" si="55"/>
        <v>0</v>
      </c>
      <c r="S137" s="42">
        <f t="shared" si="55"/>
        <v>0</v>
      </c>
      <c r="T137" s="42">
        <f t="shared" si="55"/>
        <v>0</v>
      </c>
      <c r="U137" s="42">
        <f t="shared" si="55"/>
        <v>0</v>
      </c>
      <c r="V137" s="42">
        <f t="shared" si="55"/>
        <v>0</v>
      </c>
      <c r="W137" s="42">
        <f t="shared" si="55"/>
        <v>0</v>
      </c>
      <c r="X137" s="42">
        <f t="shared" si="55"/>
        <v>0</v>
      </c>
      <c r="Y137" s="42">
        <f t="shared" si="55"/>
        <v>0</v>
      </c>
      <c r="Z137" s="42">
        <f t="shared" si="55"/>
        <v>0</v>
      </c>
      <c r="AA137" s="42">
        <f t="shared" si="55"/>
        <v>0</v>
      </c>
      <c r="AB137" s="42">
        <f t="shared" si="55"/>
        <v>0</v>
      </c>
      <c r="AC137" s="42">
        <f t="shared" si="55"/>
        <v>0</v>
      </c>
      <c r="AD137" s="42">
        <f t="shared" si="55"/>
        <v>0</v>
      </c>
      <c r="AE137" s="42">
        <f t="shared" si="55"/>
        <v>0</v>
      </c>
      <c r="AF137" s="42">
        <f t="shared" si="55"/>
        <v>0</v>
      </c>
      <c r="AG137" s="42">
        <f t="shared" si="55"/>
        <v>0</v>
      </c>
      <c r="AH137" s="42">
        <f t="shared" si="55"/>
        <v>0</v>
      </c>
      <c r="AI137" s="42">
        <f t="shared" si="55"/>
        <v>0</v>
      </c>
      <c r="AJ137" s="42">
        <f t="shared" si="55"/>
        <v>0</v>
      </c>
      <c r="AK137" s="42">
        <f t="shared" si="55"/>
        <v>0</v>
      </c>
      <c r="AL137" s="42">
        <f t="shared" si="55"/>
        <v>0</v>
      </c>
      <c r="AM137" s="42">
        <f t="shared" si="55"/>
        <v>0</v>
      </c>
      <c r="AN137" s="42">
        <f t="shared" si="55"/>
        <v>72.5</v>
      </c>
      <c r="AO137" s="42">
        <f t="shared" si="55"/>
        <v>72.5</v>
      </c>
      <c r="AP137" s="42">
        <f t="shared" si="55"/>
        <v>72.5</v>
      </c>
      <c r="AQ137" s="42">
        <f t="shared" si="55"/>
        <v>72.5</v>
      </c>
      <c r="AR137" s="42">
        <f t="shared" si="55"/>
        <v>72.5</v>
      </c>
      <c r="AS137" s="42">
        <f t="shared" si="55"/>
        <v>72.5</v>
      </c>
      <c r="AT137" s="42">
        <f t="shared" si="55"/>
        <v>72.5</v>
      </c>
      <c r="AU137" s="42">
        <f t="shared" si="55"/>
        <v>72.5</v>
      </c>
      <c r="AV137" s="42">
        <f t="shared" si="55"/>
        <v>72.5</v>
      </c>
      <c r="AW137" s="42">
        <f t="shared" si="55"/>
        <v>72.5</v>
      </c>
      <c r="AX137" s="42">
        <f t="shared" si="55"/>
        <v>72.5</v>
      </c>
    </row>
    <row r="138" spans="1:50" x14ac:dyDescent="0.3">
      <c r="A138" s="38" t="str">
        <f t="shared" si="54"/>
        <v>Inside Sales</v>
      </c>
      <c r="O138" s="42">
        <f t="shared" ref="O138:AX138" si="56">ROUND(O38*$M$101,2)</f>
        <v>0</v>
      </c>
      <c r="P138" s="42">
        <f t="shared" si="56"/>
        <v>0</v>
      </c>
      <c r="Q138" s="42">
        <f t="shared" si="56"/>
        <v>0</v>
      </c>
      <c r="R138" s="42">
        <f t="shared" si="56"/>
        <v>0</v>
      </c>
      <c r="S138" s="42">
        <f t="shared" si="56"/>
        <v>0</v>
      </c>
      <c r="T138" s="42">
        <f t="shared" si="56"/>
        <v>0</v>
      </c>
      <c r="U138" s="42">
        <f t="shared" si="56"/>
        <v>0</v>
      </c>
      <c r="V138" s="42">
        <f t="shared" si="56"/>
        <v>0</v>
      </c>
      <c r="W138" s="42">
        <f t="shared" si="56"/>
        <v>0</v>
      </c>
      <c r="X138" s="42">
        <f t="shared" si="56"/>
        <v>0</v>
      </c>
      <c r="Y138" s="42">
        <f t="shared" si="56"/>
        <v>0</v>
      </c>
      <c r="Z138" s="42">
        <f t="shared" si="56"/>
        <v>0</v>
      </c>
      <c r="AA138" s="42">
        <f t="shared" si="56"/>
        <v>0</v>
      </c>
      <c r="AB138" s="42">
        <f t="shared" si="56"/>
        <v>0</v>
      </c>
      <c r="AC138" s="42">
        <f t="shared" si="56"/>
        <v>0</v>
      </c>
      <c r="AD138" s="42">
        <f t="shared" si="56"/>
        <v>0</v>
      </c>
      <c r="AE138" s="42">
        <f t="shared" si="56"/>
        <v>0</v>
      </c>
      <c r="AF138" s="42">
        <f t="shared" si="56"/>
        <v>0</v>
      </c>
      <c r="AG138" s="42">
        <f t="shared" si="56"/>
        <v>0</v>
      </c>
      <c r="AH138" s="42">
        <f t="shared" si="56"/>
        <v>0</v>
      </c>
      <c r="AI138" s="42">
        <f t="shared" si="56"/>
        <v>0</v>
      </c>
      <c r="AJ138" s="42">
        <f t="shared" si="56"/>
        <v>0</v>
      </c>
      <c r="AK138" s="42">
        <f t="shared" si="56"/>
        <v>0</v>
      </c>
      <c r="AL138" s="42">
        <f t="shared" si="56"/>
        <v>0</v>
      </c>
      <c r="AM138" s="42">
        <f t="shared" si="56"/>
        <v>0</v>
      </c>
      <c r="AN138" s="42">
        <f t="shared" si="56"/>
        <v>0</v>
      </c>
      <c r="AO138" s="42">
        <f t="shared" si="56"/>
        <v>72.5</v>
      </c>
      <c r="AP138" s="42">
        <f t="shared" si="56"/>
        <v>72.5</v>
      </c>
      <c r="AQ138" s="42">
        <f t="shared" si="56"/>
        <v>72.5</v>
      </c>
      <c r="AR138" s="42">
        <f t="shared" si="56"/>
        <v>72.5</v>
      </c>
      <c r="AS138" s="42">
        <f t="shared" si="56"/>
        <v>72.5</v>
      </c>
      <c r="AT138" s="42">
        <f t="shared" si="56"/>
        <v>72.5</v>
      </c>
      <c r="AU138" s="42">
        <f t="shared" si="56"/>
        <v>72.5</v>
      </c>
      <c r="AV138" s="42">
        <f t="shared" si="56"/>
        <v>72.5</v>
      </c>
      <c r="AW138" s="42">
        <f t="shared" si="56"/>
        <v>72.5</v>
      </c>
      <c r="AX138" s="42">
        <f t="shared" si="56"/>
        <v>72.5</v>
      </c>
    </row>
    <row r="139" spans="1:50" x14ac:dyDescent="0.3">
      <c r="A139" s="38" t="str">
        <f t="shared" si="54"/>
        <v>Inside Sales-EU</v>
      </c>
      <c r="O139" s="42">
        <f t="shared" ref="O139:AX139" si="57">ROUND(O39*$M$101,2)</f>
        <v>0</v>
      </c>
      <c r="P139" s="42">
        <f t="shared" si="57"/>
        <v>0</v>
      </c>
      <c r="Q139" s="42">
        <f t="shared" si="57"/>
        <v>0</v>
      </c>
      <c r="R139" s="42">
        <f t="shared" si="57"/>
        <v>0</v>
      </c>
      <c r="S139" s="42">
        <f t="shared" si="57"/>
        <v>0</v>
      </c>
      <c r="T139" s="42">
        <f t="shared" si="57"/>
        <v>0</v>
      </c>
      <c r="U139" s="42">
        <f t="shared" si="57"/>
        <v>0</v>
      </c>
      <c r="V139" s="42">
        <f t="shared" si="57"/>
        <v>0</v>
      </c>
      <c r="W139" s="42">
        <f t="shared" si="57"/>
        <v>0</v>
      </c>
      <c r="X139" s="42">
        <f t="shared" si="57"/>
        <v>0</v>
      </c>
      <c r="Y139" s="42">
        <f t="shared" si="57"/>
        <v>0</v>
      </c>
      <c r="Z139" s="42">
        <f t="shared" si="57"/>
        <v>0</v>
      </c>
      <c r="AA139" s="42">
        <f t="shared" si="57"/>
        <v>0</v>
      </c>
      <c r="AB139" s="42">
        <f t="shared" si="57"/>
        <v>0</v>
      </c>
      <c r="AC139" s="42">
        <f t="shared" si="57"/>
        <v>0</v>
      </c>
      <c r="AD139" s="42">
        <f t="shared" si="57"/>
        <v>0</v>
      </c>
      <c r="AE139" s="42">
        <f t="shared" si="57"/>
        <v>0</v>
      </c>
      <c r="AF139" s="42">
        <f t="shared" si="57"/>
        <v>0</v>
      </c>
      <c r="AG139" s="42">
        <f t="shared" si="57"/>
        <v>0</v>
      </c>
      <c r="AH139" s="42">
        <f t="shared" si="57"/>
        <v>0</v>
      </c>
      <c r="AI139" s="42">
        <f t="shared" si="57"/>
        <v>0</v>
      </c>
      <c r="AJ139" s="42">
        <f t="shared" si="57"/>
        <v>0</v>
      </c>
      <c r="AK139" s="42">
        <f t="shared" si="57"/>
        <v>0</v>
      </c>
      <c r="AL139" s="42">
        <f t="shared" si="57"/>
        <v>0</v>
      </c>
      <c r="AM139" s="42">
        <f t="shared" si="57"/>
        <v>0</v>
      </c>
      <c r="AN139" s="42">
        <f t="shared" si="57"/>
        <v>0</v>
      </c>
      <c r="AO139" s="42">
        <f t="shared" si="57"/>
        <v>72.5</v>
      </c>
      <c r="AP139" s="42">
        <f t="shared" si="57"/>
        <v>72.5</v>
      </c>
      <c r="AQ139" s="42">
        <f t="shared" si="57"/>
        <v>72.5</v>
      </c>
      <c r="AR139" s="42">
        <f t="shared" si="57"/>
        <v>72.5</v>
      </c>
      <c r="AS139" s="42">
        <f t="shared" si="57"/>
        <v>72.5</v>
      </c>
      <c r="AT139" s="42">
        <f t="shared" si="57"/>
        <v>72.5</v>
      </c>
      <c r="AU139" s="42">
        <f t="shared" si="57"/>
        <v>72.5</v>
      </c>
      <c r="AV139" s="42">
        <f t="shared" si="57"/>
        <v>72.5</v>
      </c>
      <c r="AW139" s="42">
        <f t="shared" si="57"/>
        <v>72.5</v>
      </c>
      <c r="AX139" s="42">
        <f t="shared" si="57"/>
        <v>72.5</v>
      </c>
    </row>
    <row r="140" spans="1:50" x14ac:dyDescent="0.3">
      <c r="A140" s="38" t="str">
        <f t="shared" si="54"/>
        <v>Software Channel Prog. Manager</v>
      </c>
      <c r="O140" s="42">
        <f t="shared" ref="O140:AX140" si="58">ROUND(O40*$M$101,2)</f>
        <v>0</v>
      </c>
      <c r="P140" s="42">
        <f t="shared" si="58"/>
        <v>0</v>
      </c>
      <c r="Q140" s="42">
        <f t="shared" si="58"/>
        <v>0</v>
      </c>
      <c r="R140" s="42">
        <f t="shared" si="58"/>
        <v>0</v>
      </c>
      <c r="S140" s="42">
        <f t="shared" si="58"/>
        <v>0</v>
      </c>
      <c r="T140" s="42">
        <f t="shared" si="58"/>
        <v>0</v>
      </c>
      <c r="U140" s="42">
        <f t="shared" si="58"/>
        <v>0</v>
      </c>
      <c r="V140" s="42">
        <f t="shared" si="58"/>
        <v>0</v>
      </c>
      <c r="W140" s="42">
        <f t="shared" si="58"/>
        <v>0</v>
      </c>
      <c r="X140" s="42">
        <f t="shared" si="58"/>
        <v>0</v>
      </c>
      <c r="Y140" s="42">
        <f t="shared" si="58"/>
        <v>0</v>
      </c>
      <c r="Z140" s="42">
        <f t="shared" si="58"/>
        <v>0</v>
      </c>
      <c r="AA140" s="42">
        <f t="shared" si="58"/>
        <v>0</v>
      </c>
      <c r="AB140" s="42">
        <f t="shared" si="58"/>
        <v>0</v>
      </c>
      <c r="AC140" s="42">
        <f t="shared" si="58"/>
        <v>0</v>
      </c>
      <c r="AD140" s="42">
        <f t="shared" si="58"/>
        <v>0</v>
      </c>
      <c r="AE140" s="42">
        <f t="shared" si="58"/>
        <v>0</v>
      </c>
      <c r="AF140" s="42">
        <f t="shared" si="58"/>
        <v>0</v>
      </c>
      <c r="AG140" s="42">
        <f t="shared" si="58"/>
        <v>0</v>
      </c>
      <c r="AH140" s="42">
        <f t="shared" si="58"/>
        <v>0</v>
      </c>
      <c r="AI140" s="42">
        <f t="shared" si="58"/>
        <v>0</v>
      </c>
      <c r="AJ140" s="42">
        <f t="shared" si="58"/>
        <v>0</v>
      </c>
      <c r="AK140" s="42">
        <f t="shared" si="58"/>
        <v>0</v>
      </c>
      <c r="AL140" s="42">
        <f t="shared" si="58"/>
        <v>0</v>
      </c>
      <c r="AM140" s="42">
        <f t="shared" si="58"/>
        <v>108.75</v>
      </c>
      <c r="AN140" s="42">
        <f t="shared" si="58"/>
        <v>108.75</v>
      </c>
      <c r="AO140" s="42">
        <f t="shared" si="58"/>
        <v>108.75</v>
      </c>
      <c r="AP140" s="42">
        <f t="shared" si="58"/>
        <v>108.75</v>
      </c>
      <c r="AQ140" s="42">
        <f t="shared" si="58"/>
        <v>108.75</v>
      </c>
      <c r="AR140" s="42">
        <f t="shared" si="58"/>
        <v>108.75</v>
      </c>
      <c r="AS140" s="42">
        <f t="shared" si="58"/>
        <v>108.75</v>
      </c>
      <c r="AT140" s="42">
        <f t="shared" si="58"/>
        <v>108.75</v>
      </c>
      <c r="AU140" s="42">
        <f t="shared" si="58"/>
        <v>108.75</v>
      </c>
      <c r="AV140" s="42">
        <f t="shared" si="58"/>
        <v>108.75</v>
      </c>
      <c r="AW140" s="42">
        <f t="shared" si="58"/>
        <v>108.75</v>
      </c>
      <c r="AX140" s="42">
        <f t="shared" si="58"/>
        <v>108.75</v>
      </c>
    </row>
    <row r="141" spans="1:50" x14ac:dyDescent="0.3">
      <c r="A141" s="38" t="str">
        <f>A50</f>
        <v>Professional Services</v>
      </c>
      <c r="O141" s="42">
        <f t="shared" ref="O141:AX141" si="59">ROUND(O41*$M$101,2)</f>
        <v>0</v>
      </c>
      <c r="P141" s="42">
        <f t="shared" si="59"/>
        <v>0</v>
      </c>
      <c r="Q141" s="42">
        <f t="shared" si="59"/>
        <v>0</v>
      </c>
      <c r="R141" s="42">
        <f t="shared" si="59"/>
        <v>0</v>
      </c>
      <c r="S141" s="42">
        <f t="shared" si="59"/>
        <v>0</v>
      </c>
      <c r="T141" s="42">
        <f t="shared" si="59"/>
        <v>0</v>
      </c>
      <c r="U141" s="42">
        <f t="shared" si="59"/>
        <v>0</v>
      </c>
      <c r="V141" s="42">
        <f t="shared" si="59"/>
        <v>0</v>
      </c>
      <c r="W141" s="42">
        <f t="shared" si="59"/>
        <v>0</v>
      </c>
      <c r="X141" s="42">
        <f t="shared" si="59"/>
        <v>0</v>
      </c>
      <c r="Y141" s="42">
        <f t="shared" si="59"/>
        <v>0</v>
      </c>
      <c r="Z141" s="42">
        <f t="shared" si="59"/>
        <v>0</v>
      </c>
      <c r="AA141" s="42">
        <f t="shared" si="59"/>
        <v>0</v>
      </c>
      <c r="AB141" s="42">
        <f t="shared" si="59"/>
        <v>0</v>
      </c>
      <c r="AC141" s="42">
        <f t="shared" si="59"/>
        <v>0</v>
      </c>
      <c r="AD141" s="42">
        <f t="shared" si="59"/>
        <v>0</v>
      </c>
      <c r="AE141" s="42">
        <f t="shared" si="59"/>
        <v>0</v>
      </c>
      <c r="AF141" s="42">
        <f t="shared" si="59"/>
        <v>0</v>
      </c>
      <c r="AG141" s="42">
        <f t="shared" si="59"/>
        <v>0</v>
      </c>
      <c r="AH141" s="42">
        <f t="shared" si="59"/>
        <v>0</v>
      </c>
      <c r="AI141" s="42">
        <f t="shared" si="59"/>
        <v>0</v>
      </c>
      <c r="AJ141" s="42">
        <f t="shared" si="59"/>
        <v>0</v>
      </c>
      <c r="AK141" s="42">
        <f t="shared" si="59"/>
        <v>0</v>
      </c>
      <c r="AL141" s="42">
        <f t="shared" si="59"/>
        <v>0</v>
      </c>
      <c r="AM141" s="42">
        <f t="shared" si="59"/>
        <v>132.91999999999999</v>
      </c>
      <c r="AN141" s="42">
        <f t="shared" si="59"/>
        <v>132.91999999999999</v>
      </c>
      <c r="AO141" s="42">
        <f t="shared" si="59"/>
        <v>132.91999999999999</v>
      </c>
      <c r="AP141" s="42">
        <f t="shared" si="59"/>
        <v>132.91999999999999</v>
      </c>
      <c r="AQ141" s="42">
        <f t="shared" si="59"/>
        <v>132.91999999999999</v>
      </c>
      <c r="AR141" s="42">
        <f t="shared" si="59"/>
        <v>132.91999999999999</v>
      </c>
      <c r="AS141" s="42">
        <f t="shared" si="59"/>
        <v>132.91999999999999</v>
      </c>
      <c r="AT141" s="42">
        <f t="shared" si="59"/>
        <v>132.91999999999999</v>
      </c>
      <c r="AU141" s="42">
        <f t="shared" si="59"/>
        <v>132.91999999999999</v>
      </c>
      <c r="AV141" s="42">
        <f t="shared" si="59"/>
        <v>132.91999999999999</v>
      </c>
      <c r="AW141" s="42">
        <f t="shared" si="59"/>
        <v>132.91999999999999</v>
      </c>
      <c r="AX141" s="42">
        <f t="shared" si="59"/>
        <v>132.91999999999999</v>
      </c>
    </row>
    <row r="142" spans="1:50" x14ac:dyDescent="0.3">
      <c r="A142" s="38" t="str">
        <f>A51</f>
        <v>Contract/Order Admin</v>
      </c>
      <c r="O142" s="42">
        <f t="shared" ref="O142:AX142" si="60">ROUND(O42*$M$101,2)</f>
        <v>0</v>
      </c>
      <c r="P142" s="42">
        <f t="shared" si="60"/>
        <v>0</v>
      </c>
      <c r="Q142" s="42">
        <f t="shared" si="60"/>
        <v>0</v>
      </c>
      <c r="R142" s="42">
        <f t="shared" si="60"/>
        <v>0</v>
      </c>
      <c r="S142" s="42">
        <f t="shared" si="60"/>
        <v>0</v>
      </c>
      <c r="T142" s="42">
        <f t="shared" si="60"/>
        <v>0</v>
      </c>
      <c r="U142" s="42">
        <f t="shared" si="60"/>
        <v>0</v>
      </c>
      <c r="V142" s="42">
        <f t="shared" si="60"/>
        <v>0</v>
      </c>
      <c r="W142" s="42">
        <f t="shared" si="60"/>
        <v>0</v>
      </c>
      <c r="X142" s="42">
        <f t="shared" si="60"/>
        <v>0</v>
      </c>
      <c r="Y142" s="42">
        <f t="shared" si="60"/>
        <v>0</v>
      </c>
      <c r="Z142" s="42">
        <f t="shared" si="60"/>
        <v>0</v>
      </c>
      <c r="AA142" s="42">
        <f t="shared" si="60"/>
        <v>0</v>
      </c>
      <c r="AB142" s="42">
        <f t="shared" si="60"/>
        <v>0</v>
      </c>
      <c r="AC142" s="42">
        <f t="shared" si="60"/>
        <v>0</v>
      </c>
      <c r="AD142" s="42">
        <f t="shared" si="60"/>
        <v>0</v>
      </c>
      <c r="AE142" s="42">
        <f t="shared" si="60"/>
        <v>0</v>
      </c>
      <c r="AF142" s="42">
        <f t="shared" si="60"/>
        <v>0</v>
      </c>
      <c r="AG142" s="42">
        <f t="shared" si="60"/>
        <v>0</v>
      </c>
      <c r="AH142" s="42">
        <f t="shared" si="60"/>
        <v>0</v>
      </c>
      <c r="AI142" s="42">
        <f t="shared" si="60"/>
        <v>0</v>
      </c>
      <c r="AJ142" s="42">
        <f t="shared" si="60"/>
        <v>0</v>
      </c>
      <c r="AK142" s="42">
        <f t="shared" si="60"/>
        <v>0</v>
      </c>
      <c r="AL142" s="42">
        <f t="shared" si="60"/>
        <v>0</v>
      </c>
      <c r="AM142" s="42">
        <f t="shared" si="60"/>
        <v>96.67</v>
      </c>
      <c r="AN142" s="42">
        <f t="shared" si="60"/>
        <v>96.67</v>
      </c>
      <c r="AO142" s="42">
        <f t="shared" si="60"/>
        <v>96.67</v>
      </c>
      <c r="AP142" s="42">
        <f t="shared" si="60"/>
        <v>96.67</v>
      </c>
      <c r="AQ142" s="42">
        <f t="shared" si="60"/>
        <v>96.67</v>
      </c>
      <c r="AR142" s="42">
        <f t="shared" si="60"/>
        <v>96.67</v>
      </c>
      <c r="AS142" s="42">
        <f t="shared" si="60"/>
        <v>96.67</v>
      </c>
      <c r="AT142" s="42">
        <f t="shared" si="60"/>
        <v>96.67</v>
      </c>
      <c r="AU142" s="42">
        <f t="shared" si="60"/>
        <v>96.67</v>
      </c>
      <c r="AV142" s="42">
        <f t="shared" si="60"/>
        <v>96.67</v>
      </c>
      <c r="AW142" s="42">
        <f t="shared" si="60"/>
        <v>96.67</v>
      </c>
      <c r="AX142" s="42">
        <f t="shared" si="60"/>
        <v>96.67</v>
      </c>
    </row>
    <row r="143" spans="1:50" x14ac:dyDescent="0.3">
      <c r="A143" s="38" t="str">
        <f>A52</f>
        <v>Contract/Order Admin</v>
      </c>
      <c r="O143" s="42">
        <f t="shared" ref="O143:AX143" si="61">ROUND(O43*$M$101,2)</f>
        <v>0</v>
      </c>
      <c r="P143" s="42">
        <f t="shared" si="61"/>
        <v>0</v>
      </c>
      <c r="Q143" s="42">
        <f t="shared" si="61"/>
        <v>0</v>
      </c>
      <c r="R143" s="42">
        <f t="shared" si="61"/>
        <v>0</v>
      </c>
      <c r="S143" s="42">
        <f t="shared" si="61"/>
        <v>0</v>
      </c>
      <c r="T143" s="42">
        <f t="shared" si="61"/>
        <v>0</v>
      </c>
      <c r="U143" s="42">
        <f t="shared" si="61"/>
        <v>0</v>
      </c>
      <c r="V143" s="42">
        <f t="shared" si="61"/>
        <v>0</v>
      </c>
      <c r="W143" s="42">
        <f t="shared" si="61"/>
        <v>0</v>
      </c>
      <c r="X143" s="42">
        <f t="shared" si="61"/>
        <v>0</v>
      </c>
      <c r="Y143" s="42">
        <f t="shared" si="61"/>
        <v>0</v>
      </c>
      <c r="Z143" s="42">
        <f t="shared" si="61"/>
        <v>0</v>
      </c>
      <c r="AA143" s="42">
        <f t="shared" si="61"/>
        <v>0</v>
      </c>
      <c r="AB143" s="42">
        <f t="shared" si="61"/>
        <v>0</v>
      </c>
      <c r="AC143" s="42">
        <f t="shared" si="61"/>
        <v>0</v>
      </c>
      <c r="AD143" s="42">
        <f t="shared" si="61"/>
        <v>0</v>
      </c>
      <c r="AE143" s="42">
        <f t="shared" si="61"/>
        <v>0</v>
      </c>
      <c r="AF143" s="42">
        <f t="shared" si="61"/>
        <v>0</v>
      </c>
      <c r="AG143" s="42">
        <f t="shared" si="61"/>
        <v>0</v>
      </c>
      <c r="AH143" s="42">
        <f t="shared" si="61"/>
        <v>0</v>
      </c>
      <c r="AI143" s="42">
        <f t="shared" si="61"/>
        <v>0</v>
      </c>
      <c r="AJ143" s="42">
        <f t="shared" si="61"/>
        <v>0</v>
      </c>
      <c r="AK143" s="42">
        <f t="shared" si="61"/>
        <v>0</v>
      </c>
      <c r="AL143" s="42">
        <f t="shared" si="61"/>
        <v>0</v>
      </c>
      <c r="AM143" s="42">
        <f t="shared" si="61"/>
        <v>96.67</v>
      </c>
      <c r="AN143" s="42">
        <f t="shared" si="61"/>
        <v>96.67</v>
      </c>
      <c r="AO143" s="42">
        <f t="shared" si="61"/>
        <v>96.67</v>
      </c>
      <c r="AP143" s="42">
        <f t="shared" si="61"/>
        <v>96.67</v>
      </c>
      <c r="AQ143" s="42">
        <f t="shared" si="61"/>
        <v>96.67</v>
      </c>
      <c r="AR143" s="42">
        <f t="shared" si="61"/>
        <v>96.67</v>
      </c>
      <c r="AS143" s="42">
        <f t="shared" si="61"/>
        <v>96.67</v>
      </c>
      <c r="AT143" s="42">
        <f t="shared" si="61"/>
        <v>96.67</v>
      </c>
      <c r="AU143" s="42">
        <f t="shared" si="61"/>
        <v>96.67</v>
      </c>
      <c r="AV143" s="42">
        <f t="shared" si="61"/>
        <v>96.67</v>
      </c>
      <c r="AW143" s="42">
        <f t="shared" si="61"/>
        <v>96.67</v>
      </c>
      <c r="AX143" s="42">
        <f t="shared" si="61"/>
        <v>96.67</v>
      </c>
    </row>
    <row r="145" spans="1:50" x14ac:dyDescent="0.3">
      <c r="O145" s="43">
        <f t="shared" ref="O145:AX145" si="62">SUM(O104:O144)</f>
        <v>314.17</v>
      </c>
      <c r="P145" s="43">
        <f t="shared" si="62"/>
        <v>410.84000000000003</v>
      </c>
      <c r="Q145" s="43">
        <f t="shared" si="62"/>
        <v>453.13000000000005</v>
      </c>
      <c r="R145" s="43">
        <f t="shared" si="62"/>
        <v>453.13000000000005</v>
      </c>
      <c r="S145" s="43">
        <f t="shared" si="62"/>
        <v>757.63999999999987</v>
      </c>
      <c r="T145" s="43">
        <f t="shared" si="62"/>
        <v>757.63999999999987</v>
      </c>
      <c r="U145" s="43">
        <f t="shared" si="62"/>
        <v>757.63999999999987</v>
      </c>
      <c r="V145" s="43">
        <f t="shared" si="62"/>
        <v>981.18999999999983</v>
      </c>
      <c r="W145" s="43">
        <f t="shared" si="62"/>
        <v>981.18999999999983</v>
      </c>
      <c r="X145" s="43">
        <f t="shared" si="62"/>
        <v>1077.8599999999999</v>
      </c>
      <c r="Y145" s="43">
        <f t="shared" si="62"/>
        <v>1077.8599999999999</v>
      </c>
      <c r="Z145" s="43">
        <f t="shared" si="62"/>
        <v>1174.53</v>
      </c>
      <c r="AA145" s="43">
        <f t="shared" si="62"/>
        <v>1327.99</v>
      </c>
      <c r="AB145" s="43">
        <f t="shared" si="62"/>
        <v>1481.45</v>
      </c>
      <c r="AC145" s="43">
        <f t="shared" si="62"/>
        <v>1553.95</v>
      </c>
      <c r="AD145" s="43">
        <f t="shared" si="62"/>
        <v>1553.95</v>
      </c>
      <c r="AE145" s="43">
        <f t="shared" si="62"/>
        <v>1553.95</v>
      </c>
      <c r="AF145" s="43">
        <f t="shared" si="62"/>
        <v>1553.95</v>
      </c>
      <c r="AG145" s="43">
        <f t="shared" si="62"/>
        <v>1650.6200000000001</v>
      </c>
      <c r="AH145" s="43">
        <f t="shared" si="62"/>
        <v>1650.6200000000001</v>
      </c>
      <c r="AI145" s="43">
        <f t="shared" si="62"/>
        <v>1650.6200000000001</v>
      </c>
      <c r="AJ145" s="43">
        <f t="shared" si="62"/>
        <v>1650.6200000000001</v>
      </c>
      <c r="AK145" s="43">
        <f t="shared" si="62"/>
        <v>1650.6200000000001</v>
      </c>
      <c r="AL145" s="43">
        <f t="shared" si="62"/>
        <v>1650.6200000000001</v>
      </c>
      <c r="AM145" s="43">
        <f t="shared" si="62"/>
        <v>3186.7400000000011</v>
      </c>
      <c r="AN145" s="43">
        <f t="shared" si="62"/>
        <v>3331.7400000000011</v>
      </c>
      <c r="AO145" s="43">
        <f t="shared" si="62"/>
        <v>3476.7400000000011</v>
      </c>
      <c r="AP145" s="43">
        <f t="shared" si="62"/>
        <v>3699.0800000000013</v>
      </c>
      <c r="AQ145" s="43">
        <f t="shared" si="62"/>
        <v>4066.4200000000014</v>
      </c>
      <c r="AR145" s="43">
        <f t="shared" si="62"/>
        <v>4066.4200000000014</v>
      </c>
      <c r="AS145" s="43">
        <f t="shared" si="62"/>
        <v>4066.4200000000014</v>
      </c>
      <c r="AT145" s="43">
        <f t="shared" si="62"/>
        <v>4066.4200000000014</v>
      </c>
      <c r="AU145" s="43">
        <f t="shared" si="62"/>
        <v>4066.4200000000014</v>
      </c>
      <c r="AV145" s="43">
        <f t="shared" si="62"/>
        <v>4066.4200000000014</v>
      </c>
      <c r="AW145" s="43">
        <f t="shared" si="62"/>
        <v>4066.4200000000014</v>
      </c>
      <c r="AX145" s="43">
        <f t="shared" si="62"/>
        <v>4066.4200000000014</v>
      </c>
    </row>
    <row r="146" spans="1:50" x14ac:dyDescent="0.3">
      <c r="M146" s="45">
        <v>2.7E-2</v>
      </c>
    </row>
    <row r="147" spans="1:50" x14ac:dyDescent="0.3">
      <c r="A147" s="34" t="s">
        <v>11</v>
      </c>
      <c r="M147" s="42">
        <v>8500</v>
      </c>
      <c r="N147" s="44" t="s">
        <v>524</v>
      </c>
      <c r="O147" s="81">
        <v>40544</v>
      </c>
      <c r="P147" s="81">
        <v>40575</v>
      </c>
      <c r="Q147" s="81">
        <v>40603</v>
      </c>
      <c r="R147" s="81">
        <v>40634</v>
      </c>
      <c r="S147" s="81">
        <v>40664</v>
      </c>
      <c r="T147" s="81">
        <v>40695</v>
      </c>
      <c r="U147" s="81">
        <v>40725</v>
      </c>
      <c r="V147" s="81">
        <v>40756</v>
      </c>
      <c r="W147" s="81">
        <v>40787</v>
      </c>
      <c r="X147" s="81">
        <v>40817</v>
      </c>
      <c r="Y147" s="81">
        <v>40848</v>
      </c>
      <c r="Z147" s="81">
        <v>40878</v>
      </c>
      <c r="AA147" s="81">
        <v>40909</v>
      </c>
      <c r="AB147" s="81">
        <v>40940</v>
      </c>
      <c r="AC147" s="81">
        <v>40969</v>
      </c>
      <c r="AD147" s="81">
        <v>41000</v>
      </c>
      <c r="AE147" s="81">
        <v>41030</v>
      </c>
      <c r="AF147" s="81">
        <v>41061</v>
      </c>
      <c r="AG147" s="81">
        <v>41091</v>
      </c>
      <c r="AH147" s="81">
        <v>41122</v>
      </c>
      <c r="AI147" s="81">
        <v>41153</v>
      </c>
      <c r="AJ147" s="81">
        <v>41183</v>
      </c>
      <c r="AK147" s="81">
        <v>41214</v>
      </c>
      <c r="AL147" s="81">
        <v>41244</v>
      </c>
      <c r="AM147" s="81">
        <v>41275</v>
      </c>
      <c r="AN147" s="81">
        <v>41306</v>
      </c>
      <c r="AO147" s="81">
        <v>41334</v>
      </c>
      <c r="AP147" s="81">
        <v>41365</v>
      </c>
      <c r="AQ147" s="81">
        <v>41395</v>
      </c>
      <c r="AR147" s="81">
        <v>41426</v>
      </c>
      <c r="AS147" s="81">
        <v>41456</v>
      </c>
      <c r="AT147" s="81">
        <v>41487</v>
      </c>
      <c r="AU147" s="81">
        <v>41518</v>
      </c>
      <c r="AV147" s="81">
        <v>41548</v>
      </c>
      <c r="AW147" s="81">
        <v>41579</v>
      </c>
      <c r="AX147" s="81">
        <v>41609</v>
      </c>
    </row>
    <row r="148" spans="1:50" x14ac:dyDescent="0.3">
      <c r="M148" s="46">
        <f>M147*M146</f>
        <v>229.5</v>
      </c>
    </row>
    <row r="149" spans="1:50" x14ac:dyDescent="0.3">
      <c r="A149" s="38" t="str">
        <f>A4</f>
        <v>Lead Software Architect</v>
      </c>
      <c r="O149" s="42">
        <f>ROUND(IF(SUM($N149:N149)&gt;$M$148,0,IF((SUM($N149:N149)+O4*$M$146)&gt;$M$148,$M$148-SUM($N149:N149),O4*$M$146)),2)</f>
        <v>180</v>
      </c>
      <c r="P149" s="42">
        <f>ROUND(IF(SUM($O149:O149)&gt;$M$148,0,IF((SUM($O149:O149)+P4*$M$146)&gt;$M$148,$M$148-SUM($O149:O149),P4*$M$146)),2)</f>
        <v>49.5</v>
      </c>
      <c r="Q149" s="42">
        <f>ROUND(IF(SUM($O149:P149)&gt;$M$148,0,IF((SUM($O149:P149)+Q4*$M$146)&gt;$M$148,$M$148-SUM($O149:P149),Q4*$M$146)),2)</f>
        <v>0</v>
      </c>
      <c r="R149" s="42">
        <f>ROUND(IF(SUM($O149:Q149)&gt;$M$148,0,IF((SUM($O149:Q149)+R4*$M$146)&gt;$M$148,$M$148-SUM($O149:Q149),R4*$M$146)),2)</f>
        <v>0</v>
      </c>
      <c r="S149" s="42">
        <f>ROUND(IF(SUM($O149:R149)&gt;$M$148,0,IF((SUM($O149:R149)+S4*$M$146)&gt;$M$148,$M$148-SUM($O149:R149),S4*$M$146)),2)</f>
        <v>0</v>
      </c>
      <c r="T149" s="42">
        <f>ROUND(IF(SUM($O149:S149)&gt;$M$148,0,IF((SUM($O149:S149)+T4*$M$146)&gt;$M$148,$M$148-SUM($O149:S149),T4*$M$146)),2)</f>
        <v>0</v>
      </c>
      <c r="U149" s="42">
        <f>ROUND(IF(SUM($O149:T149)&gt;$M$148,0,IF((SUM($O149:T149)+U4*$M$146)&gt;$M$148,$M$148-SUM($O149:T149),U4*$M$146)),2)</f>
        <v>0</v>
      </c>
      <c r="V149" s="42">
        <f>ROUND(IF(SUM($O149:U149)&gt;$M$148,0,IF((SUM($O149:U149)+V4*$M$146)&gt;$M$148,$M$148-SUM($O149:U149),V4*$M$146)),2)</f>
        <v>0</v>
      </c>
      <c r="W149" s="42">
        <f>ROUND(IF(SUM($O149:V149)&gt;$M$148,0,IF((SUM($O149:V149)+W4*$M$146)&gt;$M$148,$M$148-SUM($O149:V149),W4*$M$146)),2)</f>
        <v>0</v>
      </c>
      <c r="X149" s="42">
        <f>ROUND(IF(SUM($O149:W149)&gt;$M$148,0,IF((SUM($O149:W149)+X4*$M$146)&gt;$M$148,$M$148-SUM($O149:W149),X4*$M$146)),2)</f>
        <v>0</v>
      </c>
      <c r="Y149" s="42">
        <f>ROUND(IF(SUM($O149:X149)&gt;$M$148,0,IF((SUM($O149:X149)+Y4*$M$146)&gt;$M$148,$M$148-SUM($O149:X149),Y4*$M$146)),2)</f>
        <v>0</v>
      </c>
      <c r="Z149" s="42">
        <f>ROUND(IF(SUM($O149:Y149)&gt;$M$148,0,IF((SUM($O149:Y149)+Z4*$M$146)&gt;$M$148,$M$148-SUM($O149:Y149),Z4*$M$146)),2)</f>
        <v>0</v>
      </c>
      <c r="AA149" s="42">
        <f>ROUND(IF(SUM($N149:N149)&gt;$M$148,0,IF((SUM($N149:N149)+AA4*$M$146)&gt;$M$148,$M$148-SUM($N149:N149),AA4*$M$146)),2)</f>
        <v>180</v>
      </c>
      <c r="AB149" s="42">
        <f>ROUND(IF(SUM($AA149:AA149)&gt;$M$148,0,IF((SUM($AA149:AA149)+AB4*$M$146)&gt;$M$148,$M$148-SUM($AA149:AA149),AB4*$M$146)),2)</f>
        <v>49.5</v>
      </c>
      <c r="AC149" s="42">
        <f>ROUND(IF(SUM($AA149:AB149)&gt;$M$148,0,IF((SUM($AA149:AB149)+AC4*$M$146)&gt;$M$148,$M$148-SUM($AA149:AB149),AC4*$M$146)),2)</f>
        <v>0</v>
      </c>
      <c r="AD149" s="42">
        <f>ROUND(IF(SUM($AA149:AC149)&gt;$M$148,0,IF((SUM($AA149:AC149)+AD4*$M$146)&gt;$M$148,$M$148-SUM($AA149:AC149),AD4*$M$146)),2)</f>
        <v>0</v>
      </c>
      <c r="AE149" s="42">
        <f>ROUND(IF(SUM($AA149:AD149)&gt;$M$148,0,IF((SUM($AA149:AD149)+AE4*$M$146)&gt;$M$148,$M$148-SUM($AA149:AD149),AE4*$M$146)),2)</f>
        <v>0</v>
      </c>
      <c r="AF149" s="42">
        <f>ROUND(IF(SUM($AA149:AE149)&gt;$M$148,0,IF((SUM($AA149:AE149)+AF4*$M$146)&gt;$M$148,$M$148-SUM($AA149:AE149),AF4*$M$146)),2)</f>
        <v>0</v>
      </c>
      <c r="AG149" s="42">
        <f>ROUND(IF(SUM($AA149:AF149)&gt;$M$148,0,IF((SUM($AA149:AF149)+AG4*$M$146)&gt;$M$148,$M$148-SUM($AA149:AF149),AG4*$M$146)),2)</f>
        <v>0</v>
      </c>
      <c r="AH149" s="42">
        <f>ROUND(IF(SUM($AA149:AG149)&gt;$M$148,0,IF((SUM($AA149:AG149)+AH4*$M$146)&gt;$M$148,$M$148-SUM($AA149:AG149),AH4*$M$146)),2)</f>
        <v>0</v>
      </c>
      <c r="AI149" s="42">
        <f>ROUND(IF(SUM($AA149:AH149)&gt;$M$148,0,IF((SUM($AA149:AH149)+AI4*$M$146)&gt;$M$148,$M$148-SUM($AA149:AH149),AI4*$M$146)),2)</f>
        <v>0</v>
      </c>
      <c r="AJ149" s="42">
        <f>ROUND(IF(SUM($AA149:AI149)&gt;$M$148,0,IF((SUM($AA149:AI149)+AJ4*$M$146)&gt;$M$148,$M$148-SUM($AA149:AI149),AJ4*$M$146)),2)</f>
        <v>0</v>
      </c>
      <c r="AK149" s="42">
        <f>ROUND(IF(SUM($AA149:AJ149)&gt;$M$148,0,IF((SUM($AA149:AJ149)+AK4*$M$146)&gt;$M$148,$M$148-SUM($AA149:AJ149),AK4*$M$146)),2)</f>
        <v>0</v>
      </c>
      <c r="AL149" s="42">
        <f>ROUND(IF(SUM($AA149:AK149)&gt;$M$148,0,IF((SUM($AA149:AK149)+AL4*$M$146)&gt;$M$148,$M$148-SUM($AA149:AK149),AL4*$M$146)),2)</f>
        <v>0</v>
      </c>
      <c r="AM149" s="42">
        <f>ROUND(IF(SUM($N149:N149)&gt;$M$148,0,IF((SUM($N149:N149)+AM4*$M$146)&gt;$M$148,$M$148-SUM($N149:N149),AM4*$M$146)),2)</f>
        <v>180</v>
      </c>
      <c r="AN149" s="42">
        <f>ROUND(IF(SUM($AM149:AM149)&gt;$M$148,0,IF((SUM($AM149:AM149)+AN4*$M$146)&gt;$M$148,$M$148-SUM($AM149:AM149),AN4*$M$146)),2)</f>
        <v>49.5</v>
      </c>
      <c r="AO149" s="42">
        <f>ROUND(IF(SUM($AM149:AN149)&gt;$M$148,0,IF((SUM($AM149:AN149)+AO4*$M$146)&gt;$M$148,$M$148-SUM($AM149:AN149),AO4*$M$146)),2)</f>
        <v>0</v>
      </c>
      <c r="AP149" s="42">
        <f>ROUND(IF(SUM($AM149:AO149)&gt;$M$148,0,IF((SUM($AM149:AO149)+AP4*$M$146)&gt;$M$148,$M$148-SUM($AM149:AO149),AP4*$M$146)),2)</f>
        <v>0</v>
      </c>
      <c r="AQ149" s="42">
        <f>ROUND(IF(SUM($AM149:AP149)&gt;$M$148,0,IF((SUM($AM149:AP149)+AQ4*$M$146)&gt;$M$148,$M$148-SUM($AM149:AP149),AQ4*$M$146)),2)</f>
        <v>0</v>
      </c>
      <c r="AR149" s="42">
        <f>ROUND(IF(SUM($AM149:AQ149)&gt;$M$148,0,IF((SUM($AM149:AQ149)+AR4*$M$146)&gt;$M$148,$M$148-SUM($AM149:AQ149),AR4*$M$146)),2)</f>
        <v>0</v>
      </c>
      <c r="AS149" s="42">
        <f>ROUND(IF(SUM($AM149:AR149)&gt;$M$148,0,IF((SUM($AM149:AR149)+AS4*$M$146)&gt;$M$148,$M$148-SUM($AM149:AR149),AS4*$M$146)),2)</f>
        <v>0</v>
      </c>
      <c r="AT149" s="42">
        <f>ROUND(IF(SUM($AM149:AS149)&gt;$M$148,0,IF((SUM($AM149:AS149)+AT4*$M$146)&gt;$M$148,$M$148-SUM($AM149:AS149),AT4*$M$146)),2)</f>
        <v>0</v>
      </c>
      <c r="AU149" s="42">
        <f>ROUND(IF(SUM($AM149:AT149)&gt;$M$148,0,IF((SUM($AM149:AT149)+AU4*$M$146)&gt;$M$148,$M$148-SUM($AM149:AT149),AU4*$M$146)),2)</f>
        <v>0</v>
      </c>
      <c r="AV149" s="42">
        <f>ROUND(IF(SUM($AM149:AU149)&gt;$M$148,0,IF((SUM($AM149:AU149)+AV4*$M$146)&gt;$M$148,$M$148-SUM($AM149:AU149),AV4*$M$146)),2)</f>
        <v>0</v>
      </c>
      <c r="AW149" s="42">
        <f>ROUND(IF(SUM($AM149:AV149)&gt;$M$148,0,IF((SUM($AM149:AV149)+AW4*$M$146)&gt;$M$148,$M$148-SUM($AM149:AV149),AW4*$M$146)),2)</f>
        <v>0</v>
      </c>
      <c r="AX149" s="42">
        <f>ROUND(IF(SUM($AM149:AW149)&gt;$M$148,0,IF((SUM($AM149:AW149)+AX4*$M$146)&gt;$M$148,$M$148-SUM($AM149:AW149),AX4*$M$146)),2)</f>
        <v>0</v>
      </c>
    </row>
    <row r="150" spans="1:50" x14ac:dyDescent="0.3">
      <c r="A150" s="38" t="str">
        <f>A5</f>
        <v>Lead Network Programmer</v>
      </c>
      <c r="O150" s="42">
        <f>ROUND(IF(SUM($N150:N150)&gt;$M$148,0,IF((SUM($N150:N150)+O5*$M$146)&gt;$M$148,$M$148-SUM($N150:N150),O5*$M$146)),2)</f>
        <v>0</v>
      </c>
      <c r="P150" s="42">
        <f>ROUND(IF(SUM($O150:O150)&gt;$M$148,0,IF((SUM($O150:O150)+P5*$M$146)&gt;$M$148,$M$148-SUM($O150:O150),P5*$M$146)),2)</f>
        <v>180</v>
      </c>
      <c r="Q150" s="42">
        <f>ROUND(IF(SUM($O150:P150)&gt;$M$148,0,IF((SUM($O150:P150)+Q5*$M$146)&gt;$M$148,$M$148-SUM($O150:P150),Q5*$M$146)),2)</f>
        <v>49.5</v>
      </c>
      <c r="R150" s="42">
        <f>ROUND(IF(SUM($O150:Q150)&gt;$M$148,0,IF((SUM($O150:Q150)+R5*$M$146)&gt;$M$148,$M$148-SUM($O150:Q150),R5*$M$146)),2)</f>
        <v>0</v>
      </c>
      <c r="S150" s="42">
        <f>ROUND(IF(SUM($O150:R150)&gt;$M$148,0,IF((SUM($O150:R150)+S5*$M$146)&gt;$M$148,$M$148-SUM($O150:R150),S5*$M$146)),2)</f>
        <v>0</v>
      </c>
      <c r="T150" s="42">
        <f>ROUND(IF(SUM($O150:S150)&gt;$M$148,0,IF((SUM($O150:S150)+T5*$M$146)&gt;$M$148,$M$148-SUM($O150:S150),T5*$M$146)),2)</f>
        <v>0</v>
      </c>
      <c r="U150" s="42">
        <f>ROUND(IF(SUM($O150:T150)&gt;$M$148,0,IF((SUM($O150:T150)+U5*$M$146)&gt;$M$148,$M$148-SUM($O150:T150),U5*$M$146)),2)</f>
        <v>0</v>
      </c>
      <c r="V150" s="42">
        <f>ROUND(IF(SUM($O150:U150)&gt;$M$148,0,IF((SUM($O150:U150)+V5*$M$146)&gt;$M$148,$M$148-SUM($O150:U150),V5*$M$146)),2)</f>
        <v>0</v>
      </c>
      <c r="W150" s="42">
        <f>ROUND(IF(SUM($O150:V150)&gt;$M$148,0,IF((SUM($O150:V150)+W5*$M$146)&gt;$M$148,$M$148-SUM($O150:V150),W5*$M$146)),2)</f>
        <v>0</v>
      </c>
      <c r="X150" s="42">
        <f>ROUND(IF(SUM($O150:W150)&gt;$M$148,0,IF((SUM($O150:W150)+X5*$M$146)&gt;$M$148,$M$148-SUM($O150:W150),X5*$M$146)),2)</f>
        <v>0</v>
      </c>
      <c r="Y150" s="42">
        <f>ROUND(IF(SUM($O150:X150)&gt;$M$148,0,IF((SUM($O150:X150)+Y5*$M$146)&gt;$M$148,$M$148-SUM($O150:X150),Y5*$M$146)),2)</f>
        <v>0</v>
      </c>
      <c r="Z150" s="42">
        <f>ROUND(IF(SUM($O150:Y150)&gt;$M$148,0,IF((SUM($O150:Y150)+Z5*$M$146)&gt;$M$148,$M$148-SUM($O150:Y150),Z5*$M$146)),2)</f>
        <v>0</v>
      </c>
      <c r="AA150" s="42">
        <f>ROUND(IF(SUM($N150:N150)&gt;$M$148,0,IF((SUM($N150:N150)+AA5*$M$146)&gt;$M$148,$M$148-SUM($N150:N150),AA5*$M$146)),2)</f>
        <v>180</v>
      </c>
      <c r="AB150" s="42">
        <f>ROUND(IF(SUM($AA150:AA150)&gt;$M$148,0,IF((SUM($AA150:AA150)+AB5*$M$146)&gt;$M$148,$M$148-SUM($AA150:AA150),AB5*$M$146)),2)</f>
        <v>49.5</v>
      </c>
      <c r="AC150" s="42">
        <f>ROUND(IF(SUM($AA150:AB150)&gt;$M$148,0,IF((SUM($AA150:AB150)+AC5*$M$146)&gt;$M$148,$M$148-SUM($AA150:AB150),AC5*$M$146)),2)</f>
        <v>0</v>
      </c>
      <c r="AD150" s="42">
        <f>ROUND(IF(SUM($AA150:AC150)&gt;$M$148,0,IF((SUM($AA150:AC150)+AD5*$M$146)&gt;$M$148,$M$148-SUM($AA150:AC150),AD5*$M$146)),2)</f>
        <v>0</v>
      </c>
      <c r="AE150" s="42">
        <f>ROUND(IF(SUM($AA150:AD150)&gt;$M$148,0,IF((SUM($AA150:AD150)+AE5*$M$146)&gt;$M$148,$M$148-SUM($AA150:AD150),AE5*$M$146)),2)</f>
        <v>0</v>
      </c>
      <c r="AF150" s="42">
        <f>ROUND(IF(SUM($AA150:AE150)&gt;$M$148,0,IF((SUM($AA150:AE150)+AF5*$M$146)&gt;$M$148,$M$148-SUM($AA150:AE150),AF5*$M$146)),2)</f>
        <v>0</v>
      </c>
      <c r="AG150" s="42">
        <f>ROUND(IF(SUM($AA150:AF150)&gt;$M$148,0,IF((SUM($AA150:AF150)+AG5*$M$146)&gt;$M$148,$M$148-SUM($AA150:AF150),AG5*$M$146)),2)</f>
        <v>0</v>
      </c>
      <c r="AH150" s="42">
        <f>ROUND(IF(SUM($AA150:AG150)&gt;$M$148,0,IF((SUM($AA150:AG150)+AH5*$M$146)&gt;$M$148,$M$148-SUM($AA150:AG150),AH5*$M$146)),2)</f>
        <v>0</v>
      </c>
      <c r="AI150" s="42">
        <f>ROUND(IF(SUM($AA150:AH150)&gt;$M$148,0,IF((SUM($AA150:AH150)+AI5*$M$146)&gt;$M$148,$M$148-SUM($AA150:AH150),AI5*$M$146)),2)</f>
        <v>0</v>
      </c>
      <c r="AJ150" s="42">
        <f>ROUND(IF(SUM($AA150:AI150)&gt;$M$148,0,IF((SUM($AA150:AI150)+AJ5*$M$146)&gt;$M$148,$M$148-SUM($AA150:AI150),AJ5*$M$146)),2)</f>
        <v>0</v>
      </c>
      <c r="AK150" s="42">
        <f>ROUND(IF(SUM($AA150:AJ150)&gt;$M$148,0,IF((SUM($AA150:AJ150)+AK5*$M$146)&gt;$M$148,$M$148-SUM($AA150:AJ150),AK5*$M$146)),2)</f>
        <v>0</v>
      </c>
      <c r="AL150" s="42">
        <f>ROUND(IF(SUM($AA150:AK150)&gt;$M$148,0,IF((SUM($AA150:AK150)+AL5*$M$146)&gt;$M$148,$M$148-SUM($AA150:AK150),AL5*$M$146)),2)</f>
        <v>0</v>
      </c>
      <c r="AM150" s="42">
        <f>ROUND(IF(SUM($N150:N150)&gt;$M$148,0,IF((SUM($N150:N150)+AM5*$M$146)&gt;$M$148,$M$148-SUM($N150:N150),AM5*$M$146)),2)</f>
        <v>180</v>
      </c>
      <c r="AN150" s="42">
        <f>ROUND(IF(SUM($AM150:AM150)&gt;$M$148,0,IF((SUM($AM150:AM150)+AN5*$M$146)&gt;$M$148,$M$148-SUM($AM150:AM150),AN5*$M$146)),2)</f>
        <v>49.5</v>
      </c>
      <c r="AO150" s="42">
        <f>ROUND(IF(SUM($AM150:AN150)&gt;$M$148,0,IF((SUM($AM150:AN150)+AO5*$M$146)&gt;$M$148,$M$148-SUM($AM150:AN150),AO5*$M$146)),2)</f>
        <v>0</v>
      </c>
      <c r="AP150" s="42">
        <f>ROUND(IF(SUM($AM150:AO150)&gt;$M$148,0,IF((SUM($AM150:AO150)+AP5*$M$146)&gt;$M$148,$M$148-SUM($AM150:AO150),AP5*$M$146)),2)</f>
        <v>0</v>
      </c>
      <c r="AQ150" s="42">
        <f>ROUND(IF(SUM($AM150:AP150)&gt;$M$148,0,IF((SUM($AM150:AP150)+AQ5*$M$146)&gt;$M$148,$M$148-SUM($AM150:AP150),AQ5*$M$146)),2)</f>
        <v>0</v>
      </c>
      <c r="AR150" s="42">
        <f>ROUND(IF(SUM($AM150:AQ150)&gt;$M$148,0,IF((SUM($AM150:AQ150)+AR5*$M$146)&gt;$M$148,$M$148-SUM($AM150:AQ150),AR5*$M$146)),2)</f>
        <v>0</v>
      </c>
      <c r="AS150" s="42">
        <f>ROUND(IF(SUM($AM150:AR150)&gt;$M$148,0,IF((SUM($AM150:AR150)+AS5*$M$146)&gt;$M$148,$M$148-SUM($AM150:AR150),AS5*$M$146)),2)</f>
        <v>0</v>
      </c>
      <c r="AT150" s="42">
        <f>ROUND(IF(SUM($AM150:AS150)&gt;$M$148,0,IF((SUM($AM150:AS150)+AT5*$M$146)&gt;$M$148,$M$148-SUM($AM150:AS150),AT5*$M$146)),2)</f>
        <v>0</v>
      </c>
      <c r="AU150" s="42">
        <f>ROUND(IF(SUM($AM150:AT150)&gt;$M$148,0,IF((SUM($AM150:AT150)+AU5*$M$146)&gt;$M$148,$M$148-SUM($AM150:AT150),AU5*$M$146)),2)</f>
        <v>0</v>
      </c>
      <c r="AV150" s="42">
        <f>ROUND(IF(SUM($AM150:AU150)&gt;$M$148,0,IF((SUM($AM150:AU150)+AV5*$M$146)&gt;$M$148,$M$148-SUM($AM150:AU150),AV5*$M$146)),2)</f>
        <v>0</v>
      </c>
      <c r="AW150" s="42">
        <f>ROUND(IF(SUM($AM150:AV150)&gt;$M$148,0,IF((SUM($AM150:AV150)+AW5*$M$146)&gt;$M$148,$M$148-SUM($AM150:AV150),AW5*$M$146)),2)</f>
        <v>0</v>
      </c>
      <c r="AX150" s="42">
        <f>ROUND(IF(SUM($AM150:AW150)&gt;$M$148,0,IF((SUM($AM150:AW150)+AX5*$M$146)&gt;$M$148,$M$148-SUM($AM150:AW150),AX5*$M$146)),2)</f>
        <v>0</v>
      </c>
    </row>
    <row r="151" spans="1:50" x14ac:dyDescent="0.3">
      <c r="A151" s="38" t="str">
        <f>A6</f>
        <v>R&amp;D Project Manager</v>
      </c>
      <c r="O151" s="42">
        <f>ROUND(IF(SUM($N151:N151)&gt;$M$148,0,IF((SUM($N151:N151)+O6*$M$146)&gt;$M$148,$M$148-SUM($N151:N151),O6*$M$146)),2)</f>
        <v>0</v>
      </c>
      <c r="P151" s="42">
        <f>ROUND(IF(SUM($O151:O151)&gt;$M$148,0,IF((SUM($O151:O151)+P6*$M$146)&gt;$M$148,$M$148-SUM($O151:O151),P6*$M$146)),2)</f>
        <v>0</v>
      </c>
      <c r="Q151" s="42">
        <f>ROUND(IF(SUM($O151:P151)&gt;$M$148,0,IF((SUM($O151:P151)+Q6*$M$146)&gt;$M$148,$M$148-SUM($O151:P151),Q6*$M$146)),2)</f>
        <v>0</v>
      </c>
      <c r="R151" s="42">
        <f>ROUND(IF(SUM($O151:Q151)&gt;$M$148,0,IF((SUM($O151:Q151)+R6*$M$146)&gt;$M$148,$M$148-SUM($O151:Q151),R6*$M$146)),2)</f>
        <v>0</v>
      </c>
      <c r="S151" s="42">
        <f>ROUND(IF(SUM($O151:R151)&gt;$M$148,0,IF((SUM($O151:R151)+S6*$M$146)&gt;$M$148,$M$148-SUM($O151:R151),S6*$M$146)),2)</f>
        <v>0</v>
      </c>
      <c r="T151" s="42">
        <f>ROUND(IF(SUM($O151:S151)&gt;$M$148,0,IF((SUM($O151:S151)+T6*$M$146)&gt;$M$148,$M$148-SUM($O151:S151),T6*$M$146)),2)</f>
        <v>0</v>
      </c>
      <c r="U151" s="42">
        <f>ROUND(IF(SUM($O151:T151)&gt;$M$148,0,IF((SUM($O151:T151)+U6*$M$146)&gt;$M$148,$M$148-SUM($O151:T151),U6*$M$146)),2)</f>
        <v>0</v>
      </c>
      <c r="V151" s="42">
        <f>ROUND(IF(SUM($O151:U151)&gt;$M$148,0,IF((SUM($O151:U151)+V6*$M$146)&gt;$M$148,$M$148-SUM($O151:U151),V6*$M$146)),2)</f>
        <v>0</v>
      </c>
      <c r="W151" s="42">
        <f>ROUND(IF(SUM($O151:V151)&gt;$M$148,0,IF((SUM($O151:V151)+W6*$M$146)&gt;$M$148,$M$148-SUM($O151:V151),W6*$M$146)),2)</f>
        <v>0</v>
      </c>
      <c r="X151" s="42">
        <f>ROUND(IF(SUM($O151:W151)&gt;$M$148,0,IF((SUM($O151:W151)+X6*$M$146)&gt;$M$148,$M$148-SUM($O151:W151),X6*$M$146)),2)</f>
        <v>0</v>
      </c>
      <c r="Y151" s="42">
        <f>ROUND(IF(SUM($O151:X151)&gt;$M$148,0,IF((SUM($O151:X151)+Y6*$M$146)&gt;$M$148,$M$148-SUM($O151:X151),Y6*$M$146)),2)</f>
        <v>0</v>
      </c>
      <c r="Z151" s="42">
        <f>ROUND(IF(SUM($O151:Y151)&gt;$M$148,0,IF((SUM($O151:Y151)+Z6*$M$146)&gt;$M$148,$M$148-SUM($O151:Y151),Z6*$M$146)),2)</f>
        <v>0</v>
      </c>
      <c r="AA151" s="42">
        <f>ROUND(IF(SUM($N151:N151)&gt;$M$148,0,IF((SUM($N151:N151)+AA6*$M$146)&gt;$M$148,$M$148-SUM($N151:N151),AA6*$M$146)),2)</f>
        <v>0</v>
      </c>
      <c r="AB151" s="42">
        <f>ROUND(IF(SUM($AA151:AA151)&gt;$M$148,0,IF((SUM($AA151:AA151)+AB6*$M$146)&gt;$M$148,$M$148-SUM($AA151:AA151),AB6*$M$146)),2)</f>
        <v>0</v>
      </c>
      <c r="AC151" s="42">
        <f>ROUND(IF(SUM($AA151:AB151)&gt;$M$148,0,IF((SUM($AA151:AB151)+AC6*$M$146)&gt;$M$148,$M$148-SUM($AA151:AB151),AC6*$M$146)),2)</f>
        <v>0</v>
      </c>
      <c r="AD151" s="42">
        <f>ROUND(IF(SUM($AA151:AC151)&gt;$M$148,0,IF((SUM($AA151:AC151)+AD6*$M$146)&gt;$M$148,$M$148-SUM($AA151:AC151),AD6*$M$146)),2)</f>
        <v>0</v>
      </c>
      <c r="AE151" s="42">
        <f>ROUND(IF(SUM($AA151:AD151)&gt;$M$148,0,IF((SUM($AA151:AD151)+AE6*$M$146)&gt;$M$148,$M$148-SUM($AA151:AD151),AE6*$M$146)),2)</f>
        <v>0</v>
      </c>
      <c r="AF151" s="42">
        <f>ROUND(IF(SUM($AA151:AE151)&gt;$M$148,0,IF((SUM($AA151:AE151)+AF6*$M$146)&gt;$M$148,$M$148-SUM($AA151:AE151),AF6*$M$146)),2)</f>
        <v>0</v>
      </c>
      <c r="AG151" s="42">
        <f>ROUND(IF(SUM($AA151:AF151)&gt;$M$148,0,IF((SUM($AA151:AF151)+AG6*$M$146)&gt;$M$148,$M$148-SUM($AA151:AF151),AG6*$M$146)),2)</f>
        <v>0</v>
      </c>
      <c r="AH151" s="42">
        <f>ROUND(IF(SUM($AA151:AG151)&gt;$M$148,0,IF((SUM($AA151:AG151)+AH6*$M$146)&gt;$M$148,$M$148-SUM($AA151:AG151),AH6*$M$146)),2)</f>
        <v>0</v>
      </c>
      <c r="AI151" s="42">
        <f>ROUND(IF(SUM($AA151:AH151)&gt;$M$148,0,IF((SUM($AA151:AH151)+AI6*$M$146)&gt;$M$148,$M$148-SUM($AA151:AH151),AI6*$M$146)),2)</f>
        <v>0</v>
      </c>
      <c r="AJ151" s="42">
        <f>ROUND(IF(SUM($AA151:AI151)&gt;$M$148,0,IF((SUM($AA151:AI151)+AJ6*$M$146)&gt;$M$148,$M$148-SUM($AA151:AI151),AJ6*$M$146)),2)</f>
        <v>0</v>
      </c>
      <c r="AK151" s="42">
        <f>ROUND(IF(SUM($AA151:AJ151)&gt;$M$148,0,IF((SUM($AA151:AJ151)+AK6*$M$146)&gt;$M$148,$M$148-SUM($AA151:AJ151),AK6*$M$146)),2)</f>
        <v>0</v>
      </c>
      <c r="AL151" s="42">
        <f>ROUND(IF(SUM($AA151:AK151)&gt;$M$148,0,IF((SUM($AA151:AK151)+AL6*$M$146)&gt;$M$148,$M$148-SUM($AA151:AK151),AL6*$M$146)),2)</f>
        <v>0</v>
      </c>
      <c r="AM151" s="42">
        <f>ROUND(IF(SUM($N151:N151)&gt;$M$148,0,IF((SUM($N151:N151)+AM6*$M$146)&gt;$M$148,$M$148-SUM($N151:N151),AM6*$M$146)),2)</f>
        <v>180</v>
      </c>
      <c r="AN151" s="42">
        <f>ROUND(IF(SUM($AM151:AM151)&gt;$M$148,0,IF((SUM($AM151:AM151)+AN6*$M$146)&gt;$M$148,$M$148-SUM($AM151:AM151),AN6*$M$146)),2)</f>
        <v>49.5</v>
      </c>
      <c r="AO151" s="42">
        <f>ROUND(IF(SUM($AM151:AN151)&gt;$M$148,0,IF((SUM($AM151:AN151)+AO6*$M$146)&gt;$M$148,$M$148-SUM($AM151:AN151),AO6*$M$146)),2)</f>
        <v>0</v>
      </c>
      <c r="AP151" s="42">
        <f>ROUND(IF(SUM($AM151:AO151)&gt;$M$148,0,IF((SUM($AM151:AO151)+AP6*$M$146)&gt;$M$148,$M$148-SUM($AM151:AO151),AP6*$M$146)),2)</f>
        <v>0</v>
      </c>
      <c r="AQ151" s="42">
        <f>ROUND(IF(SUM($AM151:AP151)&gt;$M$148,0,IF((SUM($AM151:AP151)+AQ6*$M$146)&gt;$M$148,$M$148-SUM($AM151:AP151),AQ6*$M$146)),2)</f>
        <v>0</v>
      </c>
      <c r="AR151" s="42">
        <f>ROUND(IF(SUM($AM151:AQ151)&gt;$M$148,0,IF((SUM($AM151:AQ151)+AR6*$M$146)&gt;$M$148,$M$148-SUM($AM151:AQ151),AR6*$M$146)),2)</f>
        <v>0</v>
      </c>
      <c r="AS151" s="42">
        <f>ROUND(IF(SUM($AM151:AR151)&gt;$M$148,0,IF((SUM($AM151:AR151)+AS6*$M$146)&gt;$M$148,$M$148-SUM($AM151:AR151),AS6*$M$146)),2)</f>
        <v>0</v>
      </c>
      <c r="AT151" s="42">
        <f>ROUND(IF(SUM($AM151:AS151)&gt;$M$148,0,IF((SUM($AM151:AS151)+AT6*$M$146)&gt;$M$148,$M$148-SUM($AM151:AS151),AT6*$M$146)),2)</f>
        <v>0</v>
      </c>
      <c r="AU151" s="42">
        <f>ROUND(IF(SUM($AM151:AT151)&gt;$M$148,0,IF((SUM($AM151:AT151)+AU6*$M$146)&gt;$M$148,$M$148-SUM($AM151:AT151),AU6*$M$146)),2)</f>
        <v>0</v>
      </c>
      <c r="AV151" s="42">
        <f>ROUND(IF(SUM($AM151:AU151)&gt;$M$148,0,IF((SUM($AM151:AU151)+AV6*$M$146)&gt;$M$148,$M$148-SUM($AM151:AU151),AV6*$M$146)),2)</f>
        <v>0</v>
      </c>
      <c r="AW151" s="42">
        <f>ROUND(IF(SUM($AM151:AV151)&gt;$M$148,0,IF((SUM($AM151:AV151)+AW6*$M$146)&gt;$M$148,$M$148-SUM($AM151:AV151),AW6*$M$146)),2)</f>
        <v>0</v>
      </c>
      <c r="AX151" s="42">
        <f>ROUND(IF(SUM($AM151:AW151)&gt;$M$148,0,IF((SUM($AM151:AW151)+AX6*$M$146)&gt;$M$148,$M$148-SUM($AM151:AW151),AX6*$M$146)),2)</f>
        <v>0</v>
      </c>
    </row>
    <row r="152" spans="1:50" x14ac:dyDescent="0.3">
      <c r="A152" s="38" t="str">
        <f t="shared" ref="A152" si="63">A7</f>
        <v>Software Product Marketing Manager (Inbound)</v>
      </c>
      <c r="O152" s="42">
        <f>ROUND(IF(SUM($N152:N152)&gt;$M$148,0,IF((SUM($N152:N152)+O7*$M$146)&gt;$M$148,$M$148-SUM($N152:N152),O7*$M$146)),2)</f>
        <v>0</v>
      </c>
      <c r="P152" s="42">
        <f>ROUND(IF(SUM($O152:O152)&gt;$M$148,0,IF((SUM($O152:O152)+P7*$M$146)&gt;$M$148,$M$148-SUM($O152:O152),P7*$M$146)),2)</f>
        <v>0</v>
      </c>
      <c r="Q152" s="42">
        <f>ROUND(IF(SUM($O152:P152)&gt;$M$148,0,IF((SUM($O152:P152)+Q7*$M$146)&gt;$M$148,$M$148-SUM($O152:P152),Q7*$M$146)),2)</f>
        <v>0</v>
      </c>
      <c r="R152" s="42">
        <f>ROUND(IF(SUM($O152:Q152)&gt;$M$148,0,IF((SUM($O152:Q152)+R7*$M$146)&gt;$M$148,$M$148-SUM($O152:Q152),R7*$M$146)),2)</f>
        <v>0</v>
      </c>
      <c r="S152" s="42">
        <f>ROUND(IF(SUM($O152:R152)&gt;$M$148,0,IF((SUM($O152:R152)+S7*$M$146)&gt;$M$148,$M$148-SUM($O152:R152),S7*$M$146)),2)</f>
        <v>180</v>
      </c>
      <c r="T152" s="42">
        <f>ROUND(IF(SUM($O152:S152)&gt;$M$148,0,IF((SUM($O152:S152)+T7*$M$146)&gt;$M$148,$M$148-SUM($O152:S152),T7*$M$146)),2)</f>
        <v>49.5</v>
      </c>
      <c r="U152" s="42">
        <f>ROUND(IF(SUM($O152:T152)&gt;$M$148,0,IF((SUM($O152:T152)+U7*$M$146)&gt;$M$148,$M$148-SUM($O152:T152),U7*$M$146)),2)</f>
        <v>0</v>
      </c>
      <c r="V152" s="42">
        <f>ROUND(IF(SUM($O152:U152)&gt;$M$148,0,IF((SUM($O152:U152)+V7*$M$146)&gt;$M$148,$M$148-SUM($O152:U152),V7*$M$146)),2)</f>
        <v>0</v>
      </c>
      <c r="W152" s="42">
        <f>ROUND(IF(SUM($O152:V152)&gt;$M$148,0,IF((SUM($O152:V152)+W7*$M$146)&gt;$M$148,$M$148-SUM($O152:V152),W7*$M$146)),2)</f>
        <v>0</v>
      </c>
      <c r="X152" s="42">
        <f>ROUND(IF(SUM($O152:W152)&gt;$M$148,0,IF((SUM($O152:W152)+X7*$M$146)&gt;$M$148,$M$148-SUM($O152:W152),X7*$M$146)),2)</f>
        <v>0</v>
      </c>
      <c r="Y152" s="42">
        <f>ROUND(IF(SUM($O152:X152)&gt;$M$148,0,IF((SUM($O152:X152)+Y7*$M$146)&gt;$M$148,$M$148-SUM($O152:X152),Y7*$M$146)),2)</f>
        <v>0</v>
      </c>
      <c r="Z152" s="42">
        <f>ROUND(IF(SUM($O152:Y152)&gt;$M$148,0,IF((SUM($O152:Y152)+Z7*$M$146)&gt;$M$148,$M$148-SUM($O152:Y152),Z7*$M$146)),2)</f>
        <v>0</v>
      </c>
      <c r="AA152" s="42">
        <f>ROUND(IF(SUM($N152:N152)&gt;$M$148,0,IF((SUM($N152:N152)+AA7*$M$146)&gt;$M$148,$M$148-SUM($N152:N152),AA7*$M$146)),2)</f>
        <v>180</v>
      </c>
      <c r="AB152" s="42">
        <f>ROUND(IF(SUM($AA152:AA152)&gt;$M$148,0,IF((SUM($AA152:AA152)+AB7*$M$146)&gt;$M$148,$M$148-SUM($AA152:AA152),AB7*$M$146)),2)</f>
        <v>49.5</v>
      </c>
      <c r="AC152" s="42">
        <f>ROUND(IF(SUM($AA152:AB152)&gt;$M$148,0,IF((SUM($AA152:AB152)+AC7*$M$146)&gt;$M$148,$M$148-SUM($AA152:AB152),AC7*$M$146)),2)</f>
        <v>0</v>
      </c>
      <c r="AD152" s="42">
        <f>ROUND(IF(SUM($AA152:AC152)&gt;$M$148,0,IF((SUM($AA152:AC152)+AD7*$M$146)&gt;$M$148,$M$148-SUM($AA152:AC152),AD7*$M$146)),2)</f>
        <v>0</v>
      </c>
      <c r="AE152" s="42">
        <f>ROUND(IF(SUM($AA152:AD152)&gt;$M$148,0,IF((SUM($AA152:AD152)+AE7*$M$146)&gt;$M$148,$M$148-SUM($AA152:AD152),AE7*$M$146)),2)</f>
        <v>0</v>
      </c>
      <c r="AF152" s="42">
        <f>ROUND(IF(SUM($AA152:AE152)&gt;$M$148,0,IF((SUM($AA152:AE152)+AF7*$M$146)&gt;$M$148,$M$148-SUM($AA152:AE152),AF7*$M$146)),2)</f>
        <v>0</v>
      </c>
      <c r="AG152" s="42">
        <f>ROUND(IF(SUM($AA152:AF152)&gt;$M$148,0,IF((SUM($AA152:AF152)+AG7*$M$146)&gt;$M$148,$M$148-SUM($AA152:AF152),AG7*$M$146)),2)</f>
        <v>0</v>
      </c>
      <c r="AH152" s="42">
        <f>ROUND(IF(SUM($AA152:AG152)&gt;$M$148,0,IF((SUM($AA152:AG152)+AH7*$M$146)&gt;$M$148,$M$148-SUM($AA152:AG152),AH7*$M$146)),2)</f>
        <v>0</v>
      </c>
      <c r="AI152" s="42">
        <f>ROUND(IF(SUM($AA152:AH152)&gt;$M$148,0,IF((SUM($AA152:AH152)+AI7*$M$146)&gt;$M$148,$M$148-SUM($AA152:AH152),AI7*$M$146)),2)</f>
        <v>0</v>
      </c>
      <c r="AJ152" s="42">
        <f>ROUND(IF(SUM($AA152:AI152)&gt;$M$148,0,IF((SUM($AA152:AI152)+AJ7*$M$146)&gt;$M$148,$M$148-SUM($AA152:AI152),AJ7*$M$146)),2)</f>
        <v>0</v>
      </c>
      <c r="AK152" s="42">
        <f>ROUND(IF(SUM($AA152:AJ152)&gt;$M$148,0,IF((SUM($AA152:AJ152)+AK7*$M$146)&gt;$M$148,$M$148-SUM($AA152:AJ152),AK7*$M$146)),2)</f>
        <v>0</v>
      </c>
      <c r="AL152" s="42">
        <f>ROUND(IF(SUM($AA152:AK152)&gt;$M$148,0,IF((SUM($AA152:AK152)+AL7*$M$146)&gt;$M$148,$M$148-SUM($AA152:AK152),AL7*$M$146)),2)</f>
        <v>0</v>
      </c>
      <c r="AM152" s="42">
        <f>ROUND(IF(SUM($N152:N152)&gt;$M$148,0,IF((SUM($N152:N152)+AM7*$M$146)&gt;$M$148,$M$148-SUM($N152:N152),AM7*$M$146)),2)</f>
        <v>180</v>
      </c>
      <c r="AN152" s="42">
        <f>ROUND(IF(SUM($AM152:AM152)&gt;$M$148,0,IF((SUM($AM152:AM152)+AN7*$M$146)&gt;$M$148,$M$148-SUM($AM152:AM152),AN7*$M$146)),2)</f>
        <v>49.5</v>
      </c>
      <c r="AO152" s="42">
        <f>ROUND(IF(SUM($AM152:AN152)&gt;$M$148,0,IF((SUM($AM152:AN152)+AO7*$M$146)&gt;$M$148,$M$148-SUM($AM152:AN152),AO7*$M$146)),2)</f>
        <v>0</v>
      </c>
      <c r="AP152" s="42">
        <f>ROUND(IF(SUM($AM152:AO152)&gt;$M$148,0,IF((SUM($AM152:AO152)+AP7*$M$146)&gt;$M$148,$M$148-SUM($AM152:AO152),AP7*$M$146)),2)</f>
        <v>0</v>
      </c>
      <c r="AQ152" s="42">
        <f>ROUND(IF(SUM($AM152:AP152)&gt;$M$148,0,IF((SUM($AM152:AP152)+AQ7*$M$146)&gt;$M$148,$M$148-SUM($AM152:AP152),AQ7*$M$146)),2)</f>
        <v>0</v>
      </c>
      <c r="AR152" s="42">
        <f>ROUND(IF(SUM($AM152:AQ152)&gt;$M$148,0,IF((SUM($AM152:AQ152)+AR7*$M$146)&gt;$M$148,$M$148-SUM($AM152:AQ152),AR7*$M$146)),2)</f>
        <v>0</v>
      </c>
      <c r="AS152" s="42">
        <f>ROUND(IF(SUM($AM152:AR152)&gt;$M$148,0,IF((SUM($AM152:AR152)+AS7*$M$146)&gt;$M$148,$M$148-SUM($AM152:AR152),AS7*$M$146)),2)</f>
        <v>0</v>
      </c>
      <c r="AT152" s="42">
        <f>ROUND(IF(SUM($AM152:AS152)&gt;$M$148,0,IF((SUM($AM152:AS152)+AT7*$M$146)&gt;$M$148,$M$148-SUM($AM152:AS152),AT7*$M$146)),2)</f>
        <v>0</v>
      </c>
      <c r="AU152" s="42">
        <f>ROUND(IF(SUM($AM152:AT152)&gt;$M$148,0,IF((SUM($AM152:AT152)+AU7*$M$146)&gt;$M$148,$M$148-SUM($AM152:AT152),AU7*$M$146)),2)</f>
        <v>0</v>
      </c>
      <c r="AV152" s="42">
        <f>ROUND(IF(SUM($AM152:AU152)&gt;$M$148,0,IF((SUM($AM152:AU152)+AV7*$M$146)&gt;$M$148,$M$148-SUM($AM152:AU152),AV7*$M$146)),2)</f>
        <v>0</v>
      </c>
      <c r="AW152" s="42">
        <f>ROUND(IF(SUM($AM152:AV152)&gt;$M$148,0,IF((SUM($AM152:AV152)+AW7*$M$146)&gt;$M$148,$M$148-SUM($AM152:AV152),AW7*$M$146)),2)</f>
        <v>0</v>
      </c>
      <c r="AX152" s="42">
        <f>ROUND(IF(SUM($AM152:AW152)&gt;$M$148,0,IF((SUM($AM152:AW152)+AX7*$M$146)&gt;$M$148,$M$148-SUM($AM152:AW152),AX7*$M$146)),2)</f>
        <v>0</v>
      </c>
    </row>
    <row r="153" spans="1:50" x14ac:dyDescent="0.3">
      <c r="A153" s="38" t="str">
        <f t="shared" ref="A153:A170" si="64">A8</f>
        <v>Marcomm Manager (Outbound)</v>
      </c>
      <c r="O153" s="42">
        <f>ROUND(IF(SUM($N153:N153)&gt;$M$148,0,IF((SUM($N153:N153)+O8*$M$146)&gt;$M$148,$M$148-SUM($N153:N153),O8*$M$146)),2)</f>
        <v>0</v>
      </c>
      <c r="P153" s="42">
        <f>ROUND(IF(SUM($O153:O153)&gt;$M$148,0,IF((SUM($O153:O153)+P8*$M$146)&gt;$M$148,$M$148-SUM($O153:O153),P8*$M$146)),2)</f>
        <v>0</v>
      </c>
      <c r="Q153" s="42">
        <f>ROUND(IF(SUM($O153:P153)&gt;$M$148,0,IF((SUM($O153:P153)+Q8*$M$146)&gt;$M$148,$M$148-SUM($O153:P153),Q8*$M$146)),2)</f>
        <v>0</v>
      </c>
      <c r="R153" s="42">
        <f>ROUND(IF(SUM($O153:Q153)&gt;$M$148,0,IF((SUM($O153:Q153)+R8*$M$146)&gt;$M$148,$M$148-SUM($O153:Q153),R8*$M$146)),2)</f>
        <v>0</v>
      </c>
      <c r="S153" s="42">
        <f>ROUND(IF(SUM($O153:R153)&gt;$M$148,0,IF((SUM($O153:R153)+S8*$M$146)&gt;$M$148,$M$148-SUM($O153:R153),S8*$M$146)),2)</f>
        <v>0</v>
      </c>
      <c r="T153" s="42">
        <f>ROUND(IF(SUM($O153:S153)&gt;$M$148,0,IF((SUM($O153:S153)+T8*$M$146)&gt;$M$148,$M$148-SUM($O153:S153),T8*$M$146)),2)</f>
        <v>0</v>
      </c>
      <c r="U153" s="42">
        <f>ROUND(IF(SUM($O153:T153)&gt;$M$148,0,IF((SUM($O153:T153)+U8*$M$146)&gt;$M$148,$M$148-SUM($O153:T153),U8*$M$146)),2)</f>
        <v>0</v>
      </c>
      <c r="V153" s="42">
        <f>ROUND(IF(SUM($O153:U153)&gt;$M$148,0,IF((SUM($O153:U153)+V8*$M$146)&gt;$M$148,$M$148-SUM($O153:U153),V8*$M$146)),2)</f>
        <v>0</v>
      </c>
      <c r="W153" s="42">
        <f>ROUND(IF(SUM($O153:V153)&gt;$M$148,0,IF((SUM($O153:V153)+W8*$M$146)&gt;$M$148,$M$148-SUM($O153:V153),W8*$M$146)),2)</f>
        <v>0</v>
      </c>
      <c r="X153" s="42">
        <f>ROUND(IF(SUM($O153:W153)&gt;$M$148,0,IF((SUM($O153:W153)+X8*$M$146)&gt;$M$148,$M$148-SUM($O153:W153),X8*$M$146)),2)</f>
        <v>180</v>
      </c>
      <c r="Y153" s="42">
        <f>ROUND(IF(SUM($O153:X153)&gt;$M$148,0,IF((SUM($O153:X153)+Y8*$M$146)&gt;$M$148,$M$148-SUM($O153:X153),Y8*$M$146)),2)</f>
        <v>49.5</v>
      </c>
      <c r="Z153" s="42">
        <f>ROUND(IF(SUM($O153:Y153)&gt;$M$148,0,IF((SUM($O153:Y153)+Z8*$M$146)&gt;$M$148,$M$148-SUM($O153:Y153),Z8*$M$146)),2)</f>
        <v>0</v>
      </c>
      <c r="AA153" s="42">
        <f>ROUND(IF(SUM($N153:N153)&gt;$M$148,0,IF((SUM($N153:N153)+AA8*$M$146)&gt;$M$148,$M$148-SUM($N153:N153),AA8*$M$146)),2)</f>
        <v>180</v>
      </c>
      <c r="AB153" s="42">
        <f>ROUND(IF(SUM($AA153:AA153)&gt;$M$148,0,IF((SUM($AA153:AA153)+AB8*$M$146)&gt;$M$148,$M$148-SUM($AA153:AA153),AB8*$M$146)),2)</f>
        <v>49.5</v>
      </c>
      <c r="AC153" s="42">
        <f>ROUND(IF(SUM($AA153:AB153)&gt;$M$148,0,IF((SUM($AA153:AB153)+AC8*$M$146)&gt;$M$148,$M$148-SUM($AA153:AB153),AC8*$M$146)),2)</f>
        <v>0</v>
      </c>
      <c r="AD153" s="42">
        <f>ROUND(IF(SUM($AA153:AC153)&gt;$M$148,0,IF((SUM($AA153:AC153)+AD8*$M$146)&gt;$M$148,$M$148-SUM($AA153:AC153),AD8*$M$146)),2)</f>
        <v>0</v>
      </c>
      <c r="AE153" s="42">
        <f>ROUND(IF(SUM($AA153:AD153)&gt;$M$148,0,IF((SUM($AA153:AD153)+AE8*$M$146)&gt;$M$148,$M$148-SUM($AA153:AD153),AE8*$M$146)),2)</f>
        <v>0</v>
      </c>
      <c r="AF153" s="42">
        <f>ROUND(IF(SUM($AA153:AE153)&gt;$M$148,0,IF((SUM($AA153:AE153)+AF8*$M$146)&gt;$M$148,$M$148-SUM($AA153:AE153),AF8*$M$146)),2)</f>
        <v>0</v>
      </c>
      <c r="AG153" s="42">
        <f>ROUND(IF(SUM($AA153:AF153)&gt;$M$148,0,IF((SUM($AA153:AF153)+AG8*$M$146)&gt;$M$148,$M$148-SUM($AA153:AF153),AG8*$M$146)),2)</f>
        <v>0</v>
      </c>
      <c r="AH153" s="42">
        <f>ROUND(IF(SUM($AA153:AG153)&gt;$M$148,0,IF((SUM($AA153:AG153)+AH8*$M$146)&gt;$M$148,$M$148-SUM($AA153:AG153),AH8*$M$146)),2)</f>
        <v>0</v>
      </c>
      <c r="AI153" s="42">
        <f>ROUND(IF(SUM($AA153:AH153)&gt;$M$148,0,IF((SUM($AA153:AH153)+AI8*$M$146)&gt;$M$148,$M$148-SUM($AA153:AH153),AI8*$M$146)),2)</f>
        <v>0</v>
      </c>
      <c r="AJ153" s="42">
        <f>ROUND(IF(SUM($AA153:AI153)&gt;$M$148,0,IF((SUM($AA153:AI153)+AJ8*$M$146)&gt;$M$148,$M$148-SUM($AA153:AI153),AJ8*$M$146)),2)</f>
        <v>0</v>
      </c>
      <c r="AK153" s="42">
        <f>ROUND(IF(SUM($AA153:AJ153)&gt;$M$148,0,IF((SUM($AA153:AJ153)+AK8*$M$146)&gt;$M$148,$M$148-SUM($AA153:AJ153),AK8*$M$146)),2)</f>
        <v>0</v>
      </c>
      <c r="AL153" s="42">
        <f>ROUND(IF(SUM($AA153:AK153)&gt;$M$148,0,IF((SUM($AA153:AK153)+AL8*$M$146)&gt;$M$148,$M$148-SUM($AA153:AK153),AL8*$M$146)),2)</f>
        <v>0</v>
      </c>
      <c r="AM153" s="42">
        <f>ROUND(IF(SUM($N153:N153)&gt;$M$148,0,IF((SUM($N153:N153)+AM8*$M$146)&gt;$M$148,$M$148-SUM($N153:N153),AM8*$M$146)),2)</f>
        <v>180</v>
      </c>
      <c r="AN153" s="42">
        <f>ROUND(IF(SUM($AM153:AM153)&gt;$M$148,0,IF((SUM($AM153:AM153)+AN8*$M$146)&gt;$M$148,$M$148-SUM($AM153:AM153),AN8*$M$146)),2)</f>
        <v>49.5</v>
      </c>
      <c r="AO153" s="42">
        <f>ROUND(IF(SUM($AM153:AN153)&gt;$M$148,0,IF((SUM($AM153:AN153)+AO8*$M$146)&gt;$M$148,$M$148-SUM($AM153:AN153),AO8*$M$146)),2)</f>
        <v>0</v>
      </c>
      <c r="AP153" s="42">
        <f>ROUND(IF(SUM($AM153:AO153)&gt;$M$148,0,IF((SUM($AM153:AO153)+AP8*$M$146)&gt;$M$148,$M$148-SUM($AM153:AO153),AP8*$M$146)),2)</f>
        <v>0</v>
      </c>
      <c r="AQ153" s="42">
        <f>ROUND(IF(SUM($AM153:AP153)&gt;$M$148,0,IF((SUM($AM153:AP153)+AQ8*$M$146)&gt;$M$148,$M$148-SUM($AM153:AP153),AQ8*$M$146)),2)</f>
        <v>0</v>
      </c>
      <c r="AR153" s="42">
        <f>ROUND(IF(SUM($AM153:AQ153)&gt;$M$148,0,IF((SUM($AM153:AQ153)+AR8*$M$146)&gt;$M$148,$M$148-SUM($AM153:AQ153),AR8*$M$146)),2)</f>
        <v>0</v>
      </c>
      <c r="AS153" s="42">
        <f>ROUND(IF(SUM($AM153:AR153)&gt;$M$148,0,IF((SUM($AM153:AR153)+AS8*$M$146)&gt;$M$148,$M$148-SUM($AM153:AR153),AS8*$M$146)),2)</f>
        <v>0</v>
      </c>
      <c r="AT153" s="42">
        <f>ROUND(IF(SUM($AM153:AS153)&gt;$M$148,0,IF((SUM($AM153:AS153)+AT8*$M$146)&gt;$M$148,$M$148-SUM($AM153:AS153),AT8*$M$146)),2)</f>
        <v>0</v>
      </c>
      <c r="AU153" s="42">
        <f>ROUND(IF(SUM($AM153:AT153)&gt;$M$148,0,IF((SUM($AM153:AT153)+AU8*$M$146)&gt;$M$148,$M$148-SUM($AM153:AT153),AU8*$M$146)),2)</f>
        <v>0</v>
      </c>
      <c r="AV153" s="42">
        <f>ROUND(IF(SUM($AM153:AU153)&gt;$M$148,0,IF((SUM($AM153:AU153)+AV8*$M$146)&gt;$M$148,$M$148-SUM($AM153:AU153),AV8*$M$146)),2)</f>
        <v>0</v>
      </c>
      <c r="AW153" s="42">
        <f>ROUND(IF(SUM($AM153:AV153)&gt;$M$148,0,IF((SUM($AM153:AV153)+AW8*$M$146)&gt;$M$148,$M$148-SUM($AM153:AV153),AW8*$M$146)),2)</f>
        <v>0</v>
      </c>
      <c r="AX153" s="42">
        <f>ROUND(IF(SUM($AM153:AW153)&gt;$M$148,0,IF((SUM($AM153:AW153)+AX8*$M$146)&gt;$M$148,$M$148-SUM($AM153:AW153),AX8*$M$146)),2)</f>
        <v>0</v>
      </c>
    </row>
    <row r="154" spans="1:50" x14ac:dyDescent="0.3">
      <c r="A154" s="38" t="str">
        <f t="shared" si="64"/>
        <v>Software/Services VP</v>
      </c>
      <c r="O154" s="42">
        <f>ROUND(IF(SUM($N154:N154)&gt;$M$148,0,IF((SUM($N154:N154)+O9*$M$146)&gt;$M$148,$M$148-SUM($N154:N154),O9*$M$146)),2)</f>
        <v>229.5</v>
      </c>
      <c r="P154" s="42">
        <f>ROUND(IF(SUM($O154:O154)&gt;$M$148,0,IF((SUM($O154:O154)+P9*$M$146)&gt;$M$148,$M$148-SUM($O154:O154),P9*$M$146)),2)</f>
        <v>0</v>
      </c>
      <c r="Q154" s="42">
        <f>ROUND(IF(SUM($O154:P154)&gt;$M$148,0,IF((SUM($O154:P154)+Q9*$M$146)&gt;$M$148,$M$148-SUM($O154:P154),Q9*$M$146)),2)</f>
        <v>0</v>
      </c>
      <c r="R154" s="42">
        <f>ROUND(IF(SUM($O154:Q154)&gt;$M$148,0,IF((SUM($O154:Q154)+R9*$M$146)&gt;$M$148,$M$148-SUM($O154:Q154),R9*$M$146)),2)</f>
        <v>0</v>
      </c>
      <c r="S154" s="42">
        <f>ROUND(IF(SUM($O154:R154)&gt;$M$148,0,IF((SUM($O154:R154)+S9*$M$146)&gt;$M$148,$M$148-SUM($O154:R154),S9*$M$146)),2)</f>
        <v>0</v>
      </c>
      <c r="T154" s="42">
        <f>ROUND(IF(SUM($O154:S154)&gt;$M$148,0,IF((SUM($O154:S154)+T9*$M$146)&gt;$M$148,$M$148-SUM($O154:S154),T9*$M$146)),2)</f>
        <v>0</v>
      </c>
      <c r="U154" s="42">
        <f>ROUND(IF(SUM($O154:T154)&gt;$M$148,0,IF((SUM($O154:T154)+U9*$M$146)&gt;$M$148,$M$148-SUM($O154:T154),U9*$M$146)),2)</f>
        <v>0</v>
      </c>
      <c r="V154" s="42">
        <f>ROUND(IF(SUM($O154:U154)&gt;$M$148,0,IF((SUM($O154:U154)+V9*$M$146)&gt;$M$148,$M$148-SUM($O154:U154),V9*$M$146)),2)</f>
        <v>0</v>
      </c>
      <c r="W154" s="42">
        <f>ROUND(IF(SUM($O154:V154)&gt;$M$148,0,IF((SUM($O154:V154)+W9*$M$146)&gt;$M$148,$M$148-SUM($O154:V154),W9*$M$146)),2)</f>
        <v>0</v>
      </c>
      <c r="X154" s="42">
        <f>ROUND(IF(SUM($O154:W154)&gt;$M$148,0,IF((SUM($O154:W154)+X9*$M$146)&gt;$M$148,$M$148-SUM($O154:W154),X9*$M$146)),2)</f>
        <v>0</v>
      </c>
      <c r="Y154" s="42">
        <f>ROUND(IF(SUM($O154:X154)&gt;$M$148,0,IF((SUM($O154:X154)+Y9*$M$146)&gt;$M$148,$M$148-SUM($O154:X154),Y9*$M$146)),2)</f>
        <v>0</v>
      </c>
      <c r="Z154" s="42">
        <f>ROUND(IF(SUM($O154:Y154)&gt;$M$148,0,IF((SUM($O154:Y154)+Z9*$M$146)&gt;$M$148,$M$148-SUM($O154:Y154),Z9*$M$146)),2)</f>
        <v>0</v>
      </c>
      <c r="AA154" s="42">
        <f>ROUND(IF(SUM($N154:N154)&gt;$M$148,0,IF((SUM($N154:N154)+AA9*$M$146)&gt;$M$148,$M$148-SUM($N154:N154),AA9*$M$146)),2)</f>
        <v>229.5</v>
      </c>
      <c r="AB154" s="42">
        <f>ROUND(IF(SUM($AA154:AA154)&gt;$M$148,0,IF((SUM($AA154:AA154)+AB9*$M$146)&gt;$M$148,$M$148-SUM($AA154:AA154),AB9*$M$146)),2)</f>
        <v>0</v>
      </c>
      <c r="AC154" s="42">
        <f>ROUND(IF(SUM($AA154:AB154)&gt;$M$148,0,IF((SUM($AA154:AB154)+AC9*$M$146)&gt;$M$148,$M$148-SUM($AA154:AB154),AC9*$M$146)),2)</f>
        <v>0</v>
      </c>
      <c r="AD154" s="42">
        <f>ROUND(IF(SUM($AA154:AC154)&gt;$M$148,0,IF((SUM($AA154:AC154)+AD9*$M$146)&gt;$M$148,$M$148-SUM($AA154:AC154),AD9*$M$146)),2)</f>
        <v>0</v>
      </c>
      <c r="AE154" s="42">
        <f>ROUND(IF(SUM($AA154:AD154)&gt;$M$148,0,IF((SUM($AA154:AD154)+AE9*$M$146)&gt;$M$148,$M$148-SUM($AA154:AD154),AE9*$M$146)),2)</f>
        <v>0</v>
      </c>
      <c r="AF154" s="42">
        <f>ROUND(IF(SUM($AA154:AE154)&gt;$M$148,0,IF((SUM($AA154:AE154)+AF9*$M$146)&gt;$M$148,$M$148-SUM($AA154:AE154),AF9*$M$146)),2)</f>
        <v>0</v>
      </c>
      <c r="AG154" s="42">
        <f>ROUND(IF(SUM($AA154:AF154)&gt;$M$148,0,IF((SUM($AA154:AF154)+AG9*$M$146)&gt;$M$148,$M$148-SUM($AA154:AF154),AG9*$M$146)),2)</f>
        <v>0</v>
      </c>
      <c r="AH154" s="42">
        <f>ROUND(IF(SUM($AA154:AG154)&gt;$M$148,0,IF((SUM($AA154:AG154)+AH9*$M$146)&gt;$M$148,$M$148-SUM($AA154:AG154),AH9*$M$146)),2)</f>
        <v>0</v>
      </c>
      <c r="AI154" s="42">
        <f>ROUND(IF(SUM($AA154:AH154)&gt;$M$148,0,IF((SUM($AA154:AH154)+AI9*$M$146)&gt;$M$148,$M$148-SUM($AA154:AH154),AI9*$M$146)),2)</f>
        <v>0</v>
      </c>
      <c r="AJ154" s="42">
        <f>ROUND(IF(SUM($AA154:AI154)&gt;$M$148,0,IF((SUM($AA154:AI154)+AJ9*$M$146)&gt;$M$148,$M$148-SUM($AA154:AI154),AJ9*$M$146)),2)</f>
        <v>0</v>
      </c>
      <c r="AK154" s="42">
        <f>ROUND(IF(SUM($AA154:AJ154)&gt;$M$148,0,IF((SUM($AA154:AJ154)+AK9*$M$146)&gt;$M$148,$M$148-SUM($AA154:AJ154),AK9*$M$146)),2)</f>
        <v>0</v>
      </c>
      <c r="AL154" s="42">
        <f>ROUND(IF(SUM($AA154:AK154)&gt;$M$148,0,IF((SUM($AA154:AK154)+AL9*$M$146)&gt;$M$148,$M$148-SUM($AA154:AK154),AL9*$M$146)),2)</f>
        <v>0</v>
      </c>
      <c r="AM154" s="42">
        <f>ROUND(IF(SUM($N154:N154)&gt;$M$148,0,IF((SUM($N154:N154)+AM9*$M$146)&gt;$M$148,$M$148-SUM($N154:N154),AM9*$M$146)),2)</f>
        <v>229.5</v>
      </c>
      <c r="AN154" s="42">
        <f>ROUND(IF(SUM($AM154:AM154)&gt;$M$148,0,IF((SUM($AM154:AM154)+AN9*$M$146)&gt;$M$148,$M$148-SUM($AM154:AM154),AN9*$M$146)),2)</f>
        <v>0</v>
      </c>
      <c r="AO154" s="42">
        <f>ROUND(IF(SUM($AM154:AN154)&gt;$M$148,0,IF((SUM($AM154:AN154)+AO9*$M$146)&gt;$M$148,$M$148-SUM($AM154:AN154),AO9*$M$146)),2)</f>
        <v>0</v>
      </c>
      <c r="AP154" s="42">
        <f>ROUND(IF(SUM($AM154:AO154)&gt;$M$148,0,IF((SUM($AM154:AO154)+AP9*$M$146)&gt;$M$148,$M$148-SUM($AM154:AO154),AP9*$M$146)),2)</f>
        <v>0</v>
      </c>
      <c r="AQ154" s="42">
        <f>ROUND(IF(SUM($AM154:AP154)&gt;$M$148,0,IF((SUM($AM154:AP154)+AQ9*$M$146)&gt;$M$148,$M$148-SUM($AM154:AP154),AQ9*$M$146)),2)</f>
        <v>0</v>
      </c>
      <c r="AR154" s="42">
        <f>ROUND(IF(SUM($AM154:AQ154)&gt;$M$148,0,IF((SUM($AM154:AQ154)+AR9*$M$146)&gt;$M$148,$M$148-SUM($AM154:AQ154),AR9*$M$146)),2)</f>
        <v>0</v>
      </c>
      <c r="AS154" s="42">
        <f>ROUND(IF(SUM($AM154:AR154)&gt;$M$148,0,IF((SUM($AM154:AR154)+AS9*$M$146)&gt;$M$148,$M$148-SUM($AM154:AR154),AS9*$M$146)),2)</f>
        <v>0</v>
      </c>
      <c r="AT154" s="42">
        <f>ROUND(IF(SUM($AM154:AS154)&gt;$M$148,0,IF((SUM($AM154:AS154)+AT9*$M$146)&gt;$M$148,$M$148-SUM($AM154:AS154),AT9*$M$146)),2)</f>
        <v>0</v>
      </c>
      <c r="AU154" s="42">
        <f>ROUND(IF(SUM($AM154:AT154)&gt;$M$148,0,IF((SUM($AM154:AT154)+AU9*$M$146)&gt;$M$148,$M$148-SUM($AM154:AT154),AU9*$M$146)),2)</f>
        <v>0</v>
      </c>
      <c r="AV154" s="42">
        <f>ROUND(IF(SUM($AM154:AU154)&gt;$M$148,0,IF((SUM($AM154:AU154)+AV9*$M$146)&gt;$M$148,$M$148-SUM($AM154:AU154),AV9*$M$146)),2)</f>
        <v>0</v>
      </c>
      <c r="AW154" s="42">
        <f>ROUND(IF(SUM($AM154:AV154)&gt;$M$148,0,IF((SUM($AM154:AV154)+AW9*$M$146)&gt;$M$148,$M$148-SUM($AM154:AV154),AW9*$M$146)),2)</f>
        <v>0</v>
      </c>
      <c r="AX154" s="42">
        <f>ROUND(IF(SUM($AM154:AW154)&gt;$M$148,0,IF((SUM($AM154:AW154)+AX9*$M$146)&gt;$M$148,$M$148-SUM($AM154:AW154),AX9*$M$146)),2)</f>
        <v>0</v>
      </c>
    </row>
    <row r="155" spans="1:50" x14ac:dyDescent="0.3">
      <c r="A155" s="38" t="str">
        <f t="shared" si="64"/>
        <v>Software Sales Director</v>
      </c>
      <c r="O155" s="42">
        <f>ROUND(IF(SUM($N155:N155)&gt;$M$148,0,IF((SUM($N155:N155)+O10*$M$146)&gt;$M$148,$M$148-SUM($N155:N155),O10*$M$146)),2)</f>
        <v>0</v>
      </c>
      <c r="P155" s="42">
        <f>ROUND(IF(SUM($O155:O155)&gt;$M$148,0,IF((SUM($O155:O155)+P10*$M$146)&gt;$M$148,$M$148-SUM($O155:O155),P10*$M$146)),2)</f>
        <v>0</v>
      </c>
      <c r="Q155" s="42">
        <f>ROUND(IF(SUM($O155:P155)&gt;$M$148,0,IF((SUM($O155:P155)+Q10*$M$146)&gt;$M$148,$M$148-SUM($O155:P155),Q10*$M$146)),2)</f>
        <v>0</v>
      </c>
      <c r="R155" s="42">
        <f>ROUND(IF(SUM($O155:Q155)&gt;$M$148,0,IF((SUM($O155:Q155)+R10*$M$146)&gt;$M$148,$M$148-SUM($O155:Q155),R10*$M$146)),2)</f>
        <v>0</v>
      </c>
      <c r="S155" s="42">
        <f>ROUND(IF(SUM($O155:R155)&gt;$M$148,0,IF((SUM($O155:R155)+S10*$M$146)&gt;$M$148,$M$148-SUM($O155:R155),S10*$M$146)),2)</f>
        <v>0</v>
      </c>
      <c r="T155" s="42">
        <f>ROUND(IF(SUM($O155:S155)&gt;$M$148,0,IF((SUM($O155:S155)+T10*$M$146)&gt;$M$148,$M$148-SUM($O155:S155),T10*$M$146)),2)</f>
        <v>0</v>
      </c>
      <c r="U155" s="42">
        <f>ROUND(IF(SUM($O155:T155)&gt;$M$148,0,IF((SUM($O155:T155)+U10*$M$146)&gt;$M$148,$M$148-SUM($O155:T155),U10*$M$146)),2)</f>
        <v>0</v>
      </c>
      <c r="V155" s="42">
        <f>ROUND(IF(SUM($O155:U155)&gt;$M$148,0,IF((SUM($O155:U155)+V10*$M$146)&gt;$M$148,$M$148-SUM($O155:U155),V10*$M$146)),2)</f>
        <v>229.5</v>
      </c>
      <c r="W155" s="42">
        <f>ROUND(IF(SUM($O155:V155)&gt;$M$148,0,IF((SUM($O155:V155)+W10*$M$146)&gt;$M$148,$M$148-SUM($O155:V155),W10*$M$146)),2)</f>
        <v>0</v>
      </c>
      <c r="X155" s="42">
        <f>ROUND(IF(SUM($O155:W155)&gt;$M$148,0,IF((SUM($O155:W155)+X10*$M$146)&gt;$M$148,$M$148-SUM($O155:W155),X10*$M$146)),2)</f>
        <v>0</v>
      </c>
      <c r="Y155" s="42">
        <f>ROUND(IF(SUM($O155:X155)&gt;$M$148,0,IF((SUM($O155:X155)+Y10*$M$146)&gt;$M$148,$M$148-SUM($O155:X155),Y10*$M$146)),2)</f>
        <v>0</v>
      </c>
      <c r="Z155" s="42">
        <f>ROUND(IF(SUM($O155:Y155)&gt;$M$148,0,IF((SUM($O155:Y155)+Z10*$M$146)&gt;$M$148,$M$148-SUM($O155:Y155),Z10*$M$146)),2)</f>
        <v>0</v>
      </c>
      <c r="AA155" s="42">
        <f>ROUND(IF(SUM($N155:N155)&gt;$M$148,0,IF((SUM($N155:N155)+AA10*$M$146)&gt;$M$148,$M$148-SUM($N155:N155),AA10*$M$146)),2)</f>
        <v>229.5</v>
      </c>
      <c r="AB155" s="42">
        <f>ROUND(IF(SUM($AA155:AA155)&gt;$M$148,0,IF((SUM($AA155:AA155)+AB10*$M$146)&gt;$M$148,$M$148-SUM($AA155:AA155),AB10*$M$146)),2)</f>
        <v>0</v>
      </c>
      <c r="AC155" s="42">
        <f>ROUND(IF(SUM($AA155:AB155)&gt;$M$148,0,IF((SUM($AA155:AB155)+AC10*$M$146)&gt;$M$148,$M$148-SUM($AA155:AB155),AC10*$M$146)),2)</f>
        <v>0</v>
      </c>
      <c r="AD155" s="42">
        <f>ROUND(IF(SUM($AA155:AC155)&gt;$M$148,0,IF((SUM($AA155:AC155)+AD10*$M$146)&gt;$M$148,$M$148-SUM($AA155:AC155),AD10*$M$146)),2)</f>
        <v>0</v>
      </c>
      <c r="AE155" s="42">
        <f>ROUND(IF(SUM($AA155:AD155)&gt;$M$148,0,IF((SUM($AA155:AD155)+AE10*$M$146)&gt;$M$148,$M$148-SUM($AA155:AD155),AE10*$M$146)),2)</f>
        <v>0</v>
      </c>
      <c r="AF155" s="42">
        <f>ROUND(IF(SUM($AA155:AE155)&gt;$M$148,0,IF((SUM($AA155:AE155)+AF10*$M$146)&gt;$M$148,$M$148-SUM($AA155:AE155),AF10*$M$146)),2)</f>
        <v>0</v>
      </c>
      <c r="AG155" s="42">
        <f>ROUND(IF(SUM($AA155:AF155)&gt;$M$148,0,IF((SUM($AA155:AF155)+AG10*$M$146)&gt;$M$148,$M$148-SUM($AA155:AF155),AG10*$M$146)),2)</f>
        <v>0</v>
      </c>
      <c r="AH155" s="42">
        <f>ROUND(IF(SUM($AA155:AG155)&gt;$M$148,0,IF((SUM($AA155:AG155)+AH10*$M$146)&gt;$M$148,$M$148-SUM($AA155:AG155),AH10*$M$146)),2)</f>
        <v>0</v>
      </c>
      <c r="AI155" s="42">
        <f>ROUND(IF(SUM($AA155:AH155)&gt;$M$148,0,IF((SUM($AA155:AH155)+AI10*$M$146)&gt;$M$148,$M$148-SUM($AA155:AH155),AI10*$M$146)),2)</f>
        <v>0</v>
      </c>
      <c r="AJ155" s="42">
        <f>ROUND(IF(SUM($AA155:AI155)&gt;$M$148,0,IF((SUM($AA155:AI155)+AJ10*$M$146)&gt;$M$148,$M$148-SUM($AA155:AI155),AJ10*$M$146)),2)</f>
        <v>0</v>
      </c>
      <c r="AK155" s="42">
        <f>ROUND(IF(SUM($AA155:AJ155)&gt;$M$148,0,IF((SUM($AA155:AJ155)+AK10*$M$146)&gt;$M$148,$M$148-SUM($AA155:AJ155),AK10*$M$146)),2)</f>
        <v>0</v>
      </c>
      <c r="AL155" s="42">
        <f>ROUND(IF(SUM($AA155:AK155)&gt;$M$148,0,IF((SUM($AA155:AK155)+AL10*$M$146)&gt;$M$148,$M$148-SUM($AA155:AK155),AL10*$M$146)),2)</f>
        <v>0</v>
      </c>
      <c r="AM155" s="42">
        <f>ROUND(IF(SUM($N155:N155)&gt;$M$148,0,IF((SUM($N155:N155)+AM10*$M$146)&gt;$M$148,$M$148-SUM($N155:N155),AM10*$M$146)),2)</f>
        <v>229.5</v>
      </c>
      <c r="AN155" s="42">
        <f>ROUND(IF(SUM($AM155:AM155)&gt;$M$148,0,IF((SUM($AM155:AM155)+AN10*$M$146)&gt;$M$148,$M$148-SUM($AM155:AM155),AN10*$M$146)),2)</f>
        <v>0</v>
      </c>
      <c r="AO155" s="42">
        <f>ROUND(IF(SUM($AM155:AN155)&gt;$M$148,0,IF((SUM($AM155:AN155)+AO10*$M$146)&gt;$M$148,$M$148-SUM($AM155:AN155),AO10*$M$146)),2)</f>
        <v>0</v>
      </c>
      <c r="AP155" s="42">
        <f>ROUND(IF(SUM($AM155:AO155)&gt;$M$148,0,IF((SUM($AM155:AO155)+AP10*$M$146)&gt;$M$148,$M$148-SUM($AM155:AO155),AP10*$M$146)),2)</f>
        <v>0</v>
      </c>
      <c r="AQ155" s="42">
        <f>ROUND(IF(SUM($AM155:AP155)&gt;$M$148,0,IF((SUM($AM155:AP155)+AQ10*$M$146)&gt;$M$148,$M$148-SUM($AM155:AP155),AQ10*$M$146)),2)</f>
        <v>0</v>
      </c>
      <c r="AR155" s="42">
        <f>ROUND(IF(SUM($AM155:AQ155)&gt;$M$148,0,IF((SUM($AM155:AQ155)+AR10*$M$146)&gt;$M$148,$M$148-SUM($AM155:AQ155),AR10*$M$146)),2)</f>
        <v>0</v>
      </c>
      <c r="AS155" s="42">
        <f>ROUND(IF(SUM($AM155:AR155)&gt;$M$148,0,IF((SUM($AM155:AR155)+AS10*$M$146)&gt;$M$148,$M$148-SUM($AM155:AR155),AS10*$M$146)),2)</f>
        <v>0</v>
      </c>
      <c r="AT155" s="42">
        <f>ROUND(IF(SUM($AM155:AS155)&gt;$M$148,0,IF((SUM($AM155:AS155)+AT10*$M$146)&gt;$M$148,$M$148-SUM($AM155:AS155),AT10*$M$146)),2)</f>
        <v>0</v>
      </c>
      <c r="AU155" s="42">
        <f>ROUND(IF(SUM($AM155:AT155)&gt;$M$148,0,IF((SUM($AM155:AT155)+AU10*$M$146)&gt;$M$148,$M$148-SUM($AM155:AT155),AU10*$M$146)),2)</f>
        <v>0</v>
      </c>
      <c r="AV155" s="42">
        <f>ROUND(IF(SUM($AM155:AU155)&gt;$M$148,0,IF((SUM($AM155:AU155)+AV10*$M$146)&gt;$M$148,$M$148-SUM($AM155:AU155),AV10*$M$146)),2)</f>
        <v>0</v>
      </c>
      <c r="AW155" s="42">
        <f>ROUND(IF(SUM($AM155:AV155)&gt;$M$148,0,IF((SUM($AM155:AV155)+AW10*$M$146)&gt;$M$148,$M$148-SUM($AM155:AV155),AW10*$M$146)),2)</f>
        <v>0</v>
      </c>
      <c r="AX155" s="42">
        <f>ROUND(IF(SUM($AM155:AW155)&gt;$M$148,0,IF((SUM($AM155:AW155)+AX10*$M$146)&gt;$M$148,$M$148-SUM($AM155:AW155),AX10*$M$146)),2)</f>
        <v>0</v>
      </c>
    </row>
    <row r="156" spans="1:50" x14ac:dyDescent="0.3">
      <c r="A156" s="38" t="str">
        <f t="shared" si="64"/>
        <v>Software Channel Director</v>
      </c>
      <c r="O156" s="42">
        <f>ROUND(IF(SUM($N156:N156)&gt;$M$148,0,IF((SUM($N156:N156)+O11*$M$146)&gt;$M$148,$M$148-SUM($N156:N156),O11*$M$146)),2)</f>
        <v>0</v>
      </c>
      <c r="P156" s="42">
        <f>ROUND(IF(SUM($O156:O156)&gt;$M$148,0,IF((SUM($O156:O156)+P11*$M$146)&gt;$M$148,$M$148-SUM($O156:O156),P11*$M$146)),2)</f>
        <v>0</v>
      </c>
      <c r="Q156" s="42">
        <f>ROUND(IF(SUM($O156:P156)&gt;$M$148,0,IF((SUM($O156:P156)+Q11*$M$146)&gt;$M$148,$M$148-SUM($O156:P156),Q11*$M$146)),2)</f>
        <v>0</v>
      </c>
      <c r="R156" s="42">
        <f>ROUND(IF(SUM($O156:Q156)&gt;$M$148,0,IF((SUM($O156:Q156)+R11*$M$146)&gt;$M$148,$M$148-SUM($O156:Q156),R11*$M$146)),2)</f>
        <v>0</v>
      </c>
      <c r="S156" s="42">
        <f>ROUND(IF(SUM($O156:R156)&gt;$M$148,0,IF((SUM($O156:R156)+S11*$M$146)&gt;$M$148,$M$148-SUM($O156:R156),S11*$M$146)),2)</f>
        <v>207</v>
      </c>
      <c r="T156" s="42">
        <f>ROUND(IF(SUM($O156:S156)&gt;$M$148,0,IF((SUM($O156:S156)+T11*$M$146)&gt;$M$148,$M$148-SUM($O156:S156),T11*$M$146)),2)</f>
        <v>22.5</v>
      </c>
      <c r="U156" s="42">
        <f>ROUND(IF(SUM($O156:T156)&gt;$M$148,0,IF((SUM($O156:T156)+U11*$M$146)&gt;$M$148,$M$148-SUM($O156:T156),U11*$M$146)),2)</f>
        <v>0</v>
      </c>
      <c r="V156" s="42">
        <f>ROUND(IF(SUM($O156:U156)&gt;$M$148,0,IF((SUM($O156:U156)+V11*$M$146)&gt;$M$148,$M$148-SUM($O156:U156),V11*$M$146)),2)</f>
        <v>0</v>
      </c>
      <c r="W156" s="42">
        <f>ROUND(IF(SUM($O156:V156)&gt;$M$148,0,IF((SUM($O156:V156)+W11*$M$146)&gt;$M$148,$M$148-SUM($O156:V156),W11*$M$146)),2)</f>
        <v>0</v>
      </c>
      <c r="X156" s="42">
        <f>ROUND(IF(SUM($O156:W156)&gt;$M$148,0,IF((SUM($O156:W156)+X11*$M$146)&gt;$M$148,$M$148-SUM($O156:W156),X11*$M$146)),2)</f>
        <v>0</v>
      </c>
      <c r="Y156" s="42">
        <f>ROUND(IF(SUM($O156:X156)&gt;$M$148,0,IF((SUM($O156:X156)+Y11*$M$146)&gt;$M$148,$M$148-SUM($O156:X156),Y11*$M$146)),2)</f>
        <v>0</v>
      </c>
      <c r="Z156" s="42">
        <f>ROUND(IF(SUM($O156:Y156)&gt;$M$148,0,IF((SUM($O156:Y156)+Z11*$M$146)&gt;$M$148,$M$148-SUM($O156:Y156),Z11*$M$146)),2)</f>
        <v>0</v>
      </c>
      <c r="AA156" s="42">
        <f>ROUND(IF(SUM($N156:N156)&gt;$M$148,0,IF((SUM($N156:N156)+AA11*$M$146)&gt;$M$148,$M$148-SUM($N156:N156),AA11*$M$146)),2)</f>
        <v>207</v>
      </c>
      <c r="AB156" s="42">
        <f>ROUND(IF(SUM($AA156:AA156)&gt;$M$148,0,IF((SUM($AA156:AA156)+AB11*$M$146)&gt;$M$148,$M$148-SUM($AA156:AA156),AB11*$M$146)),2)</f>
        <v>22.5</v>
      </c>
      <c r="AC156" s="42">
        <f>ROUND(IF(SUM($AA156:AB156)&gt;$M$148,0,IF((SUM($AA156:AB156)+AC11*$M$146)&gt;$M$148,$M$148-SUM($AA156:AB156),AC11*$M$146)),2)</f>
        <v>0</v>
      </c>
      <c r="AD156" s="42">
        <f>ROUND(IF(SUM($AA156:AC156)&gt;$M$148,0,IF((SUM($AA156:AC156)+AD11*$M$146)&gt;$M$148,$M$148-SUM($AA156:AC156),AD11*$M$146)),2)</f>
        <v>0</v>
      </c>
      <c r="AE156" s="42">
        <f>ROUND(IF(SUM($AA156:AD156)&gt;$M$148,0,IF((SUM($AA156:AD156)+AE11*$M$146)&gt;$M$148,$M$148-SUM($AA156:AD156),AE11*$M$146)),2)</f>
        <v>0</v>
      </c>
      <c r="AF156" s="42">
        <f>ROUND(IF(SUM($AA156:AE156)&gt;$M$148,0,IF((SUM($AA156:AE156)+AF11*$M$146)&gt;$M$148,$M$148-SUM($AA156:AE156),AF11*$M$146)),2)</f>
        <v>0</v>
      </c>
      <c r="AG156" s="42">
        <f>ROUND(IF(SUM($AA156:AF156)&gt;$M$148,0,IF((SUM($AA156:AF156)+AG11*$M$146)&gt;$M$148,$M$148-SUM($AA156:AF156),AG11*$M$146)),2)</f>
        <v>0</v>
      </c>
      <c r="AH156" s="42">
        <f>ROUND(IF(SUM($AA156:AG156)&gt;$M$148,0,IF((SUM($AA156:AG156)+AH11*$M$146)&gt;$M$148,$M$148-SUM($AA156:AG156),AH11*$M$146)),2)</f>
        <v>0</v>
      </c>
      <c r="AI156" s="42">
        <f>ROUND(IF(SUM($AA156:AH156)&gt;$M$148,0,IF((SUM($AA156:AH156)+AI11*$M$146)&gt;$M$148,$M$148-SUM($AA156:AH156),AI11*$M$146)),2)</f>
        <v>0</v>
      </c>
      <c r="AJ156" s="42">
        <f>ROUND(IF(SUM($AA156:AI156)&gt;$M$148,0,IF((SUM($AA156:AI156)+AJ11*$M$146)&gt;$M$148,$M$148-SUM($AA156:AI156),AJ11*$M$146)),2)</f>
        <v>0</v>
      </c>
      <c r="AK156" s="42">
        <f>ROUND(IF(SUM($AA156:AJ156)&gt;$M$148,0,IF((SUM($AA156:AJ156)+AK11*$M$146)&gt;$M$148,$M$148-SUM($AA156:AJ156),AK11*$M$146)),2)</f>
        <v>0</v>
      </c>
      <c r="AL156" s="42">
        <f>ROUND(IF(SUM($AA156:AK156)&gt;$M$148,0,IF((SUM($AA156:AK156)+AL11*$M$146)&gt;$M$148,$M$148-SUM($AA156:AK156),AL11*$M$146)),2)</f>
        <v>0</v>
      </c>
      <c r="AM156" s="42">
        <f>ROUND(IF(SUM($N156:N156)&gt;$M$148,0,IF((SUM($N156:N156)+AM11*$M$146)&gt;$M$148,$M$148-SUM($N156:N156),AM11*$M$146)),2)</f>
        <v>207</v>
      </c>
      <c r="AN156" s="42">
        <f>ROUND(IF(SUM($AM156:AM156)&gt;$M$148,0,IF((SUM($AM156:AM156)+AN11*$M$146)&gt;$M$148,$M$148-SUM($AM156:AM156),AN11*$M$146)),2)</f>
        <v>22.5</v>
      </c>
      <c r="AO156" s="42">
        <f>ROUND(IF(SUM($AM156:AN156)&gt;$M$148,0,IF((SUM($AM156:AN156)+AO11*$M$146)&gt;$M$148,$M$148-SUM($AM156:AN156),AO11*$M$146)),2)</f>
        <v>0</v>
      </c>
      <c r="AP156" s="42">
        <f>ROUND(IF(SUM($AM156:AO156)&gt;$M$148,0,IF((SUM($AM156:AO156)+AP11*$M$146)&gt;$M$148,$M$148-SUM($AM156:AO156),AP11*$M$146)),2)</f>
        <v>0</v>
      </c>
      <c r="AQ156" s="42">
        <f>ROUND(IF(SUM($AM156:AP156)&gt;$M$148,0,IF((SUM($AM156:AP156)+AQ11*$M$146)&gt;$M$148,$M$148-SUM($AM156:AP156),AQ11*$M$146)),2)</f>
        <v>0</v>
      </c>
      <c r="AR156" s="42">
        <f>ROUND(IF(SUM($AM156:AQ156)&gt;$M$148,0,IF((SUM($AM156:AQ156)+AR11*$M$146)&gt;$M$148,$M$148-SUM($AM156:AQ156),AR11*$M$146)),2)</f>
        <v>0</v>
      </c>
      <c r="AS156" s="42">
        <f>ROUND(IF(SUM($AM156:AR156)&gt;$M$148,0,IF((SUM($AM156:AR156)+AS11*$M$146)&gt;$M$148,$M$148-SUM($AM156:AR156),AS11*$M$146)),2)</f>
        <v>0</v>
      </c>
      <c r="AT156" s="42">
        <f>ROUND(IF(SUM($AM156:AS156)&gt;$M$148,0,IF((SUM($AM156:AS156)+AT11*$M$146)&gt;$M$148,$M$148-SUM($AM156:AS156),AT11*$M$146)),2)</f>
        <v>0</v>
      </c>
      <c r="AU156" s="42">
        <f>ROUND(IF(SUM($AM156:AT156)&gt;$M$148,0,IF((SUM($AM156:AT156)+AU11*$M$146)&gt;$M$148,$M$148-SUM($AM156:AT156),AU11*$M$146)),2)</f>
        <v>0</v>
      </c>
      <c r="AV156" s="42">
        <f>ROUND(IF(SUM($AM156:AU156)&gt;$M$148,0,IF((SUM($AM156:AU156)+AV11*$M$146)&gt;$M$148,$M$148-SUM($AM156:AU156),AV11*$M$146)),2)</f>
        <v>0</v>
      </c>
      <c r="AW156" s="42">
        <f>ROUND(IF(SUM($AM156:AV156)&gt;$M$148,0,IF((SUM($AM156:AV156)+AW11*$M$146)&gt;$M$148,$M$148-SUM($AM156:AV156),AW11*$M$146)),2)</f>
        <v>0</v>
      </c>
      <c r="AX156" s="42">
        <f>ROUND(IF(SUM($AM156:AW156)&gt;$M$148,0,IF((SUM($AM156:AW156)+AX11*$M$146)&gt;$M$148,$M$148-SUM($AM156:AW156),AX11*$M$146)),2)</f>
        <v>0</v>
      </c>
    </row>
    <row r="157" spans="1:50" x14ac:dyDescent="0.3">
      <c r="A157" s="38" t="str">
        <f t="shared" si="64"/>
        <v>Lead Software Support/Lead Engineer</v>
      </c>
      <c r="O157" s="42">
        <f>ROUND(IF(SUM($N157:N157)&gt;$M$148,0,IF((SUM($N157:N157)+O12*$M$146)&gt;$M$148,$M$148-SUM($N157:N157),O12*$M$146)),2)</f>
        <v>0</v>
      </c>
      <c r="P157" s="42">
        <f>ROUND(IF(SUM($O157:O157)&gt;$M$148,0,IF((SUM($O157:O157)+P12*$M$146)&gt;$M$148,$M$148-SUM($O157:O157),P12*$M$146)),2)</f>
        <v>0</v>
      </c>
      <c r="Q157" s="42">
        <f>ROUND(IF(SUM($O157:P157)&gt;$M$148,0,IF((SUM($O157:P157)+Q12*$M$146)&gt;$M$148,$M$148-SUM($O157:P157),Q12*$M$146)),2)</f>
        <v>0</v>
      </c>
      <c r="R157" s="42">
        <f>ROUND(IF(SUM($O157:Q157)&gt;$M$148,0,IF((SUM($O157:Q157)+R12*$M$146)&gt;$M$148,$M$148-SUM($O157:Q157),R12*$M$146)),2)</f>
        <v>0</v>
      </c>
      <c r="S157" s="42">
        <f>ROUND(IF(SUM($O157:R157)&gt;$M$148,0,IF((SUM($O157:R157)+S12*$M$146)&gt;$M$148,$M$148-SUM($O157:R157),S12*$M$146)),2)</f>
        <v>180</v>
      </c>
      <c r="T157" s="42">
        <f>ROUND(IF(SUM($O157:S157)&gt;$M$148,0,IF((SUM($O157:S157)+T12*$M$146)&gt;$M$148,$M$148-SUM($O157:S157),T12*$M$146)),2)</f>
        <v>49.5</v>
      </c>
      <c r="U157" s="42">
        <f>ROUND(IF(SUM($O157:T157)&gt;$M$148,0,IF((SUM($O157:T157)+U12*$M$146)&gt;$M$148,$M$148-SUM($O157:T157),U12*$M$146)),2)</f>
        <v>0</v>
      </c>
      <c r="V157" s="42">
        <f>ROUND(IF(SUM($O157:U157)&gt;$M$148,0,IF((SUM($O157:U157)+V12*$M$146)&gt;$M$148,$M$148-SUM($O157:U157),V12*$M$146)),2)</f>
        <v>0</v>
      </c>
      <c r="W157" s="42">
        <f>ROUND(IF(SUM($O157:V157)&gt;$M$148,0,IF((SUM($O157:V157)+W12*$M$146)&gt;$M$148,$M$148-SUM($O157:V157),W12*$M$146)),2)</f>
        <v>0</v>
      </c>
      <c r="X157" s="42">
        <f>ROUND(IF(SUM($O157:W157)&gt;$M$148,0,IF((SUM($O157:W157)+X12*$M$146)&gt;$M$148,$M$148-SUM($O157:W157),X12*$M$146)),2)</f>
        <v>0</v>
      </c>
      <c r="Y157" s="42">
        <f>ROUND(IF(SUM($O157:X157)&gt;$M$148,0,IF((SUM($O157:X157)+Y12*$M$146)&gt;$M$148,$M$148-SUM($O157:X157),Y12*$M$146)),2)</f>
        <v>0</v>
      </c>
      <c r="Z157" s="42">
        <f>ROUND(IF(SUM($O157:Y157)&gt;$M$148,0,IF((SUM($O157:Y157)+Z12*$M$146)&gt;$M$148,$M$148-SUM($O157:Y157),Z12*$M$146)),2)</f>
        <v>0</v>
      </c>
      <c r="AA157" s="42">
        <f>ROUND(IF(SUM($N157:N157)&gt;$M$148,0,IF((SUM($N157:N157)+AA12*$M$146)&gt;$M$148,$M$148-SUM($N157:N157),AA12*$M$146)),2)</f>
        <v>180</v>
      </c>
      <c r="AB157" s="42">
        <f>ROUND(IF(SUM($AA157:AA157)&gt;$M$148,0,IF((SUM($AA157:AA157)+AB12*$M$146)&gt;$M$148,$M$148-SUM($AA157:AA157),AB12*$M$146)),2)</f>
        <v>49.5</v>
      </c>
      <c r="AC157" s="42">
        <f>ROUND(IF(SUM($AA157:AB157)&gt;$M$148,0,IF((SUM($AA157:AB157)+AC12*$M$146)&gt;$M$148,$M$148-SUM($AA157:AB157),AC12*$M$146)),2)</f>
        <v>0</v>
      </c>
      <c r="AD157" s="42">
        <f>ROUND(IF(SUM($AA157:AC157)&gt;$M$148,0,IF((SUM($AA157:AC157)+AD12*$M$146)&gt;$M$148,$M$148-SUM($AA157:AC157),AD12*$M$146)),2)</f>
        <v>0</v>
      </c>
      <c r="AE157" s="42">
        <f>ROUND(IF(SUM($AA157:AD157)&gt;$M$148,0,IF((SUM($AA157:AD157)+AE12*$M$146)&gt;$M$148,$M$148-SUM($AA157:AD157),AE12*$M$146)),2)</f>
        <v>0</v>
      </c>
      <c r="AF157" s="42">
        <f>ROUND(IF(SUM($AA157:AE157)&gt;$M$148,0,IF((SUM($AA157:AE157)+AF12*$M$146)&gt;$M$148,$M$148-SUM($AA157:AE157),AF12*$M$146)),2)</f>
        <v>0</v>
      </c>
      <c r="AG157" s="42">
        <f>ROUND(IF(SUM($AA157:AF157)&gt;$M$148,0,IF((SUM($AA157:AF157)+AG12*$M$146)&gt;$M$148,$M$148-SUM($AA157:AF157),AG12*$M$146)),2)</f>
        <v>0</v>
      </c>
      <c r="AH157" s="42">
        <f>ROUND(IF(SUM($AA157:AG157)&gt;$M$148,0,IF((SUM($AA157:AG157)+AH12*$M$146)&gt;$M$148,$M$148-SUM($AA157:AG157),AH12*$M$146)),2)</f>
        <v>0</v>
      </c>
      <c r="AI157" s="42">
        <f>ROUND(IF(SUM($AA157:AH157)&gt;$M$148,0,IF((SUM($AA157:AH157)+AI12*$M$146)&gt;$M$148,$M$148-SUM($AA157:AH157),AI12*$M$146)),2)</f>
        <v>0</v>
      </c>
      <c r="AJ157" s="42">
        <f>ROUND(IF(SUM($AA157:AI157)&gt;$M$148,0,IF((SUM($AA157:AI157)+AJ12*$M$146)&gt;$M$148,$M$148-SUM($AA157:AI157),AJ12*$M$146)),2)</f>
        <v>0</v>
      </c>
      <c r="AK157" s="42">
        <f>ROUND(IF(SUM($AA157:AJ157)&gt;$M$148,0,IF((SUM($AA157:AJ157)+AK12*$M$146)&gt;$M$148,$M$148-SUM($AA157:AJ157),AK12*$M$146)),2)</f>
        <v>0</v>
      </c>
      <c r="AL157" s="42">
        <f>ROUND(IF(SUM($AA157:AK157)&gt;$M$148,0,IF((SUM($AA157:AK157)+AL12*$M$146)&gt;$M$148,$M$148-SUM($AA157:AK157),AL12*$M$146)),2)</f>
        <v>0</v>
      </c>
      <c r="AM157" s="42">
        <f>ROUND(IF(SUM($N157:N157)&gt;$M$148,0,IF((SUM($N157:N157)+AM12*$M$146)&gt;$M$148,$M$148-SUM($N157:N157),AM12*$M$146)),2)</f>
        <v>180</v>
      </c>
      <c r="AN157" s="42">
        <f>ROUND(IF(SUM($AM157:AM157)&gt;$M$148,0,IF((SUM($AM157:AM157)+AN12*$M$146)&gt;$M$148,$M$148-SUM($AM157:AM157),AN12*$M$146)),2)</f>
        <v>49.5</v>
      </c>
      <c r="AO157" s="42">
        <f>ROUND(IF(SUM($AM157:AN157)&gt;$M$148,0,IF((SUM($AM157:AN157)+AO12*$M$146)&gt;$M$148,$M$148-SUM($AM157:AN157),AO12*$M$146)),2)</f>
        <v>0</v>
      </c>
      <c r="AP157" s="42">
        <f>ROUND(IF(SUM($AM157:AO157)&gt;$M$148,0,IF((SUM($AM157:AO157)+AP12*$M$146)&gt;$M$148,$M$148-SUM($AM157:AO157),AP12*$M$146)),2)</f>
        <v>0</v>
      </c>
      <c r="AQ157" s="42">
        <f>ROUND(IF(SUM($AM157:AP157)&gt;$M$148,0,IF((SUM($AM157:AP157)+AQ12*$M$146)&gt;$M$148,$M$148-SUM($AM157:AP157),AQ12*$M$146)),2)</f>
        <v>0</v>
      </c>
      <c r="AR157" s="42">
        <f>ROUND(IF(SUM($AM157:AQ157)&gt;$M$148,0,IF((SUM($AM157:AQ157)+AR12*$M$146)&gt;$M$148,$M$148-SUM($AM157:AQ157),AR12*$M$146)),2)</f>
        <v>0</v>
      </c>
      <c r="AS157" s="42">
        <f>ROUND(IF(SUM($AM157:AR157)&gt;$M$148,0,IF((SUM($AM157:AR157)+AS12*$M$146)&gt;$M$148,$M$148-SUM($AM157:AR157),AS12*$M$146)),2)</f>
        <v>0</v>
      </c>
      <c r="AT157" s="42">
        <f>ROUND(IF(SUM($AM157:AS157)&gt;$M$148,0,IF((SUM($AM157:AS157)+AT12*$M$146)&gt;$M$148,$M$148-SUM($AM157:AS157),AT12*$M$146)),2)</f>
        <v>0</v>
      </c>
      <c r="AU157" s="42">
        <f>ROUND(IF(SUM($AM157:AT157)&gt;$M$148,0,IF((SUM($AM157:AT157)+AU12*$M$146)&gt;$M$148,$M$148-SUM($AM157:AT157),AU12*$M$146)),2)</f>
        <v>0</v>
      </c>
      <c r="AV157" s="42">
        <f>ROUND(IF(SUM($AM157:AU157)&gt;$M$148,0,IF((SUM($AM157:AU157)+AV12*$M$146)&gt;$M$148,$M$148-SUM($AM157:AU157),AV12*$M$146)),2)</f>
        <v>0</v>
      </c>
      <c r="AW157" s="42">
        <f>ROUND(IF(SUM($AM157:AV157)&gt;$M$148,0,IF((SUM($AM157:AV157)+AW12*$M$146)&gt;$M$148,$M$148-SUM($AM157:AV157),AW12*$M$146)),2)</f>
        <v>0</v>
      </c>
      <c r="AX157" s="42">
        <f>ROUND(IF(SUM($AM157:AW157)&gt;$M$148,0,IF((SUM($AM157:AW157)+AX12*$M$146)&gt;$M$148,$M$148-SUM($AM157:AW157),AX12*$M$146)),2)</f>
        <v>0</v>
      </c>
    </row>
    <row r="158" spans="1:50" x14ac:dyDescent="0.3">
      <c r="A158" s="38" t="str">
        <f t="shared" si="64"/>
        <v>Software Escalation Engineer</v>
      </c>
      <c r="O158" s="42">
        <f>ROUND(IF(SUM($N158:N158)&gt;$M$148,0,IF((SUM($N158:N158)+O13*$M$146)&gt;$M$148,$M$148-SUM($N158:N158),O13*$M$146)),2)</f>
        <v>0</v>
      </c>
      <c r="P158" s="42">
        <f>ROUND(IF(SUM($O158:O158)&gt;$M$148,0,IF((SUM($O158:O158)+P13*$M$146)&gt;$M$148,$M$148-SUM($O158:O158),P13*$M$146)),2)</f>
        <v>0</v>
      </c>
      <c r="Q158" s="42">
        <f>ROUND(IF(SUM($O158:P158)&gt;$M$148,0,IF((SUM($O158:P158)+Q13*$M$146)&gt;$M$148,$M$148-SUM($O158:P158),Q13*$M$146)),2)</f>
        <v>0</v>
      </c>
      <c r="R158" s="42">
        <f>ROUND(IF(SUM($O158:Q158)&gt;$M$148,0,IF((SUM($O158:Q158)+R13*$M$146)&gt;$M$148,$M$148-SUM($O158:Q158),R13*$M$146)),2)</f>
        <v>0</v>
      </c>
      <c r="S158" s="42">
        <f>ROUND(IF(SUM($O158:R158)&gt;$M$148,0,IF((SUM($O158:R158)+S13*$M$146)&gt;$M$148,$M$148-SUM($O158:R158),S13*$M$146)),2)</f>
        <v>0</v>
      </c>
      <c r="T158" s="42">
        <f>ROUND(IF(SUM($O158:S158)&gt;$M$148,0,IF((SUM($O158:S158)+T13*$M$146)&gt;$M$148,$M$148-SUM($O158:S158),T13*$M$146)),2)</f>
        <v>0</v>
      </c>
      <c r="U158" s="42">
        <f>ROUND(IF(SUM($O158:T158)&gt;$M$148,0,IF((SUM($O158:T158)+U13*$M$146)&gt;$M$148,$M$148-SUM($O158:T158),U13*$M$146)),2)</f>
        <v>0</v>
      </c>
      <c r="V158" s="42">
        <f>ROUND(IF(SUM($O158:U158)&gt;$M$148,0,IF((SUM($O158:U158)+V13*$M$146)&gt;$M$148,$M$148-SUM($O158:U158),V13*$M$146)),2)</f>
        <v>180</v>
      </c>
      <c r="W158" s="42">
        <f>ROUND(IF(SUM($O158:V158)&gt;$M$148,0,IF((SUM($O158:V158)+W13*$M$146)&gt;$M$148,$M$148-SUM($O158:V158),W13*$M$146)),2)</f>
        <v>49.5</v>
      </c>
      <c r="X158" s="42">
        <f>ROUND(IF(SUM($O158:W158)&gt;$M$148,0,IF((SUM($O158:W158)+X13*$M$146)&gt;$M$148,$M$148-SUM($O158:W158),X13*$M$146)),2)</f>
        <v>0</v>
      </c>
      <c r="Y158" s="42">
        <f>ROUND(IF(SUM($O158:X158)&gt;$M$148,0,IF((SUM($O158:X158)+Y13*$M$146)&gt;$M$148,$M$148-SUM($O158:X158),Y13*$M$146)),2)</f>
        <v>0</v>
      </c>
      <c r="Z158" s="42">
        <f>ROUND(IF(SUM($O158:Y158)&gt;$M$148,0,IF((SUM($O158:Y158)+Z13*$M$146)&gt;$M$148,$M$148-SUM($O158:Y158),Z13*$M$146)),2)</f>
        <v>0</v>
      </c>
      <c r="AA158" s="42">
        <f>ROUND(IF(SUM($N158:N158)&gt;$M$148,0,IF((SUM($N158:N158)+AA13*$M$146)&gt;$M$148,$M$148-SUM($N158:N158),AA13*$M$146)),2)</f>
        <v>180</v>
      </c>
      <c r="AB158" s="42">
        <f>ROUND(IF(SUM($AA158:AA158)&gt;$M$148,0,IF((SUM($AA158:AA158)+AB13*$M$146)&gt;$M$148,$M$148-SUM($AA158:AA158),AB13*$M$146)),2)</f>
        <v>49.5</v>
      </c>
      <c r="AC158" s="42">
        <f>ROUND(IF(SUM($AA158:AB158)&gt;$M$148,0,IF((SUM($AA158:AB158)+AC13*$M$146)&gt;$M$148,$M$148-SUM($AA158:AB158),AC13*$M$146)),2)</f>
        <v>0</v>
      </c>
      <c r="AD158" s="42">
        <f>ROUND(IF(SUM($AA158:AC158)&gt;$M$148,0,IF((SUM($AA158:AC158)+AD13*$M$146)&gt;$M$148,$M$148-SUM($AA158:AC158),AD13*$M$146)),2)</f>
        <v>0</v>
      </c>
      <c r="AE158" s="42">
        <f>ROUND(IF(SUM($AA158:AD158)&gt;$M$148,0,IF((SUM($AA158:AD158)+AE13*$M$146)&gt;$M$148,$M$148-SUM($AA158:AD158),AE13*$M$146)),2)</f>
        <v>0</v>
      </c>
      <c r="AF158" s="42">
        <f>ROUND(IF(SUM($AA158:AE158)&gt;$M$148,0,IF((SUM($AA158:AE158)+AF13*$M$146)&gt;$M$148,$M$148-SUM($AA158:AE158),AF13*$M$146)),2)</f>
        <v>0</v>
      </c>
      <c r="AG158" s="42">
        <f>ROUND(IF(SUM($AA158:AF158)&gt;$M$148,0,IF((SUM($AA158:AF158)+AG13*$M$146)&gt;$M$148,$M$148-SUM($AA158:AF158),AG13*$M$146)),2)</f>
        <v>0</v>
      </c>
      <c r="AH158" s="42">
        <f>ROUND(IF(SUM($AA158:AG158)&gt;$M$148,0,IF((SUM($AA158:AG158)+AH13*$M$146)&gt;$M$148,$M$148-SUM($AA158:AG158),AH13*$M$146)),2)</f>
        <v>0</v>
      </c>
      <c r="AI158" s="42">
        <f>ROUND(IF(SUM($AA158:AH158)&gt;$M$148,0,IF((SUM($AA158:AH158)+AI13*$M$146)&gt;$M$148,$M$148-SUM($AA158:AH158),AI13*$M$146)),2)</f>
        <v>0</v>
      </c>
      <c r="AJ158" s="42">
        <f>ROUND(IF(SUM($AA158:AI158)&gt;$M$148,0,IF((SUM($AA158:AI158)+AJ13*$M$146)&gt;$M$148,$M$148-SUM($AA158:AI158),AJ13*$M$146)),2)</f>
        <v>0</v>
      </c>
      <c r="AK158" s="42">
        <f>ROUND(IF(SUM($AA158:AJ158)&gt;$M$148,0,IF((SUM($AA158:AJ158)+AK13*$M$146)&gt;$M$148,$M$148-SUM($AA158:AJ158),AK13*$M$146)),2)</f>
        <v>0</v>
      </c>
      <c r="AL158" s="42">
        <f>ROUND(IF(SUM($AA158:AK158)&gt;$M$148,0,IF((SUM($AA158:AK158)+AL13*$M$146)&gt;$M$148,$M$148-SUM($AA158:AK158),AL13*$M$146)),2)</f>
        <v>0</v>
      </c>
      <c r="AM158" s="42">
        <f>ROUND(IF(SUM($N158:N158)&gt;$M$148,0,IF((SUM($N158:N158)+AM13*$M$146)&gt;$M$148,$M$148-SUM($N158:N158),AM13*$M$146)),2)</f>
        <v>180</v>
      </c>
      <c r="AN158" s="42">
        <f>ROUND(IF(SUM($AM158:AM158)&gt;$M$148,0,IF((SUM($AM158:AM158)+AN13*$M$146)&gt;$M$148,$M$148-SUM($AM158:AM158),AN13*$M$146)),2)</f>
        <v>49.5</v>
      </c>
      <c r="AO158" s="42">
        <f>ROUND(IF(SUM($AM158:AN158)&gt;$M$148,0,IF((SUM($AM158:AN158)+AO13*$M$146)&gt;$M$148,$M$148-SUM($AM158:AN158),AO13*$M$146)),2)</f>
        <v>0</v>
      </c>
      <c r="AP158" s="42">
        <f>ROUND(IF(SUM($AM158:AO158)&gt;$M$148,0,IF((SUM($AM158:AO158)+AP13*$M$146)&gt;$M$148,$M$148-SUM($AM158:AO158),AP13*$M$146)),2)</f>
        <v>0</v>
      </c>
      <c r="AQ158" s="42">
        <f>ROUND(IF(SUM($AM158:AP158)&gt;$M$148,0,IF((SUM($AM158:AP158)+AQ13*$M$146)&gt;$M$148,$M$148-SUM($AM158:AP158),AQ13*$M$146)),2)</f>
        <v>0</v>
      </c>
      <c r="AR158" s="42">
        <f>ROUND(IF(SUM($AM158:AQ158)&gt;$M$148,0,IF((SUM($AM158:AQ158)+AR13*$M$146)&gt;$M$148,$M$148-SUM($AM158:AQ158),AR13*$M$146)),2)</f>
        <v>0</v>
      </c>
      <c r="AS158" s="42">
        <f>ROUND(IF(SUM($AM158:AR158)&gt;$M$148,0,IF((SUM($AM158:AR158)+AS13*$M$146)&gt;$M$148,$M$148-SUM($AM158:AR158),AS13*$M$146)),2)</f>
        <v>0</v>
      </c>
      <c r="AT158" s="42">
        <f>ROUND(IF(SUM($AM158:AS158)&gt;$M$148,0,IF((SUM($AM158:AS158)+AT13*$M$146)&gt;$M$148,$M$148-SUM($AM158:AS158),AT13*$M$146)),2)</f>
        <v>0</v>
      </c>
      <c r="AU158" s="42">
        <f>ROUND(IF(SUM($AM158:AT158)&gt;$M$148,0,IF((SUM($AM158:AT158)+AU13*$M$146)&gt;$M$148,$M$148-SUM($AM158:AT158),AU13*$M$146)),2)</f>
        <v>0</v>
      </c>
      <c r="AV158" s="42">
        <f>ROUND(IF(SUM($AM158:AU158)&gt;$M$148,0,IF((SUM($AM158:AU158)+AV13*$M$146)&gt;$M$148,$M$148-SUM($AM158:AU158),AV13*$M$146)),2)</f>
        <v>0</v>
      </c>
      <c r="AW158" s="42">
        <f>ROUND(IF(SUM($AM158:AV158)&gt;$M$148,0,IF((SUM($AM158:AV158)+AW13*$M$146)&gt;$M$148,$M$148-SUM($AM158:AV158),AW13*$M$146)),2)</f>
        <v>0</v>
      </c>
      <c r="AX158" s="42">
        <f>ROUND(IF(SUM($AM158:AW158)&gt;$M$148,0,IF((SUM($AM158:AW158)+AX13*$M$146)&gt;$M$148,$M$148-SUM($AM158:AW158),AX13*$M$146)),2)</f>
        <v>0</v>
      </c>
    </row>
    <row r="159" spans="1:50" x14ac:dyDescent="0.3">
      <c r="A159" s="38" t="str">
        <f t="shared" si="64"/>
        <v>Software Escalation Engineer</v>
      </c>
      <c r="O159" s="42">
        <f>ROUND(IF(SUM($N159:N159)&gt;$M$148,0,IF((SUM($N159:N159)+O14*$M$146)&gt;$M$148,$M$148-SUM($N159:N159),O14*$M$146)),2)</f>
        <v>0</v>
      </c>
      <c r="P159" s="42">
        <f>ROUND(IF(SUM($O159:O159)&gt;$M$148,0,IF((SUM($O159:O159)+P14*$M$146)&gt;$M$148,$M$148-SUM($O159:O159),P14*$M$146)),2)</f>
        <v>0</v>
      </c>
      <c r="Q159" s="42">
        <f>ROUND(IF(SUM($O159:P159)&gt;$M$148,0,IF((SUM($O159:P159)+Q14*$M$146)&gt;$M$148,$M$148-SUM($O159:P159),Q14*$M$146)),2)</f>
        <v>0</v>
      </c>
      <c r="R159" s="42">
        <f>ROUND(IF(SUM($O159:Q159)&gt;$M$148,0,IF((SUM($O159:Q159)+R14*$M$146)&gt;$M$148,$M$148-SUM($O159:Q159),R14*$M$146)),2)</f>
        <v>0</v>
      </c>
      <c r="S159" s="42">
        <f>ROUND(IF(SUM($O159:R159)&gt;$M$148,0,IF((SUM($O159:R159)+S14*$M$146)&gt;$M$148,$M$148-SUM($O159:R159),S14*$M$146)),2)</f>
        <v>0</v>
      </c>
      <c r="T159" s="42">
        <f>ROUND(IF(SUM($O159:S159)&gt;$M$148,0,IF((SUM($O159:S159)+T14*$M$146)&gt;$M$148,$M$148-SUM($O159:S159),T14*$M$146)),2)</f>
        <v>0</v>
      </c>
      <c r="U159" s="42">
        <f>ROUND(IF(SUM($O159:T159)&gt;$M$148,0,IF((SUM($O159:T159)+U14*$M$146)&gt;$M$148,$M$148-SUM($O159:T159),U14*$M$146)),2)</f>
        <v>0</v>
      </c>
      <c r="V159" s="42">
        <f>ROUND(IF(SUM($O159:U159)&gt;$M$148,0,IF((SUM($O159:U159)+V14*$M$146)&gt;$M$148,$M$148-SUM($O159:U159),V14*$M$146)),2)</f>
        <v>0</v>
      </c>
      <c r="W159" s="42">
        <f>ROUND(IF(SUM($O159:V159)&gt;$M$148,0,IF((SUM($O159:V159)+W14*$M$146)&gt;$M$148,$M$148-SUM($O159:V159),W14*$M$146)),2)</f>
        <v>0</v>
      </c>
      <c r="X159" s="42">
        <f>ROUND(IF(SUM($O159:W159)&gt;$M$148,0,IF((SUM($O159:W159)+X14*$M$146)&gt;$M$148,$M$148-SUM($O159:W159),X14*$M$146)),2)</f>
        <v>0</v>
      </c>
      <c r="Y159" s="42">
        <f>ROUND(IF(SUM($O159:X159)&gt;$M$148,0,IF((SUM($O159:X159)+Y14*$M$146)&gt;$M$148,$M$148-SUM($O159:X159),Y14*$M$146)),2)</f>
        <v>0</v>
      </c>
      <c r="Z159" s="42">
        <f>ROUND(IF(SUM($O159:Y159)&gt;$M$148,0,IF((SUM($O159:Y159)+Z14*$M$146)&gt;$M$148,$M$148-SUM($O159:Y159),Z14*$M$146)),2)</f>
        <v>180</v>
      </c>
      <c r="AA159" s="42">
        <f>ROUND(IF(SUM($N159:N159)&gt;$M$148,0,IF((SUM($N159:N159)+AA14*$M$146)&gt;$M$148,$M$148-SUM($N159:N159),AA14*$M$146)),2)</f>
        <v>180</v>
      </c>
      <c r="AB159" s="42">
        <f>ROUND(IF(SUM($AA159:AA159)&gt;$M$148,0,IF((SUM($AA159:AA159)+AB14*$M$146)&gt;$M$148,$M$148-SUM($AA159:AA159),AB14*$M$146)),2)</f>
        <v>49.5</v>
      </c>
      <c r="AC159" s="42">
        <f>ROUND(IF(SUM($AA159:AB159)&gt;$M$148,0,IF((SUM($AA159:AB159)+AC14*$M$146)&gt;$M$148,$M$148-SUM($AA159:AB159),AC14*$M$146)),2)</f>
        <v>0</v>
      </c>
      <c r="AD159" s="42">
        <f>ROUND(IF(SUM($AA159:AC159)&gt;$M$148,0,IF((SUM($AA159:AC159)+AD14*$M$146)&gt;$M$148,$M$148-SUM($AA159:AC159),AD14*$M$146)),2)</f>
        <v>0</v>
      </c>
      <c r="AE159" s="42">
        <f>ROUND(IF(SUM($AA159:AD159)&gt;$M$148,0,IF((SUM($AA159:AD159)+AE14*$M$146)&gt;$M$148,$M$148-SUM($AA159:AD159),AE14*$M$146)),2)</f>
        <v>0</v>
      </c>
      <c r="AF159" s="42">
        <f>ROUND(IF(SUM($AA159:AE159)&gt;$M$148,0,IF((SUM($AA159:AE159)+AF14*$M$146)&gt;$M$148,$M$148-SUM($AA159:AE159),AF14*$M$146)),2)</f>
        <v>0</v>
      </c>
      <c r="AG159" s="42">
        <f>ROUND(IF(SUM($AA159:AF159)&gt;$M$148,0,IF((SUM($AA159:AF159)+AG14*$M$146)&gt;$M$148,$M$148-SUM($AA159:AF159),AG14*$M$146)),2)</f>
        <v>0</v>
      </c>
      <c r="AH159" s="42">
        <f>ROUND(IF(SUM($AA159:AG159)&gt;$M$148,0,IF((SUM($AA159:AG159)+AH14*$M$146)&gt;$M$148,$M$148-SUM($AA159:AG159),AH14*$M$146)),2)</f>
        <v>0</v>
      </c>
      <c r="AI159" s="42">
        <f>ROUND(IF(SUM($AA159:AH159)&gt;$M$148,0,IF((SUM($AA159:AH159)+AI14*$M$146)&gt;$M$148,$M$148-SUM($AA159:AH159),AI14*$M$146)),2)</f>
        <v>0</v>
      </c>
      <c r="AJ159" s="42">
        <f>ROUND(IF(SUM($AA159:AI159)&gt;$M$148,0,IF((SUM($AA159:AI159)+AJ14*$M$146)&gt;$M$148,$M$148-SUM($AA159:AI159),AJ14*$M$146)),2)</f>
        <v>0</v>
      </c>
      <c r="AK159" s="42">
        <f>ROUND(IF(SUM($AA159:AJ159)&gt;$M$148,0,IF((SUM($AA159:AJ159)+AK14*$M$146)&gt;$M$148,$M$148-SUM($AA159:AJ159),AK14*$M$146)),2)</f>
        <v>0</v>
      </c>
      <c r="AL159" s="42">
        <f>ROUND(IF(SUM($AA159:AK159)&gt;$M$148,0,IF((SUM($AA159:AK159)+AL14*$M$146)&gt;$M$148,$M$148-SUM($AA159:AK159),AL14*$M$146)),2)</f>
        <v>0</v>
      </c>
      <c r="AM159" s="42">
        <f>ROUND(IF(SUM($N159:N159)&gt;$M$148,0,IF((SUM($N159:N159)+AM14*$M$146)&gt;$M$148,$M$148-SUM($N159:N159),AM14*$M$146)),2)</f>
        <v>180</v>
      </c>
      <c r="AN159" s="42">
        <f>ROUND(IF(SUM($AM159:AM159)&gt;$M$148,0,IF((SUM($AM159:AM159)+AN14*$M$146)&gt;$M$148,$M$148-SUM($AM159:AM159),AN14*$M$146)),2)</f>
        <v>49.5</v>
      </c>
      <c r="AO159" s="42">
        <f>ROUND(IF(SUM($AM159:AN159)&gt;$M$148,0,IF((SUM($AM159:AN159)+AO14*$M$146)&gt;$M$148,$M$148-SUM($AM159:AN159),AO14*$M$146)),2)</f>
        <v>0</v>
      </c>
      <c r="AP159" s="42">
        <f>ROUND(IF(SUM($AM159:AO159)&gt;$M$148,0,IF((SUM($AM159:AO159)+AP14*$M$146)&gt;$M$148,$M$148-SUM($AM159:AO159),AP14*$M$146)),2)</f>
        <v>0</v>
      </c>
      <c r="AQ159" s="42">
        <f>ROUND(IF(SUM($AM159:AP159)&gt;$M$148,0,IF((SUM($AM159:AP159)+AQ14*$M$146)&gt;$M$148,$M$148-SUM($AM159:AP159),AQ14*$M$146)),2)</f>
        <v>0</v>
      </c>
      <c r="AR159" s="42">
        <f>ROUND(IF(SUM($AM159:AQ159)&gt;$M$148,0,IF((SUM($AM159:AQ159)+AR14*$M$146)&gt;$M$148,$M$148-SUM($AM159:AQ159),AR14*$M$146)),2)</f>
        <v>0</v>
      </c>
      <c r="AS159" s="42">
        <f>ROUND(IF(SUM($AM159:AR159)&gt;$M$148,0,IF((SUM($AM159:AR159)+AS14*$M$146)&gt;$M$148,$M$148-SUM($AM159:AR159),AS14*$M$146)),2)</f>
        <v>0</v>
      </c>
      <c r="AT159" s="42">
        <f>ROUND(IF(SUM($AM159:AS159)&gt;$M$148,0,IF((SUM($AM159:AS159)+AT14*$M$146)&gt;$M$148,$M$148-SUM($AM159:AS159),AT14*$M$146)),2)</f>
        <v>0</v>
      </c>
      <c r="AU159" s="42">
        <f>ROUND(IF(SUM($AM159:AT159)&gt;$M$148,0,IF((SUM($AM159:AT159)+AU14*$M$146)&gt;$M$148,$M$148-SUM($AM159:AT159),AU14*$M$146)),2)</f>
        <v>0</v>
      </c>
      <c r="AV159" s="42">
        <f>ROUND(IF(SUM($AM159:AU159)&gt;$M$148,0,IF((SUM($AM159:AU159)+AV14*$M$146)&gt;$M$148,$M$148-SUM($AM159:AU159),AV14*$M$146)),2)</f>
        <v>0</v>
      </c>
      <c r="AW159" s="42">
        <f>ROUND(IF(SUM($AM159:AV159)&gt;$M$148,0,IF((SUM($AM159:AV159)+AW14*$M$146)&gt;$M$148,$M$148-SUM($AM159:AV159),AW14*$M$146)),2)</f>
        <v>0</v>
      </c>
      <c r="AX159" s="42">
        <f>ROUND(IF(SUM($AM159:AW159)&gt;$M$148,0,IF((SUM($AM159:AW159)+AX14*$M$146)&gt;$M$148,$M$148-SUM($AM159:AW159),AX14*$M$146)),2)</f>
        <v>0</v>
      </c>
    </row>
    <row r="160" spans="1:50" x14ac:dyDescent="0.3">
      <c r="A160" s="38" t="str">
        <f t="shared" si="64"/>
        <v xml:space="preserve">General Admin  </v>
      </c>
      <c r="O160" s="42">
        <f>ROUND(IF(SUM($N160:N160)&gt;$M$148,0,IF((SUM($N160:N160)+O15*$M$146)&gt;$M$148,$M$148-SUM($N160:N160),O15*$M$146)),2)</f>
        <v>0</v>
      </c>
      <c r="P160" s="42">
        <f>ROUND(IF(SUM($O160:O160)&gt;$M$148,0,IF((SUM($O160:O160)+P15*$M$146)&gt;$M$148,$M$148-SUM($O160:O160),P15*$M$146)),2)</f>
        <v>0</v>
      </c>
      <c r="Q160" s="42">
        <f>ROUND(IF(SUM($O160:P160)&gt;$M$148,0,IF((SUM($O160:P160)+Q15*$M$146)&gt;$M$148,$M$148-SUM($O160:P160),Q15*$M$146)),2)</f>
        <v>78.75</v>
      </c>
      <c r="R160" s="42">
        <f>ROUND(IF(SUM($O160:Q160)&gt;$M$148,0,IF((SUM($O160:Q160)+R15*$M$146)&gt;$M$148,$M$148-SUM($O160:Q160),R15*$M$146)),2)</f>
        <v>78.75</v>
      </c>
      <c r="S160" s="42">
        <f>ROUND(IF(SUM($O160:R160)&gt;$M$148,0,IF((SUM($O160:R160)+S15*$M$146)&gt;$M$148,$M$148-SUM($O160:R160),S15*$M$146)),2)</f>
        <v>72</v>
      </c>
      <c r="T160" s="42">
        <f>ROUND(IF(SUM($O160:S160)&gt;$M$148,0,IF((SUM($O160:S160)+T15*$M$146)&gt;$M$148,$M$148-SUM($O160:S160),T15*$M$146)),2)</f>
        <v>0</v>
      </c>
      <c r="U160" s="42">
        <f>ROUND(IF(SUM($O160:T160)&gt;$M$148,0,IF((SUM($O160:T160)+U15*$M$146)&gt;$M$148,$M$148-SUM($O160:T160),U15*$M$146)),2)</f>
        <v>0</v>
      </c>
      <c r="V160" s="42">
        <f>ROUND(IF(SUM($O160:U160)&gt;$M$148,0,IF((SUM($O160:U160)+V15*$M$146)&gt;$M$148,$M$148-SUM($O160:U160),V15*$M$146)),2)</f>
        <v>0</v>
      </c>
      <c r="W160" s="42">
        <f>ROUND(IF(SUM($O160:V160)&gt;$M$148,0,IF((SUM($O160:V160)+W15*$M$146)&gt;$M$148,$M$148-SUM($O160:V160),W15*$M$146)),2)</f>
        <v>0</v>
      </c>
      <c r="X160" s="42">
        <f>ROUND(IF(SUM($O160:W160)&gt;$M$148,0,IF((SUM($O160:W160)+X15*$M$146)&gt;$M$148,$M$148-SUM($O160:W160),X15*$M$146)),2)</f>
        <v>0</v>
      </c>
      <c r="Y160" s="42">
        <f>ROUND(IF(SUM($O160:X160)&gt;$M$148,0,IF((SUM($O160:X160)+Y15*$M$146)&gt;$M$148,$M$148-SUM($O160:X160),Y15*$M$146)),2)</f>
        <v>0</v>
      </c>
      <c r="Z160" s="42">
        <f>ROUND(IF(SUM($O160:Y160)&gt;$M$148,0,IF((SUM($O160:Y160)+Z15*$M$146)&gt;$M$148,$M$148-SUM($O160:Y160),Z15*$M$146)),2)</f>
        <v>0</v>
      </c>
      <c r="AA160" s="42">
        <f>ROUND(IF(SUM($N160:N160)&gt;$M$148,0,IF((SUM($N160:N160)+AA15*$M$146)&gt;$M$148,$M$148-SUM($N160:N160),AA15*$M$146)),2)</f>
        <v>94.5</v>
      </c>
      <c r="AB160" s="42">
        <f>ROUND(IF(SUM($AA160:AA160)&gt;$M$148,0,IF((SUM($AA160:AA160)+AB15*$M$146)&gt;$M$148,$M$148-SUM($AA160:AA160),AB15*$M$146)),2)</f>
        <v>94.5</v>
      </c>
      <c r="AC160" s="42">
        <f>ROUND(IF(SUM($AA160:AB160)&gt;$M$148,0,IF((SUM($AA160:AB160)+AC15*$M$146)&gt;$M$148,$M$148-SUM($AA160:AB160),AC15*$M$146)),2)</f>
        <v>40.5</v>
      </c>
      <c r="AD160" s="42">
        <f>ROUND(IF(SUM($AA160:AC160)&gt;$M$148,0,IF((SUM($AA160:AC160)+AD15*$M$146)&gt;$M$148,$M$148-SUM($AA160:AC160),AD15*$M$146)),2)</f>
        <v>0</v>
      </c>
      <c r="AE160" s="42">
        <f>ROUND(IF(SUM($AA160:AD160)&gt;$M$148,0,IF((SUM($AA160:AD160)+AE15*$M$146)&gt;$M$148,$M$148-SUM($AA160:AD160),AE15*$M$146)),2)</f>
        <v>0</v>
      </c>
      <c r="AF160" s="42">
        <f>ROUND(IF(SUM($AA160:AE160)&gt;$M$148,0,IF((SUM($AA160:AE160)+AF15*$M$146)&gt;$M$148,$M$148-SUM($AA160:AE160),AF15*$M$146)),2)</f>
        <v>0</v>
      </c>
      <c r="AG160" s="42">
        <f>ROUND(IF(SUM($AA160:AF160)&gt;$M$148,0,IF((SUM($AA160:AF160)+AG15*$M$146)&gt;$M$148,$M$148-SUM($AA160:AF160),AG15*$M$146)),2)</f>
        <v>0</v>
      </c>
      <c r="AH160" s="42">
        <f>ROUND(IF(SUM($AA160:AG160)&gt;$M$148,0,IF((SUM($AA160:AG160)+AH15*$M$146)&gt;$M$148,$M$148-SUM($AA160:AG160),AH15*$M$146)),2)</f>
        <v>0</v>
      </c>
      <c r="AI160" s="42">
        <f>ROUND(IF(SUM($AA160:AH160)&gt;$M$148,0,IF((SUM($AA160:AH160)+AI15*$M$146)&gt;$M$148,$M$148-SUM($AA160:AH160),AI15*$M$146)),2)</f>
        <v>0</v>
      </c>
      <c r="AJ160" s="42">
        <f>ROUND(IF(SUM($AA160:AI160)&gt;$M$148,0,IF((SUM($AA160:AI160)+AJ15*$M$146)&gt;$M$148,$M$148-SUM($AA160:AI160),AJ15*$M$146)),2)</f>
        <v>0</v>
      </c>
      <c r="AK160" s="42">
        <f>ROUND(IF(SUM($AA160:AJ160)&gt;$M$148,0,IF((SUM($AA160:AJ160)+AK15*$M$146)&gt;$M$148,$M$148-SUM($AA160:AJ160),AK15*$M$146)),2)</f>
        <v>0</v>
      </c>
      <c r="AL160" s="42">
        <f>ROUND(IF(SUM($AA160:AK160)&gt;$M$148,0,IF((SUM($AA160:AK160)+AL15*$M$146)&gt;$M$148,$M$148-SUM($AA160:AK160),AL15*$M$146)),2)</f>
        <v>0</v>
      </c>
      <c r="AM160" s="42">
        <f>ROUND(IF(SUM($N160:N160)&gt;$M$148,0,IF((SUM($N160:N160)+AM15*$M$146)&gt;$M$148,$M$148-SUM($N160:N160),AM15*$M$146)),2)</f>
        <v>94.5</v>
      </c>
      <c r="AN160" s="42">
        <f>ROUND(IF(SUM($AM160:AM160)&gt;$M$148,0,IF((SUM($AM160:AM160)+AN15*$M$146)&gt;$M$148,$M$148-SUM($AM160:AM160),AN15*$M$146)),2)</f>
        <v>94.5</v>
      </c>
      <c r="AO160" s="42">
        <f>ROUND(IF(SUM($AM160:AN160)&gt;$M$148,0,IF((SUM($AM160:AN160)+AO15*$M$146)&gt;$M$148,$M$148-SUM($AM160:AN160),AO15*$M$146)),2)</f>
        <v>40.5</v>
      </c>
      <c r="AP160" s="42">
        <f>ROUND(IF(SUM($AM160:AO160)&gt;$M$148,0,IF((SUM($AM160:AO160)+AP15*$M$146)&gt;$M$148,$M$148-SUM($AM160:AO160),AP15*$M$146)),2)</f>
        <v>0</v>
      </c>
      <c r="AQ160" s="42">
        <f>ROUND(IF(SUM($AM160:AP160)&gt;$M$148,0,IF((SUM($AM160:AP160)+AQ15*$M$146)&gt;$M$148,$M$148-SUM($AM160:AP160),AQ15*$M$146)),2)</f>
        <v>0</v>
      </c>
      <c r="AR160" s="42">
        <f>ROUND(IF(SUM($AM160:AQ160)&gt;$M$148,0,IF((SUM($AM160:AQ160)+AR15*$M$146)&gt;$M$148,$M$148-SUM($AM160:AQ160),AR15*$M$146)),2)</f>
        <v>0</v>
      </c>
      <c r="AS160" s="42">
        <f>ROUND(IF(SUM($AM160:AR160)&gt;$M$148,0,IF((SUM($AM160:AR160)+AS15*$M$146)&gt;$M$148,$M$148-SUM($AM160:AR160),AS15*$M$146)),2)</f>
        <v>0</v>
      </c>
      <c r="AT160" s="42">
        <f>ROUND(IF(SUM($AM160:AS160)&gt;$M$148,0,IF((SUM($AM160:AS160)+AT15*$M$146)&gt;$M$148,$M$148-SUM($AM160:AS160),AT15*$M$146)),2)</f>
        <v>0</v>
      </c>
      <c r="AU160" s="42">
        <f>ROUND(IF(SUM($AM160:AT160)&gt;$M$148,0,IF((SUM($AM160:AT160)+AU15*$M$146)&gt;$M$148,$M$148-SUM($AM160:AT160),AU15*$M$146)),2)</f>
        <v>0</v>
      </c>
      <c r="AV160" s="42">
        <f>ROUND(IF(SUM($AM160:AU160)&gt;$M$148,0,IF((SUM($AM160:AU160)+AV15*$M$146)&gt;$M$148,$M$148-SUM($AM160:AU160),AV15*$M$146)),2)</f>
        <v>0</v>
      </c>
      <c r="AW160" s="42">
        <f>ROUND(IF(SUM($AM160:AV160)&gt;$M$148,0,IF((SUM($AM160:AV160)+AW15*$M$146)&gt;$M$148,$M$148-SUM($AM160:AV160),AW15*$M$146)),2)</f>
        <v>0</v>
      </c>
      <c r="AX160" s="42">
        <f>ROUND(IF(SUM($AM160:AW160)&gt;$M$148,0,IF((SUM($AM160:AW160)+AX15*$M$146)&gt;$M$148,$M$148-SUM($AM160:AW160),AX15*$M$146)),2)</f>
        <v>0</v>
      </c>
    </row>
    <row r="161" spans="1:50" x14ac:dyDescent="0.3">
      <c r="A161" s="38" t="str">
        <f t="shared" si="64"/>
        <v>Sales Director/Central</v>
      </c>
      <c r="O161" s="42">
        <f>ROUND(IF(SUM($N161:N161)&gt;$M$148,0,IF((SUM($N161:N161)+O16*$M$146)&gt;$M$148,$M$148-SUM($N161:N161),O16*$M$146)),2)</f>
        <v>0</v>
      </c>
      <c r="P161" s="42">
        <f>ROUND(IF(SUM($O161:O161)&gt;$M$148,0,IF((SUM($O161:O161)+P16*$M$146)&gt;$M$148,$M$148-SUM($O161:O161),P16*$M$146)),2)</f>
        <v>0</v>
      </c>
      <c r="Q161" s="42">
        <f>ROUND(IF(SUM($O161:P161)&gt;$M$148,0,IF((SUM($O161:P161)+Q16*$M$146)&gt;$M$148,$M$148-SUM($O161:P161),Q16*$M$146)),2)</f>
        <v>0</v>
      </c>
      <c r="R161" s="42">
        <f>ROUND(IF(SUM($O161:Q161)&gt;$M$148,0,IF((SUM($O161:Q161)+R16*$M$146)&gt;$M$148,$M$148-SUM($O161:Q161),R16*$M$146)),2)</f>
        <v>0</v>
      </c>
      <c r="S161" s="42">
        <f>ROUND(IF(SUM($O161:R161)&gt;$M$148,0,IF((SUM($O161:R161)+S16*$M$146)&gt;$M$148,$M$148-SUM($O161:R161),S16*$M$146)),2)</f>
        <v>0</v>
      </c>
      <c r="T161" s="42">
        <f>ROUND(IF(SUM($O161:S161)&gt;$M$148,0,IF((SUM($O161:S161)+T16*$M$146)&gt;$M$148,$M$148-SUM($O161:S161),T16*$M$146)),2)</f>
        <v>0</v>
      </c>
      <c r="U161" s="42">
        <f>ROUND(IF(SUM($O161:T161)&gt;$M$148,0,IF((SUM($O161:T161)+U16*$M$146)&gt;$M$148,$M$148-SUM($O161:T161),U16*$M$146)),2)</f>
        <v>0</v>
      </c>
      <c r="V161" s="42">
        <f>ROUND(IF(SUM($O161:U161)&gt;$M$148,0,IF((SUM($O161:U161)+V16*$M$146)&gt;$M$148,$M$148-SUM($O161:U161),V16*$M$146)),2)</f>
        <v>0</v>
      </c>
      <c r="W161" s="42">
        <f>ROUND(IF(SUM($O161:V161)&gt;$M$148,0,IF((SUM($O161:V161)+W16*$M$146)&gt;$M$148,$M$148-SUM($O161:V161),W16*$M$146)),2)</f>
        <v>0</v>
      </c>
      <c r="X161" s="42">
        <f>ROUND(IF(SUM($O161:W161)&gt;$M$148,0,IF((SUM($O161:W161)+X16*$M$146)&gt;$M$148,$M$148-SUM($O161:W161),X16*$M$146)),2)</f>
        <v>0</v>
      </c>
      <c r="Y161" s="42">
        <f>ROUND(IF(SUM($O161:X161)&gt;$M$148,0,IF((SUM($O161:X161)+Y16*$M$146)&gt;$M$148,$M$148-SUM($O161:X161),Y16*$M$146)),2)</f>
        <v>0</v>
      </c>
      <c r="Z161" s="42">
        <f>ROUND(IF(SUM($O161:Y161)&gt;$M$148,0,IF((SUM($O161:Y161)+Z16*$M$146)&gt;$M$148,$M$148-SUM($O161:Y161),Z16*$M$146)),2)</f>
        <v>0</v>
      </c>
      <c r="AA161" s="42">
        <f>ROUND(IF(SUM($N161:N161)&gt;$M$148,0,IF((SUM($N161:N161)+AA16*$M$146)&gt;$M$148,$M$148-SUM($N161:N161),AA16*$M$146)),2)</f>
        <v>0</v>
      </c>
      <c r="AB161" s="42">
        <f>ROUND(IF(SUM($AA161:AA161)&gt;$M$148,0,IF((SUM($AA161:AA161)+AB16*$M$146)&gt;$M$148,$M$148-SUM($AA161:AA161),AB16*$M$146)),2)</f>
        <v>207</v>
      </c>
      <c r="AC161" s="42">
        <f>ROUND(IF(SUM($AA161:AB161)&gt;$M$148,0,IF((SUM($AA161:AB161)+AC16*$M$146)&gt;$M$148,$M$148-SUM($AA161:AB161),AC16*$M$146)),2)</f>
        <v>22.5</v>
      </c>
      <c r="AD161" s="42">
        <f>ROUND(IF(SUM($AA161:AC161)&gt;$M$148,0,IF((SUM($AA161:AC161)+AD16*$M$146)&gt;$M$148,$M$148-SUM($AA161:AC161),AD16*$M$146)),2)</f>
        <v>0</v>
      </c>
      <c r="AE161" s="42">
        <f>ROUND(IF(SUM($AA161:AD161)&gt;$M$148,0,IF((SUM($AA161:AD161)+AE16*$M$146)&gt;$M$148,$M$148-SUM($AA161:AD161),AE16*$M$146)),2)</f>
        <v>0</v>
      </c>
      <c r="AF161" s="42">
        <f>ROUND(IF(SUM($AA161:AE161)&gt;$M$148,0,IF((SUM($AA161:AE161)+AF16*$M$146)&gt;$M$148,$M$148-SUM($AA161:AE161),AF16*$M$146)),2)</f>
        <v>0</v>
      </c>
      <c r="AG161" s="42">
        <f>ROUND(IF(SUM($AA161:AF161)&gt;$M$148,0,IF((SUM($AA161:AF161)+AG16*$M$146)&gt;$M$148,$M$148-SUM($AA161:AF161),AG16*$M$146)),2)</f>
        <v>0</v>
      </c>
      <c r="AH161" s="42">
        <f>ROUND(IF(SUM($AA161:AG161)&gt;$M$148,0,IF((SUM($AA161:AG161)+AH16*$M$146)&gt;$M$148,$M$148-SUM($AA161:AG161),AH16*$M$146)),2)</f>
        <v>0</v>
      </c>
      <c r="AI161" s="42">
        <f>ROUND(IF(SUM($AA161:AH161)&gt;$M$148,0,IF((SUM($AA161:AH161)+AI16*$M$146)&gt;$M$148,$M$148-SUM($AA161:AH161),AI16*$M$146)),2)</f>
        <v>0</v>
      </c>
      <c r="AJ161" s="42">
        <f>ROUND(IF(SUM($AA161:AI161)&gt;$M$148,0,IF((SUM($AA161:AI161)+AJ16*$M$146)&gt;$M$148,$M$148-SUM($AA161:AI161),AJ16*$M$146)),2)</f>
        <v>0</v>
      </c>
      <c r="AK161" s="42">
        <f>ROUND(IF(SUM($AA161:AJ161)&gt;$M$148,0,IF((SUM($AA161:AJ161)+AK16*$M$146)&gt;$M$148,$M$148-SUM($AA161:AJ161),AK16*$M$146)),2)</f>
        <v>0</v>
      </c>
      <c r="AL161" s="42">
        <f>ROUND(IF(SUM($AA161:AK161)&gt;$M$148,0,IF((SUM($AA161:AK161)+AL16*$M$146)&gt;$M$148,$M$148-SUM($AA161:AK161),AL16*$M$146)),2)</f>
        <v>0</v>
      </c>
      <c r="AM161" s="42">
        <f>ROUND(IF(SUM($N161:N161)&gt;$M$148,0,IF((SUM($N161:N161)+AM16*$M$146)&gt;$M$148,$M$148-SUM($N161:N161),AM16*$M$146)),2)</f>
        <v>207</v>
      </c>
      <c r="AN161" s="42">
        <f>ROUND(IF(SUM($AM161:AM161)&gt;$M$148,0,IF((SUM($AM161:AM161)+AN16*$M$146)&gt;$M$148,$M$148-SUM($AM161:AM161),AN16*$M$146)),2)</f>
        <v>22.5</v>
      </c>
      <c r="AO161" s="42">
        <f>ROUND(IF(SUM($AM161:AN161)&gt;$M$148,0,IF((SUM($AM161:AN161)+AO16*$M$146)&gt;$M$148,$M$148-SUM($AM161:AN161),AO16*$M$146)),2)</f>
        <v>0</v>
      </c>
      <c r="AP161" s="42">
        <f>ROUND(IF(SUM($AM161:AO161)&gt;$M$148,0,IF((SUM($AM161:AO161)+AP16*$M$146)&gt;$M$148,$M$148-SUM($AM161:AO161),AP16*$M$146)),2)</f>
        <v>0</v>
      </c>
      <c r="AQ161" s="42">
        <f>ROUND(IF(SUM($AM161:AP161)&gt;$M$148,0,IF((SUM($AM161:AP161)+AQ16*$M$146)&gt;$M$148,$M$148-SUM($AM161:AP161),AQ16*$M$146)),2)</f>
        <v>0</v>
      </c>
      <c r="AR161" s="42">
        <f>ROUND(IF(SUM($AM161:AQ161)&gt;$M$148,0,IF((SUM($AM161:AQ161)+AR16*$M$146)&gt;$M$148,$M$148-SUM($AM161:AQ161),AR16*$M$146)),2)</f>
        <v>0</v>
      </c>
      <c r="AS161" s="42">
        <f>ROUND(IF(SUM($AM161:AR161)&gt;$M$148,0,IF((SUM($AM161:AR161)+AS16*$M$146)&gt;$M$148,$M$148-SUM($AM161:AR161),AS16*$M$146)),2)</f>
        <v>0</v>
      </c>
      <c r="AT161" s="42">
        <f>ROUND(IF(SUM($AM161:AS161)&gt;$M$148,0,IF((SUM($AM161:AS161)+AT16*$M$146)&gt;$M$148,$M$148-SUM($AM161:AS161),AT16*$M$146)),2)</f>
        <v>0</v>
      </c>
      <c r="AU161" s="42">
        <f>ROUND(IF(SUM($AM161:AT161)&gt;$M$148,0,IF((SUM($AM161:AT161)+AU16*$M$146)&gt;$M$148,$M$148-SUM($AM161:AT161),AU16*$M$146)),2)</f>
        <v>0</v>
      </c>
      <c r="AV161" s="42">
        <f>ROUND(IF(SUM($AM161:AU161)&gt;$M$148,0,IF((SUM($AM161:AU161)+AV16*$M$146)&gt;$M$148,$M$148-SUM($AM161:AU161),AV16*$M$146)),2)</f>
        <v>0</v>
      </c>
      <c r="AW161" s="42">
        <f>ROUND(IF(SUM($AM161:AV161)&gt;$M$148,0,IF((SUM($AM161:AV161)+AW16*$M$146)&gt;$M$148,$M$148-SUM($AM161:AV161),AW16*$M$146)),2)</f>
        <v>0</v>
      </c>
      <c r="AX161" s="42">
        <f>ROUND(IF(SUM($AM161:AW161)&gt;$M$148,0,IF((SUM($AM161:AW161)+AX16*$M$146)&gt;$M$148,$M$148-SUM($AM161:AW161),AX16*$M$146)),2)</f>
        <v>0</v>
      </c>
    </row>
    <row r="162" spans="1:50" x14ac:dyDescent="0.3">
      <c r="A162" s="38" t="str">
        <f t="shared" si="64"/>
        <v>Sales Director/West</v>
      </c>
      <c r="O162" s="42">
        <f>ROUND(IF(SUM($N162:N162)&gt;$M$148,0,IF((SUM($N162:N162)+O17*$M$146)&gt;$M$148,$M$148-SUM($N162:N162),O17*$M$146)),2)</f>
        <v>0</v>
      </c>
      <c r="P162" s="42">
        <f>ROUND(IF(SUM($O162:O162)&gt;$M$148,0,IF((SUM($O162:O162)+P17*$M$146)&gt;$M$148,$M$148-SUM($O162:O162),P17*$M$146)),2)</f>
        <v>0</v>
      </c>
      <c r="Q162" s="42">
        <f>ROUND(IF(SUM($O162:P162)&gt;$M$148,0,IF((SUM($O162:P162)+Q17*$M$146)&gt;$M$148,$M$148-SUM($O162:P162),Q17*$M$146)),2)</f>
        <v>0</v>
      </c>
      <c r="R162" s="42">
        <f>ROUND(IF(SUM($O162:Q162)&gt;$M$148,0,IF((SUM($O162:Q162)+R17*$M$146)&gt;$M$148,$M$148-SUM($O162:Q162),R17*$M$146)),2)</f>
        <v>0</v>
      </c>
      <c r="S162" s="42">
        <f>ROUND(IF(SUM($O162:R162)&gt;$M$148,0,IF((SUM($O162:R162)+S17*$M$146)&gt;$M$148,$M$148-SUM($O162:R162),S17*$M$146)),2)</f>
        <v>0</v>
      </c>
      <c r="T162" s="42">
        <f>ROUND(IF(SUM($O162:S162)&gt;$M$148,0,IF((SUM($O162:S162)+T17*$M$146)&gt;$M$148,$M$148-SUM($O162:S162),T17*$M$146)),2)</f>
        <v>0</v>
      </c>
      <c r="U162" s="42">
        <f>ROUND(IF(SUM($O162:T162)&gt;$M$148,0,IF((SUM($O162:T162)+U17*$M$146)&gt;$M$148,$M$148-SUM($O162:T162),U17*$M$146)),2)</f>
        <v>0</v>
      </c>
      <c r="V162" s="42">
        <f>ROUND(IF(SUM($O162:U162)&gt;$M$148,0,IF((SUM($O162:U162)+V17*$M$146)&gt;$M$148,$M$148-SUM($O162:U162),V17*$M$146)),2)</f>
        <v>0</v>
      </c>
      <c r="W162" s="42">
        <f>ROUND(IF(SUM($O162:V162)&gt;$M$148,0,IF((SUM($O162:V162)+W17*$M$146)&gt;$M$148,$M$148-SUM($O162:V162),W17*$M$146)),2)</f>
        <v>0</v>
      </c>
      <c r="X162" s="42">
        <f>ROUND(IF(SUM($O162:W162)&gt;$M$148,0,IF((SUM($O162:W162)+X17*$M$146)&gt;$M$148,$M$148-SUM($O162:W162),X17*$M$146)),2)</f>
        <v>0</v>
      </c>
      <c r="Y162" s="42">
        <f>ROUND(IF(SUM($O162:X162)&gt;$M$148,0,IF((SUM($O162:X162)+Y17*$M$146)&gt;$M$148,$M$148-SUM($O162:X162),Y17*$M$146)),2)</f>
        <v>0</v>
      </c>
      <c r="Z162" s="42">
        <f>ROUND(IF(SUM($O162:Y162)&gt;$M$148,0,IF((SUM($O162:Y162)+Z17*$M$146)&gt;$M$148,$M$148-SUM($O162:Y162),Z17*$M$146)),2)</f>
        <v>0</v>
      </c>
      <c r="AA162" s="42">
        <f>ROUND(IF(SUM($N162:N162)&gt;$M$148,0,IF((SUM($N162:N162)+AA17*$M$146)&gt;$M$148,$M$148-SUM($N162:N162),AA17*$M$146)),2)</f>
        <v>0</v>
      </c>
      <c r="AB162" s="42">
        <f>ROUND(IF(SUM($AA162:AA162)&gt;$M$148,0,IF((SUM($AA162:AA162)+AB17*$M$146)&gt;$M$148,$M$148-SUM($AA162:AA162),AB17*$M$146)),2)</f>
        <v>0</v>
      </c>
      <c r="AC162" s="42">
        <f>ROUND(IF(SUM($AA162:AB162)&gt;$M$148,0,IF((SUM($AA162:AB162)+AC17*$M$146)&gt;$M$148,$M$148-SUM($AA162:AB162),AC17*$M$146)),2)</f>
        <v>0</v>
      </c>
      <c r="AD162" s="42">
        <f>ROUND(IF(SUM($AA162:AC162)&gt;$M$148,0,IF((SUM($AA162:AC162)+AD17*$M$146)&gt;$M$148,$M$148-SUM($AA162:AC162),AD17*$M$146)),2)</f>
        <v>0</v>
      </c>
      <c r="AE162" s="42">
        <f>ROUND(IF(SUM($AA162:AD162)&gt;$M$148,0,IF((SUM($AA162:AD162)+AE17*$M$146)&gt;$M$148,$M$148-SUM($AA162:AD162),AE17*$M$146)),2)</f>
        <v>0</v>
      </c>
      <c r="AF162" s="42">
        <f>ROUND(IF(SUM($AA162:AE162)&gt;$M$148,0,IF((SUM($AA162:AE162)+AF17*$M$146)&gt;$M$148,$M$148-SUM($AA162:AE162),AF17*$M$146)),2)</f>
        <v>0</v>
      </c>
      <c r="AG162" s="42">
        <f>ROUND(IF(SUM($AA162:AF162)&gt;$M$148,0,IF((SUM($AA162:AF162)+AG17*$M$146)&gt;$M$148,$M$148-SUM($AA162:AF162),AG17*$M$146)),2)</f>
        <v>0</v>
      </c>
      <c r="AH162" s="42">
        <f>ROUND(IF(SUM($AA162:AG162)&gt;$M$148,0,IF((SUM($AA162:AG162)+AH17*$M$146)&gt;$M$148,$M$148-SUM($AA162:AG162),AH17*$M$146)),2)</f>
        <v>0</v>
      </c>
      <c r="AI162" s="42">
        <f>ROUND(IF(SUM($AA162:AH162)&gt;$M$148,0,IF((SUM($AA162:AH162)+AI17*$M$146)&gt;$M$148,$M$148-SUM($AA162:AH162),AI17*$M$146)),2)</f>
        <v>0</v>
      </c>
      <c r="AJ162" s="42">
        <f>ROUND(IF(SUM($AA162:AI162)&gt;$M$148,0,IF((SUM($AA162:AI162)+AJ17*$M$146)&gt;$M$148,$M$148-SUM($AA162:AI162),AJ17*$M$146)),2)</f>
        <v>0</v>
      </c>
      <c r="AK162" s="42">
        <f>ROUND(IF(SUM($AA162:AJ162)&gt;$M$148,0,IF((SUM($AA162:AJ162)+AK17*$M$146)&gt;$M$148,$M$148-SUM($AA162:AJ162),AK17*$M$146)),2)</f>
        <v>0</v>
      </c>
      <c r="AL162" s="42">
        <f>ROUND(IF(SUM($AA162:AK162)&gt;$M$148,0,IF((SUM($AA162:AK162)+AL17*$M$146)&gt;$M$148,$M$148-SUM($AA162:AK162),AL17*$M$146)),2)</f>
        <v>0</v>
      </c>
      <c r="AM162" s="42">
        <f>ROUND(IF(SUM($N162:N162)&gt;$M$148,0,IF((SUM($N162:N162)+AM17*$M$146)&gt;$M$148,$M$148-SUM($N162:N162),AM17*$M$146)),2)</f>
        <v>207</v>
      </c>
      <c r="AN162" s="42">
        <f>ROUND(IF(SUM($AM162:AM162)&gt;$M$148,0,IF((SUM($AM162:AM162)+AN17*$M$146)&gt;$M$148,$M$148-SUM($AM162:AM162),AN17*$M$146)),2)</f>
        <v>22.5</v>
      </c>
      <c r="AO162" s="42">
        <f>ROUND(IF(SUM($AM162:AN162)&gt;$M$148,0,IF((SUM($AM162:AN162)+AO17*$M$146)&gt;$M$148,$M$148-SUM($AM162:AN162),AO17*$M$146)),2)</f>
        <v>0</v>
      </c>
      <c r="AP162" s="42">
        <f>ROUND(IF(SUM($AM162:AO162)&gt;$M$148,0,IF((SUM($AM162:AO162)+AP17*$M$146)&gt;$M$148,$M$148-SUM($AM162:AO162),AP17*$M$146)),2)</f>
        <v>0</v>
      </c>
      <c r="AQ162" s="42">
        <f>ROUND(IF(SUM($AM162:AP162)&gt;$M$148,0,IF((SUM($AM162:AP162)+AQ17*$M$146)&gt;$M$148,$M$148-SUM($AM162:AP162),AQ17*$M$146)),2)</f>
        <v>0</v>
      </c>
      <c r="AR162" s="42">
        <f>ROUND(IF(SUM($AM162:AQ162)&gt;$M$148,0,IF((SUM($AM162:AQ162)+AR17*$M$146)&gt;$M$148,$M$148-SUM($AM162:AQ162),AR17*$M$146)),2)</f>
        <v>0</v>
      </c>
      <c r="AS162" s="42">
        <f>ROUND(IF(SUM($AM162:AR162)&gt;$M$148,0,IF((SUM($AM162:AR162)+AS17*$M$146)&gt;$M$148,$M$148-SUM($AM162:AR162),AS17*$M$146)),2)</f>
        <v>0</v>
      </c>
      <c r="AT162" s="42">
        <f>ROUND(IF(SUM($AM162:AS162)&gt;$M$148,0,IF((SUM($AM162:AS162)+AT17*$M$146)&gt;$M$148,$M$148-SUM($AM162:AS162),AT17*$M$146)),2)</f>
        <v>0</v>
      </c>
      <c r="AU162" s="42">
        <f>ROUND(IF(SUM($AM162:AT162)&gt;$M$148,0,IF((SUM($AM162:AT162)+AU17*$M$146)&gt;$M$148,$M$148-SUM($AM162:AT162),AU17*$M$146)),2)</f>
        <v>0</v>
      </c>
      <c r="AV162" s="42">
        <f>ROUND(IF(SUM($AM162:AU162)&gt;$M$148,0,IF((SUM($AM162:AU162)+AV17*$M$146)&gt;$M$148,$M$148-SUM($AM162:AU162),AV17*$M$146)),2)</f>
        <v>0</v>
      </c>
      <c r="AW162" s="42">
        <f>ROUND(IF(SUM($AM162:AV162)&gt;$M$148,0,IF((SUM($AM162:AV162)+AW17*$M$146)&gt;$M$148,$M$148-SUM($AM162:AV162),AW17*$M$146)),2)</f>
        <v>0</v>
      </c>
      <c r="AX162" s="42">
        <f>ROUND(IF(SUM($AM162:AW162)&gt;$M$148,0,IF((SUM($AM162:AW162)+AX17*$M$146)&gt;$M$148,$M$148-SUM($AM162:AW162),AX17*$M$146)),2)</f>
        <v>0</v>
      </c>
    </row>
    <row r="163" spans="1:50" x14ac:dyDescent="0.3">
      <c r="A163" s="38" t="str">
        <f t="shared" si="64"/>
        <v>Inside Sales</v>
      </c>
      <c r="O163" s="42">
        <f>ROUND(IF(SUM($N163:N163)&gt;$M$148,0,IF((SUM($N163:N163)+O18*$M$146)&gt;$M$148,$M$148-SUM($N163:N163),O18*$M$146)),2)</f>
        <v>0</v>
      </c>
      <c r="P163" s="42">
        <f>ROUND(IF(SUM($O163:O163)&gt;$M$148,0,IF((SUM($O163:O163)+P18*$M$146)&gt;$M$148,$M$148-SUM($O163:O163),P18*$M$146)),2)</f>
        <v>0</v>
      </c>
      <c r="Q163" s="42">
        <f>ROUND(IF(SUM($O163:P163)&gt;$M$148,0,IF((SUM($O163:P163)+Q18*$M$146)&gt;$M$148,$M$148-SUM($O163:P163),Q18*$M$146)),2)</f>
        <v>0</v>
      </c>
      <c r="R163" s="42">
        <f>ROUND(IF(SUM($O163:Q163)&gt;$M$148,0,IF((SUM($O163:Q163)+R18*$M$146)&gt;$M$148,$M$148-SUM($O163:Q163),R18*$M$146)),2)</f>
        <v>0</v>
      </c>
      <c r="S163" s="42">
        <f>ROUND(IF(SUM($O163:R163)&gt;$M$148,0,IF((SUM($O163:R163)+S18*$M$146)&gt;$M$148,$M$148-SUM($O163:R163),S18*$M$146)),2)</f>
        <v>0</v>
      </c>
      <c r="T163" s="42">
        <f>ROUND(IF(SUM($O163:S163)&gt;$M$148,0,IF((SUM($O163:S163)+T18*$M$146)&gt;$M$148,$M$148-SUM($O163:S163),T18*$M$146)),2)</f>
        <v>0</v>
      </c>
      <c r="U163" s="42">
        <f>ROUND(IF(SUM($O163:T163)&gt;$M$148,0,IF((SUM($O163:T163)+U18*$M$146)&gt;$M$148,$M$148-SUM($O163:T163),U18*$M$146)),2)</f>
        <v>0</v>
      </c>
      <c r="V163" s="42">
        <f>ROUND(IF(SUM($O163:U163)&gt;$M$148,0,IF((SUM($O163:U163)+V18*$M$146)&gt;$M$148,$M$148-SUM($O163:U163),V18*$M$146)),2)</f>
        <v>0</v>
      </c>
      <c r="W163" s="42">
        <f>ROUND(IF(SUM($O163:V163)&gt;$M$148,0,IF((SUM($O163:V163)+W18*$M$146)&gt;$M$148,$M$148-SUM($O163:V163),W18*$M$146)),2)</f>
        <v>0</v>
      </c>
      <c r="X163" s="42">
        <f>ROUND(IF(SUM($O163:W163)&gt;$M$148,0,IF((SUM($O163:W163)+X18*$M$146)&gt;$M$148,$M$148-SUM($O163:W163),X18*$M$146)),2)</f>
        <v>0</v>
      </c>
      <c r="Y163" s="42">
        <f>ROUND(IF(SUM($O163:X163)&gt;$M$148,0,IF((SUM($O163:X163)+Y18*$M$146)&gt;$M$148,$M$148-SUM($O163:X163),Y18*$M$146)),2)</f>
        <v>0</v>
      </c>
      <c r="Z163" s="42">
        <f>ROUND(IF(SUM($O163:Y163)&gt;$M$148,0,IF((SUM($O163:Y163)+Z18*$M$146)&gt;$M$148,$M$148-SUM($O163:Y163),Z18*$M$146)),2)</f>
        <v>0</v>
      </c>
      <c r="AA163" s="42">
        <f>ROUND(IF(SUM($N163:N163)&gt;$M$148,0,IF((SUM($N163:N163)+AA18*$M$146)&gt;$M$148,$M$148-SUM($N163:N163),AA18*$M$146)),2)</f>
        <v>135</v>
      </c>
      <c r="AB163" s="42">
        <f>ROUND(IF(SUM($AA163:AA163)&gt;$M$148,0,IF((SUM($AA163:AA163)+AB18*$M$146)&gt;$M$148,$M$148-SUM($AA163:AA163),AB18*$M$146)),2)</f>
        <v>94.5</v>
      </c>
      <c r="AC163" s="42">
        <f>ROUND(IF(SUM($AA163:AB163)&gt;$M$148,0,IF((SUM($AA163:AB163)+AC18*$M$146)&gt;$M$148,$M$148-SUM($AA163:AB163),AC18*$M$146)),2)</f>
        <v>0</v>
      </c>
      <c r="AD163" s="42">
        <f>ROUND(IF(SUM($AA163:AC163)&gt;$M$148,0,IF((SUM($AA163:AC163)+AD18*$M$146)&gt;$M$148,$M$148-SUM($AA163:AC163),AD18*$M$146)),2)</f>
        <v>0</v>
      </c>
      <c r="AE163" s="42">
        <f>ROUND(IF(SUM($AA163:AD163)&gt;$M$148,0,IF((SUM($AA163:AD163)+AE18*$M$146)&gt;$M$148,$M$148-SUM($AA163:AD163),AE18*$M$146)),2)</f>
        <v>0</v>
      </c>
      <c r="AF163" s="42">
        <f>ROUND(IF(SUM($AA163:AE163)&gt;$M$148,0,IF((SUM($AA163:AE163)+AF18*$M$146)&gt;$M$148,$M$148-SUM($AA163:AE163),AF18*$M$146)),2)</f>
        <v>0</v>
      </c>
      <c r="AG163" s="42">
        <f>ROUND(IF(SUM($AA163:AF163)&gt;$M$148,0,IF((SUM($AA163:AF163)+AG18*$M$146)&gt;$M$148,$M$148-SUM($AA163:AF163),AG18*$M$146)),2)</f>
        <v>0</v>
      </c>
      <c r="AH163" s="42">
        <f>ROUND(IF(SUM($AA163:AG163)&gt;$M$148,0,IF((SUM($AA163:AG163)+AH18*$M$146)&gt;$M$148,$M$148-SUM($AA163:AG163),AH18*$M$146)),2)</f>
        <v>0</v>
      </c>
      <c r="AI163" s="42">
        <f>ROUND(IF(SUM($AA163:AH163)&gt;$M$148,0,IF((SUM($AA163:AH163)+AI18*$M$146)&gt;$M$148,$M$148-SUM($AA163:AH163),AI18*$M$146)),2)</f>
        <v>0</v>
      </c>
      <c r="AJ163" s="42">
        <f>ROUND(IF(SUM($AA163:AI163)&gt;$M$148,0,IF((SUM($AA163:AI163)+AJ18*$M$146)&gt;$M$148,$M$148-SUM($AA163:AI163),AJ18*$M$146)),2)</f>
        <v>0</v>
      </c>
      <c r="AK163" s="42">
        <f>ROUND(IF(SUM($AA163:AJ163)&gt;$M$148,0,IF((SUM($AA163:AJ163)+AK18*$M$146)&gt;$M$148,$M$148-SUM($AA163:AJ163),AK18*$M$146)),2)</f>
        <v>0</v>
      </c>
      <c r="AL163" s="42">
        <f>ROUND(IF(SUM($AA163:AK163)&gt;$M$148,0,IF((SUM($AA163:AK163)+AL18*$M$146)&gt;$M$148,$M$148-SUM($AA163:AK163),AL18*$M$146)),2)</f>
        <v>0</v>
      </c>
      <c r="AM163" s="42">
        <f>ROUND(IF(SUM($N163:N163)&gt;$M$148,0,IF((SUM($N163:N163)+AM18*$M$146)&gt;$M$148,$M$148-SUM($N163:N163),AM18*$M$146)),2)</f>
        <v>135</v>
      </c>
      <c r="AN163" s="42">
        <f>ROUND(IF(SUM($AM163:AM163)&gt;$M$148,0,IF((SUM($AM163:AM163)+AN18*$M$146)&gt;$M$148,$M$148-SUM($AM163:AM163),AN18*$M$146)),2)</f>
        <v>94.5</v>
      </c>
      <c r="AO163" s="42">
        <f>ROUND(IF(SUM($AM163:AN163)&gt;$M$148,0,IF((SUM($AM163:AN163)+AO18*$M$146)&gt;$M$148,$M$148-SUM($AM163:AN163),AO18*$M$146)),2)</f>
        <v>0</v>
      </c>
      <c r="AP163" s="42">
        <f>ROUND(IF(SUM($AM163:AO163)&gt;$M$148,0,IF((SUM($AM163:AO163)+AP18*$M$146)&gt;$M$148,$M$148-SUM($AM163:AO163),AP18*$M$146)),2)</f>
        <v>0</v>
      </c>
      <c r="AQ163" s="42">
        <f>ROUND(IF(SUM($AM163:AP163)&gt;$M$148,0,IF((SUM($AM163:AP163)+AQ18*$M$146)&gt;$M$148,$M$148-SUM($AM163:AP163),AQ18*$M$146)),2)</f>
        <v>0</v>
      </c>
      <c r="AR163" s="42">
        <f>ROUND(IF(SUM($AM163:AQ163)&gt;$M$148,0,IF((SUM($AM163:AQ163)+AR18*$M$146)&gt;$M$148,$M$148-SUM($AM163:AQ163),AR18*$M$146)),2)</f>
        <v>0</v>
      </c>
      <c r="AS163" s="42">
        <f>ROUND(IF(SUM($AM163:AR163)&gt;$M$148,0,IF((SUM($AM163:AR163)+AS18*$M$146)&gt;$M$148,$M$148-SUM($AM163:AR163),AS18*$M$146)),2)</f>
        <v>0</v>
      </c>
      <c r="AT163" s="42">
        <f>ROUND(IF(SUM($AM163:AS163)&gt;$M$148,0,IF((SUM($AM163:AS163)+AT18*$M$146)&gt;$M$148,$M$148-SUM($AM163:AS163),AT18*$M$146)),2)</f>
        <v>0</v>
      </c>
      <c r="AU163" s="42">
        <f>ROUND(IF(SUM($AM163:AT163)&gt;$M$148,0,IF((SUM($AM163:AT163)+AU18*$M$146)&gt;$M$148,$M$148-SUM($AM163:AT163),AU18*$M$146)),2)</f>
        <v>0</v>
      </c>
      <c r="AV163" s="42">
        <f>ROUND(IF(SUM($AM163:AU163)&gt;$M$148,0,IF((SUM($AM163:AU163)+AV18*$M$146)&gt;$M$148,$M$148-SUM($AM163:AU163),AV18*$M$146)),2)</f>
        <v>0</v>
      </c>
      <c r="AW163" s="42">
        <f>ROUND(IF(SUM($AM163:AV163)&gt;$M$148,0,IF((SUM($AM163:AV163)+AW18*$M$146)&gt;$M$148,$M$148-SUM($AM163:AV163),AW18*$M$146)),2)</f>
        <v>0</v>
      </c>
      <c r="AX163" s="42">
        <f>ROUND(IF(SUM($AM163:AW163)&gt;$M$148,0,IF((SUM($AM163:AW163)+AX18*$M$146)&gt;$M$148,$M$148-SUM($AM163:AW163),AX18*$M$146)),2)</f>
        <v>0</v>
      </c>
    </row>
    <row r="164" spans="1:50" x14ac:dyDescent="0.3">
      <c r="A164" s="38" t="str">
        <f t="shared" si="64"/>
        <v>Inside Sales</v>
      </c>
      <c r="O164" s="42">
        <f>ROUND(IF(SUM($N164:N164)&gt;$M$148,0,IF((SUM($N164:N164)+O19*$M$146)&gt;$M$148,$M$148-SUM($N164:N164),O19*$M$146)),2)</f>
        <v>0</v>
      </c>
      <c r="P164" s="42">
        <f>ROUND(IF(SUM($O164:O164)&gt;$M$148,0,IF((SUM($O164:O164)+P19*$M$146)&gt;$M$148,$M$148-SUM($O164:O164),P19*$M$146)),2)</f>
        <v>0</v>
      </c>
      <c r="Q164" s="42">
        <f>ROUND(IF(SUM($O164:P164)&gt;$M$148,0,IF((SUM($O164:P164)+Q19*$M$146)&gt;$M$148,$M$148-SUM($O164:P164),Q19*$M$146)),2)</f>
        <v>0</v>
      </c>
      <c r="R164" s="42">
        <f>ROUND(IF(SUM($O164:Q164)&gt;$M$148,0,IF((SUM($O164:Q164)+R19*$M$146)&gt;$M$148,$M$148-SUM($O164:Q164),R19*$M$146)),2)</f>
        <v>0</v>
      </c>
      <c r="S164" s="42">
        <f>ROUND(IF(SUM($O164:R164)&gt;$M$148,0,IF((SUM($O164:R164)+S19*$M$146)&gt;$M$148,$M$148-SUM($O164:R164),S19*$M$146)),2)</f>
        <v>0</v>
      </c>
      <c r="T164" s="42">
        <f>ROUND(IF(SUM($O164:S164)&gt;$M$148,0,IF((SUM($O164:S164)+T19*$M$146)&gt;$M$148,$M$148-SUM($O164:S164),T19*$M$146)),2)</f>
        <v>0</v>
      </c>
      <c r="U164" s="42">
        <f>ROUND(IF(SUM($O164:T164)&gt;$M$148,0,IF((SUM($O164:T164)+U19*$M$146)&gt;$M$148,$M$148-SUM($O164:T164),U19*$M$146)),2)</f>
        <v>0</v>
      </c>
      <c r="V164" s="42">
        <f>ROUND(IF(SUM($O164:U164)&gt;$M$148,0,IF((SUM($O164:U164)+V19*$M$146)&gt;$M$148,$M$148-SUM($O164:U164),V19*$M$146)),2)</f>
        <v>0</v>
      </c>
      <c r="W164" s="42">
        <f>ROUND(IF(SUM($O164:V164)&gt;$M$148,0,IF((SUM($O164:V164)+W19*$M$146)&gt;$M$148,$M$148-SUM($O164:V164),W19*$M$146)),2)</f>
        <v>0</v>
      </c>
      <c r="X164" s="42">
        <f>ROUND(IF(SUM($O164:W164)&gt;$M$148,0,IF((SUM($O164:W164)+X19*$M$146)&gt;$M$148,$M$148-SUM($O164:W164),X19*$M$146)),2)</f>
        <v>0</v>
      </c>
      <c r="Y164" s="42">
        <f>ROUND(IF(SUM($O164:X164)&gt;$M$148,0,IF((SUM($O164:X164)+Y19*$M$146)&gt;$M$148,$M$148-SUM($O164:X164),Y19*$M$146)),2)</f>
        <v>0</v>
      </c>
      <c r="Z164" s="42">
        <f>ROUND(IF(SUM($O164:Y164)&gt;$M$148,0,IF((SUM($O164:Y164)+Z19*$M$146)&gt;$M$148,$M$148-SUM($O164:Y164),Z19*$M$146)),2)</f>
        <v>0</v>
      </c>
      <c r="AA164" s="42">
        <f>ROUND(IF(SUM($N164:N164)&gt;$M$148,0,IF((SUM($N164:N164)+AA19*$M$146)&gt;$M$148,$M$148-SUM($N164:N164),AA19*$M$146)),2)</f>
        <v>135</v>
      </c>
      <c r="AB164" s="42">
        <f>ROUND(IF(SUM($AA164:AA164)&gt;$M$148,0,IF((SUM($AA164:AA164)+AB19*$M$146)&gt;$M$148,$M$148-SUM($AA164:AA164),AB19*$M$146)),2)</f>
        <v>94.5</v>
      </c>
      <c r="AC164" s="42">
        <f>ROUND(IF(SUM($AA164:AB164)&gt;$M$148,0,IF((SUM($AA164:AB164)+AC19*$M$146)&gt;$M$148,$M$148-SUM($AA164:AB164),AC19*$M$146)),2)</f>
        <v>0</v>
      </c>
      <c r="AD164" s="42">
        <f>ROUND(IF(SUM($AA164:AC164)&gt;$M$148,0,IF((SUM($AA164:AC164)+AD19*$M$146)&gt;$M$148,$M$148-SUM($AA164:AC164),AD19*$M$146)),2)</f>
        <v>0</v>
      </c>
      <c r="AE164" s="42">
        <f>ROUND(IF(SUM($AA164:AD164)&gt;$M$148,0,IF((SUM($AA164:AD164)+AE19*$M$146)&gt;$M$148,$M$148-SUM($AA164:AD164),AE19*$M$146)),2)</f>
        <v>0</v>
      </c>
      <c r="AF164" s="42">
        <f>ROUND(IF(SUM($AA164:AE164)&gt;$M$148,0,IF((SUM($AA164:AE164)+AF19*$M$146)&gt;$M$148,$M$148-SUM($AA164:AE164),AF19*$M$146)),2)</f>
        <v>0</v>
      </c>
      <c r="AG164" s="42">
        <f>ROUND(IF(SUM($AA164:AF164)&gt;$M$148,0,IF((SUM($AA164:AF164)+AG19*$M$146)&gt;$M$148,$M$148-SUM($AA164:AF164),AG19*$M$146)),2)</f>
        <v>0</v>
      </c>
      <c r="AH164" s="42">
        <f>ROUND(IF(SUM($AA164:AG164)&gt;$M$148,0,IF((SUM($AA164:AG164)+AH19*$M$146)&gt;$M$148,$M$148-SUM($AA164:AG164),AH19*$M$146)),2)</f>
        <v>0</v>
      </c>
      <c r="AI164" s="42">
        <f>ROUND(IF(SUM($AA164:AH164)&gt;$M$148,0,IF((SUM($AA164:AH164)+AI19*$M$146)&gt;$M$148,$M$148-SUM($AA164:AH164),AI19*$M$146)),2)</f>
        <v>0</v>
      </c>
      <c r="AJ164" s="42">
        <f>ROUND(IF(SUM($AA164:AI164)&gt;$M$148,0,IF((SUM($AA164:AI164)+AJ19*$M$146)&gt;$M$148,$M$148-SUM($AA164:AI164),AJ19*$M$146)),2)</f>
        <v>0</v>
      </c>
      <c r="AK164" s="42">
        <f>ROUND(IF(SUM($AA164:AJ164)&gt;$M$148,0,IF((SUM($AA164:AJ164)+AK19*$M$146)&gt;$M$148,$M$148-SUM($AA164:AJ164),AK19*$M$146)),2)</f>
        <v>0</v>
      </c>
      <c r="AL164" s="42">
        <f>ROUND(IF(SUM($AA164:AK164)&gt;$M$148,0,IF((SUM($AA164:AK164)+AL19*$M$146)&gt;$M$148,$M$148-SUM($AA164:AK164),AL19*$M$146)),2)</f>
        <v>0</v>
      </c>
      <c r="AM164" s="42">
        <f>ROUND(IF(SUM($N164:N164)&gt;$M$148,0,IF((SUM($N164:N164)+AM19*$M$146)&gt;$M$148,$M$148-SUM($N164:N164),AM19*$M$146)),2)</f>
        <v>135</v>
      </c>
      <c r="AN164" s="42">
        <f>ROUND(IF(SUM($AM164:AM164)&gt;$M$148,0,IF((SUM($AM164:AM164)+AN19*$M$146)&gt;$M$148,$M$148-SUM($AM164:AM164),AN19*$M$146)),2)</f>
        <v>94.5</v>
      </c>
      <c r="AO164" s="42">
        <f>ROUND(IF(SUM($AM164:AN164)&gt;$M$148,0,IF((SUM($AM164:AN164)+AO19*$M$146)&gt;$M$148,$M$148-SUM($AM164:AN164),AO19*$M$146)),2)</f>
        <v>0</v>
      </c>
      <c r="AP164" s="42">
        <f>ROUND(IF(SUM($AM164:AO164)&gt;$M$148,0,IF((SUM($AM164:AO164)+AP19*$M$146)&gt;$M$148,$M$148-SUM($AM164:AO164),AP19*$M$146)),2)</f>
        <v>0</v>
      </c>
      <c r="AQ164" s="42">
        <f>ROUND(IF(SUM($AM164:AP164)&gt;$M$148,0,IF((SUM($AM164:AP164)+AQ19*$M$146)&gt;$M$148,$M$148-SUM($AM164:AP164),AQ19*$M$146)),2)</f>
        <v>0</v>
      </c>
      <c r="AR164" s="42">
        <f>ROUND(IF(SUM($AM164:AQ164)&gt;$M$148,0,IF((SUM($AM164:AQ164)+AR19*$M$146)&gt;$M$148,$M$148-SUM($AM164:AQ164),AR19*$M$146)),2)</f>
        <v>0</v>
      </c>
      <c r="AS164" s="42">
        <f>ROUND(IF(SUM($AM164:AR164)&gt;$M$148,0,IF((SUM($AM164:AR164)+AS19*$M$146)&gt;$M$148,$M$148-SUM($AM164:AR164),AS19*$M$146)),2)</f>
        <v>0</v>
      </c>
      <c r="AT164" s="42">
        <f>ROUND(IF(SUM($AM164:AS164)&gt;$M$148,0,IF((SUM($AM164:AS164)+AT19*$M$146)&gt;$M$148,$M$148-SUM($AM164:AS164),AT19*$M$146)),2)</f>
        <v>0</v>
      </c>
      <c r="AU164" s="42">
        <f>ROUND(IF(SUM($AM164:AT164)&gt;$M$148,0,IF((SUM($AM164:AT164)+AU19*$M$146)&gt;$M$148,$M$148-SUM($AM164:AT164),AU19*$M$146)),2)</f>
        <v>0</v>
      </c>
      <c r="AV164" s="42">
        <f>ROUND(IF(SUM($AM164:AU164)&gt;$M$148,0,IF((SUM($AM164:AU164)+AV19*$M$146)&gt;$M$148,$M$148-SUM($AM164:AU164),AV19*$M$146)),2)</f>
        <v>0</v>
      </c>
      <c r="AW164" s="42">
        <f>ROUND(IF(SUM($AM164:AV164)&gt;$M$148,0,IF((SUM($AM164:AV164)+AW19*$M$146)&gt;$M$148,$M$148-SUM($AM164:AV164),AW19*$M$146)),2)</f>
        <v>0</v>
      </c>
      <c r="AX164" s="42">
        <f>ROUND(IF(SUM($AM164:AW164)&gt;$M$148,0,IF((SUM($AM164:AW164)+AX19*$M$146)&gt;$M$148,$M$148-SUM($AM164:AW164),AX19*$M$146)),2)</f>
        <v>0</v>
      </c>
    </row>
    <row r="165" spans="1:50" x14ac:dyDescent="0.3">
      <c r="A165" s="38" t="str">
        <f t="shared" si="64"/>
        <v>Inside Sales</v>
      </c>
      <c r="O165" s="42">
        <f>ROUND(IF(SUM($N165:N165)&gt;$M$148,0,IF((SUM($N165:N165)+O20*$M$146)&gt;$M$148,$M$148-SUM($N165:N165),O20*$M$146)),2)</f>
        <v>0</v>
      </c>
      <c r="P165" s="42">
        <f>ROUND(IF(SUM($O165:O165)&gt;$M$148,0,IF((SUM($O165:O165)+P20*$M$146)&gt;$M$148,$M$148-SUM($O165:O165),P20*$M$146)),2)</f>
        <v>0</v>
      </c>
      <c r="Q165" s="42">
        <f>ROUND(IF(SUM($O165:P165)&gt;$M$148,0,IF((SUM($O165:P165)+Q20*$M$146)&gt;$M$148,$M$148-SUM($O165:P165),Q20*$M$146)),2)</f>
        <v>0</v>
      </c>
      <c r="R165" s="42">
        <f>ROUND(IF(SUM($O165:Q165)&gt;$M$148,0,IF((SUM($O165:Q165)+R20*$M$146)&gt;$M$148,$M$148-SUM($O165:Q165),R20*$M$146)),2)</f>
        <v>0</v>
      </c>
      <c r="S165" s="42">
        <f>ROUND(IF(SUM($O165:R165)&gt;$M$148,0,IF((SUM($O165:R165)+S20*$M$146)&gt;$M$148,$M$148-SUM($O165:R165),S20*$M$146)),2)</f>
        <v>0</v>
      </c>
      <c r="T165" s="42">
        <f>ROUND(IF(SUM($O165:S165)&gt;$M$148,0,IF((SUM($O165:S165)+T20*$M$146)&gt;$M$148,$M$148-SUM($O165:S165),T20*$M$146)),2)</f>
        <v>0</v>
      </c>
      <c r="U165" s="42">
        <f>ROUND(IF(SUM($O165:T165)&gt;$M$148,0,IF((SUM($O165:T165)+U20*$M$146)&gt;$M$148,$M$148-SUM($O165:T165),U20*$M$146)),2)</f>
        <v>0</v>
      </c>
      <c r="V165" s="42">
        <f>ROUND(IF(SUM($O165:U165)&gt;$M$148,0,IF((SUM($O165:U165)+V20*$M$146)&gt;$M$148,$M$148-SUM($O165:U165),V20*$M$146)),2)</f>
        <v>0</v>
      </c>
      <c r="W165" s="42">
        <f>ROUND(IF(SUM($O165:V165)&gt;$M$148,0,IF((SUM($O165:V165)+W20*$M$146)&gt;$M$148,$M$148-SUM($O165:V165),W20*$M$146)),2)</f>
        <v>0</v>
      </c>
      <c r="X165" s="42">
        <f>ROUND(IF(SUM($O165:W165)&gt;$M$148,0,IF((SUM($O165:W165)+X20*$M$146)&gt;$M$148,$M$148-SUM($O165:W165),X20*$M$146)),2)</f>
        <v>0</v>
      </c>
      <c r="Y165" s="42">
        <f>ROUND(IF(SUM($O165:X165)&gt;$M$148,0,IF((SUM($O165:X165)+Y20*$M$146)&gt;$M$148,$M$148-SUM($O165:X165),Y20*$M$146)),2)</f>
        <v>0</v>
      </c>
      <c r="Z165" s="42">
        <f>ROUND(IF(SUM($O165:Y165)&gt;$M$148,0,IF((SUM($O165:Y165)+Z20*$M$146)&gt;$M$148,$M$148-SUM($O165:Y165),Z20*$M$146)),2)</f>
        <v>0</v>
      </c>
      <c r="AA165" s="42">
        <f>ROUND(IF(SUM($N165:N165)&gt;$M$148,0,IF((SUM($N165:N165)+AA20*$M$146)&gt;$M$148,$M$148-SUM($N165:N165),AA20*$M$146)),2)</f>
        <v>0</v>
      </c>
      <c r="AB165" s="42">
        <f>ROUND(IF(SUM($AA165:AA165)&gt;$M$148,0,IF((SUM($AA165:AA165)+AB20*$M$146)&gt;$M$148,$M$148-SUM($AA165:AA165),AB20*$M$146)),2)</f>
        <v>0</v>
      </c>
      <c r="AC165" s="42">
        <f>ROUND(IF(SUM($AA165:AB165)&gt;$M$148,0,IF((SUM($AA165:AB165)+AC20*$M$146)&gt;$M$148,$M$148-SUM($AA165:AB165),AC20*$M$146)),2)</f>
        <v>135</v>
      </c>
      <c r="AD165" s="42">
        <f>ROUND(IF(SUM($AA165:AC165)&gt;$M$148,0,IF((SUM($AA165:AC165)+AD20*$M$146)&gt;$M$148,$M$148-SUM($AA165:AC165),AD20*$M$146)),2)</f>
        <v>94.5</v>
      </c>
      <c r="AE165" s="42">
        <f>ROUND(IF(SUM($AA165:AD165)&gt;$M$148,0,IF((SUM($AA165:AD165)+AE20*$M$146)&gt;$M$148,$M$148-SUM($AA165:AD165),AE20*$M$146)),2)</f>
        <v>0</v>
      </c>
      <c r="AF165" s="42">
        <f>ROUND(IF(SUM($AA165:AE165)&gt;$M$148,0,IF((SUM($AA165:AE165)+AF20*$M$146)&gt;$M$148,$M$148-SUM($AA165:AE165),AF20*$M$146)),2)</f>
        <v>0</v>
      </c>
      <c r="AG165" s="42">
        <f>ROUND(IF(SUM($AA165:AF165)&gt;$M$148,0,IF((SUM($AA165:AF165)+AG20*$M$146)&gt;$M$148,$M$148-SUM($AA165:AF165),AG20*$M$146)),2)</f>
        <v>0</v>
      </c>
      <c r="AH165" s="42">
        <f>ROUND(IF(SUM($AA165:AG165)&gt;$M$148,0,IF((SUM($AA165:AG165)+AH20*$M$146)&gt;$M$148,$M$148-SUM($AA165:AG165),AH20*$M$146)),2)</f>
        <v>0</v>
      </c>
      <c r="AI165" s="42">
        <f>ROUND(IF(SUM($AA165:AH165)&gt;$M$148,0,IF((SUM($AA165:AH165)+AI20*$M$146)&gt;$M$148,$M$148-SUM($AA165:AH165),AI20*$M$146)),2)</f>
        <v>0</v>
      </c>
      <c r="AJ165" s="42">
        <f>ROUND(IF(SUM($AA165:AI165)&gt;$M$148,0,IF((SUM($AA165:AI165)+AJ20*$M$146)&gt;$M$148,$M$148-SUM($AA165:AI165),AJ20*$M$146)),2)</f>
        <v>0</v>
      </c>
      <c r="AK165" s="42">
        <f>ROUND(IF(SUM($AA165:AJ165)&gt;$M$148,0,IF((SUM($AA165:AJ165)+AK20*$M$146)&gt;$M$148,$M$148-SUM($AA165:AJ165),AK20*$M$146)),2)</f>
        <v>0</v>
      </c>
      <c r="AL165" s="42">
        <f>ROUND(IF(SUM($AA165:AK165)&gt;$M$148,0,IF((SUM($AA165:AK165)+AL20*$M$146)&gt;$M$148,$M$148-SUM($AA165:AK165),AL20*$M$146)),2)</f>
        <v>0</v>
      </c>
      <c r="AM165" s="42">
        <f>ROUND(IF(SUM($N165:N165)&gt;$M$148,0,IF((SUM($N165:N165)+AM20*$M$146)&gt;$M$148,$M$148-SUM($N165:N165),AM20*$M$146)),2)</f>
        <v>135</v>
      </c>
      <c r="AN165" s="42">
        <f>ROUND(IF(SUM($AM165:AM165)&gt;$M$148,0,IF((SUM($AM165:AM165)+AN20*$M$146)&gt;$M$148,$M$148-SUM($AM165:AM165),AN20*$M$146)),2)</f>
        <v>94.5</v>
      </c>
      <c r="AO165" s="42">
        <f>ROUND(IF(SUM($AM165:AN165)&gt;$M$148,0,IF((SUM($AM165:AN165)+AO20*$M$146)&gt;$M$148,$M$148-SUM($AM165:AN165),AO20*$M$146)),2)</f>
        <v>0</v>
      </c>
      <c r="AP165" s="42">
        <f>ROUND(IF(SUM($AM165:AO165)&gt;$M$148,0,IF((SUM($AM165:AO165)+AP20*$M$146)&gt;$M$148,$M$148-SUM($AM165:AO165),AP20*$M$146)),2)</f>
        <v>0</v>
      </c>
      <c r="AQ165" s="42">
        <f>ROUND(IF(SUM($AM165:AP165)&gt;$M$148,0,IF((SUM($AM165:AP165)+AQ20*$M$146)&gt;$M$148,$M$148-SUM($AM165:AP165),AQ20*$M$146)),2)</f>
        <v>0</v>
      </c>
      <c r="AR165" s="42">
        <f>ROUND(IF(SUM($AM165:AQ165)&gt;$M$148,0,IF((SUM($AM165:AQ165)+AR20*$M$146)&gt;$M$148,$M$148-SUM($AM165:AQ165),AR20*$M$146)),2)</f>
        <v>0</v>
      </c>
      <c r="AS165" s="42">
        <f>ROUND(IF(SUM($AM165:AR165)&gt;$M$148,0,IF((SUM($AM165:AR165)+AS20*$M$146)&gt;$M$148,$M$148-SUM($AM165:AR165),AS20*$M$146)),2)</f>
        <v>0</v>
      </c>
      <c r="AT165" s="42">
        <f>ROUND(IF(SUM($AM165:AS165)&gt;$M$148,0,IF((SUM($AM165:AS165)+AT20*$M$146)&gt;$M$148,$M$148-SUM($AM165:AS165),AT20*$M$146)),2)</f>
        <v>0</v>
      </c>
      <c r="AU165" s="42">
        <f>ROUND(IF(SUM($AM165:AT165)&gt;$M$148,0,IF((SUM($AM165:AT165)+AU20*$M$146)&gt;$M$148,$M$148-SUM($AM165:AT165),AU20*$M$146)),2)</f>
        <v>0</v>
      </c>
      <c r="AV165" s="42">
        <f>ROUND(IF(SUM($AM165:AU165)&gt;$M$148,0,IF((SUM($AM165:AU165)+AV20*$M$146)&gt;$M$148,$M$148-SUM($AM165:AU165),AV20*$M$146)),2)</f>
        <v>0</v>
      </c>
      <c r="AW165" s="42">
        <f>ROUND(IF(SUM($AM165:AV165)&gt;$M$148,0,IF((SUM($AM165:AV165)+AW20*$M$146)&gt;$M$148,$M$148-SUM($AM165:AV165),AW20*$M$146)),2)</f>
        <v>0</v>
      </c>
      <c r="AX165" s="42">
        <f>ROUND(IF(SUM($AM165:AW165)&gt;$M$148,0,IF((SUM($AM165:AW165)+AX20*$M$146)&gt;$M$148,$M$148-SUM($AM165:AW165),AX20*$M$146)),2)</f>
        <v>0</v>
      </c>
    </row>
    <row r="166" spans="1:50" x14ac:dyDescent="0.3">
      <c r="A166" s="38" t="str">
        <f t="shared" si="64"/>
        <v>Software Channel Prog. Manager</v>
      </c>
      <c r="O166" s="42">
        <f>ROUND(IF(SUM($N166:N166)&gt;$M$148,0,IF((SUM($N166:N166)+O21*$M$146)&gt;$M$148,$M$148-SUM($N166:N166),O21*$M$146)),2)</f>
        <v>0</v>
      </c>
      <c r="P166" s="42">
        <f>ROUND(IF(SUM($O166:O166)&gt;$M$148,0,IF((SUM($O166:O166)+P21*$M$146)&gt;$M$148,$M$148-SUM($O166:O166),P21*$M$146)),2)</f>
        <v>0</v>
      </c>
      <c r="Q166" s="42">
        <f>ROUND(IF(SUM($O166:P166)&gt;$M$148,0,IF((SUM($O166:P166)+Q21*$M$146)&gt;$M$148,$M$148-SUM($O166:P166),Q21*$M$146)),2)</f>
        <v>0</v>
      </c>
      <c r="R166" s="42">
        <f>ROUND(IF(SUM($O166:Q166)&gt;$M$148,0,IF((SUM($O166:Q166)+R21*$M$146)&gt;$M$148,$M$148-SUM($O166:Q166),R21*$M$146)),2)</f>
        <v>0</v>
      </c>
      <c r="S166" s="42">
        <f>ROUND(IF(SUM($O166:R166)&gt;$M$148,0,IF((SUM($O166:R166)+S21*$M$146)&gt;$M$148,$M$148-SUM($O166:R166),S21*$M$146)),2)</f>
        <v>0</v>
      </c>
      <c r="T166" s="42">
        <f>ROUND(IF(SUM($O166:S166)&gt;$M$148,0,IF((SUM($O166:S166)+T21*$M$146)&gt;$M$148,$M$148-SUM($O166:S166),T21*$M$146)),2)</f>
        <v>0</v>
      </c>
      <c r="U166" s="42">
        <f>ROUND(IF(SUM($O166:T166)&gt;$M$148,0,IF((SUM($O166:T166)+U21*$M$146)&gt;$M$148,$M$148-SUM($O166:T166),U21*$M$146)),2)</f>
        <v>0</v>
      </c>
      <c r="V166" s="42">
        <f>ROUND(IF(SUM($O166:U166)&gt;$M$148,0,IF((SUM($O166:U166)+V21*$M$146)&gt;$M$148,$M$148-SUM($O166:U166),V21*$M$146)),2)</f>
        <v>0</v>
      </c>
      <c r="W166" s="42">
        <f>ROUND(IF(SUM($O166:V166)&gt;$M$148,0,IF((SUM($O166:V166)+W21*$M$146)&gt;$M$148,$M$148-SUM($O166:V166),W21*$M$146)),2)</f>
        <v>0</v>
      </c>
      <c r="X166" s="42">
        <f>ROUND(IF(SUM($O166:W166)&gt;$M$148,0,IF((SUM($O166:W166)+X21*$M$146)&gt;$M$148,$M$148-SUM($O166:W166),X21*$M$146)),2)</f>
        <v>0</v>
      </c>
      <c r="Y166" s="42">
        <f>ROUND(IF(SUM($O166:X166)&gt;$M$148,0,IF((SUM($O166:X166)+Y21*$M$146)&gt;$M$148,$M$148-SUM($O166:X166),Y21*$M$146)),2)</f>
        <v>0</v>
      </c>
      <c r="Z166" s="42">
        <f>ROUND(IF(SUM($O166:Y166)&gt;$M$148,0,IF((SUM($O166:Y166)+Z21*$M$146)&gt;$M$148,$M$148-SUM($O166:Y166),Z21*$M$146)),2)</f>
        <v>0</v>
      </c>
      <c r="AA166" s="42">
        <f>ROUND(IF(SUM($N166:N166)&gt;$M$148,0,IF((SUM($N166:N166)+AA21*$M$146)&gt;$M$148,$M$148-SUM($N166:N166),AA21*$M$146)),2)</f>
        <v>0</v>
      </c>
      <c r="AB166" s="42">
        <f>ROUND(IF(SUM($AA166:AA166)&gt;$M$148,0,IF((SUM($AA166:AA166)+AB21*$M$146)&gt;$M$148,$M$148-SUM($AA166:AA166),AB21*$M$146)),2)</f>
        <v>0</v>
      </c>
      <c r="AC166" s="42">
        <f>ROUND(IF(SUM($AA166:AB166)&gt;$M$148,0,IF((SUM($AA166:AB166)+AC21*$M$146)&gt;$M$148,$M$148-SUM($AA166:AB166),AC21*$M$146)),2)</f>
        <v>0</v>
      </c>
      <c r="AD166" s="42">
        <f>ROUND(IF(SUM($AA166:AC166)&gt;$M$148,0,IF((SUM($AA166:AC166)+AD21*$M$146)&gt;$M$148,$M$148-SUM($AA166:AC166),AD21*$M$146)),2)</f>
        <v>0</v>
      </c>
      <c r="AE166" s="42">
        <f>ROUND(IF(SUM($AA166:AD166)&gt;$M$148,0,IF((SUM($AA166:AD166)+AE21*$M$146)&gt;$M$148,$M$148-SUM($AA166:AD166),AE21*$M$146)),2)</f>
        <v>0</v>
      </c>
      <c r="AF166" s="42">
        <f>ROUND(IF(SUM($AA166:AE166)&gt;$M$148,0,IF((SUM($AA166:AE166)+AF21*$M$146)&gt;$M$148,$M$148-SUM($AA166:AE166),AF21*$M$146)),2)</f>
        <v>0</v>
      </c>
      <c r="AG166" s="42">
        <f>ROUND(IF(SUM($AA166:AF166)&gt;$M$148,0,IF((SUM($AA166:AF166)+AG21*$M$146)&gt;$M$148,$M$148-SUM($AA166:AF166),AG21*$M$146)),2)</f>
        <v>0</v>
      </c>
      <c r="AH166" s="42">
        <f>ROUND(IF(SUM($AA166:AG166)&gt;$M$148,0,IF((SUM($AA166:AG166)+AH21*$M$146)&gt;$M$148,$M$148-SUM($AA166:AG166),AH21*$M$146)),2)</f>
        <v>0</v>
      </c>
      <c r="AI166" s="42">
        <f>ROUND(IF(SUM($AA166:AH166)&gt;$M$148,0,IF((SUM($AA166:AH166)+AI21*$M$146)&gt;$M$148,$M$148-SUM($AA166:AH166),AI21*$M$146)),2)</f>
        <v>0</v>
      </c>
      <c r="AJ166" s="42">
        <f>ROUND(IF(SUM($AA166:AI166)&gt;$M$148,0,IF((SUM($AA166:AI166)+AJ21*$M$146)&gt;$M$148,$M$148-SUM($AA166:AI166),AJ21*$M$146)),2)</f>
        <v>0</v>
      </c>
      <c r="AK166" s="42">
        <f>ROUND(IF(SUM($AA166:AJ166)&gt;$M$148,0,IF((SUM($AA166:AJ166)+AK21*$M$146)&gt;$M$148,$M$148-SUM($AA166:AJ166),AK21*$M$146)),2)</f>
        <v>0</v>
      </c>
      <c r="AL166" s="42">
        <f>ROUND(IF(SUM($AA166:AK166)&gt;$M$148,0,IF((SUM($AA166:AK166)+AL21*$M$146)&gt;$M$148,$M$148-SUM($AA166:AK166),AL21*$M$146)),2)</f>
        <v>0</v>
      </c>
      <c r="AM166" s="42">
        <f>ROUND(IF(SUM($N166:N166)&gt;$M$148,0,IF((SUM($N166:N166)+AM21*$M$146)&gt;$M$148,$M$148-SUM($N166:N166),AM21*$M$146)),2)</f>
        <v>229.5</v>
      </c>
      <c r="AN166" s="42">
        <f>ROUND(IF(SUM($AM166:AM166)&gt;$M$148,0,IF((SUM($AM166:AM166)+AN21*$M$146)&gt;$M$148,$M$148-SUM($AM166:AM166),AN21*$M$146)),2)</f>
        <v>0</v>
      </c>
      <c r="AO166" s="42">
        <f>ROUND(IF(SUM($AM166:AN166)&gt;$M$148,0,IF((SUM($AM166:AN166)+AO21*$M$146)&gt;$M$148,$M$148-SUM($AM166:AN166),AO21*$M$146)),2)</f>
        <v>0</v>
      </c>
      <c r="AP166" s="42">
        <f>ROUND(IF(SUM($AM166:AO166)&gt;$M$148,0,IF((SUM($AM166:AO166)+AP21*$M$146)&gt;$M$148,$M$148-SUM($AM166:AO166),AP21*$M$146)),2)</f>
        <v>0</v>
      </c>
      <c r="AQ166" s="42">
        <f>ROUND(IF(SUM($AM166:AP166)&gt;$M$148,0,IF((SUM($AM166:AP166)+AQ21*$M$146)&gt;$M$148,$M$148-SUM($AM166:AP166),AQ21*$M$146)),2)</f>
        <v>0</v>
      </c>
      <c r="AR166" s="42">
        <f>ROUND(IF(SUM($AM166:AQ166)&gt;$M$148,0,IF((SUM($AM166:AQ166)+AR21*$M$146)&gt;$M$148,$M$148-SUM($AM166:AQ166),AR21*$M$146)),2)</f>
        <v>0</v>
      </c>
      <c r="AS166" s="42">
        <f>ROUND(IF(SUM($AM166:AR166)&gt;$M$148,0,IF((SUM($AM166:AR166)+AS21*$M$146)&gt;$M$148,$M$148-SUM($AM166:AR166),AS21*$M$146)),2)</f>
        <v>0</v>
      </c>
      <c r="AT166" s="42">
        <f>ROUND(IF(SUM($AM166:AS166)&gt;$M$148,0,IF((SUM($AM166:AS166)+AT21*$M$146)&gt;$M$148,$M$148-SUM($AM166:AS166),AT21*$M$146)),2)</f>
        <v>0</v>
      </c>
      <c r="AU166" s="42">
        <f>ROUND(IF(SUM($AM166:AT166)&gt;$M$148,0,IF((SUM($AM166:AT166)+AU21*$M$146)&gt;$M$148,$M$148-SUM($AM166:AT166),AU21*$M$146)),2)</f>
        <v>0</v>
      </c>
      <c r="AV166" s="42">
        <f>ROUND(IF(SUM($AM166:AU166)&gt;$M$148,0,IF((SUM($AM166:AU166)+AV21*$M$146)&gt;$M$148,$M$148-SUM($AM166:AU166),AV21*$M$146)),2)</f>
        <v>0</v>
      </c>
      <c r="AW166" s="42">
        <f>ROUND(IF(SUM($AM166:AV166)&gt;$M$148,0,IF((SUM($AM166:AV166)+AW21*$M$146)&gt;$M$148,$M$148-SUM($AM166:AV166),AW21*$M$146)),2)</f>
        <v>0</v>
      </c>
      <c r="AX166" s="42">
        <f>ROUND(IF(SUM($AM166:AW166)&gt;$M$148,0,IF((SUM($AM166:AW166)+AX21*$M$146)&gt;$M$148,$M$148-SUM($AM166:AW166),AX21*$M$146)),2)</f>
        <v>0</v>
      </c>
    </row>
    <row r="167" spans="1:50" x14ac:dyDescent="0.3">
      <c r="A167" s="38" t="str">
        <f t="shared" si="64"/>
        <v>Software Escalation Engineer</v>
      </c>
      <c r="O167" s="42">
        <f>ROUND(IF(SUM($N167:N167)&gt;$M$148,0,IF((SUM($N167:N167)+O22*$M$146)&gt;$M$148,$M$148-SUM($N167:N167),O22*$M$146)),2)</f>
        <v>0</v>
      </c>
      <c r="P167" s="42">
        <f>ROUND(IF(SUM($O167:O167)&gt;$M$148,0,IF((SUM($O167:O167)+P22*$M$146)&gt;$M$148,$M$148-SUM($O167:O167),P22*$M$146)),2)</f>
        <v>0</v>
      </c>
      <c r="Q167" s="42">
        <f>ROUND(IF(SUM($O167:P167)&gt;$M$148,0,IF((SUM($O167:P167)+Q22*$M$146)&gt;$M$148,$M$148-SUM($O167:P167),Q22*$M$146)),2)</f>
        <v>0</v>
      </c>
      <c r="R167" s="42">
        <f>ROUND(IF(SUM($O167:Q167)&gt;$M$148,0,IF((SUM($O167:Q167)+R22*$M$146)&gt;$M$148,$M$148-SUM($O167:Q167),R22*$M$146)),2)</f>
        <v>0</v>
      </c>
      <c r="S167" s="42">
        <f>ROUND(IF(SUM($O167:R167)&gt;$M$148,0,IF((SUM($O167:R167)+S22*$M$146)&gt;$M$148,$M$148-SUM($O167:R167),S22*$M$146)),2)</f>
        <v>0</v>
      </c>
      <c r="T167" s="42">
        <f>ROUND(IF(SUM($O167:S167)&gt;$M$148,0,IF((SUM($O167:S167)+T22*$M$146)&gt;$M$148,$M$148-SUM($O167:S167),T22*$M$146)),2)</f>
        <v>0</v>
      </c>
      <c r="U167" s="42">
        <f>ROUND(IF(SUM($O167:T167)&gt;$M$148,0,IF((SUM($O167:T167)+U22*$M$146)&gt;$M$148,$M$148-SUM($O167:T167),U22*$M$146)),2)</f>
        <v>0</v>
      </c>
      <c r="V167" s="42">
        <f>ROUND(IF(SUM($O167:U167)&gt;$M$148,0,IF((SUM($O167:U167)+V22*$M$146)&gt;$M$148,$M$148-SUM($O167:U167),V22*$M$146)),2)</f>
        <v>0</v>
      </c>
      <c r="W167" s="42">
        <f>ROUND(IF(SUM($O167:V167)&gt;$M$148,0,IF((SUM($O167:V167)+W22*$M$146)&gt;$M$148,$M$148-SUM($O167:V167),W22*$M$146)),2)</f>
        <v>0</v>
      </c>
      <c r="X167" s="42">
        <f>ROUND(IF(SUM($O167:W167)&gt;$M$148,0,IF((SUM($O167:W167)+X22*$M$146)&gt;$M$148,$M$148-SUM($O167:W167),X22*$M$146)),2)</f>
        <v>0</v>
      </c>
      <c r="Y167" s="42">
        <f>ROUND(IF(SUM($O167:X167)&gt;$M$148,0,IF((SUM($O167:X167)+Y22*$M$146)&gt;$M$148,$M$148-SUM($O167:X167),Y22*$M$146)),2)</f>
        <v>0</v>
      </c>
      <c r="Z167" s="42">
        <f>ROUND(IF(SUM($O167:Y167)&gt;$M$148,0,IF((SUM($O167:Y167)+Z22*$M$146)&gt;$M$148,$M$148-SUM($O167:Y167),Z22*$M$146)),2)</f>
        <v>0</v>
      </c>
      <c r="AA167" s="42">
        <f>ROUND(IF(SUM($N167:N167)&gt;$M$148,0,IF((SUM($N167:N167)+AA22*$M$146)&gt;$M$148,$M$148-SUM($N167:N167),AA22*$M$146)),2)</f>
        <v>0</v>
      </c>
      <c r="AB167" s="42">
        <f>ROUND(IF(SUM($AA167:AA167)&gt;$M$148,0,IF((SUM($AA167:AA167)+AB22*$M$146)&gt;$M$148,$M$148-SUM($AA167:AA167),AB22*$M$146)),2)</f>
        <v>0</v>
      </c>
      <c r="AC167" s="42">
        <f>ROUND(IF(SUM($AA167:AB167)&gt;$M$148,0,IF((SUM($AA167:AB167)+AC22*$M$146)&gt;$M$148,$M$148-SUM($AA167:AB167),AC22*$M$146)),2)</f>
        <v>0</v>
      </c>
      <c r="AD167" s="42">
        <f>ROUND(IF(SUM($AA167:AC167)&gt;$M$148,0,IF((SUM($AA167:AC167)+AD22*$M$146)&gt;$M$148,$M$148-SUM($AA167:AC167),AD22*$M$146)),2)</f>
        <v>0</v>
      </c>
      <c r="AE167" s="42">
        <f>ROUND(IF(SUM($AA167:AD167)&gt;$M$148,0,IF((SUM($AA167:AD167)+AE22*$M$146)&gt;$M$148,$M$148-SUM($AA167:AD167),AE22*$M$146)),2)</f>
        <v>0</v>
      </c>
      <c r="AF167" s="42">
        <f>ROUND(IF(SUM($AA167:AE167)&gt;$M$148,0,IF((SUM($AA167:AE167)+AF22*$M$146)&gt;$M$148,$M$148-SUM($AA167:AE167),AF22*$M$146)),2)</f>
        <v>0</v>
      </c>
      <c r="AG167" s="42">
        <f>ROUND(IF(SUM($AA167:AF167)&gt;$M$148,0,IF((SUM($AA167:AF167)+AG22*$M$146)&gt;$M$148,$M$148-SUM($AA167:AF167),AG22*$M$146)),2)</f>
        <v>0</v>
      </c>
      <c r="AH167" s="42">
        <f>ROUND(IF(SUM($AA167:AG167)&gt;$M$148,0,IF((SUM($AA167:AG167)+AH22*$M$146)&gt;$M$148,$M$148-SUM($AA167:AG167),AH22*$M$146)),2)</f>
        <v>0</v>
      </c>
      <c r="AI167" s="42">
        <f>ROUND(IF(SUM($AA167:AH167)&gt;$M$148,0,IF((SUM($AA167:AH167)+AI22*$M$146)&gt;$M$148,$M$148-SUM($AA167:AH167),AI22*$M$146)),2)</f>
        <v>0</v>
      </c>
      <c r="AJ167" s="42">
        <f>ROUND(IF(SUM($AA167:AI167)&gt;$M$148,0,IF((SUM($AA167:AI167)+AJ22*$M$146)&gt;$M$148,$M$148-SUM($AA167:AI167),AJ22*$M$146)),2)</f>
        <v>0</v>
      </c>
      <c r="AK167" s="42">
        <f>ROUND(IF(SUM($AA167:AJ167)&gt;$M$148,0,IF((SUM($AA167:AJ167)+AK22*$M$146)&gt;$M$148,$M$148-SUM($AA167:AJ167),AK22*$M$146)),2)</f>
        <v>0</v>
      </c>
      <c r="AL167" s="42">
        <f>ROUND(IF(SUM($AA167:AK167)&gt;$M$148,0,IF((SUM($AA167:AK167)+AL22*$M$146)&gt;$M$148,$M$148-SUM($AA167:AK167),AL22*$M$146)),2)</f>
        <v>0</v>
      </c>
      <c r="AM167" s="42">
        <f>ROUND(IF(SUM($N167:N167)&gt;$M$148,0,IF((SUM($N167:N167)+AM22*$M$146)&gt;$M$148,$M$148-SUM($N167:N167),AM22*$M$146)),2)</f>
        <v>180</v>
      </c>
      <c r="AN167" s="42">
        <f>ROUND(IF(SUM($AM167:AM167)&gt;$M$148,0,IF((SUM($AM167:AM167)+AN22*$M$146)&gt;$M$148,$M$148-SUM($AM167:AM167),AN22*$M$146)),2)</f>
        <v>49.5</v>
      </c>
      <c r="AO167" s="42">
        <f>ROUND(IF(SUM($AM167:AN167)&gt;$M$148,0,IF((SUM($AM167:AN167)+AO22*$M$146)&gt;$M$148,$M$148-SUM($AM167:AN167),AO22*$M$146)),2)</f>
        <v>0</v>
      </c>
      <c r="AP167" s="42">
        <f>ROUND(IF(SUM($AM167:AO167)&gt;$M$148,0,IF((SUM($AM167:AO167)+AP22*$M$146)&gt;$M$148,$M$148-SUM($AM167:AO167),AP22*$M$146)),2)</f>
        <v>0</v>
      </c>
      <c r="AQ167" s="42">
        <f>ROUND(IF(SUM($AM167:AP167)&gt;$M$148,0,IF((SUM($AM167:AP167)+AQ22*$M$146)&gt;$M$148,$M$148-SUM($AM167:AP167),AQ22*$M$146)),2)</f>
        <v>0</v>
      </c>
      <c r="AR167" s="42">
        <f>ROUND(IF(SUM($AM167:AQ167)&gt;$M$148,0,IF((SUM($AM167:AQ167)+AR22*$M$146)&gt;$M$148,$M$148-SUM($AM167:AQ167),AR22*$M$146)),2)</f>
        <v>0</v>
      </c>
      <c r="AS167" s="42">
        <f>ROUND(IF(SUM($AM167:AR167)&gt;$M$148,0,IF((SUM($AM167:AR167)+AS22*$M$146)&gt;$M$148,$M$148-SUM($AM167:AR167),AS22*$M$146)),2)</f>
        <v>0</v>
      </c>
      <c r="AT167" s="42">
        <f>ROUND(IF(SUM($AM167:AS167)&gt;$M$148,0,IF((SUM($AM167:AS167)+AT22*$M$146)&gt;$M$148,$M$148-SUM($AM167:AS167),AT22*$M$146)),2)</f>
        <v>0</v>
      </c>
      <c r="AU167" s="42">
        <f>ROUND(IF(SUM($AM167:AT167)&gt;$M$148,0,IF((SUM($AM167:AT167)+AU22*$M$146)&gt;$M$148,$M$148-SUM($AM167:AT167),AU22*$M$146)),2)</f>
        <v>0</v>
      </c>
      <c r="AV167" s="42">
        <f>ROUND(IF(SUM($AM167:AU167)&gt;$M$148,0,IF((SUM($AM167:AU167)+AV22*$M$146)&gt;$M$148,$M$148-SUM($AM167:AU167),AV22*$M$146)),2)</f>
        <v>0</v>
      </c>
      <c r="AW167" s="42">
        <f>ROUND(IF(SUM($AM167:AV167)&gt;$M$148,0,IF((SUM($AM167:AV167)+AW22*$M$146)&gt;$M$148,$M$148-SUM($AM167:AV167),AW22*$M$146)),2)</f>
        <v>0</v>
      </c>
      <c r="AX167" s="42">
        <f>ROUND(IF(SUM($AM167:AW167)&gt;$M$148,0,IF((SUM($AM167:AW167)+AX22*$M$146)&gt;$M$148,$M$148-SUM($AM167:AW167),AX22*$M$146)),2)</f>
        <v>0</v>
      </c>
    </row>
    <row r="168" spans="1:50" x14ac:dyDescent="0.3">
      <c r="A168" s="38" t="str">
        <f t="shared" si="64"/>
        <v>Software Escalation Engineer</v>
      </c>
      <c r="O168" s="42">
        <f>ROUND(IF(SUM($N168:N168)&gt;$M$148,0,IF((SUM($N168:N168)+O23*$M$146)&gt;$M$148,$M$148-SUM($N168:N168),O23*$M$146)),2)</f>
        <v>0</v>
      </c>
      <c r="P168" s="42">
        <f>ROUND(IF(SUM($O168:O168)&gt;$M$148,0,IF((SUM($O168:O168)+P23*$M$146)&gt;$M$148,$M$148-SUM($O168:O168),P23*$M$146)),2)</f>
        <v>0</v>
      </c>
      <c r="Q168" s="42">
        <f>ROUND(IF(SUM($O168:P168)&gt;$M$148,0,IF((SUM($O168:P168)+Q23*$M$146)&gt;$M$148,$M$148-SUM($O168:P168),Q23*$M$146)),2)</f>
        <v>0</v>
      </c>
      <c r="R168" s="42">
        <f>ROUND(IF(SUM($O168:Q168)&gt;$M$148,0,IF((SUM($O168:Q168)+R23*$M$146)&gt;$M$148,$M$148-SUM($O168:Q168),R23*$M$146)),2)</f>
        <v>0</v>
      </c>
      <c r="S168" s="42">
        <f>ROUND(IF(SUM($O168:R168)&gt;$M$148,0,IF((SUM($O168:R168)+S23*$M$146)&gt;$M$148,$M$148-SUM($O168:R168),S23*$M$146)),2)</f>
        <v>0</v>
      </c>
      <c r="T168" s="42">
        <f>ROUND(IF(SUM($O168:S168)&gt;$M$148,0,IF((SUM($O168:S168)+T23*$M$146)&gt;$M$148,$M$148-SUM($O168:S168),T23*$M$146)),2)</f>
        <v>0</v>
      </c>
      <c r="U168" s="42">
        <f>ROUND(IF(SUM($O168:T168)&gt;$M$148,0,IF((SUM($O168:T168)+U23*$M$146)&gt;$M$148,$M$148-SUM($O168:T168),U23*$M$146)),2)</f>
        <v>0</v>
      </c>
      <c r="V168" s="42">
        <f>ROUND(IF(SUM($O168:U168)&gt;$M$148,0,IF((SUM($O168:U168)+V23*$M$146)&gt;$M$148,$M$148-SUM($O168:U168),V23*$M$146)),2)</f>
        <v>0</v>
      </c>
      <c r="W168" s="42">
        <f>ROUND(IF(SUM($O168:V168)&gt;$M$148,0,IF((SUM($O168:V168)+W23*$M$146)&gt;$M$148,$M$148-SUM($O168:V168),W23*$M$146)),2)</f>
        <v>0</v>
      </c>
      <c r="X168" s="42">
        <f>ROUND(IF(SUM($O168:W168)&gt;$M$148,0,IF((SUM($O168:W168)+X23*$M$146)&gt;$M$148,$M$148-SUM($O168:W168),X23*$M$146)),2)</f>
        <v>0</v>
      </c>
      <c r="Y168" s="42">
        <f>ROUND(IF(SUM($O168:X168)&gt;$M$148,0,IF((SUM($O168:X168)+Y23*$M$146)&gt;$M$148,$M$148-SUM($O168:X168),Y23*$M$146)),2)</f>
        <v>0</v>
      </c>
      <c r="Z168" s="42">
        <f>ROUND(IF(SUM($O168:Y168)&gt;$M$148,0,IF((SUM($O168:Y168)+Z23*$M$146)&gt;$M$148,$M$148-SUM($O168:Y168),Z23*$M$146)),2)</f>
        <v>0</v>
      </c>
      <c r="AA168" s="42">
        <f>ROUND(IF(SUM($N168:N168)&gt;$M$148,0,IF((SUM($N168:N168)+AA23*$M$146)&gt;$M$148,$M$148-SUM($N168:N168),AA23*$M$146)),2)</f>
        <v>0</v>
      </c>
      <c r="AB168" s="42">
        <f>ROUND(IF(SUM($AA168:AA168)&gt;$M$148,0,IF((SUM($AA168:AA168)+AB23*$M$146)&gt;$M$148,$M$148-SUM($AA168:AA168),AB23*$M$146)),2)</f>
        <v>0</v>
      </c>
      <c r="AC168" s="42">
        <f>ROUND(IF(SUM($AA168:AB168)&gt;$M$148,0,IF((SUM($AA168:AB168)+AC23*$M$146)&gt;$M$148,$M$148-SUM($AA168:AB168),AC23*$M$146)),2)</f>
        <v>0</v>
      </c>
      <c r="AD168" s="42">
        <f>ROUND(IF(SUM($AA168:AC168)&gt;$M$148,0,IF((SUM($AA168:AC168)+AD23*$M$146)&gt;$M$148,$M$148-SUM($AA168:AC168),AD23*$M$146)),2)</f>
        <v>0</v>
      </c>
      <c r="AE168" s="42">
        <f>ROUND(IF(SUM($AA168:AD168)&gt;$M$148,0,IF((SUM($AA168:AD168)+AE23*$M$146)&gt;$M$148,$M$148-SUM($AA168:AD168),AE23*$M$146)),2)</f>
        <v>0</v>
      </c>
      <c r="AF168" s="42">
        <f>ROUND(IF(SUM($AA168:AE168)&gt;$M$148,0,IF((SUM($AA168:AE168)+AF23*$M$146)&gt;$M$148,$M$148-SUM($AA168:AE168),AF23*$M$146)),2)</f>
        <v>0</v>
      </c>
      <c r="AG168" s="42">
        <f>ROUND(IF(SUM($AA168:AF168)&gt;$M$148,0,IF((SUM($AA168:AF168)+AG23*$M$146)&gt;$M$148,$M$148-SUM($AA168:AF168),AG23*$M$146)),2)</f>
        <v>180</v>
      </c>
      <c r="AH168" s="42">
        <f>ROUND(IF(SUM($AA168:AG168)&gt;$M$148,0,IF((SUM($AA168:AG168)+AH23*$M$146)&gt;$M$148,$M$148-SUM($AA168:AG168),AH23*$M$146)),2)</f>
        <v>49.5</v>
      </c>
      <c r="AI168" s="42">
        <f>ROUND(IF(SUM($AA168:AH168)&gt;$M$148,0,IF((SUM($AA168:AH168)+AI23*$M$146)&gt;$M$148,$M$148-SUM($AA168:AH168),AI23*$M$146)),2)</f>
        <v>0</v>
      </c>
      <c r="AJ168" s="42">
        <f>ROUND(IF(SUM($AA168:AI168)&gt;$M$148,0,IF((SUM($AA168:AI168)+AJ23*$M$146)&gt;$M$148,$M$148-SUM($AA168:AI168),AJ23*$M$146)),2)</f>
        <v>0</v>
      </c>
      <c r="AK168" s="42">
        <f>ROUND(IF(SUM($AA168:AJ168)&gt;$M$148,0,IF((SUM($AA168:AJ168)+AK23*$M$146)&gt;$M$148,$M$148-SUM($AA168:AJ168),AK23*$M$146)),2)</f>
        <v>0</v>
      </c>
      <c r="AL168" s="42">
        <f>ROUND(IF(SUM($AA168:AK168)&gt;$M$148,0,IF((SUM($AA168:AK168)+AL23*$M$146)&gt;$M$148,$M$148-SUM($AA168:AK168),AL23*$M$146)),2)</f>
        <v>0</v>
      </c>
      <c r="AM168" s="42">
        <f>ROUND(IF(SUM($N168:N168)&gt;$M$148,0,IF((SUM($N168:N168)+AM23*$M$146)&gt;$M$148,$M$148-SUM($N168:N168),AM23*$M$146)),2)</f>
        <v>180</v>
      </c>
      <c r="AN168" s="42">
        <f>ROUND(IF(SUM($AM168:AM168)&gt;$M$148,0,IF((SUM($AM168:AM168)+AN23*$M$146)&gt;$M$148,$M$148-SUM($AM168:AM168),AN23*$M$146)),2)</f>
        <v>49.5</v>
      </c>
      <c r="AO168" s="42">
        <f>ROUND(IF(SUM($AM168:AN168)&gt;$M$148,0,IF((SUM($AM168:AN168)+AO23*$M$146)&gt;$M$148,$M$148-SUM($AM168:AN168),AO23*$M$146)),2)</f>
        <v>0</v>
      </c>
      <c r="AP168" s="42">
        <f>ROUND(IF(SUM($AM168:AO168)&gt;$M$148,0,IF((SUM($AM168:AO168)+AP23*$M$146)&gt;$M$148,$M$148-SUM($AM168:AO168),AP23*$M$146)),2)</f>
        <v>0</v>
      </c>
      <c r="AQ168" s="42">
        <f>ROUND(IF(SUM($AM168:AP168)&gt;$M$148,0,IF((SUM($AM168:AP168)+AQ23*$M$146)&gt;$M$148,$M$148-SUM($AM168:AP168),AQ23*$M$146)),2)</f>
        <v>0</v>
      </c>
      <c r="AR168" s="42">
        <f>ROUND(IF(SUM($AM168:AQ168)&gt;$M$148,0,IF((SUM($AM168:AQ168)+AR23*$M$146)&gt;$M$148,$M$148-SUM($AM168:AQ168),AR23*$M$146)),2)</f>
        <v>0</v>
      </c>
      <c r="AS168" s="42">
        <f>ROUND(IF(SUM($AM168:AR168)&gt;$M$148,0,IF((SUM($AM168:AR168)+AS23*$M$146)&gt;$M$148,$M$148-SUM($AM168:AR168),AS23*$M$146)),2)</f>
        <v>0</v>
      </c>
      <c r="AT168" s="42">
        <f>ROUND(IF(SUM($AM168:AS168)&gt;$M$148,0,IF((SUM($AM168:AS168)+AT23*$M$146)&gt;$M$148,$M$148-SUM($AM168:AS168),AT23*$M$146)),2)</f>
        <v>0</v>
      </c>
      <c r="AU168" s="42">
        <f>ROUND(IF(SUM($AM168:AT168)&gt;$M$148,0,IF((SUM($AM168:AT168)+AU23*$M$146)&gt;$M$148,$M$148-SUM($AM168:AT168),AU23*$M$146)),2)</f>
        <v>0</v>
      </c>
      <c r="AV168" s="42">
        <f>ROUND(IF(SUM($AM168:AU168)&gt;$M$148,0,IF((SUM($AM168:AU168)+AV23*$M$146)&gt;$M$148,$M$148-SUM($AM168:AU168),AV23*$M$146)),2)</f>
        <v>0</v>
      </c>
      <c r="AW168" s="42">
        <f>ROUND(IF(SUM($AM168:AV168)&gt;$M$148,0,IF((SUM($AM168:AV168)+AW23*$M$146)&gt;$M$148,$M$148-SUM($AM168:AV168),AW23*$M$146)),2)</f>
        <v>0</v>
      </c>
      <c r="AX168" s="42">
        <f>ROUND(IF(SUM($AM168:AW168)&gt;$M$148,0,IF((SUM($AM168:AW168)+AX23*$M$146)&gt;$M$148,$M$148-SUM($AM168:AW168),AX23*$M$146)),2)</f>
        <v>0</v>
      </c>
    </row>
    <row r="169" spans="1:50" x14ac:dyDescent="0.3">
      <c r="A169" s="38" t="str">
        <f t="shared" si="64"/>
        <v>Contract/Order Admin</v>
      </c>
      <c r="O169" s="42">
        <f>ROUND(IF(SUM($N169:N169)&gt;$M$148,0,IF((SUM($N169:N169)+O24*$M$146)&gt;$M$148,$M$148-SUM($N169:N169),O24*$M$146)),2)</f>
        <v>0</v>
      </c>
      <c r="P169" s="42">
        <f>ROUND(IF(SUM($O169:O169)&gt;$M$148,0,IF((SUM($O169:O169)+P24*$M$146)&gt;$M$148,$M$148-SUM($O169:O169),P24*$M$146)),2)</f>
        <v>0</v>
      </c>
      <c r="Q169" s="42">
        <f>ROUND(IF(SUM($O169:P169)&gt;$M$148,0,IF((SUM($O169:P169)+Q24*$M$146)&gt;$M$148,$M$148-SUM($O169:P169),Q24*$M$146)),2)</f>
        <v>0</v>
      </c>
      <c r="R169" s="42">
        <f>ROUND(IF(SUM($O169:Q169)&gt;$M$148,0,IF((SUM($O169:Q169)+R24*$M$146)&gt;$M$148,$M$148-SUM($O169:Q169),R24*$M$146)),2)</f>
        <v>0</v>
      </c>
      <c r="S169" s="42">
        <f>ROUND(IF(SUM($O169:R169)&gt;$M$148,0,IF((SUM($O169:R169)+S24*$M$146)&gt;$M$148,$M$148-SUM($O169:R169),S24*$M$146)),2)</f>
        <v>0</v>
      </c>
      <c r="T169" s="42">
        <f>ROUND(IF(SUM($O169:S169)&gt;$M$148,0,IF((SUM($O169:S169)+T24*$M$146)&gt;$M$148,$M$148-SUM($O169:S169),T24*$M$146)),2)</f>
        <v>0</v>
      </c>
      <c r="U169" s="42">
        <f>ROUND(IF(SUM($O169:T169)&gt;$M$148,0,IF((SUM($O169:T169)+U24*$M$146)&gt;$M$148,$M$148-SUM($O169:T169),U24*$M$146)),2)</f>
        <v>0</v>
      </c>
      <c r="V169" s="42">
        <f>ROUND(IF(SUM($O169:U169)&gt;$M$148,0,IF((SUM($O169:U169)+V24*$M$146)&gt;$M$148,$M$148-SUM($O169:U169),V24*$M$146)),2)</f>
        <v>0</v>
      </c>
      <c r="W169" s="42">
        <f>ROUND(IF(SUM($O169:V169)&gt;$M$148,0,IF((SUM($O169:V169)+W24*$M$146)&gt;$M$148,$M$148-SUM($O169:V169),W24*$M$146)),2)</f>
        <v>0</v>
      </c>
      <c r="X169" s="42">
        <f>ROUND(IF(SUM($O169:W169)&gt;$M$148,0,IF((SUM($O169:W169)+X24*$M$146)&gt;$M$148,$M$148-SUM($O169:W169),X24*$M$146)),2)</f>
        <v>0</v>
      </c>
      <c r="Y169" s="42">
        <f>ROUND(IF(SUM($O169:X169)&gt;$M$148,0,IF((SUM($O169:X169)+Y24*$M$146)&gt;$M$148,$M$148-SUM($O169:X169),Y24*$M$146)),2)</f>
        <v>0</v>
      </c>
      <c r="Z169" s="42">
        <f>ROUND(IF(SUM($O169:Y169)&gt;$M$148,0,IF((SUM($O169:Y169)+Z24*$M$146)&gt;$M$148,$M$148-SUM($O169:Y169),Z24*$M$146)),2)</f>
        <v>0</v>
      </c>
      <c r="AA169" s="42">
        <f>ROUND(IF(SUM($N169:N169)&gt;$M$148,0,IF((SUM($N169:N169)+AA24*$M$146)&gt;$M$148,$M$148-SUM($N169:N169),AA24*$M$146)),2)</f>
        <v>0</v>
      </c>
      <c r="AB169" s="42">
        <f>ROUND(IF(SUM($AA169:AA169)&gt;$M$148,0,IF((SUM($AA169:AA169)+AB24*$M$146)&gt;$M$148,$M$148-SUM($AA169:AA169),AB24*$M$146)),2)</f>
        <v>78.75</v>
      </c>
      <c r="AC169" s="42">
        <f>ROUND(IF(SUM($AA169:AB169)&gt;$M$148,0,IF((SUM($AA169:AB169)+AC24*$M$146)&gt;$M$148,$M$148-SUM($AA169:AB169),AC24*$M$146)),2)</f>
        <v>78.75</v>
      </c>
      <c r="AD169" s="42">
        <f>ROUND(IF(SUM($AA169:AC169)&gt;$M$148,0,IF((SUM($AA169:AC169)+AD24*$M$146)&gt;$M$148,$M$148-SUM($AA169:AC169),AD24*$M$146)),2)</f>
        <v>72</v>
      </c>
      <c r="AE169" s="42">
        <f>ROUND(IF(SUM($AA169:AD169)&gt;$M$148,0,IF((SUM($AA169:AD169)+AE24*$M$146)&gt;$M$148,$M$148-SUM($AA169:AD169),AE24*$M$146)),2)</f>
        <v>0</v>
      </c>
      <c r="AF169" s="42">
        <f>ROUND(IF(SUM($AA169:AE169)&gt;$M$148,0,IF((SUM($AA169:AE169)+AF24*$M$146)&gt;$M$148,$M$148-SUM($AA169:AE169),AF24*$M$146)),2)</f>
        <v>0</v>
      </c>
      <c r="AG169" s="42">
        <f>ROUND(IF(SUM($AA169:AF169)&gt;$M$148,0,IF((SUM($AA169:AF169)+AG24*$M$146)&gt;$M$148,$M$148-SUM($AA169:AF169),AG24*$M$146)),2)</f>
        <v>0</v>
      </c>
      <c r="AH169" s="42">
        <f>ROUND(IF(SUM($AA169:AG169)&gt;$M$148,0,IF((SUM($AA169:AG169)+AH24*$M$146)&gt;$M$148,$M$148-SUM($AA169:AG169),AH24*$M$146)),2)</f>
        <v>0</v>
      </c>
      <c r="AI169" s="42">
        <f>ROUND(IF(SUM($AA169:AH169)&gt;$M$148,0,IF((SUM($AA169:AH169)+AI24*$M$146)&gt;$M$148,$M$148-SUM($AA169:AH169),AI24*$M$146)),2)</f>
        <v>0</v>
      </c>
      <c r="AJ169" s="42">
        <f>ROUND(IF(SUM($AA169:AI169)&gt;$M$148,0,IF((SUM($AA169:AI169)+AJ24*$M$146)&gt;$M$148,$M$148-SUM($AA169:AI169),AJ24*$M$146)),2)</f>
        <v>0</v>
      </c>
      <c r="AK169" s="42">
        <f>ROUND(IF(SUM($AA169:AJ169)&gt;$M$148,0,IF((SUM($AA169:AJ169)+AK24*$M$146)&gt;$M$148,$M$148-SUM($AA169:AJ169),AK24*$M$146)),2)</f>
        <v>0</v>
      </c>
      <c r="AL169" s="42">
        <f>ROUND(IF(SUM($AA169:AK169)&gt;$M$148,0,IF((SUM($AA169:AK169)+AL24*$M$146)&gt;$M$148,$M$148-SUM($AA169:AK169),AL24*$M$146)),2)</f>
        <v>0</v>
      </c>
      <c r="AM169" s="42">
        <f>ROUND(IF(SUM($N169:N169)&gt;$M$148,0,IF((SUM($N169:N169)+AM24*$M$146)&gt;$M$148,$M$148-SUM($N169:N169),AM24*$M$146)),2)</f>
        <v>78.75</v>
      </c>
      <c r="AN169" s="42">
        <f>ROUND(IF(SUM($AM169:AM169)&gt;$M$148,0,IF((SUM($AM169:AM169)+AN24*$M$146)&gt;$M$148,$M$148-SUM($AM169:AM169),AN24*$M$146)),2)</f>
        <v>78.75</v>
      </c>
      <c r="AO169" s="42">
        <f>ROUND(IF(SUM($AM169:AN169)&gt;$M$148,0,IF((SUM($AM169:AN169)+AO24*$M$146)&gt;$M$148,$M$148-SUM($AM169:AN169),AO24*$M$146)),2)</f>
        <v>72</v>
      </c>
      <c r="AP169" s="42">
        <f>ROUND(IF(SUM($AM169:AO169)&gt;$M$148,0,IF((SUM($AM169:AO169)+AP24*$M$146)&gt;$M$148,$M$148-SUM($AM169:AO169),AP24*$M$146)),2)</f>
        <v>0</v>
      </c>
      <c r="AQ169" s="42">
        <f>ROUND(IF(SUM($AM169:AP169)&gt;$M$148,0,IF((SUM($AM169:AP169)+AQ24*$M$146)&gt;$M$148,$M$148-SUM($AM169:AP169),AQ24*$M$146)),2)</f>
        <v>0</v>
      </c>
      <c r="AR169" s="42">
        <f>ROUND(IF(SUM($AM169:AQ169)&gt;$M$148,0,IF((SUM($AM169:AQ169)+AR24*$M$146)&gt;$M$148,$M$148-SUM($AM169:AQ169),AR24*$M$146)),2)</f>
        <v>0</v>
      </c>
      <c r="AS169" s="42">
        <f>ROUND(IF(SUM($AM169:AR169)&gt;$M$148,0,IF((SUM($AM169:AR169)+AS24*$M$146)&gt;$M$148,$M$148-SUM($AM169:AR169),AS24*$M$146)),2)</f>
        <v>0</v>
      </c>
      <c r="AT169" s="42">
        <f>ROUND(IF(SUM($AM169:AS169)&gt;$M$148,0,IF((SUM($AM169:AS169)+AT24*$M$146)&gt;$M$148,$M$148-SUM($AM169:AS169),AT24*$M$146)),2)</f>
        <v>0</v>
      </c>
      <c r="AU169" s="42">
        <f>ROUND(IF(SUM($AM169:AT169)&gt;$M$148,0,IF((SUM($AM169:AT169)+AU24*$M$146)&gt;$M$148,$M$148-SUM($AM169:AT169),AU24*$M$146)),2)</f>
        <v>0</v>
      </c>
      <c r="AV169" s="42">
        <f>ROUND(IF(SUM($AM169:AU169)&gt;$M$148,0,IF((SUM($AM169:AU169)+AV24*$M$146)&gt;$M$148,$M$148-SUM($AM169:AU169),AV24*$M$146)),2)</f>
        <v>0</v>
      </c>
      <c r="AW169" s="42">
        <f>ROUND(IF(SUM($AM169:AV169)&gt;$M$148,0,IF((SUM($AM169:AV169)+AW24*$M$146)&gt;$M$148,$M$148-SUM($AM169:AV169),AW24*$M$146)),2)</f>
        <v>0</v>
      </c>
      <c r="AX169" s="42">
        <f>ROUND(IF(SUM($AM169:AW169)&gt;$M$148,0,IF((SUM($AM169:AW169)+AX24*$M$146)&gt;$M$148,$M$148-SUM($AM169:AW169),AX24*$M$146)),2)</f>
        <v>0</v>
      </c>
    </row>
    <row r="170" spans="1:50" x14ac:dyDescent="0.3">
      <c r="A170" s="38" t="str">
        <f t="shared" si="64"/>
        <v>Contract/Order Admin</v>
      </c>
      <c r="O170" s="42">
        <f>ROUND(IF(SUM($N170:N170)&gt;$M$148,0,IF((SUM($N170:N170)+O25*$M$146)&gt;$M$148,$M$148-SUM($N170:N170),O25*$M$146)),2)</f>
        <v>0</v>
      </c>
      <c r="P170" s="42">
        <f>ROUND(IF(SUM($O170:O170)&gt;$M$148,0,IF((SUM($O170:O170)+P25*$M$146)&gt;$M$148,$M$148-SUM($O170:O170),P25*$M$146)),2)</f>
        <v>0</v>
      </c>
      <c r="Q170" s="42">
        <f>ROUND(IF(SUM($O170:P170)&gt;$M$148,0,IF((SUM($O170:P170)+Q25*$M$146)&gt;$M$148,$M$148-SUM($O170:P170),Q25*$M$146)),2)</f>
        <v>0</v>
      </c>
      <c r="R170" s="42">
        <f>ROUND(IF(SUM($O170:Q170)&gt;$M$148,0,IF((SUM($O170:Q170)+R25*$M$146)&gt;$M$148,$M$148-SUM($O170:Q170),R25*$M$146)),2)</f>
        <v>0</v>
      </c>
      <c r="S170" s="42">
        <f>ROUND(IF(SUM($O170:R170)&gt;$M$148,0,IF((SUM($O170:R170)+S25*$M$146)&gt;$M$148,$M$148-SUM($O170:R170),S25*$M$146)),2)</f>
        <v>0</v>
      </c>
      <c r="T170" s="42">
        <f>ROUND(IF(SUM($O170:S170)&gt;$M$148,0,IF((SUM($O170:S170)+T25*$M$146)&gt;$M$148,$M$148-SUM($O170:S170),T25*$M$146)),2)</f>
        <v>0</v>
      </c>
      <c r="U170" s="42">
        <f>ROUND(IF(SUM($O170:T170)&gt;$M$148,0,IF((SUM($O170:T170)+U25*$M$146)&gt;$M$148,$M$148-SUM($O170:T170),U25*$M$146)),2)</f>
        <v>0</v>
      </c>
      <c r="V170" s="42">
        <f>ROUND(IF(SUM($O170:U170)&gt;$M$148,0,IF((SUM($O170:U170)+V25*$M$146)&gt;$M$148,$M$148-SUM($O170:U170),V25*$M$146)),2)</f>
        <v>0</v>
      </c>
      <c r="W170" s="42">
        <f>ROUND(IF(SUM($O170:V170)&gt;$M$148,0,IF((SUM($O170:V170)+W25*$M$146)&gt;$M$148,$M$148-SUM($O170:V170),W25*$M$146)),2)</f>
        <v>0</v>
      </c>
      <c r="X170" s="42">
        <f>ROUND(IF(SUM($O170:W170)&gt;$M$148,0,IF((SUM($O170:W170)+X25*$M$146)&gt;$M$148,$M$148-SUM($O170:W170),X25*$M$146)),2)</f>
        <v>0</v>
      </c>
      <c r="Y170" s="42">
        <f>ROUND(IF(SUM($O170:X170)&gt;$M$148,0,IF((SUM($O170:X170)+Y25*$M$146)&gt;$M$148,$M$148-SUM($O170:X170),Y25*$M$146)),2)</f>
        <v>0</v>
      </c>
      <c r="Z170" s="42">
        <f>ROUND(IF(SUM($O170:Y170)&gt;$M$148,0,IF((SUM($O170:Y170)+Z25*$M$146)&gt;$M$148,$M$148-SUM($O170:Y170),Z25*$M$146)),2)</f>
        <v>0</v>
      </c>
      <c r="AA170" s="42">
        <f>ROUND(IF(SUM($N170:N170)&gt;$M$148,0,IF((SUM($N170:N170)+AA25*$M$146)&gt;$M$148,$M$148-SUM($N170:N170),AA25*$M$146)),2)</f>
        <v>0</v>
      </c>
      <c r="AB170" s="42">
        <f>ROUND(IF(SUM($AA170:AA170)&gt;$M$148,0,IF((SUM($AA170:AA170)+AB25*$M$146)&gt;$M$148,$M$148-SUM($AA170:AA170),AB25*$M$146)),2)</f>
        <v>0</v>
      </c>
      <c r="AC170" s="42">
        <f>ROUND(IF(SUM($AA170:AB170)&gt;$M$148,0,IF((SUM($AA170:AB170)+AC25*$M$146)&gt;$M$148,$M$148-SUM($AA170:AB170),AC25*$M$146)),2)</f>
        <v>0</v>
      </c>
      <c r="AD170" s="42">
        <f>ROUND(IF(SUM($AA170:AC170)&gt;$M$148,0,IF((SUM($AA170:AC170)+AD25*$M$146)&gt;$M$148,$M$148-SUM($AA170:AC170),AD25*$M$146)),2)</f>
        <v>0</v>
      </c>
      <c r="AE170" s="42">
        <f>ROUND(IF(SUM($AA170:AD170)&gt;$M$148,0,IF((SUM($AA170:AD170)+AE25*$M$146)&gt;$M$148,$M$148-SUM($AA170:AD170),AE25*$M$146)),2)</f>
        <v>0</v>
      </c>
      <c r="AF170" s="42">
        <f>ROUND(IF(SUM($AA170:AE170)&gt;$M$148,0,IF((SUM($AA170:AE170)+AF25*$M$146)&gt;$M$148,$M$148-SUM($AA170:AE170),AF25*$M$146)),2)</f>
        <v>0</v>
      </c>
      <c r="AG170" s="42">
        <f>ROUND(IF(SUM($AA170:AF170)&gt;$M$148,0,IF((SUM($AA170:AF170)+AG25*$M$146)&gt;$M$148,$M$148-SUM($AA170:AF170),AG25*$M$146)),2)</f>
        <v>0</v>
      </c>
      <c r="AH170" s="42">
        <f>ROUND(IF(SUM($AA170:AG170)&gt;$M$148,0,IF((SUM($AA170:AG170)+AH25*$M$146)&gt;$M$148,$M$148-SUM($AA170:AG170),AH25*$M$146)),2)</f>
        <v>0</v>
      </c>
      <c r="AI170" s="42">
        <f>ROUND(IF(SUM($AA170:AH170)&gt;$M$148,0,IF((SUM($AA170:AH170)+AI25*$M$146)&gt;$M$148,$M$148-SUM($AA170:AH170),AI25*$M$146)),2)</f>
        <v>0</v>
      </c>
      <c r="AJ170" s="42">
        <f>ROUND(IF(SUM($AA170:AI170)&gt;$M$148,0,IF((SUM($AA170:AI170)+AJ25*$M$146)&gt;$M$148,$M$148-SUM($AA170:AI170),AJ25*$M$146)),2)</f>
        <v>0</v>
      </c>
      <c r="AK170" s="42">
        <f>ROUND(IF(SUM($AA170:AJ170)&gt;$M$148,0,IF((SUM($AA170:AJ170)+AK25*$M$146)&gt;$M$148,$M$148-SUM($AA170:AJ170),AK25*$M$146)),2)</f>
        <v>0</v>
      </c>
      <c r="AL170" s="42">
        <f>ROUND(IF(SUM($AA170:AK170)&gt;$M$148,0,IF((SUM($AA170:AK170)+AL25*$M$146)&gt;$M$148,$M$148-SUM($AA170:AK170),AL25*$M$146)),2)</f>
        <v>0</v>
      </c>
      <c r="AM170" s="42">
        <f>ROUND(IF(SUM($N170:N170)&gt;$M$148,0,IF((SUM($N170:N170)+AM25*$M$146)&gt;$M$148,$M$148-SUM($N170:N170),AM25*$M$146)),2)</f>
        <v>78.75</v>
      </c>
      <c r="AN170" s="42">
        <f>ROUND(IF(SUM($AM170:AM170)&gt;$M$148,0,IF((SUM($AM170:AM170)+AN25*$M$146)&gt;$M$148,$M$148-SUM($AM170:AM170),AN25*$M$146)),2)</f>
        <v>78.75</v>
      </c>
      <c r="AO170" s="42">
        <f>ROUND(IF(SUM($AM170:AN170)&gt;$M$148,0,IF((SUM($AM170:AN170)+AO25*$M$146)&gt;$M$148,$M$148-SUM($AM170:AN170),AO25*$M$146)),2)</f>
        <v>72</v>
      </c>
      <c r="AP170" s="42">
        <f>ROUND(IF(SUM($AM170:AO170)&gt;$M$148,0,IF((SUM($AM170:AO170)+AP25*$M$146)&gt;$M$148,$M$148-SUM($AM170:AO170),AP25*$M$146)),2)</f>
        <v>0</v>
      </c>
      <c r="AQ170" s="42">
        <f>ROUND(IF(SUM($AM170:AP170)&gt;$M$148,0,IF((SUM($AM170:AP170)+AQ25*$M$146)&gt;$M$148,$M$148-SUM($AM170:AP170),AQ25*$M$146)),2)</f>
        <v>0</v>
      </c>
      <c r="AR170" s="42">
        <f>ROUND(IF(SUM($AM170:AQ170)&gt;$M$148,0,IF((SUM($AM170:AQ170)+AR25*$M$146)&gt;$M$148,$M$148-SUM($AM170:AQ170),AR25*$M$146)),2)</f>
        <v>0</v>
      </c>
      <c r="AS170" s="42">
        <f>ROUND(IF(SUM($AM170:AR170)&gt;$M$148,0,IF((SUM($AM170:AR170)+AS25*$M$146)&gt;$M$148,$M$148-SUM($AM170:AR170),AS25*$M$146)),2)</f>
        <v>0</v>
      </c>
      <c r="AT170" s="42">
        <f>ROUND(IF(SUM($AM170:AS170)&gt;$M$148,0,IF((SUM($AM170:AS170)+AT25*$M$146)&gt;$M$148,$M$148-SUM($AM170:AS170),AT25*$M$146)),2)</f>
        <v>0</v>
      </c>
      <c r="AU170" s="42">
        <f>ROUND(IF(SUM($AM170:AT170)&gt;$M$148,0,IF((SUM($AM170:AT170)+AU25*$M$146)&gt;$M$148,$M$148-SUM($AM170:AT170),AU25*$M$146)),2)</f>
        <v>0</v>
      </c>
      <c r="AV170" s="42">
        <f>ROUND(IF(SUM($AM170:AU170)&gt;$M$148,0,IF((SUM($AM170:AU170)+AV25*$M$146)&gt;$M$148,$M$148-SUM($AM170:AU170),AV25*$M$146)),2)</f>
        <v>0</v>
      </c>
      <c r="AW170" s="42">
        <f>ROUND(IF(SUM($AM170:AV170)&gt;$M$148,0,IF((SUM($AM170:AV170)+AW25*$M$146)&gt;$M$148,$M$148-SUM($AM170:AV170),AW25*$M$146)),2)</f>
        <v>0</v>
      </c>
      <c r="AX170" s="42">
        <f>ROUND(IF(SUM($AM170:AW170)&gt;$M$148,0,IF((SUM($AM170:AW170)+AX25*$M$146)&gt;$M$148,$M$148-SUM($AM170:AW170),AX25*$M$146)),2)</f>
        <v>0</v>
      </c>
    </row>
    <row r="171" spans="1:50" x14ac:dyDescent="0.3">
      <c r="A171" s="38" t="str">
        <f t="shared" ref="A171:A181" si="65">A26</f>
        <v>Sales Director/East2</v>
      </c>
      <c r="O171" s="42">
        <f>ROUND(IF(SUM($N171:N171)&gt;$M$148,0,IF((SUM($N171:N171)+O26*$M$146)&gt;$M$148,$M$148-SUM($N171:N171),O26*$M$146)),2)</f>
        <v>0</v>
      </c>
      <c r="P171" s="42">
        <f>ROUND(IF(SUM($O171:O171)&gt;$M$148,0,IF((SUM($O171:O171)+P26*$M$146)&gt;$M$148,$M$148-SUM($O171:O171),P26*$M$146)),2)</f>
        <v>0</v>
      </c>
      <c r="Q171" s="42">
        <f>ROUND(IF(SUM($O171:P171)&gt;$M$148,0,IF((SUM($O171:P171)+Q26*$M$146)&gt;$M$148,$M$148-SUM($O171:P171),Q26*$M$146)),2)</f>
        <v>0</v>
      </c>
      <c r="R171" s="42">
        <f>ROUND(IF(SUM($O171:Q171)&gt;$M$148,0,IF((SUM($O171:Q171)+R26*$M$146)&gt;$M$148,$M$148-SUM($O171:Q171),R26*$M$146)),2)</f>
        <v>0</v>
      </c>
      <c r="S171" s="42">
        <f>ROUND(IF(SUM($O171:R171)&gt;$M$148,0,IF((SUM($O171:R171)+S26*$M$146)&gt;$M$148,$M$148-SUM($O171:R171),S26*$M$146)),2)</f>
        <v>0</v>
      </c>
      <c r="T171" s="42">
        <f>ROUND(IF(SUM($O171:S171)&gt;$M$148,0,IF((SUM($O171:S171)+T26*$M$146)&gt;$M$148,$M$148-SUM($O171:S171),T26*$M$146)),2)</f>
        <v>0</v>
      </c>
      <c r="U171" s="42">
        <f>ROUND(IF(SUM($O171:T171)&gt;$M$148,0,IF((SUM($O171:T171)+U26*$M$146)&gt;$M$148,$M$148-SUM($O171:T171),U26*$M$146)),2)</f>
        <v>0</v>
      </c>
      <c r="V171" s="42">
        <f>ROUND(IF(SUM($O171:U171)&gt;$M$148,0,IF((SUM($O171:U171)+V26*$M$146)&gt;$M$148,$M$148-SUM($O171:U171),V26*$M$146)),2)</f>
        <v>0</v>
      </c>
      <c r="W171" s="42">
        <f>ROUND(IF(SUM($O171:V171)&gt;$M$148,0,IF((SUM($O171:V171)+W26*$M$146)&gt;$M$148,$M$148-SUM($O171:V171),W26*$M$146)),2)</f>
        <v>0</v>
      </c>
      <c r="X171" s="42">
        <f>ROUND(IF(SUM($O171:W171)&gt;$M$148,0,IF((SUM($O171:W171)+X26*$M$146)&gt;$M$148,$M$148-SUM($O171:W171),X26*$M$146)),2)</f>
        <v>0</v>
      </c>
      <c r="Y171" s="42">
        <f>ROUND(IF(SUM($O171:X171)&gt;$M$148,0,IF((SUM($O171:X171)+Y26*$M$146)&gt;$M$148,$M$148-SUM($O171:X171),Y26*$M$146)),2)</f>
        <v>0</v>
      </c>
      <c r="Z171" s="42">
        <f>ROUND(IF(SUM($O171:Y171)&gt;$M$148,0,IF((SUM($O171:Y171)+Z26*$M$146)&gt;$M$148,$M$148-SUM($O171:Y171),Z26*$M$146)),2)</f>
        <v>0</v>
      </c>
      <c r="AA171" s="42">
        <f>ROUND(IF(SUM($N171:N171)&gt;$M$148,0,IF((SUM($N171:N171)+AA26*$M$146)&gt;$M$148,$M$148-SUM($N171:N171),AA26*$M$146)),2)</f>
        <v>0</v>
      </c>
      <c r="AB171" s="42">
        <f>ROUND(IF(SUM($AA171:AA171)&gt;$M$148,0,IF((SUM($AA171:AA171)+AB26*$M$146)&gt;$M$148,$M$148-SUM($AA171:AA171),AB26*$M$146)),2)</f>
        <v>0</v>
      </c>
      <c r="AC171" s="42">
        <f>ROUND(IF(SUM($AA171:AB171)&gt;$M$148,0,IF((SUM($AA171:AB171)+AC26*$M$146)&gt;$M$148,$M$148-SUM($AA171:AB171),AC26*$M$146)),2)</f>
        <v>0</v>
      </c>
      <c r="AD171" s="42">
        <f>ROUND(IF(SUM($AA171:AC171)&gt;$M$148,0,IF((SUM($AA171:AC171)+AD26*$M$146)&gt;$M$148,$M$148-SUM($AA171:AC171),AD26*$M$146)),2)</f>
        <v>0</v>
      </c>
      <c r="AE171" s="42">
        <f>ROUND(IF(SUM($AA171:AD171)&gt;$M$148,0,IF((SUM($AA171:AD171)+AE26*$M$146)&gt;$M$148,$M$148-SUM($AA171:AD171),AE26*$M$146)),2)</f>
        <v>0</v>
      </c>
      <c r="AF171" s="42">
        <f>ROUND(IF(SUM($AA171:AE171)&gt;$M$148,0,IF((SUM($AA171:AE171)+AF26*$M$146)&gt;$M$148,$M$148-SUM($AA171:AE171),AF26*$M$146)),2)</f>
        <v>0</v>
      </c>
      <c r="AG171" s="42">
        <f>ROUND(IF(SUM($AA171:AF171)&gt;$M$148,0,IF((SUM($AA171:AF171)+AG26*$M$146)&gt;$M$148,$M$148-SUM($AA171:AF171),AG26*$M$146)),2)</f>
        <v>0</v>
      </c>
      <c r="AH171" s="42">
        <f>ROUND(IF(SUM($AA171:AG171)&gt;$M$148,0,IF((SUM($AA171:AG171)+AH26*$M$146)&gt;$M$148,$M$148-SUM($AA171:AG171),AH26*$M$146)),2)</f>
        <v>0</v>
      </c>
      <c r="AI171" s="42">
        <f>ROUND(IF(SUM($AA171:AH171)&gt;$M$148,0,IF((SUM($AA171:AH171)+AI26*$M$146)&gt;$M$148,$M$148-SUM($AA171:AH171),AI26*$M$146)),2)</f>
        <v>0</v>
      </c>
      <c r="AJ171" s="42">
        <f>ROUND(IF(SUM($AA171:AI171)&gt;$M$148,0,IF((SUM($AA171:AI171)+AJ26*$M$146)&gt;$M$148,$M$148-SUM($AA171:AI171),AJ26*$M$146)),2)</f>
        <v>0</v>
      </c>
      <c r="AK171" s="42">
        <f>ROUND(IF(SUM($AA171:AJ171)&gt;$M$148,0,IF((SUM($AA171:AJ171)+AK26*$M$146)&gt;$M$148,$M$148-SUM($AA171:AJ171),AK26*$M$146)),2)</f>
        <v>0</v>
      </c>
      <c r="AL171" s="42">
        <f>ROUND(IF(SUM($AA171:AK171)&gt;$M$148,0,IF((SUM($AA171:AK171)+AL26*$M$146)&gt;$M$148,$M$148-SUM($AA171:AK171),AL26*$M$146)),2)</f>
        <v>0</v>
      </c>
      <c r="AM171" s="42">
        <f>ROUND(IF(SUM($N171:N171)&gt;$M$148,0,IF((SUM($N171:N171)+AM26*$M$146)&gt;$M$148,$M$148-SUM($N171:N171),AM26*$M$146)),2)</f>
        <v>207</v>
      </c>
      <c r="AN171" s="42">
        <f>ROUND(IF(SUM($AM171:AM171)&gt;$M$148,0,IF((SUM($AM171:AM171)+AN26*$M$146)&gt;$M$148,$M$148-SUM($AM171:AM171),AN26*$M$146)),2)</f>
        <v>22.5</v>
      </c>
      <c r="AO171" s="42">
        <f>ROUND(IF(SUM($AM171:AN171)&gt;$M$148,0,IF((SUM($AM171:AN171)+AO26*$M$146)&gt;$M$148,$M$148-SUM($AM171:AN171),AO26*$M$146)),2)</f>
        <v>0</v>
      </c>
      <c r="AP171" s="42">
        <f>ROUND(IF(SUM($AM171:AO171)&gt;$M$148,0,IF((SUM($AM171:AO171)+AP26*$M$146)&gt;$M$148,$M$148-SUM($AM171:AO171),AP26*$M$146)),2)</f>
        <v>0</v>
      </c>
      <c r="AQ171" s="42">
        <f>ROUND(IF(SUM($AM171:AP171)&gt;$M$148,0,IF((SUM($AM171:AP171)+AQ26*$M$146)&gt;$M$148,$M$148-SUM($AM171:AP171),AQ26*$M$146)),2)</f>
        <v>0</v>
      </c>
      <c r="AR171" s="42">
        <f>ROUND(IF(SUM($AM171:AQ171)&gt;$M$148,0,IF((SUM($AM171:AQ171)+AR26*$M$146)&gt;$M$148,$M$148-SUM($AM171:AQ171),AR26*$M$146)),2)</f>
        <v>0</v>
      </c>
      <c r="AS171" s="42">
        <f>ROUND(IF(SUM($AM171:AR171)&gt;$M$148,0,IF((SUM($AM171:AR171)+AS26*$M$146)&gt;$M$148,$M$148-SUM($AM171:AR171),AS26*$M$146)),2)</f>
        <v>0</v>
      </c>
      <c r="AT171" s="42">
        <f>ROUND(IF(SUM($AM171:AS171)&gt;$M$148,0,IF((SUM($AM171:AS171)+AT26*$M$146)&gt;$M$148,$M$148-SUM($AM171:AS171),AT26*$M$146)),2)</f>
        <v>0</v>
      </c>
      <c r="AU171" s="42">
        <f>ROUND(IF(SUM($AM171:AT171)&gt;$M$148,0,IF((SUM($AM171:AT171)+AU26*$M$146)&gt;$M$148,$M$148-SUM($AM171:AT171),AU26*$M$146)),2)</f>
        <v>0</v>
      </c>
      <c r="AV171" s="42">
        <f>ROUND(IF(SUM($AM171:AU171)&gt;$M$148,0,IF((SUM($AM171:AU171)+AV26*$M$146)&gt;$M$148,$M$148-SUM($AM171:AU171),AV26*$M$146)),2)</f>
        <v>0</v>
      </c>
      <c r="AW171" s="42">
        <f>ROUND(IF(SUM($AM171:AV171)&gt;$M$148,0,IF((SUM($AM171:AV171)+AW26*$M$146)&gt;$M$148,$M$148-SUM($AM171:AV171),AW26*$M$146)),2)</f>
        <v>0</v>
      </c>
      <c r="AX171" s="42">
        <f>ROUND(IF(SUM($AM171:AW171)&gt;$M$148,0,IF((SUM($AM171:AW171)+AX26*$M$146)&gt;$M$148,$M$148-SUM($AM171:AW171),AX26*$M$146)),2)</f>
        <v>0</v>
      </c>
    </row>
    <row r="172" spans="1:50" x14ac:dyDescent="0.3">
      <c r="A172" s="38" t="str">
        <f t="shared" si="65"/>
        <v>Sales Director/Central/Canada</v>
      </c>
      <c r="O172" s="42">
        <f>ROUND(IF(SUM($N172:N172)&gt;$M$148,0,IF((SUM($N172:N172)+O27*$M$146)&gt;$M$148,$M$148-SUM($N172:N172),O27*$M$146)),2)</f>
        <v>0</v>
      </c>
      <c r="P172" s="42">
        <f>ROUND(IF(SUM($O172:O172)&gt;$M$148,0,IF((SUM($O172:O172)+P27*$M$146)&gt;$M$148,$M$148-SUM($O172:O172),P27*$M$146)),2)</f>
        <v>0</v>
      </c>
      <c r="Q172" s="42">
        <f>ROUND(IF(SUM($O172:P172)&gt;$M$148,0,IF((SUM($O172:P172)+Q27*$M$146)&gt;$M$148,$M$148-SUM($O172:P172),Q27*$M$146)),2)</f>
        <v>0</v>
      </c>
      <c r="R172" s="42">
        <f>ROUND(IF(SUM($O172:Q172)&gt;$M$148,0,IF((SUM($O172:Q172)+R27*$M$146)&gt;$M$148,$M$148-SUM($O172:Q172),R27*$M$146)),2)</f>
        <v>0</v>
      </c>
      <c r="S172" s="42">
        <f>ROUND(IF(SUM($O172:R172)&gt;$M$148,0,IF((SUM($O172:R172)+S27*$M$146)&gt;$M$148,$M$148-SUM($O172:R172),S27*$M$146)),2)</f>
        <v>0</v>
      </c>
      <c r="T172" s="42">
        <f>ROUND(IF(SUM($O172:S172)&gt;$M$148,0,IF((SUM($O172:S172)+T27*$M$146)&gt;$M$148,$M$148-SUM($O172:S172),T27*$M$146)),2)</f>
        <v>0</v>
      </c>
      <c r="U172" s="42">
        <f>ROUND(IF(SUM($O172:T172)&gt;$M$148,0,IF((SUM($O172:T172)+U27*$M$146)&gt;$M$148,$M$148-SUM($O172:T172),U27*$M$146)),2)</f>
        <v>0</v>
      </c>
      <c r="V172" s="42">
        <f>ROUND(IF(SUM($O172:U172)&gt;$M$148,0,IF((SUM($O172:U172)+V27*$M$146)&gt;$M$148,$M$148-SUM($O172:U172),V27*$M$146)),2)</f>
        <v>0</v>
      </c>
      <c r="W172" s="42">
        <f>ROUND(IF(SUM($O172:V172)&gt;$M$148,0,IF((SUM($O172:V172)+W27*$M$146)&gt;$M$148,$M$148-SUM($O172:V172),W27*$M$146)),2)</f>
        <v>0</v>
      </c>
      <c r="X172" s="42">
        <f>ROUND(IF(SUM($O172:W172)&gt;$M$148,0,IF((SUM($O172:W172)+X27*$M$146)&gt;$M$148,$M$148-SUM($O172:W172),X27*$M$146)),2)</f>
        <v>0</v>
      </c>
      <c r="Y172" s="42">
        <f>ROUND(IF(SUM($O172:X172)&gt;$M$148,0,IF((SUM($O172:X172)+Y27*$M$146)&gt;$M$148,$M$148-SUM($O172:X172),Y27*$M$146)),2)</f>
        <v>0</v>
      </c>
      <c r="Z172" s="42">
        <f>ROUND(IF(SUM($O172:Y172)&gt;$M$148,0,IF((SUM($O172:Y172)+Z27*$M$146)&gt;$M$148,$M$148-SUM($O172:Y172),Z27*$M$146)),2)</f>
        <v>0</v>
      </c>
      <c r="AA172" s="42">
        <f>ROUND(IF(SUM($N172:N172)&gt;$M$148,0,IF((SUM($N172:N172)+AA27*$M$146)&gt;$M$148,$M$148-SUM($N172:N172),AA27*$M$146)),2)</f>
        <v>0</v>
      </c>
      <c r="AB172" s="42">
        <f>ROUND(IF(SUM($AA172:AA172)&gt;$M$148,0,IF((SUM($AA172:AA172)+AB27*$M$146)&gt;$M$148,$M$148-SUM($AA172:AA172),AB27*$M$146)),2)</f>
        <v>0</v>
      </c>
      <c r="AC172" s="42">
        <f>ROUND(IF(SUM($AA172:AB172)&gt;$M$148,0,IF((SUM($AA172:AB172)+AC27*$M$146)&gt;$M$148,$M$148-SUM($AA172:AB172),AC27*$M$146)),2)</f>
        <v>0</v>
      </c>
      <c r="AD172" s="42">
        <f>ROUND(IF(SUM($AA172:AC172)&gt;$M$148,0,IF((SUM($AA172:AC172)+AD27*$M$146)&gt;$M$148,$M$148-SUM($AA172:AC172),AD27*$M$146)),2)</f>
        <v>0</v>
      </c>
      <c r="AE172" s="42">
        <f>ROUND(IF(SUM($AA172:AD172)&gt;$M$148,0,IF((SUM($AA172:AD172)+AE27*$M$146)&gt;$M$148,$M$148-SUM($AA172:AD172),AE27*$M$146)),2)</f>
        <v>0</v>
      </c>
      <c r="AF172" s="42">
        <f>ROUND(IF(SUM($AA172:AE172)&gt;$M$148,0,IF((SUM($AA172:AE172)+AF27*$M$146)&gt;$M$148,$M$148-SUM($AA172:AE172),AF27*$M$146)),2)</f>
        <v>0</v>
      </c>
      <c r="AG172" s="42">
        <f>ROUND(IF(SUM($AA172:AF172)&gt;$M$148,0,IF((SUM($AA172:AF172)+AG27*$M$146)&gt;$M$148,$M$148-SUM($AA172:AF172),AG27*$M$146)),2)</f>
        <v>0</v>
      </c>
      <c r="AH172" s="42">
        <f>ROUND(IF(SUM($AA172:AG172)&gt;$M$148,0,IF((SUM($AA172:AG172)+AH27*$M$146)&gt;$M$148,$M$148-SUM($AA172:AG172),AH27*$M$146)),2)</f>
        <v>0</v>
      </c>
      <c r="AI172" s="42">
        <f>ROUND(IF(SUM($AA172:AH172)&gt;$M$148,0,IF((SUM($AA172:AH172)+AI27*$M$146)&gt;$M$148,$M$148-SUM($AA172:AH172),AI27*$M$146)),2)</f>
        <v>0</v>
      </c>
      <c r="AJ172" s="42">
        <f>ROUND(IF(SUM($AA172:AI172)&gt;$M$148,0,IF((SUM($AA172:AI172)+AJ27*$M$146)&gt;$M$148,$M$148-SUM($AA172:AI172),AJ27*$M$146)),2)</f>
        <v>0</v>
      </c>
      <c r="AK172" s="42">
        <f>ROUND(IF(SUM($AA172:AJ172)&gt;$M$148,0,IF((SUM($AA172:AJ172)+AK27*$M$146)&gt;$M$148,$M$148-SUM($AA172:AJ172),AK27*$M$146)),2)</f>
        <v>0</v>
      </c>
      <c r="AL172" s="42">
        <f>ROUND(IF(SUM($AA172:AK172)&gt;$M$148,0,IF((SUM($AA172:AK172)+AL27*$M$146)&gt;$M$148,$M$148-SUM($AA172:AK172),AL27*$M$146)),2)</f>
        <v>0</v>
      </c>
      <c r="AM172" s="42">
        <f>ROUND(IF(SUM($N172:N172)&gt;$M$148,0,IF((SUM($N172:N172)+AM27*$M$146)&gt;$M$148,$M$148-SUM($N172:N172),AM27*$M$146)),2)</f>
        <v>0</v>
      </c>
      <c r="AN172" s="42">
        <f>ROUND(IF(SUM($AM172:AM172)&gt;$M$148,0,IF((SUM($AM172:AM172)+AN27*$M$146)&gt;$M$148,$M$148-SUM($AM172:AM172),AN27*$M$146)),2)</f>
        <v>0</v>
      </c>
      <c r="AO172" s="42">
        <f>ROUND(IF(SUM($AM172:AN172)&gt;$M$148,0,IF((SUM($AM172:AN172)+AO27*$M$146)&gt;$M$148,$M$148-SUM($AM172:AN172),AO27*$M$146)),2)</f>
        <v>0</v>
      </c>
      <c r="AP172" s="42">
        <f>ROUND(IF(SUM($AM172:AO172)&gt;$M$148,0,IF((SUM($AM172:AO172)+AP27*$M$146)&gt;$M$148,$M$148-SUM($AM172:AO172),AP27*$M$146)),2)</f>
        <v>207</v>
      </c>
      <c r="AQ172" s="42">
        <f>ROUND(IF(SUM($AM172:AP172)&gt;$M$148,0,IF((SUM($AM172:AP172)+AQ27*$M$146)&gt;$M$148,$M$148-SUM($AM172:AP172),AQ27*$M$146)),2)</f>
        <v>22.5</v>
      </c>
      <c r="AR172" s="42">
        <f>ROUND(IF(SUM($AM172:AQ172)&gt;$M$148,0,IF((SUM($AM172:AQ172)+AR27*$M$146)&gt;$M$148,$M$148-SUM($AM172:AQ172),AR27*$M$146)),2)</f>
        <v>0</v>
      </c>
      <c r="AS172" s="42">
        <f>ROUND(IF(SUM($AM172:AR172)&gt;$M$148,0,IF((SUM($AM172:AR172)+AS27*$M$146)&gt;$M$148,$M$148-SUM($AM172:AR172),AS27*$M$146)),2)</f>
        <v>0</v>
      </c>
      <c r="AT172" s="42">
        <f>ROUND(IF(SUM($AM172:AS172)&gt;$M$148,0,IF((SUM($AM172:AS172)+AT27*$M$146)&gt;$M$148,$M$148-SUM($AM172:AS172),AT27*$M$146)),2)</f>
        <v>0</v>
      </c>
      <c r="AU172" s="42">
        <f>ROUND(IF(SUM($AM172:AT172)&gt;$M$148,0,IF((SUM($AM172:AT172)+AU27*$M$146)&gt;$M$148,$M$148-SUM($AM172:AT172),AU27*$M$146)),2)</f>
        <v>0</v>
      </c>
      <c r="AV172" s="42">
        <f>ROUND(IF(SUM($AM172:AU172)&gt;$M$148,0,IF((SUM($AM172:AU172)+AV27*$M$146)&gt;$M$148,$M$148-SUM($AM172:AU172),AV27*$M$146)),2)</f>
        <v>0</v>
      </c>
      <c r="AW172" s="42">
        <f>ROUND(IF(SUM($AM172:AV172)&gt;$M$148,0,IF((SUM($AM172:AV172)+AW27*$M$146)&gt;$M$148,$M$148-SUM($AM172:AV172),AW27*$M$146)),2)</f>
        <v>0</v>
      </c>
      <c r="AX172" s="42">
        <f>ROUND(IF(SUM($AM172:AW172)&gt;$M$148,0,IF((SUM($AM172:AW172)+AX27*$M$146)&gt;$M$148,$M$148-SUM($AM172:AW172),AX27*$M$146)),2)</f>
        <v>0</v>
      </c>
    </row>
    <row r="173" spans="1:50" x14ac:dyDescent="0.3">
      <c r="A173" s="38" t="str">
        <f t="shared" si="65"/>
        <v>Sales Director/West2</v>
      </c>
      <c r="O173" s="42">
        <f>ROUND(IF(SUM($N173:N173)&gt;$M$148,0,IF((SUM($N173:N173)+O28*$M$146)&gt;$M$148,$M$148-SUM($N173:N173),O28*$M$146)),2)</f>
        <v>0</v>
      </c>
      <c r="P173" s="42">
        <f>ROUND(IF(SUM($O173:O173)&gt;$M$148,0,IF((SUM($O173:O173)+P28*$M$146)&gt;$M$148,$M$148-SUM($O173:O173),P28*$M$146)),2)</f>
        <v>0</v>
      </c>
      <c r="Q173" s="42">
        <f>ROUND(IF(SUM($O173:P173)&gt;$M$148,0,IF((SUM($O173:P173)+Q28*$M$146)&gt;$M$148,$M$148-SUM($O173:P173),Q28*$M$146)),2)</f>
        <v>0</v>
      </c>
      <c r="R173" s="42">
        <f>ROUND(IF(SUM($O173:Q173)&gt;$M$148,0,IF((SUM($O173:Q173)+R28*$M$146)&gt;$M$148,$M$148-SUM($O173:Q173),R28*$M$146)),2)</f>
        <v>0</v>
      </c>
      <c r="S173" s="42">
        <f>ROUND(IF(SUM($O173:R173)&gt;$M$148,0,IF((SUM($O173:R173)+S28*$M$146)&gt;$M$148,$M$148-SUM($O173:R173),S28*$M$146)),2)</f>
        <v>0</v>
      </c>
      <c r="T173" s="42">
        <f>ROUND(IF(SUM($O173:S173)&gt;$M$148,0,IF((SUM($O173:S173)+T28*$M$146)&gt;$M$148,$M$148-SUM($O173:S173),T28*$M$146)),2)</f>
        <v>0</v>
      </c>
      <c r="U173" s="42">
        <f>ROUND(IF(SUM($O173:T173)&gt;$M$148,0,IF((SUM($O173:T173)+U28*$M$146)&gt;$M$148,$M$148-SUM($O173:T173),U28*$M$146)),2)</f>
        <v>0</v>
      </c>
      <c r="V173" s="42">
        <f>ROUND(IF(SUM($O173:U173)&gt;$M$148,0,IF((SUM($O173:U173)+V28*$M$146)&gt;$M$148,$M$148-SUM($O173:U173),V28*$M$146)),2)</f>
        <v>0</v>
      </c>
      <c r="W173" s="42">
        <f>ROUND(IF(SUM($O173:V173)&gt;$M$148,0,IF((SUM($O173:V173)+W28*$M$146)&gt;$M$148,$M$148-SUM($O173:V173),W28*$M$146)),2)</f>
        <v>0</v>
      </c>
      <c r="X173" s="42">
        <f>ROUND(IF(SUM($O173:W173)&gt;$M$148,0,IF((SUM($O173:W173)+X28*$M$146)&gt;$M$148,$M$148-SUM($O173:W173),X28*$M$146)),2)</f>
        <v>0</v>
      </c>
      <c r="Y173" s="42">
        <f>ROUND(IF(SUM($O173:X173)&gt;$M$148,0,IF((SUM($O173:X173)+Y28*$M$146)&gt;$M$148,$M$148-SUM($O173:X173),Y28*$M$146)),2)</f>
        <v>0</v>
      </c>
      <c r="Z173" s="42">
        <f>ROUND(IF(SUM($O173:Y173)&gt;$M$148,0,IF((SUM($O173:Y173)+Z28*$M$146)&gt;$M$148,$M$148-SUM($O173:Y173),Z28*$M$146)),2)</f>
        <v>0</v>
      </c>
      <c r="AA173" s="42">
        <f>ROUND(IF(SUM($N173:N173)&gt;$M$148,0,IF((SUM($N173:N173)+AA28*$M$146)&gt;$M$148,$M$148-SUM($N173:N173),AA28*$M$146)),2)</f>
        <v>0</v>
      </c>
      <c r="AB173" s="42">
        <f>ROUND(IF(SUM($AA173:AA173)&gt;$M$148,0,IF((SUM($AA173:AA173)+AB28*$M$146)&gt;$M$148,$M$148-SUM($AA173:AA173),AB28*$M$146)),2)</f>
        <v>0</v>
      </c>
      <c r="AC173" s="42">
        <f>ROUND(IF(SUM($AA173:AB173)&gt;$M$148,0,IF((SUM($AA173:AB173)+AC28*$M$146)&gt;$M$148,$M$148-SUM($AA173:AB173),AC28*$M$146)),2)</f>
        <v>0</v>
      </c>
      <c r="AD173" s="42">
        <f>ROUND(IF(SUM($AA173:AC173)&gt;$M$148,0,IF((SUM($AA173:AC173)+AD28*$M$146)&gt;$M$148,$M$148-SUM($AA173:AC173),AD28*$M$146)),2)</f>
        <v>0</v>
      </c>
      <c r="AE173" s="42">
        <f>ROUND(IF(SUM($AA173:AD173)&gt;$M$148,0,IF((SUM($AA173:AD173)+AE28*$M$146)&gt;$M$148,$M$148-SUM($AA173:AD173),AE28*$M$146)),2)</f>
        <v>0</v>
      </c>
      <c r="AF173" s="42">
        <f>ROUND(IF(SUM($AA173:AE173)&gt;$M$148,0,IF((SUM($AA173:AE173)+AF28*$M$146)&gt;$M$148,$M$148-SUM($AA173:AE173),AF28*$M$146)),2)</f>
        <v>0</v>
      </c>
      <c r="AG173" s="42">
        <f>ROUND(IF(SUM($AA173:AF173)&gt;$M$148,0,IF((SUM($AA173:AF173)+AG28*$M$146)&gt;$M$148,$M$148-SUM($AA173:AF173),AG28*$M$146)),2)</f>
        <v>0</v>
      </c>
      <c r="AH173" s="42">
        <f>ROUND(IF(SUM($AA173:AG173)&gt;$M$148,0,IF((SUM($AA173:AG173)+AH28*$M$146)&gt;$M$148,$M$148-SUM($AA173:AG173),AH28*$M$146)),2)</f>
        <v>0</v>
      </c>
      <c r="AI173" s="42">
        <f>ROUND(IF(SUM($AA173:AH173)&gt;$M$148,0,IF((SUM($AA173:AH173)+AI28*$M$146)&gt;$M$148,$M$148-SUM($AA173:AH173),AI28*$M$146)),2)</f>
        <v>0</v>
      </c>
      <c r="AJ173" s="42">
        <f>ROUND(IF(SUM($AA173:AI173)&gt;$M$148,0,IF((SUM($AA173:AI173)+AJ28*$M$146)&gt;$M$148,$M$148-SUM($AA173:AI173),AJ28*$M$146)),2)</f>
        <v>0</v>
      </c>
      <c r="AK173" s="42">
        <f>ROUND(IF(SUM($AA173:AJ173)&gt;$M$148,0,IF((SUM($AA173:AJ173)+AK28*$M$146)&gt;$M$148,$M$148-SUM($AA173:AJ173),AK28*$M$146)),2)</f>
        <v>0</v>
      </c>
      <c r="AL173" s="42">
        <f>ROUND(IF(SUM($AA173:AK173)&gt;$M$148,0,IF((SUM($AA173:AK173)+AL28*$M$146)&gt;$M$148,$M$148-SUM($AA173:AK173),AL28*$M$146)),2)</f>
        <v>0</v>
      </c>
      <c r="AM173" s="42">
        <f>ROUND(IF(SUM($N173:N173)&gt;$M$148,0,IF((SUM($N173:N173)+AM28*$M$146)&gt;$M$148,$M$148-SUM($N173:N173),AM28*$M$146)),2)</f>
        <v>0</v>
      </c>
      <c r="AN173" s="42">
        <f>ROUND(IF(SUM($AM173:AM173)&gt;$M$148,0,IF((SUM($AM173:AM173)+AN28*$M$146)&gt;$M$148,$M$148-SUM($AM173:AM173),AN28*$M$146)),2)</f>
        <v>0</v>
      </c>
      <c r="AO173" s="42">
        <f>ROUND(IF(SUM($AM173:AN173)&gt;$M$148,0,IF((SUM($AM173:AN173)+AO28*$M$146)&gt;$M$148,$M$148-SUM($AM173:AN173),AO28*$M$146)),2)</f>
        <v>0</v>
      </c>
      <c r="AP173" s="42">
        <f>ROUND(IF(SUM($AM173:AO173)&gt;$M$148,0,IF((SUM($AM173:AO173)+AP28*$M$146)&gt;$M$148,$M$148-SUM($AM173:AO173),AP28*$M$146)),2)</f>
        <v>207</v>
      </c>
      <c r="AQ173" s="42">
        <f>ROUND(IF(SUM($AM173:AP173)&gt;$M$148,0,IF((SUM($AM173:AP173)+AQ28*$M$146)&gt;$M$148,$M$148-SUM($AM173:AP173),AQ28*$M$146)),2)</f>
        <v>22.5</v>
      </c>
      <c r="AR173" s="42">
        <f>ROUND(IF(SUM($AM173:AQ173)&gt;$M$148,0,IF((SUM($AM173:AQ173)+AR28*$M$146)&gt;$M$148,$M$148-SUM($AM173:AQ173),AR28*$M$146)),2)</f>
        <v>0</v>
      </c>
      <c r="AS173" s="42">
        <f>ROUND(IF(SUM($AM173:AR173)&gt;$M$148,0,IF((SUM($AM173:AR173)+AS28*$M$146)&gt;$M$148,$M$148-SUM($AM173:AR173),AS28*$M$146)),2)</f>
        <v>0</v>
      </c>
      <c r="AT173" s="42">
        <f>ROUND(IF(SUM($AM173:AS173)&gt;$M$148,0,IF((SUM($AM173:AS173)+AT28*$M$146)&gt;$M$148,$M$148-SUM($AM173:AS173),AT28*$M$146)),2)</f>
        <v>0</v>
      </c>
      <c r="AU173" s="42">
        <f>ROUND(IF(SUM($AM173:AT173)&gt;$M$148,0,IF((SUM($AM173:AT173)+AU28*$M$146)&gt;$M$148,$M$148-SUM($AM173:AT173),AU28*$M$146)),2)</f>
        <v>0</v>
      </c>
      <c r="AV173" s="42">
        <f>ROUND(IF(SUM($AM173:AU173)&gt;$M$148,0,IF((SUM($AM173:AU173)+AV28*$M$146)&gt;$M$148,$M$148-SUM($AM173:AU173),AV28*$M$146)),2)</f>
        <v>0</v>
      </c>
      <c r="AW173" s="42">
        <f>ROUND(IF(SUM($AM173:AV173)&gt;$M$148,0,IF((SUM($AM173:AV173)+AW28*$M$146)&gt;$M$148,$M$148-SUM($AM173:AV173),AW28*$M$146)),2)</f>
        <v>0</v>
      </c>
      <c r="AX173" s="42">
        <f>ROUND(IF(SUM($AM173:AW173)&gt;$M$148,0,IF((SUM($AM173:AW173)+AX28*$M$146)&gt;$M$148,$M$148-SUM($AM173:AW173),AX28*$M$146)),2)</f>
        <v>0</v>
      </c>
    </row>
    <row r="174" spans="1:50" x14ac:dyDescent="0.3">
      <c r="A174" s="38" t="str">
        <f t="shared" si="65"/>
        <v>Sales Director/France/Belgium</v>
      </c>
      <c r="O174" s="42">
        <f>ROUND(IF(SUM($N174:N174)&gt;$M$148,0,IF((SUM($N174:N174)+O29*$M$146)&gt;$M$148,$M$148-SUM($N174:N174),O29*$M$146)),2)</f>
        <v>0</v>
      </c>
      <c r="P174" s="42">
        <f>ROUND(IF(SUM($O174:O174)&gt;$M$148,0,IF((SUM($O174:O174)+P29*$M$146)&gt;$M$148,$M$148-SUM($O174:O174),P29*$M$146)),2)</f>
        <v>0</v>
      </c>
      <c r="Q174" s="42">
        <f>ROUND(IF(SUM($O174:P174)&gt;$M$148,0,IF((SUM($O174:P174)+Q29*$M$146)&gt;$M$148,$M$148-SUM($O174:P174),Q29*$M$146)),2)</f>
        <v>0</v>
      </c>
      <c r="R174" s="42">
        <f>ROUND(IF(SUM($O174:Q174)&gt;$M$148,0,IF((SUM($O174:Q174)+R29*$M$146)&gt;$M$148,$M$148-SUM($O174:Q174),R29*$M$146)),2)</f>
        <v>0</v>
      </c>
      <c r="S174" s="42">
        <f>ROUND(IF(SUM($O174:R174)&gt;$M$148,0,IF((SUM($O174:R174)+S29*$M$146)&gt;$M$148,$M$148-SUM($O174:R174),S29*$M$146)),2)</f>
        <v>0</v>
      </c>
      <c r="T174" s="42">
        <f>ROUND(IF(SUM($O174:S174)&gt;$M$148,0,IF((SUM($O174:S174)+T29*$M$146)&gt;$M$148,$M$148-SUM($O174:S174),T29*$M$146)),2)</f>
        <v>0</v>
      </c>
      <c r="U174" s="42">
        <f>ROUND(IF(SUM($O174:T174)&gt;$M$148,0,IF((SUM($O174:T174)+U29*$M$146)&gt;$M$148,$M$148-SUM($O174:T174),U29*$M$146)),2)</f>
        <v>0</v>
      </c>
      <c r="V174" s="42">
        <f>ROUND(IF(SUM($O174:U174)&gt;$M$148,0,IF((SUM($O174:U174)+V29*$M$146)&gt;$M$148,$M$148-SUM($O174:U174),V29*$M$146)),2)</f>
        <v>0</v>
      </c>
      <c r="W174" s="42">
        <f>ROUND(IF(SUM($O174:V174)&gt;$M$148,0,IF((SUM($O174:V174)+W29*$M$146)&gt;$M$148,$M$148-SUM($O174:V174),W29*$M$146)),2)</f>
        <v>0</v>
      </c>
      <c r="X174" s="42">
        <f>ROUND(IF(SUM($O174:W174)&gt;$M$148,0,IF((SUM($O174:W174)+X29*$M$146)&gt;$M$148,$M$148-SUM($O174:W174),X29*$M$146)),2)</f>
        <v>0</v>
      </c>
      <c r="Y174" s="42">
        <f>ROUND(IF(SUM($O174:X174)&gt;$M$148,0,IF((SUM($O174:X174)+Y29*$M$146)&gt;$M$148,$M$148-SUM($O174:X174),Y29*$M$146)),2)</f>
        <v>0</v>
      </c>
      <c r="Z174" s="42">
        <f>ROUND(IF(SUM($O174:Y174)&gt;$M$148,0,IF((SUM($O174:Y174)+Z29*$M$146)&gt;$M$148,$M$148-SUM($O174:Y174),Z29*$M$146)),2)</f>
        <v>0</v>
      </c>
      <c r="AA174" s="42">
        <f>ROUND(IF(SUM($N174:N174)&gt;$M$148,0,IF((SUM($N174:N174)+AA29*$M$146)&gt;$M$148,$M$148-SUM($N174:N174),AA29*$M$146)),2)</f>
        <v>0</v>
      </c>
      <c r="AB174" s="42">
        <f>ROUND(IF(SUM($AA174:AA174)&gt;$M$148,0,IF((SUM($AA174:AA174)+AB29*$M$146)&gt;$M$148,$M$148-SUM($AA174:AA174),AB29*$M$146)),2)</f>
        <v>0</v>
      </c>
      <c r="AC174" s="42">
        <f>ROUND(IF(SUM($AA174:AB174)&gt;$M$148,0,IF((SUM($AA174:AB174)+AC29*$M$146)&gt;$M$148,$M$148-SUM($AA174:AB174),AC29*$M$146)),2)</f>
        <v>0</v>
      </c>
      <c r="AD174" s="42">
        <f>ROUND(IF(SUM($AA174:AC174)&gt;$M$148,0,IF((SUM($AA174:AC174)+AD29*$M$146)&gt;$M$148,$M$148-SUM($AA174:AC174),AD29*$M$146)),2)</f>
        <v>0</v>
      </c>
      <c r="AE174" s="42">
        <f>ROUND(IF(SUM($AA174:AD174)&gt;$M$148,0,IF((SUM($AA174:AD174)+AE29*$M$146)&gt;$M$148,$M$148-SUM($AA174:AD174),AE29*$M$146)),2)</f>
        <v>0</v>
      </c>
      <c r="AF174" s="42">
        <f>ROUND(IF(SUM($AA174:AE174)&gt;$M$148,0,IF((SUM($AA174:AE174)+AF29*$M$146)&gt;$M$148,$M$148-SUM($AA174:AE174),AF29*$M$146)),2)</f>
        <v>0</v>
      </c>
      <c r="AG174" s="42">
        <f>ROUND(IF(SUM($AA174:AF174)&gt;$M$148,0,IF((SUM($AA174:AF174)+AG29*$M$146)&gt;$M$148,$M$148-SUM($AA174:AF174),AG29*$M$146)),2)</f>
        <v>0</v>
      </c>
      <c r="AH174" s="42">
        <f>ROUND(IF(SUM($AA174:AG174)&gt;$M$148,0,IF((SUM($AA174:AG174)+AH29*$M$146)&gt;$M$148,$M$148-SUM($AA174:AG174),AH29*$M$146)),2)</f>
        <v>0</v>
      </c>
      <c r="AI174" s="42">
        <f>ROUND(IF(SUM($AA174:AH174)&gt;$M$148,0,IF((SUM($AA174:AH174)+AI29*$M$146)&gt;$M$148,$M$148-SUM($AA174:AH174),AI29*$M$146)),2)</f>
        <v>0</v>
      </c>
      <c r="AJ174" s="42">
        <f>ROUND(IF(SUM($AA174:AI174)&gt;$M$148,0,IF((SUM($AA174:AI174)+AJ29*$M$146)&gt;$M$148,$M$148-SUM($AA174:AI174),AJ29*$M$146)),2)</f>
        <v>0</v>
      </c>
      <c r="AK174" s="42">
        <f>ROUND(IF(SUM($AA174:AJ174)&gt;$M$148,0,IF((SUM($AA174:AJ174)+AK29*$M$146)&gt;$M$148,$M$148-SUM($AA174:AJ174),AK29*$M$146)),2)</f>
        <v>0</v>
      </c>
      <c r="AL174" s="42">
        <f>ROUND(IF(SUM($AA174:AK174)&gt;$M$148,0,IF((SUM($AA174:AK174)+AL29*$M$146)&gt;$M$148,$M$148-SUM($AA174:AK174),AL29*$M$146)),2)</f>
        <v>0</v>
      </c>
      <c r="AM174" s="42">
        <f>ROUND(IF(SUM($N174:N174)&gt;$M$148,0,IF((SUM($N174:N174)+AM29*$M$146)&gt;$M$148,$M$148-SUM($N174:N174),AM29*$M$146)),2)</f>
        <v>0</v>
      </c>
      <c r="AN174" s="42">
        <f>ROUND(IF(SUM($AM174:AM174)&gt;$M$148,0,IF((SUM($AM174:AM174)+AN29*$M$146)&gt;$M$148,$M$148-SUM($AM174:AM174),AN29*$M$146)),2)</f>
        <v>0</v>
      </c>
      <c r="AO174" s="42">
        <f>ROUND(IF(SUM($AM174:AN174)&gt;$M$148,0,IF((SUM($AM174:AN174)+AO29*$M$146)&gt;$M$148,$M$148-SUM($AM174:AN174),AO29*$M$146)),2)</f>
        <v>0</v>
      </c>
      <c r="AP174" s="42">
        <f>ROUND(IF(SUM($AM174:AO174)&gt;$M$148,0,IF((SUM($AM174:AO174)+AP29*$M$146)&gt;$M$148,$M$148-SUM($AM174:AO174),AP29*$M$146)),2)</f>
        <v>0</v>
      </c>
      <c r="AQ174" s="42">
        <f>ROUND(IF(SUM($AM174:AP174)&gt;$M$148,0,IF((SUM($AM174:AP174)+AQ29*$M$146)&gt;$M$148,$M$148-SUM($AM174:AP174),AQ29*$M$146)),2)</f>
        <v>229.5</v>
      </c>
      <c r="AR174" s="42">
        <f>ROUND(IF(SUM($AM174:AQ174)&gt;$M$148,0,IF((SUM($AM174:AQ174)+AR29*$M$146)&gt;$M$148,$M$148-SUM($AM174:AQ174),AR29*$M$146)),2)</f>
        <v>0</v>
      </c>
      <c r="AS174" s="42">
        <f>ROUND(IF(SUM($AM174:AR174)&gt;$M$148,0,IF((SUM($AM174:AR174)+AS29*$M$146)&gt;$M$148,$M$148-SUM($AM174:AR174),AS29*$M$146)),2)</f>
        <v>0</v>
      </c>
      <c r="AT174" s="42">
        <f>ROUND(IF(SUM($AM174:AS174)&gt;$M$148,0,IF((SUM($AM174:AS174)+AT29*$M$146)&gt;$M$148,$M$148-SUM($AM174:AS174),AT29*$M$146)),2)</f>
        <v>0</v>
      </c>
      <c r="AU174" s="42">
        <f>ROUND(IF(SUM($AM174:AT174)&gt;$M$148,0,IF((SUM($AM174:AT174)+AU29*$M$146)&gt;$M$148,$M$148-SUM($AM174:AT174),AU29*$M$146)),2)</f>
        <v>0</v>
      </c>
      <c r="AV174" s="42">
        <f>ROUND(IF(SUM($AM174:AU174)&gt;$M$148,0,IF((SUM($AM174:AU174)+AV29*$M$146)&gt;$M$148,$M$148-SUM($AM174:AU174),AV29*$M$146)),2)</f>
        <v>0</v>
      </c>
      <c r="AW174" s="42">
        <f>ROUND(IF(SUM($AM174:AV174)&gt;$M$148,0,IF((SUM($AM174:AV174)+AW29*$M$146)&gt;$M$148,$M$148-SUM($AM174:AV174),AW29*$M$146)),2)</f>
        <v>0</v>
      </c>
      <c r="AX174" s="42">
        <f>ROUND(IF(SUM($AM174:AW174)&gt;$M$148,0,IF((SUM($AM174:AW174)+AX29*$M$146)&gt;$M$148,$M$148-SUM($AM174:AW174),AX29*$M$146)),2)</f>
        <v>0</v>
      </c>
    </row>
    <row r="175" spans="1:50" x14ac:dyDescent="0.3">
      <c r="A175" s="38" t="str">
        <f t="shared" si="65"/>
        <v>Sales Director/Germany</v>
      </c>
      <c r="O175" s="42">
        <f>ROUND(IF(SUM($N175:N175)&gt;$M$148,0,IF((SUM($N175:N175)+O30*$M$146)&gt;$M$148,$M$148-SUM($N175:N175),O30*$M$146)),2)</f>
        <v>0</v>
      </c>
      <c r="P175" s="42">
        <f>ROUND(IF(SUM($O175:O175)&gt;$M$148,0,IF((SUM($O175:O175)+P30*$M$146)&gt;$M$148,$M$148-SUM($O175:O175),P30*$M$146)),2)</f>
        <v>0</v>
      </c>
      <c r="Q175" s="42">
        <f>ROUND(IF(SUM($O175:P175)&gt;$M$148,0,IF((SUM($O175:P175)+Q30*$M$146)&gt;$M$148,$M$148-SUM($O175:P175),Q30*$M$146)),2)</f>
        <v>0</v>
      </c>
      <c r="R175" s="42">
        <f>ROUND(IF(SUM($O175:Q175)&gt;$M$148,0,IF((SUM($O175:Q175)+R30*$M$146)&gt;$M$148,$M$148-SUM($O175:Q175),R30*$M$146)),2)</f>
        <v>0</v>
      </c>
      <c r="S175" s="42">
        <f>ROUND(IF(SUM($O175:R175)&gt;$M$148,0,IF((SUM($O175:R175)+S30*$M$146)&gt;$M$148,$M$148-SUM($O175:R175),S30*$M$146)),2)</f>
        <v>0</v>
      </c>
      <c r="T175" s="42">
        <f>ROUND(IF(SUM($O175:S175)&gt;$M$148,0,IF((SUM($O175:S175)+T30*$M$146)&gt;$M$148,$M$148-SUM($O175:S175),T30*$M$146)),2)</f>
        <v>0</v>
      </c>
      <c r="U175" s="42">
        <f>ROUND(IF(SUM($O175:T175)&gt;$M$148,0,IF((SUM($O175:T175)+U30*$M$146)&gt;$M$148,$M$148-SUM($O175:T175),U30*$M$146)),2)</f>
        <v>0</v>
      </c>
      <c r="V175" s="42">
        <f>ROUND(IF(SUM($O175:U175)&gt;$M$148,0,IF((SUM($O175:U175)+V30*$M$146)&gt;$M$148,$M$148-SUM($O175:U175),V30*$M$146)),2)</f>
        <v>0</v>
      </c>
      <c r="W175" s="42">
        <f>ROUND(IF(SUM($O175:V175)&gt;$M$148,0,IF((SUM($O175:V175)+W30*$M$146)&gt;$M$148,$M$148-SUM($O175:V175),W30*$M$146)),2)</f>
        <v>0</v>
      </c>
      <c r="X175" s="42">
        <f>ROUND(IF(SUM($O175:W175)&gt;$M$148,0,IF((SUM($O175:W175)+X30*$M$146)&gt;$M$148,$M$148-SUM($O175:W175),X30*$M$146)),2)</f>
        <v>0</v>
      </c>
      <c r="Y175" s="42">
        <f>ROUND(IF(SUM($O175:X175)&gt;$M$148,0,IF((SUM($O175:X175)+Y30*$M$146)&gt;$M$148,$M$148-SUM($O175:X175),Y30*$M$146)),2)</f>
        <v>0</v>
      </c>
      <c r="Z175" s="42">
        <f>ROUND(IF(SUM($O175:Y175)&gt;$M$148,0,IF((SUM($O175:Y175)+Z30*$M$146)&gt;$M$148,$M$148-SUM($O175:Y175),Z30*$M$146)),2)</f>
        <v>0</v>
      </c>
      <c r="AA175" s="42">
        <f>ROUND(IF(SUM($N175:N175)&gt;$M$148,0,IF((SUM($N175:N175)+AA30*$M$146)&gt;$M$148,$M$148-SUM($N175:N175),AA30*$M$146)),2)</f>
        <v>0</v>
      </c>
      <c r="AB175" s="42">
        <f>ROUND(IF(SUM($AA175:AA175)&gt;$M$148,0,IF((SUM($AA175:AA175)+AB30*$M$146)&gt;$M$148,$M$148-SUM($AA175:AA175),AB30*$M$146)),2)</f>
        <v>0</v>
      </c>
      <c r="AC175" s="42">
        <f>ROUND(IF(SUM($AA175:AB175)&gt;$M$148,0,IF((SUM($AA175:AB175)+AC30*$M$146)&gt;$M$148,$M$148-SUM($AA175:AB175),AC30*$M$146)),2)</f>
        <v>0</v>
      </c>
      <c r="AD175" s="42">
        <f>ROUND(IF(SUM($AA175:AC175)&gt;$M$148,0,IF((SUM($AA175:AC175)+AD30*$M$146)&gt;$M$148,$M$148-SUM($AA175:AC175),AD30*$M$146)),2)</f>
        <v>0</v>
      </c>
      <c r="AE175" s="42">
        <f>ROUND(IF(SUM($AA175:AD175)&gt;$M$148,0,IF((SUM($AA175:AD175)+AE30*$M$146)&gt;$M$148,$M$148-SUM($AA175:AD175),AE30*$M$146)),2)</f>
        <v>0</v>
      </c>
      <c r="AF175" s="42">
        <f>ROUND(IF(SUM($AA175:AE175)&gt;$M$148,0,IF((SUM($AA175:AE175)+AF30*$M$146)&gt;$M$148,$M$148-SUM($AA175:AE175),AF30*$M$146)),2)</f>
        <v>0</v>
      </c>
      <c r="AG175" s="42">
        <f>ROUND(IF(SUM($AA175:AF175)&gt;$M$148,0,IF((SUM($AA175:AF175)+AG30*$M$146)&gt;$M$148,$M$148-SUM($AA175:AF175),AG30*$M$146)),2)</f>
        <v>0</v>
      </c>
      <c r="AH175" s="42">
        <f>ROUND(IF(SUM($AA175:AG175)&gt;$M$148,0,IF((SUM($AA175:AG175)+AH30*$M$146)&gt;$M$148,$M$148-SUM($AA175:AG175),AH30*$M$146)),2)</f>
        <v>0</v>
      </c>
      <c r="AI175" s="42">
        <f>ROUND(IF(SUM($AA175:AH175)&gt;$M$148,0,IF((SUM($AA175:AH175)+AI30*$M$146)&gt;$M$148,$M$148-SUM($AA175:AH175),AI30*$M$146)),2)</f>
        <v>0</v>
      </c>
      <c r="AJ175" s="42">
        <f>ROUND(IF(SUM($AA175:AI175)&gt;$M$148,0,IF((SUM($AA175:AI175)+AJ30*$M$146)&gt;$M$148,$M$148-SUM($AA175:AI175),AJ30*$M$146)),2)</f>
        <v>0</v>
      </c>
      <c r="AK175" s="42">
        <f>ROUND(IF(SUM($AA175:AJ175)&gt;$M$148,0,IF((SUM($AA175:AJ175)+AK30*$M$146)&gt;$M$148,$M$148-SUM($AA175:AJ175),AK30*$M$146)),2)</f>
        <v>0</v>
      </c>
      <c r="AL175" s="42">
        <f>ROUND(IF(SUM($AA175:AK175)&gt;$M$148,0,IF((SUM($AA175:AK175)+AL30*$M$146)&gt;$M$148,$M$148-SUM($AA175:AK175),AL30*$M$146)),2)</f>
        <v>0</v>
      </c>
      <c r="AM175" s="42">
        <f>ROUND(IF(SUM($N175:N175)&gt;$M$148,0,IF((SUM($N175:N175)+AM30*$M$146)&gt;$M$148,$M$148-SUM($N175:N175),AM30*$M$146)),2)</f>
        <v>0</v>
      </c>
      <c r="AN175" s="42">
        <f>ROUND(IF(SUM($AM175:AM175)&gt;$M$148,0,IF((SUM($AM175:AM175)+AN30*$M$146)&gt;$M$148,$M$148-SUM($AM175:AM175),AN30*$M$146)),2)</f>
        <v>0</v>
      </c>
      <c r="AO175" s="42">
        <f>ROUND(IF(SUM($AM175:AN175)&gt;$M$148,0,IF((SUM($AM175:AN175)+AO30*$M$146)&gt;$M$148,$M$148-SUM($AM175:AN175),AO30*$M$146)),2)</f>
        <v>0</v>
      </c>
      <c r="AP175" s="42">
        <f>ROUND(IF(SUM($AM175:AO175)&gt;$M$148,0,IF((SUM($AM175:AO175)+AP30*$M$146)&gt;$M$148,$M$148-SUM($AM175:AO175),AP30*$M$146)),2)</f>
        <v>0</v>
      </c>
      <c r="AQ175" s="42">
        <f>ROUND(IF(SUM($AM175:AP175)&gt;$M$148,0,IF((SUM($AM175:AP175)+AQ30*$M$146)&gt;$M$148,$M$148-SUM($AM175:AP175),AQ30*$M$146)),2)</f>
        <v>229.5</v>
      </c>
      <c r="AR175" s="42">
        <f>ROUND(IF(SUM($AM175:AQ175)&gt;$M$148,0,IF((SUM($AM175:AQ175)+AR30*$M$146)&gt;$M$148,$M$148-SUM($AM175:AQ175),AR30*$M$146)),2)</f>
        <v>0</v>
      </c>
      <c r="AS175" s="42">
        <f>ROUND(IF(SUM($AM175:AR175)&gt;$M$148,0,IF((SUM($AM175:AR175)+AS30*$M$146)&gt;$M$148,$M$148-SUM($AM175:AR175),AS30*$M$146)),2)</f>
        <v>0</v>
      </c>
      <c r="AT175" s="42">
        <f>ROUND(IF(SUM($AM175:AS175)&gt;$M$148,0,IF((SUM($AM175:AS175)+AT30*$M$146)&gt;$M$148,$M$148-SUM($AM175:AS175),AT30*$M$146)),2)</f>
        <v>0</v>
      </c>
      <c r="AU175" s="42">
        <f>ROUND(IF(SUM($AM175:AT175)&gt;$M$148,0,IF((SUM($AM175:AT175)+AU30*$M$146)&gt;$M$148,$M$148-SUM($AM175:AT175),AU30*$M$146)),2)</f>
        <v>0</v>
      </c>
      <c r="AV175" s="42">
        <f>ROUND(IF(SUM($AM175:AU175)&gt;$M$148,0,IF((SUM($AM175:AU175)+AV30*$M$146)&gt;$M$148,$M$148-SUM($AM175:AU175),AV30*$M$146)),2)</f>
        <v>0</v>
      </c>
      <c r="AW175" s="42">
        <f>ROUND(IF(SUM($AM175:AV175)&gt;$M$148,0,IF((SUM($AM175:AV175)+AW30*$M$146)&gt;$M$148,$M$148-SUM($AM175:AV175),AW30*$M$146)),2)</f>
        <v>0</v>
      </c>
      <c r="AX175" s="42">
        <f>ROUND(IF(SUM($AM175:AW175)&gt;$M$148,0,IF((SUM($AM175:AW175)+AX30*$M$146)&gt;$M$148,$M$148-SUM($AM175:AW175),AX30*$M$146)),2)</f>
        <v>0</v>
      </c>
    </row>
    <row r="176" spans="1:50" x14ac:dyDescent="0.3">
      <c r="A176" s="38" t="str">
        <f t="shared" si="65"/>
        <v>Sales Director/UK</v>
      </c>
      <c r="O176" s="42">
        <f>ROUND(IF(SUM($N176:N176)&gt;$M$148,0,IF((SUM($N176:N176)+O31*$M$146)&gt;$M$148,$M$148-SUM($N176:N176),O31*$M$146)),2)</f>
        <v>0</v>
      </c>
      <c r="P176" s="42">
        <f>ROUND(IF(SUM($O176:O176)&gt;$M$148,0,IF((SUM($O176:O176)+P31*$M$146)&gt;$M$148,$M$148-SUM($O176:O176),P31*$M$146)),2)</f>
        <v>0</v>
      </c>
      <c r="Q176" s="42">
        <f>ROUND(IF(SUM($O176:P176)&gt;$M$148,0,IF((SUM($O176:P176)+Q31*$M$146)&gt;$M$148,$M$148-SUM($O176:P176),Q31*$M$146)),2)</f>
        <v>0</v>
      </c>
      <c r="R176" s="42">
        <f>ROUND(IF(SUM($O176:Q176)&gt;$M$148,0,IF((SUM($O176:Q176)+R31*$M$146)&gt;$M$148,$M$148-SUM($O176:Q176),R31*$M$146)),2)</f>
        <v>0</v>
      </c>
      <c r="S176" s="42">
        <f>ROUND(IF(SUM($O176:R176)&gt;$M$148,0,IF((SUM($O176:R176)+S31*$M$146)&gt;$M$148,$M$148-SUM($O176:R176),S31*$M$146)),2)</f>
        <v>0</v>
      </c>
      <c r="T176" s="42">
        <f>ROUND(IF(SUM($O176:S176)&gt;$M$148,0,IF((SUM($O176:S176)+T31*$M$146)&gt;$M$148,$M$148-SUM($O176:S176),T31*$M$146)),2)</f>
        <v>0</v>
      </c>
      <c r="U176" s="42">
        <f>ROUND(IF(SUM($O176:T176)&gt;$M$148,0,IF((SUM($O176:T176)+U31*$M$146)&gt;$M$148,$M$148-SUM($O176:T176),U31*$M$146)),2)</f>
        <v>0</v>
      </c>
      <c r="V176" s="42">
        <f>ROUND(IF(SUM($O176:U176)&gt;$M$148,0,IF((SUM($O176:U176)+V31*$M$146)&gt;$M$148,$M$148-SUM($O176:U176),V31*$M$146)),2)</f>
        <v>0</v>
      </c>
      <c r="W176" s="42">
        <f>ROUND(IF(SUM($O176:V176)&gt;$M$148,0,IF((SUM($O176:V176)+W31*$M$146)&gt;$M$148,$M$148-SUM($O176:V176),W31*$M$146)),2)</f>
        <v>0</v>
      </c>
      <c r="X176" s="42">
        <f>ROUND(IF(SUM($O176:W176)&gt;$M$148,0,IF((SUM($O176:W176)+X31*$M$146)&gt;$M$148,$M$148-SUM($O176:W176),X31*$M$146)),2)</f>
        <v>0</v>
      </c>
      <c r="Y176" s="42">
        <f>ROUND(IF(SUM($O176:X176)&gt;$M$148,0,IF((SUM($O176:X176)+Y31*$M$146)&gt;$M$148,$M$148-SUM($O176:X176),Y31*$M$146)),2)</f>
        <v>0</v>
      </c>
      <c r="Z176" s="42">
        <f>ROUND(IF(SUM($O176:Y176)&gt;$M$148,0,IF((SUM($O176:Y176)+Z31*$M$146)&gt;$M$148,$M$148-SUM($O176:Y176),Z31*$M$146)),2)</f>
        <v>0</v>
      </c>
      <c r="AA176" s="42">
        <f>ROUND(IF(SUM($N176:N176)&gt;$M$148,0,IF((SUM($N176:N176)+AA31*$M$146)&gt;$M$148,$M$148-SUM($N176:N176),AA31*$M$146)),2)</f>
        <v>0</v>
      </c>
      <c r="AB176" s="42">
        <f>ROUND(IF(SUM($AA176:AA176)&gt;$M$148,0,IF((SUM($AA176:AA176)+AB31*$M$146)&gt;$M$148,$M$148-SUM($AA176:AA176),AB31*$M$146)),2)</f>
        <v>0</v>
      </c>
      <c r="AC176" s="42">
        <f>ROUND(IF(SUM($AA176:AB176)&gt;$M$148,0,IF((SUM($AA176:AB176)+AC31*$M$146)&gt;$M$148,$M$148-SUM($AA176:AB176),AC31*$M$146)),2)</f>
        <v>0</v>
      </c>
      <c r="AD176" s="42">
        <f>ROUND(IF(SUM($AA176:AC176)&gt;$M$148,0,IF((SUM($AA176:AC176)+AD31*$M$146)&gt;$M$148,$M$148-SUM($AA176:AC176),AD31*$M$146)),2)</f>
        <v>0</v>
      </c>
      <c r="AE176" s="42">
        <f>ROUND(IF(SUM($AA176:AD176)&gt;$M$148,0,IF((SUM($AA176:AD176)+AE31*$M$146)&gt;$M$148,$M$148-SUM($AA176:AD176),AE31*$M$146)),2)</f>
        <v>0</v>
      </c>
      <c r="AF176" s="42">
        <f>ROUND(IF(SUM($AA176:AE176)&gt;$M$148,0,IF((SUM($AA176:AE176)+AF31*$M$146)&gt;$M$148,$M$148-SUM($AA176:AE176),AF31*$M$146)),2)</f>
        <v>0</v>
      </c>
      <c r="AG176" s="42">
        <f>ROUND(IF(SUM($AA176:AF176)&gt;$M$148,0,IF((SUM($AA176:AF176)+AG31*$M$146)&gt;$M$148,$M$148-SUM($AA176:AF176),AG31*$M$146)),2)</f>
        <v>0</v>
      </c>
      <c r="AH176" s="42">
        <f>ROUND(IF(SUM($AA176:AG176)&gt;$M$148,0,IF((SUM($AA176:AG176)+AH31*$M$146)&gt;$M$148,$M$148-SUM($AA176:AG176),AH31*$M$146)),2)</f>
        <v>0</v>
      </c>
      <c r="AI176" s="42">
        <f>ROUND(IF(SUM($AA176:AH176)&gt;$M$148,0,IF((SUM($AA176:AH176)+AI31*$M$146)&gt;$M$148,$M$148-SUM($AA176:AH176),AI31*$M$146)),2)</f>
        <v>0</v>
      </c>
      <c r="AJ176" s="42">
        <f>ROUND(IF(SUM($AA176:AI176)&gt;$M$148,0,IF((SUM($AA176:AI176)+AJ31*$M$146)&gt;$M$148,$M$148-SUM($AA176:AI176),AJ31*$M$146)),2)</f>
        <v>0</v>
      </c>
      <c r="AK176" s="42">
        <f>ROUND(IF(SUM($AA176:AJ176)&gt;$M$148,0,IF((SUM($AA176:AJ176)+AK31*$M$146)&gt;$M$148,$M$148-SUM($AA176:AJ176),AK31*$M$146)),2)</f>
        <v>0</v>
      </c>
      <c r="AL176" s="42">
        <f>ROUND(IF(SUM($AA176:AK176)&gt;$M$148,0,IF((SUM($AA176:AK176)+AL31*$M$146)&gt;$M$148,$M$148-SUM($AA176:AK176),AL31*$M$146)),2)</f>
        <v>0</v>
      </c>
      <c r="AM176" s="42">
        <f>ROUND(IF(SUM($N176:N176)&gt;$M$148,0,IF((SUM($N176:N176)+AM31*$M$146)&gt;$M$148,$M$148-SUM($N176:N176),AM31*$M$146)),2)</f>
        <v>229.5</v>
      </c>
      <c r="AN176" s="42">
        <f>ROUND(IF(SUM($AM176:AM176)&gt;$M$148,0,IF((SUM($AM176:AM176)+AN31*$M$146)&gt;$M$148,$M$148-SUM($AM176:AM176),AN31*$M$146)),2)</f>
        <v>0</v>
      </c>
      <c r="AO176" s="42">
        <f>ROUND(IF(SUM($AM176:AN176)&gt;$M$148,0,IF((SUM($AM176:AN176)+AO31*$M$146)&gt;$M$148,$M$148-SUM($AM176:AN176),AO31*$M$146)),2)</f>
        <v>0</v>
      </c>
      <c r="AP176" s="42">
        <f>ROUND(IF(SUM($AM176:AO176)&gt;$M$148,0,IF((SUM($AM176:AO176)+AP31*$M$146)&gt;$M$148,$M$148-SUM($AM176:AO176),AP31*$M$146)),2)</f>
        <v>0</v>
      </c>
      <c r="AQ176" s="42">
        <f>ROUND(IF(SUM($AM176:AP176)&gt;$M$148,0,IF((SUM($AM176:AP176)+AQ31*$M$146)&gt;$M$148,$M$148-SUM($AM176:AP176),AQ31*$M$146)),2)</f>
        <v>0</v>
      </c>
      <c r="AR176" s="42">
        <f>ROUND(IF(SUM($AM176:AQ176)&gt;$M$148,0,IF((SUM($AM176:AQ176)+AR31*$M$146)&gt;$M$148,$M$148-SUM($AM176:AQ176),AR31*$M$146)),2)</f>
        <v>0</v>
      </c>
      <c r="AS176" s="42">
        <f>ROUND(IF(SUM($AM176:AR176)&gt;$M$148,0,IF((SUM($AM176:AR176)+AS31*$M$146)&gt;$M$148,$M$148-SUM($AM176:AR176),AS31*$M$146)),2)</f>
        <v>0</v>
      </c>
      <c r="AT176" s="42">
        <f>ROUND(IF(SUM($AM176:AS176)&gt;$M$148,0,IF((SUM($AM176:AS176)+AT31*$M$146)&gt;$M$148,$M$148-SUM($AM176:AS176),AT31*$M$146)),2)</f>
        <v>0</v>
      </c>
      <c r="AU176" s="42">
        <f>ROUND(IF(SUM($AM176:AT176)&gt;$M$148,0,IF((SUM($AM176:AT176)+AU31*$M$146)&gt;$M$148,$M$148-SUM($AM176:AT176),AU31*$M$146)),2)</f>
        <v>0</v>
      </c>
      <c r="AV176" s="42">
        <f>ROUND(IF(SUM($AM176:AU176)&gt;$M$148,0,IF((SUM($AM176:AU176)+AV31*$M$146)&gt;$M$148,$M$148-SUM($AM176:AU176),AV31*$M$146)),2)</f>
        <v>0</v>
      </c>
      <c r="AW176" s="42">
        <f>ROUND(IF(SUM($AM176:AV176)&gt;$M$148,0,IF((SUM($AM176:AV176)+AW31*$M$146)&gt;$M$148,$M$148-SUM($AM176:AV176),AW31*$M$146)),2)</f>
        <v>0</v>
      </c>
      <c r="AX176" s="42">
        <f>ROUND(IF(SUM($AM176:AW176)&gt;$M$148,0,IF((SUM($AM176:AW176)+AX31*$M$146)&gt;$M$148,$M$148-SUM($AM176:AW176),AX31*$M$146)),2)</f>
        <v>0</v>
      </c>
    </row>
    <row r="177" spans="1:53" x14ac:dyDescent="0.3">
      <c r="A177" s="38" t="str">
        <f t="shared" si="65"/>
        <v>Sales Director/Singapore</v>
      </c>
      <c r="O177" s="42">
        <f>ROUND(IF(SUM($N177:N177)&gt;$M$148,0,IF((SUM($N177:N177)+O32*$M$146)&gt;$M$148,$M$148-SUM($N177:N177),O32*$M$146)),2)</f>
        <v>0</v>
      </c>
      <c r="P177" s="42">
        <f>ROUND(IF(SUM($O177:O177)&gt;$M$148,0,IF((SUM($O177:O177)+P32*$M$146)&gt;$M$148,$M$148-SUM($O177:O177),P32*$M$146)),2)</f>
        <v>0</v>
      </c>
      <c r="Q177" s="42">
        <f>ROUND(IF(SUM($O177:P177)&gt;$M$148,0,IF((SUM($O177:P177)+Q32*$M$146)&gt;$M$148,$M$148-SUM($O177:P177),Q32*$M$146)),2)</f>
        <v>0</v>
      </c>
      <c r="R177" s="42">
        <f>ROUND(IF(SUM($O177:Q177)&gt;$M$148,0,IF((SUM($O177:Q177)+R32*$M$146)&gt;$M$148,$M$148-SUM($O177:Q177),R32*$M$146)),2)</f>
        <v>0</v>
      </c>
      <c r="S177" s="42">
        <f>ROUND(IF(SUM($O177:R177)&gt;$M$148,0,IF((SUM($O177:R177)+S32*$M$146)&gt;$M$148,$M$148-SUM($O177:R177),S32*$M$146)),2)</f>
        <v>0</v>
      </c>
      <c r="T177" s="42">
        <f>ROUND(IF(SUM($O177:S177)&gt;$M$148,0,IF((SUM($O177:S177)+T32*$M$146)&gt;$M$148,$M$148-SUM($O177:S177),T32*$M$146)),2)</f>
        <v>0</v>
      </c>
      <c r="U177" s="42">
        <f>ROUND(IF(SUM($O177:T177)&gt;$M$148,0,IF((SUM($O177:T177)+U32*$M$146)&gt;$M$148,$M$148-SUM($O177:T177),U32*$M$146)),2)</f>
        <v>0</v>
      </c>
      <c r="V177" s="42">
        <f>ROUND(IF(SUM($O177:U177)&gt;$M$148,0,IF((SUM($O177:U177)+V32*$M$146)&gt;$M$148,$M$148-SUM($O177:U177),V32*$M$146)),2)</f>
        <v>0</v>
      </c>
      <c r="W177" s="42">
        <f>ROUND(IF(SUM($O177:V177)&gt;$M$148,0,IF((SUM($O177:V177)+W32*$M$146)&gt;$M$148,$M$148-SUM($O177:V177),W32*$M$146)),2)</f>
        <v>0</v>
      </c>
      <c r="X177" s="42">
        <f>ROUND(IF(SUM($O177:W177)&gt;$M$148,0,IF((SUM($O177:W177)+X32*$M$146)&gt;$M$148,$M$148-SUM($O177:W177),X32*$M$146)),2)</f>
        <v>0</v>
      </c>
      <c r="Y177" s="42">
        <f>ROUND(IF(SUM($O177:X177)&gt;$M$148,0,IF((SUM($O177:X177)+Y32*$M$146)&gt;$M$148,$M$148-SUM($O177:X177),Y32*$M$146)),2)</f>
        <v>0</v>
      </c>
      <c r="Z177" s="42">
        <f>ROUND(IF(SUM($O177:Y177)&gt;$M$148,0,IF((SUM($O177:Y177)+Z32*$M$146)&gt;$M$148,$M$148-SUM($O177:Y177),Z32*$M$146)),2)</f>
        <v>0</v>
      </c>
      <c r="AA177" s="42">
        <f>ROUND(IF(SUM($N177:N177)&gt;$M$148,0,IF((SUM($N177:N177)+AA32*$M$146)&gt;$M$148,$M$148-SUM($N177:N177),AA32*$M$146)),2)</f>
        <v>0</v>
      </c>
      <c r="AB177" s="42">
        <f>ROUND(IF(SUM($AA177:AA177)&gt;$M$148,0,IF((SUM($AA177:AA177)+AB32*$M$146)&gt;$M$148,$M$148-SUM($AA177:AA177),AB32*$M$146)),2)</f>
        <v>0</v>
      </c>
      <c r="AC177" s="42">
        <f>ROUND(IF(SUM($AA177:AB177)&gt;$M$148,0,IF((SUM($AA177:AB177)+AC32*$M$146)&gt;$M$148,$M$148-SUM($AA177:AB177),AC32*$M$146)),2)</f>
        <v>0</v>
      </c>
      <c r="AD177" s="42">
        <f>ROUND(IF(SUM($AA177:AC177)&gt;$M$148,0,IF((SUM($AA177:AC177)+AD32*$M$146)&gt;$M$148,$M$148-SUM($AA177:AC177),AD32*$M$146)),2)</f>
        <v>0</v>
      </c>
      <c r="AE177" s="42">
        <f>ROUND(IF(SUM($AA177:AD177)&gt;$M$148,0,IF((SUM($AA177:AD177)+AE32*$M$146)&gt;$M$148,$M$148-SUM($AA177:AD177),AE32*$M$146)),2)</f>
        <v>0</v>
      </c>
      <c r="AF177" s="42">
        <f>ROUND(IF(SUM($AA177:AE177)&gt;$M$148,0,IF((SUM($AA177:AE177)+AF32*$M$146)&gt;$M$148,$M$148-SUM($AA177:AE177),AF32*$M$146)),2)</f>
        <v>0</v>
      </c>
      <c r="AG177" s="42">
        <f>ROUND(IF(SUM($AA177:AF177)&gt;$M$148,0,IF((SUM($AA177:AF177)+AG32*$M$146)&gt;$M$148,$M$148-SUM($AA177:AF177),AG32*$M$146)),2)</f>
        <v>0</v>
      </c>
      <c r="AH177" s="42">
        <f>ROUND(IF(SUM($AA177:AG177)&gt;$M$148,0,IF((SUM($AA177:AG177)+AH32*$M$146)&gt;$M$148,$M$148-SUM($AA177:AG177),AH32*$M$146)),2)</f>
        <v>0</v>
      </c>
      <c r="AI177" s="42">
        <f>ROUND(IF(SUM($AA177:AH177)&gt;$M$148,0,IF((SUM($AA177:AH177)+AI32*$M$146)&gt;$M$148,$M$148-SUM($AA177:AH177),AI32*$M$146)),2)</f>
        <v>0</v>
      </c>
      <c r="AJ177" s="42">
        <f>ROUND(IF(SUM($AA177:AI177)&gt;$M$148,0,IF((SUM($AA177:AI177)+AJ32*$M$146)&gt;$M$148,$M$148-SUM($AA177:AI177),AJ32*$M$146)),2)</f>
        <v>0</v>
      </c>
      <c r="AK177" s="42">
        <f>ROUND(IF(SUM($AA177:AJ177)&gt;$M$148,0,IF((SUM($AA177:AJ177)+AK32*$M$146)&gt;$M$148,$M$148-SUM($AA177:AJ177),AK32*$M$146)),2)</f>
        <v>0</v>
      </c>
      <c r="AL177" s="42">
        <f>ROUND(IF(SUM($AA177:AK177)&gt;$M$148,0,IF((SUM($AA177:AK177)+AL32*$M$146)&gt;$M$148,$M$148-SUM($AA177:AK177),AL32*$M$146)),2)</f>
        <v>0</v>
      </c>
      <c r="AM177" s="42">
        <f>ROUND(IF(SUM($N177:N177)&gt;$M$148,0,IF((SUM($N177:N177)+AM32*$M$146)&gt;$M$148,$M$148-SUM($N177:N177),AM32*$M$146)),2)</f>
        <v>146.81</v>
      </c>
      <c r="AN177" s="42">
        <f>ROUND(IF(SUM($AM177:AM177)&gt;$M$148,0,IF((SUM($AM177:AM177)+AN32*$M$146)&gt;$M$148,$M$148-SUM($AM177:AM177),AN32*$M$146)),2)</f>
        <v>82.69</v>
      </c>
      <c r="AO177" s="42">
        <f>ROUND(IF(SUM($AM177:AN177)&gt;$M$148,0,IF((SUM($AM177:AN177)+AO32*$M$146)&gt;$M$148,$M$148-SUM($AM177:AN177),AO32*$M$146)),2)</f>
        <v>0</v>
      </c>
      <c r="AP177" s="42">
        <f>ROUND(IF(SUM($AM177:AO177)&gt;$M$148,0,IF((SUM($AM177:AO177)+AP32*$M$146)&gt;$M$148,$M$148-SUM($AM177:AO177),AP32*$M$146)),2)</f>
        <v>0</v>
      </c>
      <c r="AQ177" s="42">
        <f>ROUND(IF(SUM($AM177:AP177)&gt;$M$148,0,IF((SUM($AM177:AP177)+AQ32*$M$146)&gt;$M$148,$M$148-SUM($AM177:AP177),AQ32*$M$146)),2)</f>
        <v>0</v>
      </c>
      <c r="AR177" s="42">
        <f>ROUND(IF(SUM($AM177:AQ177)&gt;$M$148,0,IF((SUM($AM177:AQ177)+AR32*$M$146)&gt;$M$148,$M$148-SUM($AM177:AQ177),AR32*$M$146)),2)</f>
        <v>0</v>
      </c>
      <c r="AS177" s="42">
        <f>ROUND(IF(SUM($AM177:AR177)&gt;$M$148,0,IF((SUM($AM177:AR177)+AS32*$M$146)&gt;$M$148,$M$148-SUM($AM177:AR177),AS32*$M$146)),2)</f>
        <v>0</v>
      </c>
      <c r="AT177" s="42">
        <f>ROUND(IF(SUM($AM177:AS177)&gt;$M$148,0,IF((SUM($AM177:AS177)+AT32*$M$146)&gt;$M$148,$M$148-SUM($AM177:AS177),AT32*$M$146)),2)</f>
        <v>0</v>
      </c>
      <c r="AU177" s="42">
        <f>ROUND(IF(SUM($AM177:AT177)&gt;$M$148,0,IF((SUM($AM177:AT177)+AU32*$M$146)&gt;$M$148,$M$148-SUM($AM177:AT177),AU32*$M$146)),2)</f>
        <v>0</v>
      </c>
      <c r="AV177" s="42">
        <f>ROUND(IF(SUM($AM177:AU177)&gt;$M$148,0,IF((SUM($AM177:AU177)+AV32*$M$146)&gt;$M$148,$M$148-SUM($AM177:AU177),AV32*$M$146)),2)</f>
        <v>0</v>
      </c>
      <c r="AW177" s="42">
        <f>ROUND(IF(SUM($AM177:AV177)&gt;$M$148,0,IF((SUM($AM177:AV177)+AW32*$M$146)&gt;$M$148,$M$148-SUM($AM177:AV177),AW32*$M$146)),2)</f>
        <v>0</v>
      </c>
      <c r="AX177" s="42">
        <f>ROUND(IF(SUM($AM177:AW177)&gt;$M$148,0,IF((SUM($AM177:AW177)+AX32*$M$146)&gt;$M$148,$M$148-SUM($AM177:AW177),AX32*$M$146)),2)</f>
        <v>0</v>
      </c>
    </row>
    <row r="178" spans="1:53" x14ac:dyDescent="0.3">
      <c r="A178" s="38" t="str">
        <f t="shared" si="65"/>
        <v>Inside Sales</v>
      </c>
      <c r="O178" s="42">
        <f>ROUND(IF(SUM($N178:N178)&gt;$M$148,0,IF((SUM($N178:N178)+O33*$M$146)&gt;$M$148,$M$148-SUM($N178:N178),O33*$M$146)),2)</f>
        <v>0</v>
      </c>
      <c r="P178" s="42">
        <f>ROUND(IF(SUM($O178:O178)&gt;$M$148,0,IF((SUM($O178:O178)+P33*$M$146)&gt;$M$148,$M$148-SUM($O178:O178),P33*$M$146)),2)</f>
        <v>0</v>
      </c>
      <c r="Q178" s="42">
        <f>ROUND(IF(SUM($O178:P178)&gt;$M$148,0,IF((SUM($O178:P178)+Q33*$M$146)&gt;$M$148,$M$148-SUM($O178:P178),Q33*$M$146)),2)</f>
        <v>0</v>
      </c>
      <c r="R178" s="42">
        <f>ROUND(IF(SUM($O178:Q178)&gt;$M$148,0,IF((SUM($O178:Q178)+R33*$M$146)&gt;$M$148,$M$148-SUM($O178:Q178),R33*$M$146)),2)</f>
        <v>0</v>
      </c>
      <c r="S178" s="42">
        <f>ROUND(IF(SUM($O178:R178)&gt;$M$148,0,IF((SUM($O178:R178)+S33*$M$146)&gt;$M$148,$M$148-SUM($O178:R178),S33*$M$146)),2)</f>
        <v>0</v>
      </c>
      <c r="T178" s="42">
        <f>ROUND(IF(SUM($O178:S178)&gt;$M$148,0,IF((SUM($O178:S178)+T33*$M$146)&gt;$M$148,$M$148-SUM($O178:S178),T33*$M$146)),2)</f>
        <v>0</v>
      </c>
      <c r="U178" s="42">
        <f>ROUND(IF(SUM($O178:T178)&gt;$M$148,0,IF((SUM($O178:T178)+U33*$M$146)&gt;$M$148,$M$148-SUM($O178:T178),U33*$M$146)),2)</f>
        <v>0</v>
      </c>
      <c r="V178" s="42">
        <f>ROUND(IF(SUM($O178:U178)&gt;$M$148,0,IF((SUM($O178:U178)+V33*$M$146)&gt;$M$148,$M$148-SUM($O178:U178),V33*$M$146)),2)</f>
        <v>0</v>
      </c>
      <c r="W178" s="42">
        <f>ROUND(IF(SUM($O178:V178)&gt;$M$148,0,IF((SUM($O178:V178)+W33*$M$146)&gt;$M$148,$M$148-SUM($O178:V178),W33*$M$146)),2)</f>
        <v>0</v>
      </c>
      <c r="X178" s="42">
        <f>ROUND(IF(SUM($O178:W178)&gt;$M$148,0,IF((SUM($O178:W178)+X33*$M$146)&gt;$M$148,$M$148-SUM($O178:W178),X33*$M$146)),2)</f>
        <v>0</v>
      </c>
      <c r="Y178" s="42">
        <f>ROUND(IF(SUM($O178:X178)&gt;$M$148,0,IF((SUM($O178:X178)+Y33*$M$146)&gt;$M$148,$M$148-SUM($O178:X178),Y33*$M$146)),2)</f>
        <v>0</v>
      </c>
      <c r="Z178" s="42">
        <f>ROUND(IF(SUM($O178:Y178)&gt;$M$148,0,IF((SUM($O178:Y178)+Z33*$M$146)&gt;$M$148,$M$148-SUM($O178:Y178),Z33*$M$146)),2)</f>
        <v>0</v>
      </c>
      <c r="AA178" s="42">
        <f>ROUND(IF(SUM($N178:N178)&gt;$M$148,0,IF((SUM($N178:N178)+AA33*$M$146)&gt;$M$148,$M$148-SUM($N178:N178),AA33*$M$146)),2)</f>
        <v>0</v>
      </c>
      <c r="AB178" s="42">
        <f>ROUND(IF(SUM($AA178:AA178)&gt;$M$148,0,IF((SUM($AA178:AA178)+AB33*$M$146)&gt;$M$148,$M$148-SUM($AA178:AA178),AB33*$M$146)),2)</f>
        <v>0</v>
      </c>
      <c r="AC178" s="42">
        <f>ROUND(IF(SUM($AA178:AB178)&gt;$M$148,0,IF((SUM($AA178:AB178)+AC33*$M$146)&gt;$M$148,$M$148-SUM($AA178:AB178),AC33*$M$146)),2)</f>
        <v>0</v>
      </c>
      <c r="AD178" s="42">
        <f>ROUND(IF(SUM($AA178:AC178)&gt;$M$148,0,IF((SUM($AA178:AC178)+AD33*$M$146)&gt;$M$148,$M$148-SUM($AA178:AC178),AD33*$M$146)),2)</f>
        <v>0</v>
      </c>
      <c r="AE178" s="42">
        <f>ROUND(IF(SUM($AA178:AD178)&gt;$M$148,0,IF((SUM($AA178:AD178)+AE33*$M$146)&gt;$M$148,$M$148-SUM($AA178:AD178),AE33*$M$146)),2)</f>
        <v>0</v>
      </c>
      <c r="AF178" s="42">
        <f>ROUND(IF(SUM($AA178:AE178)&gt;$M$148,0,IF((SUM($AA178:AE178)+AF33*$M$146)&gt;$M$148,$M$148-SUM($AA178:AE178),AF33*$M$146)),2)</f>
        <v>0</v>
      </c>
      <c r="AG178" s="42">
        <f>ROUND(IF(SUM($AA178:AF178)&gt;$M$148,0,IF((SUM($AA178:AF178)+AG33*$M$146)&gt;$M$148,$M$148-SUM($AA178:AF178),AG33*$M$146)),2)</f>
        <v>0</v>
      </c>
      <c r="AH178" s="42">
        <f>ROUND(IF(SUM($AA178:AG178)&gt;$M$148,0,IF((SUM($AA178:AG178)+AH33*$M$146)&gt;$M$148,$M$148-SUM($AA178:AG178),AH33*$M$146)),2)</f>
        <v>0</v>
      </c>
      <c r="AI178" s="42">
        <f>ROUND(IF(SUM($AA178:AH178)&gt;$M$148,0,IF((SUM($AA178:AH178)+AI33*$M$146)&gt;$M$148,$M$148-SUM($AA178:AH178),AI33*$M$146)),2)</f>
        <v>0</v>
      </c>
      <c r="AJ178" s="42">
        <f>ROUND(IF(SUM($AA178:AI178)&gt;$M$148,0,IF((SUM($AA178:AI178)+AJ33*$M$146)&gt;$M$148,$M$148-SUM($AA178:AI178),AJ33*$M$146)),2)</f>
        <v>0</v>
      </c>
      <c r="AK178" s="42">
        <f>ROUND(IF(SUM($AA178:AJ178)&gt;$M$148,0,IF((SUM($AA178:AJ178)+AK33*$M$146)&gt;$M$148,$M$148-SUM($AA178:AJ178),AK33*$M$146)),2)</f>
        <v>0</v>
      </c>
      <c r="AL178" s="42">
        <f>ROUND(IF(SUM($AA178:AK178)&gt;$M$148,0,IF((SUM($AA178:AK178)+AL33*$M$146)&gt;$M$148,$M$148-SUM($AA178:AK178),AL33*$M$146)),2)</f>
        <v>0</v>
      </c>
      <c r="AM178" s="42">
        <f>ROUND(IF(SUM($N178:N178)&gt;$M$148,0,IF((SUM($N178:N178)+AM33*$M$146)&gt;$M$148,$M$148-SUM($N178:N178),AM33*$M$146)),2)</f>
        <v>135</v>
      </c>
      <c r="AN178" s="42">
        <f>ROUND(IF(SUM($AM178:AM178)&gt;$M$148,0,IF((SUM($AM178:AM178)+AN33*$M$146)&gt;$M$148,$M$148-SUM($AM178:AM178),AN33*$M$146)),2)</f>
        <v>94.5</v>
      </c>
      <c r="AO178" s="42">
        <f>ROUND(IF(SUM($AM178:AN178)&gt;$M$148,0,IF((SUM($AM178:AN178)+AO33*$M$146)&gt;$M$148,$M$148-SUM($AM178:AN178),AO33*$M$146)),2)</f>
        <v>0</v>
      </c>
      <c r="AP178" s="42">
        <f>ROUND(IF(SUM($AM178:AO178)&gt;$M$148,0,IF((SUM($AM178:AO178)+AP33*$M$146)&gt;$M$148,$M$148-SUM($AM178:AO178),AP33*$M$146)),2)</f>
        <v>0</v>
      </c>
      <c r="AQ178" s="42">
        <f>ROUND(IF(SUM($AM178:AP178)&gt;$M$148,0,IF((SUM($AM178:AP178)+AQ33*$M$146)&gt;$M$148,$M$148-SUM($AM178:AP178),AQ33*$M$146)),2)</f>
        <v>0</v>
      </c>
      <c r="AR178" s="42">
        <f>ROUND(IF(SUM($AM178:AQ178)&gt;$M$148,0,IF((SUM($AM178:AQ178)+AR33*$M$146)&gt;$M$148,$M$148-SUM($AM178:AQ178),AR33*$M$146)),2)</f>
        <v>0</v>
      </c>
      <c r="AS178" s="42">
        <f>ROUND(IF(SUM($AM178:AR178)&gt;$M$148,0,IF((SUM($AM178:AR178)+AS33*$M$146)&gt;$M$148,$M$148-SUM($AM178:AR178),AS33*$M$146)),2)</f>
        <v>0</v>
      </c>
      <c r="AT178" s="42">
        <f>ROUND(IF(SUM($AM178:AS178)&gt;$M$148,0,IF((SUM($AM178:AS178)+AT33*$M$146)&gt;$M$148,$M$148-SUM($AM178:AS178),AT33*$M$146)),2)</f>
        <v>0</v>
      </c>
      <c r="AU178" s="42">
        <f>ROUND(IF(SUM($AM178:AT178)&gt;$M$148,0,IF((SUM($AM178:AT178)+AU33*$M$146)&gt;$M$148,$M$148-SUM($AM178:AT178),AU33*$M$146)),2)</f>
        <v>0</v>
      </c>
      <c r="AV178" s="42">
        <f>ROUND(IF(SUM($AM178:AU178)&gt;$M$148,0,IF((SUM($AM178:AU178)+AV33*$M$146)&gt;$M$148,$M$148-SUM($AM178:AU178),AV33*$M$146)),2)</f>
        <v>0</v>
      </c>
      <c r="AW178" s="42">
        <f>ROUND(IF(SUM($AM178:AV178)&gt;$M$148,0,IF((SUM($AM178:AV178)+AW33*$M$146)&gt;$M$148,$M$148-SUM($AM178:AV178),AW33*$M$146)),2)</f>
        <v>0</v>
      </c>
      <c r="AX178" s="42">
        <f>ROUND(IF(SUM($AM178:AW178)&gt;$M$148,0,IF((SUM($AM178:AW178)+AX33*$M$146)&gt;$M$148,$M$148-SUM($AM178:AW178),AX33*$M$146)),2)</f>
        <v>0</v>
      </c>
    </row>
    <row r="179" spans="1:53" x14ac:dyDescent="0.3">
      <c r="A179" s="38" t="str">
        <f t="shared" si="65"/>
        <v>Inside Sales</v>
      </c>
      <c r="O179" s="42">
        <f>ROUND(IF(SUM($N179:N179)&gt;$M$148,0,IF((SUM($N179:N179)+O34*$M$146)&gt;$M$148,$M$148-SUM($N179:N179),O34*$M$146)),2)</f>
        <v>0</v>
      </c>
      <c r="P179" s="42">
        <f>ROUND(IF(SUM($O179:O179)&gt;$M$148,0,IF((SUM($O179:O179)+P34*$M$146)&gt;$M$148,$M$148-SUM($O179:O179),P34*$M$146)),2)</f>
        <v>0</v>
      </c>
      <c r="Q179" s="42">
        <f>ROUND(IF(SUM($O179:P179)&gt;$M$148,0,IF((SUM($O179:P179)+Q34*$M$146)&gt;$M$148,$M$148-SUM($O179:P179),Q34*$M$146)),2)</f>
        <v>0</v>
      </c>
      <c r="R179" s="42">
        <f>ROUND(IF(SUM($O179:Q179)&gt;$M$148,0,IF((SUM($O179:Q179)+R34*$M$146)&gt;$M$148,$M$148-SUM($O179:Q179),R34*$M$146)),2)</f>
        <v>0</v>
      </c>
      <c r="S179" s="42">
        <f>ROUND(IF(SUM($O179:R179)&gt;$M$148,0,IF((SUM($O179:R179)+S34*$M$146)&gt;$M$148,$M$148-SUM($O179:R179),S34*$M$146)),2)</f>
        <v>0</v>
      </c>
      <c r="T179" s="42">
        <f>ROUND(IF(SUM($O179:S179)&gt;$M$148,0,IF((SUM($O179:S179)+T34*$M$146)&gt;$M$148,$M$148-SUM($O179:S179),T34*$M$146)),2)</f>
        <v>0</v>
      </c>
      <c r="U179" s="42">
        <f>ROUND(IF(SUM($O179:T179)&gt;$M$148,0,IF((SUM($O179:T179)+U34*$M$146)&gt;$M$148,$M$148-SUM($O179:T179),U34*$M$146)),2)</f>
        <v>0</v>
      </c>
      <c r="V179" s="42">
        <f>ROUND(IF(SUM($O179:U179)&gt;$M$148,0,IF((SUM($O179:U179)+V34*$M$146)&gt;$M$148,$M$148-SUM($O179:U179),V34*$M$146)),2)</f>
        <v>0</v>
      </c>
      <c r="W179" s="42">
        <f>ROUND(IF(SUM($O179:V179)&gt;$M$148,0,IF((SUM($O179:V179)+W34*$M$146)&gt;$M$148,$M$148-SUM($O179:V179),W34*$M$146)),2)</f>
        <v>0</v>
      </c>
      <c r="X179" s="42">
        <f>ROUND(IF(SUM($O179:W179)&gt;$M$148,0,IF((SUM($O179:W179)+X34*$M$146)&gt;$M$148,$M$148-SUM($O179:W179),X34*$M$146)),2)</f>
        <v>0</v>
      </c>
      <c r="Y179" s="42">
        <f>ROUND(IF(SUM($O179:X179)&gt;$M$148,0,IF((SUM($O179:X179)+Y34*$M$146)&gt;$M$148,$M$148-SUM($O179:X179),Y34*$M$146)),2)</f>
        <v>0</v>
      </c>
      <c r="Z179" s="42">
        <f>ROUND(IF(SUM($O179:Y179)&gt;$M$148,0,IF((SUM($O179:Y179)+Z34*$M$146)&gt;$M$148,$M$148-SUM($O179:Y179),Z34*$M$146)),2)</f>
        <v>0</v>
      </c>
      <c r="AA179" s="42">
        <f>ROUND(IF(SUM($N179:N179)&gt;$M$148,0,IF((SUM($N179:N179)+AA34*$M$146)&gt;$M$148,$M$148-SUM($N179:N179),AA34*$M$146)),2)</f>
        <v>0</v>
      </c>
      <c r="AB179" s="42">
        <f>ROUND(IF(SUM($AA179:AA179)&gt;$M$148,0,IF((SUM($AA179:AA179)+AB34*$M$146)&gt;$M$148,$M$148-SUM($AA179:AA179),AB34*$M$146)),2)</f>
        <v>0</v>
      </c>
      <c r="AC179" s="42">
        <f>ROUND(IF(SUM($AA179:AB179)&gt;$M$148,0,IF((SUM($AA179:AB179)+AC34*$M$146)&gt;$M$148,$M$148-SUM($AA179:AB179),AC34*$M$146)),2)</f>
        <v>0</v>
      </c>
      <c r="AD179" s="42">
        <f>ROUND(IF(SUM($AA179:AC179)&gt;$M$148,0,IF((SUM($AA179:AC179)+AD34*$M$146)&gt;$M$148,$M$148-SUM($AA179:AC179),AD34*$M$146)),2)</f>
        <v>0</v>
      </c>
      <c r="AE179" s="42">
        <f>ROUND(IF(SUM($AA179:AD179)&gt;$M$148,0,IF((SUM($AA179:AD179)+AE34*$M$146)&gt;$M$148,$M$148-SUM($AA179:AD179),AE34*$M$146)),2)</f>
        <v>0</v>
      </c>
      <c r="AF179" s="42">
        <f>ROUND(IF(SUM($AA179:AE179)&gt;$M$148,0,IF((SUM($AA179:AE179)+AF34*$M$146)&gt;$M$148,$M$148-SUM($AA179:AE179),AF34*$M$146)),2)</f>
        <v>0</v>
      </c>
      <c r="AG179" s="42">
        <f>ROUND(IF(SUM($AA179:AF179)&gt;$M$148,0,IF((SUM($AA179:AF179)+AG34*$M$146)&gt;$M$148,$M$148-SUM($AA179:AF179),AG34*$M$146)),2)</f>
        <v>0</v>
      </c>
      <c r="AH179" s="42">
        <f>ROUND(IF(SUM($AA179:AG179)&gt;$M$148,0,IF((SUM($AA179:AG179)+AH34*$M$146)&gt;$M$148,$M$148-SUM($AA179:AG179),AH34*$M$146)),2)</f>
        <v>0</v>
      </c>
      <c r="AI179" s="42">
        <f>ROUND(IF(SUM($AA179:AH179)&gt;$M$148,0,IF((SUM($AA179:AH179)+AI34*$M$146)&gt;$M$148,$M$148-SUM($AA179:AH179),AI34*$M$146)),2)</f>
        <v>0</v>
      </c>
      <c r="AJ179" s="42">
        <f>ROUND(IF(SUM($AA179:AI179)&gt;$M$148,0,IF((SUM($AA179:AI179)+AJ34*$M$146)&gt;$M$148,$M$148-SUM($AA179:AI179),AJ34*$M$146)),2)</f>
        <v>0</v>
      </c>
      <c r="AK179" s="42">
        <f>ROUND(IF(SUM($AA179:AJ179)&gt;$M$148,0,IF((SUM($AA179:AJ179)+AK34*$M$146)&gt;$M$148,$M$148-SUM($AA179:AJ179),AK34*$M$146)),2)</f>
        <v>0</v>
      </c>
      <c r="AL179" s="42">
        <f>ROUND(IF(SUM($AA179:AK179)&gt;$M$148,0,IF((SUM($AA179:AK179)+AL34*$M$146)&gt;$M$148,$M$148-SUM($AA179:AK179),AL34*$M$146)),2)</f>
        <v>0</v>
      </c>
      <c r="AM179" s="42">
        <f>ROUND(IF(SUM($N179:N179)&gt;$M$148,0,IF((SUM($N179:N179)+AM34*$M$146)&gt;$M$148,$M$148-SUM($N179:N179),AM34*$M$146)),2)</f>
        <v>135</v>
      </c>
      <c r="AN179" s="42">
        <f>ROUND(IF(SUM($AM179:AM179)&gt;$M$148,0,IF((SUM($AM179:AM179)+AN34*$M$146)&gt;$M$148,$M$148-SUM($AM179:AM179),AN34*$M$146)),2)</f>
        <v>94.5</v>
      </c>
      <c r="AO179" s="42">
        <f>ROUND(IF(SUM($AM179:AN179)&gt;$M$148,0,IF((SUM($AM179:AN179)+AO34*$M$146)&gt;$M$148,$M$148-SUM($AM179:AN179),AO34*$M$146)),2)</f>
        <v>0</v>
      </c>
      <c r="AP179" s="42">
        <f>ROUND(IF(SUM($AM179:AO179)&gt;$M$148,0,IF((SUM($AM179:AO179)+AP34*$M$146)&gt;$M$148,$M$148-SUM($AM179:AO179),AP34*$M$146)),2)</f>
        <v>0</v>
      </c>
      <c r="AQ179" s="42">
        <f>ROUND(IF(SUM($AM179:AP179)&gt;$M$148,0,IF((SUM($AM179:AP179)+AQ34*$M$146)&gt;$M$148,$M$148-SUM($AM179:AP179),AQ34*$M$146)),2)</f>
        <v>0</v>
      </c>
      <c r="AR179" s="42">
        <f>ROUND(IF(SUM($AM179:AQ179)&gt;$M$148,0,IF((SUM($AM179:AQ179)+AR34*$M$146)&gt;$M$148,$M$148-SUM($AM179:AQ179),AR34*$M$146)),2)</f>
        <v>0</v>
      </c>
      <c r="AS179" s="42">
        <f>ROUND(IF(SUM($AM179:AR179)&gt;$M$148,0,IF((SUM($AM179:AR179)+AS34*$M$146)&gt;$M$148,$M$148-SUM($AM179:AR179),AS34*$M$146)),2)</f>
        <v>0</v>
      </c>
      <c r="AT179" s="42">
        <f>ROUND(IF(SUM($AM179:AS179)&gt;$M$148,0,IF((SUM($AM179:AS179)+AT34*$M$146)&gt;$M$148,$M$148-SUM($AM179:AS179),AT34*$M$146)),2)</f>
        <v>0</v>
      </c>
      <c r="AU179" s="42">
        <f>ROUND(IF(SUM($AM179:AT179)&gt;$M$148,0,IF((SUM($AM179:AT179)+AU34*$M$146)&gt;$M$148,$M$148-SUM($AM179:AT179),AU34*$M$146)),2)</f>
        <v>0</v>
      </c>
      <c r="AV179" s="42">
        <f>ROUND(IF(SUM($AM179:AU179)&gt;$M$148,0,IF((SUM($AM179:AU179)+AV34*$M$146)&gt;$M$148,$M$148-SUM($AM179:AU179),AV34*$M$146)),2)</f>
        <v>0</v>
      </c>
      <c r="AW179" s="42">
        <f>ROUND(IF(SUM($AM179:AV179)&gt;$M$148,0,IF((SUM($AM179:AV179)+AW34*$M$146)&gt;$M$148,$M$148-SUM($AM179:AV179),AW34*$M$146)),2)</f>
        <v>0</v>
      </c>
      <c r="AX179" s="42">
        <f>ROUND(IF(SUM($AM179:AW179)&gt;$M$148,0,IF((SUM($AM179:AW179)+AX34*$M$146)&gt;$M$148,$M$148-SUM($AM179:AW179),AX34*$M$146)),2)</f>
        <v>0</v>
      </c>
    </row>
    <row r="180" spans="1:53" x14ac:dyDescent="0.3">
      <c r="A180" s="38" t="str">
        <f t="shared" si="65"/>
        <v>Inside Sales</v>
      </c>
      <c r="O180" s="42">
        <f>ROUND(IF(SUM($N180:N180)&gt;$M$148,0,IF((SUM($N180:N180)+O35*$M$146)&gt;$M$148,$M$148-SUM($N180:N180),O35*$M$146)),2)</f>
        <v>0</v>
      </c>
      <c r="P180" s="42">
        <f>ROUND(IF(SUM($O180:O180)&gt;$M$148,0,IF((SUM($O180:O180)+P35*$M$146)&gt;$M$148,$M$148-SUM($O180:O180),P35*$M$146)),2)</f>
        <v>0</v>
      </c>
      <c r="Q180" s="42">
        <f>ROUND(IF(SUM($O180:P180)&gt;$M$148,0,IF((SUM($O180:P180)+Q35*$M$146)&gt;$M$148,$M$148-SUM($O180:P180),Q35*$M$146)),2)</f>
        <v>0</v>
      </c>
      <c r="R180" s="42">
        <f>ROUND(IF(SUM($O180:Q180)&gt;$M$148,0,IF((SUM($O180:Q180)+R35*$M$146)&gt;$M$148,$M$148-SUM($O180:Q180),R35*$M$146)),2)</f>
        <v>0</v>
      </c>
      <c r="S180" s="42">
        <f>ROUND(IF(SUM($O180:R180)&gt;$M$148,0,IF((SUM($O180:R180)+S35*$M$146)&gt;$M$148,$M$148-SUM($O180:R180),S35*$M$146)),2)</f>
        <v>0</v>
      </c>
      <c r="T180" s="42">
        <f>ROUND(IF(SUM($O180:S180)&gt;$M$148,0,IF((SUM($O180:S180)+T35*$M$146)&gt;$M$148,$M$148-SUM($O180:S180),T35*$M$146)),2)</f>
        <v>0</v>
      </c>
      <c r="U180" s="42">
        <f>ROUND(IF(SUM($O180:T180)&gt;$M$148,0,IF((SUM($O180:T180)+U35*$M$146)&gt;$M$148,$M$148-SUM($O180:T180),U35*$M$146)),2)</f>
        <v>0</v>
      </c>
      <c r="V180" s="42">
        <f>ROUND(IF(SUM($O180:U180)&gt;$M$148,0,IF((SUM($O180:U180)+V35*$M$146)&gt;$M$148,$M$148-SUM($O180:U180),V35*$M$146)),2)</f>
        <v>0</v>
      </c>
      <c r="W180" s="42">
        <f>ROUND(IF(SUM($O180:V180)&gt;$M$148,0,IF((SUM($O180:V180)+W35*$M$146)&gt;$M$148,$M$148-SUM($O180:V180),W35*$M$146)),2)</f>
        <v>0</v>
      </c>
      <c r="X180" s="42">
        <f>ROUND(IF(SUM($O180:W180)&gt;$M$148,0,IF((SUM($O180:W180)+X35*$M$146)&gt;$M$148,$M$148-SUM($O180:W180),X35*$M$146)),2)</f>
        <v>0</v>
      </c>
      <c r="Y180" s="42">
        <f>ROUND(IF(SUM($O180:X180)&gt;$M$148,0,IF((SUM($O180:X180)+Y35*$M$146)&gt;$M$148,$M$148-SUM($O180:X180),Y35*$M$146)),2)</f>
        <v>0</v>
      </c>
      <c r="Z180" s="42">
        <f>ROUND(IF(SUM($O180:Y180)&gt;$M$148,0,IF((SUM($O180:Y180)+Z35*$M$146)&gt;$M$148,$M$148-SUM($O180:Y180),Z35*$M$146)),2)</f>
        <v>0</v>
      </c>
      <c r="AA180" s="42">
        <f>ROUND(IF(SUM($N180:N180)&gt;$M$148,0,IF((SUM($N180:N180)+AA35*$M$146)&gt;$M$148,$M$148-SUM($N180:N180),AA35*$M$146)),2)</f>
        <v>0</v>
      </c>
      <c r="AB180" s="42">
        <f>ROUND(IF(SUM($AA180:AA180)&gt;$M$148,0,IF((SUM($AA180:AA180)+AB35*$M$146)&gt;$M$148,$M$148-SUM($AA180:AA180),AB35*$M$146)),2)</f>
        <v>0</v>
      </c>
      <c r="AC180" s="42">
        <f>ROUND(IF(SUM($AA180:AB180)&gt;$M$148,0,IF((SUM($AA180:AB180)+AC35*$M$146)&gt;$M$148,$M$148-SUM($AA180:AB180),AC35*$M$146)),2)</f>
        <v>0</v>
      </c>
      <c r="AD180" s="42">
        <f>ROUND(IF(SUM($AA180:AC180)&gt;$M$148,0,IF((SUM($AA180:AC180)+AD35*$M$146)&gt;$M$148,$M$148-SUM($AA180:AC180),AD35*$M$146)),2)</f>
        <v>0</v>
      </c>
      <c r="AE180" s="42">
        <f>ROUND(IF(SUM($AA180:AD180)&gt;$M$148,0,IF((SUM($AA180:AD180)+AE35*$M$146)&gt;$M$148,$M$148-SUM($AA180:AD180),AE35*$M$146)),2)</f>
        <v>0</v>
      </c>
      <c r="AF180" s="42">
        <f>ROUND(IF(SUM($AA180:AE180)&gt;$M$148,0,IF((SUM($AA180:AE180)+AF35*$M$146)&gt;$M$148,$M$148-SUM($AA180:AE180),AF35*$M$146)),2)</f>
        <v>0</v>
      </c>
      <c r="AG180" s="42">
        <f>ROUND(IF(SUM($AA180:AF180)&gt;$M$148,0,IF((SUM($AA180:AF180)+AG35*$M$146)&gt;$M$148,$M$148-SUM($AA180:AF180),AG35*$M$146)),2)</f>
        <v>0</v>
      </c>
      <c r="AH180" s="42">
        <f>ROUND(IF(SUM($AA180:AG180)&gt;$M$148,0,IF((SUM($AA180:AG180)+AH35*$M$146)&gt;$M$148,$M$148-SUM($AA180:AG180),AH35*$M$146)),2)</f>
        <v>0</v>
      </c>
      <c r="AI180" s="42">
        <f>ROUND(IF(SUM($AA180:AH180)&gt;$M$148,0,IF((SUM($AA180:AH180)+AI35*$M$146)&gt;$M$148,$M$148-SUM($AA180:AH180),AI35*$M$146)),2)</f>
        <v>0</v>
      </c>
      <c r="AJ180" s="42">
        <f>ROUND(IF(SUM($AA180:AI180)&gt;$M$148,0,IF((SUM($AA180:AI180)+AJ35*$M$146)&gt;$M$148,$M$148-SUM($AA180:AI180),AJ35*$M$146)),2)</f>
        <v>0</v>
      </c>
      <c r="AK180" s="42">
        <f>ROUND(IF(SUM($AA180:AJ180)&gt;$M$148,0,IF((SUM($AA180:AJ180)+AK35*$M$146)&gt;$M$148,$M$148-SUM($AA180:AJ180),AK35*$M$146)),2)</f>
        <v>0</v>
      </c>
      <c r="AL180" s="42">
        <f>ROUND(IF(SUM($AA180:AK180)&gt;$M$148,0,IF((SUM($AA180:AK180)+AL35*$M$146)&gt;$M$148,$M$148-SUM($AA180:AK180),AL35*$M$146)),2)</f>
        <v>0</v>
      </c>
      <c r="AM180" s="42">
        <f>ROUND(IF(SUM($N180:N180)&gt;$M$148,0,IF((SUM($N180:N180)+AM35*$M$146)&gt;$M$148,$M$148-SUM($N180:N180),AM35*$M$146)),2)</f>
        <v>135</v>
      </c>
      <c r="AN180" s="42">
        <f>ROUND(IF(SUM($AM180:AM180)&gt;$M$148,0,IF((SUM($AM180:AM180)+AN35*$M$146)&gt;$M$148,$M$148-SUM($AM180:AM180),AN35*$M$146)),2)</f>
        <v>94.5</v>
      </c>
      <c r="AO180" s="42">
        <f>ROUND(IF(SUM($AM180:AN180)&gt;$M$148,0,IF((SUM($AM180:AN180)+AO35*$M$146)&gt;$M$148,$M$148-SUM($AM180:AN180),AO35*$M$146)),2)</f>
        <v>0</v>
      </c>
      <c r="AP180" s="42">
        <f>ROUND(IF(SUM($AM180:AO180)&gt;$M$148,0,IF((SUM($AM180:AO180)+AP35*$M$146)&gt;$M$148,$M$148-SUM($AM180:AO180),AP35*$M$146)),2)</f>
        <v>0</v>
      </c>
      <c r="AQ180" s="42">
        <f>ROUND(IF(SUM($AM180:AP180)&gt;$M$148,0,IF((SUM($AM180:AP180)+AQ35*$M$146)&gt;$M$148,$M$148-SUM($AM180:AP180),AQ35*$M$146)),2)</f>
        <v>0</v>
      </c>
      <c r="AR180" s="42">
        <f>ROUND(IF(SUM($AM180:AQ180)&gt;$M$148,0,IF((SUM($AM180:AQ180)+AR35*$M$146)&gt;$M$148,$M$148-SUM($AM180:AQ180),AR35*$M$146)),2)</f>
        <v>0</v>
      </c>
      <c r="AS180" s="42">
        <f>ROUND(IF(SUM($AM180:AR180)&gt;$M$148,0,IF((SUM($AM180:AR180)+AS35*$M$146)&gt;$M$148,$M$148-SUM($AM180:AR180),AS35*$M$146)),2)</f>
        <v>0</v>
      </c>
      <c r="AT180" s="42">
        <f>ROUND(IF(SUM($AM180:AS180)&gt;$M$148,0,IF((SUM($AM180:AS180)+AT35*$M$146)&gt;$M$148,$M$148-SUM($AM180:AS180),AT35*$M$146)),2)</f>
        <v>0</v>
      </c>
      <c r="AU180" s="42">
        <f>ROUND(IF(SUM($AM180:AT180)&gt;$M$148,0,IF((SUM($AM180:AT180)+AU35*$M$146)&gt;$M$148,$M$148-SUM($AM180:AT180),AU35*$M$146)),2)</f>
        <v>0</v>
      </c>
      <c r="AV180" s="42">
        <f>ROUND(IF(SUM($AM180:AU180)&gt;$M$148,0,IF((SUM($AM180:AU180)+AV35*$M$146)&gt;$M$148,$M$148-SUM($AM180:AU180),AV35*$M$146)),2)</f>
        <v>0</v>
      </c>
      <c r="AW180" s="42">
        <f>ROUND(IF(SUM($AM180:AV180)&gt;$M$148,0,IF((SUM($AM180:AV180)+AW35*$M$146)&gt;$M$148,$M$148-SUM($AM180:AV180),AW35*$M$146)),2)</f>
        <v>0</v>
      </c>
      <c r="AX180" s="42">
        <f>ROUND(IF(SUM($AM180:AW180)&gt;$M$148,0,IF((SUM($AM180:AW180)+AX35*$M$146)&gt;$M$148,$M$148-SUM($AM180:AW180),AX35*$M$146)),2)</f>
        <v>0</v>
      </c>
    </row>
    <row r="181" spans="1:53" x14ac:dyDescent="0.3">
      <c r="A181" s="38" t="str">
        <f t="shared" si="65"/>
        <v>Inside Sales</v>
      </c>
      <c r="O181" s="42">
        <f>ROUND(IF(SUM($N181:N181)&gt;$M$148,0,IF((SUM($N181:N181)+O36*$M$146)&gt;$M$148,$M$148-SUM($N181:N181),O36*$M$146)),2)</f>
        <v>0</v>
      </c>
      <c r="P181" s="42">
        <f>ROUND(IF(SUM($O181:O181)&gt;$M$148,0,IF((SUM($O181:O181)+P36*$M$146)&gt;$M$148,$M$148-SUM($O181:O181),P36*$M$146)),2)</f>
        <v>0</v>
      </c>
      <c r="Q181" s="42">
        <f>ROUND(IF(SUM($O181:P181)&gt;$M$148,0,IF((SUM($O181:P181)+Q36*$M$146)&gt;$M$148,$M$148-SUM($O181:P181),Q36*$M$146)),2)</f>
        <v>0</v>
      </c>
      <c r="R181" s="42">
        <f>ROUND(IF(SUM($O181:Q181)&gt;$M$148,0,IF((SUM($O181:Q181)+R36*$M$146)&gt;$M$148,$M$148-SUM($O181:Q181),R36*$M$146)),2)</f>
        <v>0</v>
      </c>
      <c r="S181" s="42">
        <f>ROUND(IF(SUM($O181:R181)&gt;$M$148,0,IF((SUM($O181:R181)+S36*$M$146)&gt;$M$148,$M$148-SUM($O181:R181),S36*$M$146)),2)</f>
        <v>0</v>
      </c>
      <c r="T181" s="42">
        <f>ROUND(IF(SUM($O181:S181)&gt;$M$148,0,IF((SUM($O181:S181)+T36*$M$146)&gt;$M$148,$M$148-SUM($O181:S181),T36*$M$146)),2)</f>
        <v>0</v>
      </c>
      <c r="U181" s="42">
        <f>ROUND(IF(SUM($O181:T181)&gt;$M$148,0,IF((SUM($O181:T181)+U36*$M$146)&gt;$M$148,$M$148-SUM($O181:T181),U36*$M$146)),2)</f>
        <v>0</v>
      </c>
      <c r="V181" s="42">
        <f>ROUND(IF(SUM($O181:U181)&gt;$M$148,0,IF((SUM($O181:U181)+V36*$M$146)&gt;$M$148,$M$148-SUM($O181:U181),V36*$M$146)),2)</f>
        <v>0</v>
      </c>
      <c r="W181" s="42">
        <f>ROUND(IF(SUM($O181:V181)&gt;$M$148,0,IF((SUM($O181:V181)+W36*$M$146)&gt;$M$148,$M$148-SUM($O181:V181),W36*$M$146)),2)</f>
        <v>0</v>
      </c>
      <c r="X181" s="42">
        <f>ROUND(IF(SUM($O181:W181)&gt;$M$148,0,IF((SUM($O181:W181)+X36*$M$146)&gt;$M$148,$M$148-SUM($O181:W181),X36*$M$146)),2)</f>
        <v>0</v>
      </c>
      <c r="Y181" s="42">
        <f>ROUND(IF(SUM($O181:X181)&gt;$M$148,0,IF((SUM($O181:X181)+Y36*$M$146)&gt;$M$148,$M$148-SUM($O181:X181),Y36*$M$146)),2)</f>
        <v>0</v>
      </c>
      <c r="Z181" s="42">
        <f>ROUND(IF(SUM($O181:Y181)&gt;$M$148,0,IF((SUM($O181:Y181)+Z36*$M$146)&gt;$M$148,$M$148-SUM($O181:Y181),Z36*$M$146)),2)</f>
        <v>0</v>
      </c>
      <c r="AA181" s="42">
        <f>ROUND(IF(SUM($N181:N181)&gt;$M$148,0,IF((SUM($N181:N181)+AA36*$M$146)&gt;$M$148,$M$148-SUM($N181:N181),AA36*$M$146)),2)</f>
        <v>0</v>
      </c>
      <c r="AB181" s="42">
        <f>ROUND(IF(SUM($AA181:AA181)&gt;$M$148,0,IF((SUM($AA181:AA181)+AB36*$M$146)&gt;$M$148,$M$148-SUM($AA181:AA181),AB36*$M$146)),2)</f>
        <v>0</v>
      </c>
      <c r="AC181" s="42">
        <f>ROUND(IF(SUM($AA181:AB181)&gt;$M$148,0,IF((SUM($AA181:AB181)+AC36*$M$146)&gt;$M$148,$M$148-SUM($AA181:AB181),AC36*$M$146)),2)</f>
        <v>0</v>
      </c>
      <c r="AD181" s="42">
        <f>ROUND(IF(SUM($AA181:AC181)&gt;$M$148,0,IF((SUM($AA181:AC181)+AD36*$M$146)&gt;$M$148,$M$148-SUM($AA181:AC181),AD36*$M$146)),2)</f>
        <v>0</v>
      </c>
      <c r="AE181" s="42">
        <f>ROUND(IF(SUM($AA181:AD181)&gt;$M$148,0,IF((SUM($AA181:AD181)+AE36*$M$146)&gt;$M$148,$M$148-SUM($AA181:AD181),AE36*$M$146)),2)</f>
        <v>0</v>
      </c>
      <c r="AF181" s="42">
        <f>ROUND(IF(SUM($AA181:AE181)&gt;$M$148,0,IF((SUM($AA181:AE181)+AF36*$M$146)&gt;$M$148,$M$148-SUM($AA181:AE181),AF36*$M$146)),2)</f>
        <v>0</v>
      </c>
      <c r="AG181" s="42">
        <f>ROUND(IF(SUM($AA181:AF181)&gt;$M$148,0,IF((SUM($AA181:AF181)+AG36*$M$146)&gt;$M$148,$M$148-SUM($AA181:AF181),AG36*$M$146)),2)</f>
        <v>0</v>
      </c>
      <c r="AH181" s="42">
        <f>ROUND(IF(SUM($AA181:AG181)&gt;$M$148,0,IF((SUM($AA181:AG181)+AH36*$M$146)&gt;$M$148,$M$148-SUM($AA181:AG181),AH36*$M$146)),2)</f>
        <v>0</v>
      </c>
      <c r="AI181" s="42">
        <f>ROUND(IF(SUM($AA181:AH181)&gt;$M$148,0,IF((SUM($AA181:AH181)+AI36*$M$146)&gt;$M$148,$M$148-SUM($AA181:AH181),AI36*$M$146)),2)</f>
        <v>0</v>
      </c>
      <c r="AJ181" s="42">
        <f>ROUND(IF(SUM($AA181:AI181)&gt;$M$148,0,IF((SUM($AA181:AI181)+AJ36*$M$146)&gt;$M$148,$M$148-SUM($AA181:AI181),AJ36*$M$146)),2)</f>
        <v>0</v>
      </c>
      <c r="AK181" s="42">
        <f>ROUND(IF(SUM($AA181:AJ181)&gt;$M$148,0,IF((SUM($AA181:AJ181)+AK36*$M$146)&gt;$M$148,$M$148-SUM($AA181:AJ181),AK36*$M$146)),2)</f>
        <v>0</v>
      </c>
      <c r="AL181" s="42">
        <f>ROUND(IF(SUM($AA181:AK181)&gt;$M$148,0,IF((SUM($AA181:AK181)+AL36*$M$146)&gt;$M$148,$M$148-SUM($AA181:AK181),AL36*$M$146)),2)</f>
        <v>0</v>
      </c>
      <c r="AM181" s="42">
        <f>ROUND(IF(SUM($N181:N181)&gt;$M$148,0,IF((SUM($N181:N181)+AM36*$M$146)&gt;$M$148,$M$148-SUM($N181:N181),AM36*$M$146)),2)</f>
        <v>0</v>
      </c>
      <c r="AN181" s="42">
        <f>ROUND(IF(SUM($AM181:AM181)&gt;$M$148,0,IF((SUM($AM181:AM181)+AN36*$M$146)&gt;$M$148,$M$148-SUM($AM181:AM181),AN36*$M$146)),2)</f>
        <v>135</v>
      </c>
      <c r="AO181" s="42">
        <f>ROUND(IF(SUM($AM181:AN181)&gt;$M$148,0,IF((SUM($AM181:AN181)+AO36*$M$146)&gt;$M$148,$M$148-SUM($AM181:AN181),AO36*$M$146)),2)</f>
        <v>94.5</v>
      </c>
      <c r="AP181" s="42">
        <f>ROUND(IF(SUM($AM181:AO181)&gt;$M$148,0,IF((SUM($AM181:AO181)+AP36*$M$146)&gt;$M$148,$M$148-SUM($AM181:AO181),AP36*$M$146)),2)</f>
        <v>0</v>
      </c>
      <c r="AQ181" s="42">
        <f>ROUND(IF(SUM($AM181:AP181)&gt;$M$148,0,IF((SUM($AM181:AP181)+AQ36*$M$146)&gt;$M$148,$M$148-SUM($AM181:AP181),AQ36*$M$146)),2)</f>
        <v>0</v>
      </c>
      <c r="AR181" s="42">
        <f>ROUND(IF(SUM($AM181:AQ181)&gt;$M$148,0,IF((SUM($AM181:AQ181)+AR36*$M$146)&gt;$M$148,$M$148-SUM($AM181:AQ181),AR36*$M$146)),2)</f>
        <v>0</v>
      </c>
      <c r="AS181" s="42">
        <f>ROUND(IF(SUM($AM181:AR181)&gt;$M$148,0,IF((SUM($AM181:AR181)+AS36*$M$146)&gt;$M$148,$M$148-SUM($AM181:AR181),AS36*$M$146)),2)</f>
        <v>0</v>
      </c>
      <c r="AT181" s="42">
        <f>ROUND(IF(SUM($AM181:AS181)&gt;$M$148,0,IF((SUM($AM181:AS181)+AT36*$M$146)&gt;$M$148,$M$148-SUM($AM181:AS181),AT36*$M$146)),2)</f>
        <v>0</v>
      </c>
      <c r="AU181" s="42">
        <f>ROUND(IF(SUM($AM181:AT181)&gt;$M$148,0,IF((SUM($AM181:AT181)+AU36*$M$146)&gt;$M$148,$M$148-SUM($AM181:AT181),AU36*$M$146)),2)</f>
        <v>0</v>
      </c>
      <c r="AV181" s="42">
        <f>ROUND(IF(SUM($AM181:AU181)&gt;$M$148,0,IF((SUM($AM181:AU181)+AV36*$M$146)&gt;$M$148,$M$148-SUM($AM181:AU181),AV36*$M$146)),2)</f>
        <v>0</v>
      </c>
      <c r="AW181" s="42">
        <f>ROUND(IF(SUM($AM181:AV181)&gt;$M$148,0,IF((SUM($AM181:AV181)+AW36*$M$146)&gt;$M$148,$M$148-SUM($AM181:AV181),AW36*$M$146)),2)</f>
        <v>0</v>
      </c>
      <c r="AX181" s="42">
        <f>ROUND(IF(SUM($AM181:AW181)&gt;$M$148,0,IF((SUM($AM181:AW181)+AX36*$M$146)&gt;$M$148,$M$148-SUM($AM181:AW181),AX36*$M$146)),2)</f>
        <v>0</v>
      </c>
    </row>
    <row r="182" spans="1:53" x14ac:dyDescent="0.3">
      <c r="A182" s="38" t="str">
        <f t="shared" ref="A182:A185" si="66">A38</f>
        <v>Inside Sales</v>
      </c>
      <c r="O182" s="42">
        <f>ROUND(IF(SUM($N182:N182)&gt;$M$148,0,IF((SUM($N182:N182)+O37*$M$146)&gt;$M$148,$M$148-SUM($N182:N182),O37*$M$146)),2)</f>
        <v>0</v>
      </c>
      <c r="P182" s="42">
        <f>ROUND(IF(SUM($O182:O182)&gt;$M$148,0,IF((SUM($O182:O182)+P37*$M$146)&gt;$M$148,$M$148-SUM($O182:O182),P37*$M$146)),2)</f>
        <v>0</v>
      </c>
      <c r="Q182" s="42">
        <f>ROUND(IF(SUM($O182:P182)&gt;$M$148,0,IF((SUM($O182:P182)+Q37*$M$146)&gt;$M$148,$M$148-SUM($O182:P182),Q37*$M$146)),2)</f>
        <v>0</v>
      </c>
      <c r="R182" s="42">
        <f>ROUND(IF(SUM($O182:Q182)&gt;$M$148,0,IF((SUM($O182:Q182)+R37*$M$146)&gt;$M$148,$M$148-SUM($O182:Q182),R37*$M$146)),2)</f>
        <v>0</v>
      </c>
      <c r="S182" s="42">
        <f>ROUND(IF(SUM($O182:R182)&gt;$M$148,0,IF((SUM($O182:R182)+S37*$M$146)&gt;$M$148,$M$148-SUM($O182:R182),S37*$M$146)),2)</f>
        <v>0</v>
      </c>
      <c r="T182" s="42">
        <f>ROUND(IF(SUM($O182:S182)&gt;$M$148,0,IF((SUM($O182:S182)+T37*$M$146)&gt;$M$148,$M$148-SUM($O182:S182),T37*$M$146)),2)</f>
        <v>0</v>
      </c>
      <c r="U182" s="42">
        <f>ROUND(IF(SUM($O182:T182)&gt;$M$148,0,IF((SUM($O182:T182)+U37*$M$146)&gt;$M$148,$M$148-SUM($O182:T182),U37*$M$146)),2)</f>
        <v>0</v>
      </c>
      <c r="V182" s="42">
        <f>ROUND(IF(SUM($O182:U182)&gt;$M$148,0,IF((SUM($O182:U182)+V37*$M$146)&gt;$M$148,$M$148-SUM($O182:U182),V37*$M$146)),2)</f>
        <v>0</v>
      </c>
      <c r="W182" s="42">
        <f>ROUND(IF(SUM($O182:V182)&gt;$M$148,0,IF((SUM($O182:V182)+W37*$M$146)&gt;$M$148,$M$148-SUM($O182:V182),W37*$M$146)),2)</f>
        <v>0</v>
      </c>
      <c r="X182" s="42">
        <f>ROUND(IF(SUM($O182:W182)&gt;$M$148,0,IF((SUM($O182:W182)+X37*$M$146)&gt;$M$148,$M$148-SUM($O182:W182),X37*$M$146)),2)</f>
        <v>0</v>
      </c>
      <c r="Y182" s="42">
        <f>ROUND(IF(SUM($O182:X182)&gt;$M$148,0,IF((SUM($O182:X182)+Y37*$M$146)&gt;$M$148,$M$148-SUM($O182:X182),Y37*$M$146)),2)</f>
        <v>0</v>
      </c>
      <c r="Z182" s="42">
        <f>ROUND(IF(SUM($O182:Y182)&gt;$M$148,0,IF((SUM($O182:Y182)+Z37*$M$146)&gt;$M$148,$M$148-SUM($O182:Y182),Z37*$M$146)),2)</f>
        <v>0</v>
      </c>
      <c r="AA182" s="42">
        <f>ROUND(IF(SUM($N182:N182)&gt;$M$148,0,IF((SUM($N182:N182)+AA37*$M$146)&gt;$M$148,$M$148-SUM($N182:N182),AA37*$M$146)),2)</f>
        <v>0</v>
      </c>
      <c r="AB182" s="42">
        <f>ROUND(IF(SUM($AA182:AA182)&gt;$M$148,0,IF((SUM($AA182:AA182)+AB37*$M$146)&gt;$M$148,$M$148-SUM($AA182:AA182),AB37*$M$146)),2)</f>
        <v>0</v>
      </c>
      <c r="AC182" s="42">
        <f>ROUND(IF(SUM($AA182:AB182)&gt;$M$148,0,IF((SUM($AA182:AB182)+AC37*$M$146)&gt;$M$148,$M$148-SUM($AA182:AB182),AC37*$M$146)),2)</f>
        <v>0</v>
      </c>
      <c r="AD182" s="42">
        <f>ROUND(IF(SUM($AA182:AC182)&gt;$M$148,0,IF((SUM($AA182:AC182)+AD37*$M$146)&gt;$M$148,$M$148-SUM($AA182:AC182),AD37*$M$146)),2)</f>
        <v>0</v>
      </c>
      <c r="AE182" s="42">
        <f>ROUND(IF(SUM($AA182:AD182)&gt;$M$148,0,IF((SUM($AA182:AD182)+AE37*$M$146)&gt;$M$148,$M$148-SUM($AA182:AD182),AE37*$M$146)),2)</f>
        <v>0</v>
      </c>
      <c r="AF182" s="42">
        <f>ROUND(IF(SUM($AA182:AE182)&gt;$M$148,0,IF((SUM($AA182:AE182)+AF37*$M$146)&gt;$M$148,$M$148-SUM($AA182:AE182),AF37*$M$146)),2)</f>
        <v>0</v>
      </c>
      <c r="AG182" s="42">
        <f>ROUND(IF(SUM($AA182:AF182)&gt;$M$148,0,IF((SUM($AA182:AF182)+AG37*$M$146)&gt;$M$148,$M$148-SUM($AA182:AF182),AG37*$M$146)),2)</f>
        <v>0</v>
      </c>
      <c r="AH182" s="42">
        <f>ROUND(IF(SUM($AA182:AG182)&gt;$M$148,0,IF((SUM($AA182:AG182)+AH37*$M$146)&gt;$M$148,$M$148-SUM($AA182:AG182),AH37*$M$146)),2)</f>
        <v>0</v>
      </c>
      <c r="AI182" s="42">
        <f>ROUND(IF(SUM($AA182:AH182)&gt;$M$148,0,IF((SUM($AA182:AH182)+AI37*$M$146)&gt;$M$148,$M$148-SUM($AA182:AH182),AI37*$M$146)),2)</f>
        <v>0</v>
      </c>
      <c r="AJ182" s="42">
        <f>ROUND(IF(SUM($AA182:AI182)&gt;$M$148,0,IF((SUM($AA182:AI182)+AJ37*$M$146)&gt;$M$148,$M$148-SUM($AA182:AI182),AJ37*$M$146)),2)</f>
        <v>0</v>
      </c>
      <c r="AK182" s="42">
        <f>ROUND(IF(SUM($AA182:AJ182)&gt;$M$148,0,IF((SUM($AA182:AJ182)+AK37*$M$146)&gt;$M$148,$M$148-SUM($AA182:AJ182),AK37*$M$146)),2)</f>
        <v>0</v>
      </c>
      <c r="AL182" s="42">
        <f>ROUND(IF(SUM($AA182:AK182)&gt;$M$148,0,IF((SUM($AA182:AK182)+AL37*$M$146)&gt;$M$148,$M$148-SUM($AA182:AK182),AL37*$M$146)),2)</f>
        <v>0</v>
      </c>
      <c r="AM182" s="42">
        <f>ROUND(IF(SUM($N182:N182)&gt;$M$148,0,IF((SUM($N182:N182)+AM37*$M$146)&gt;$M$148,$M$148-SUM($N182:N182),AM37*$M$146)),2)</f>
        <v>0</v>
      </c>
      <c r="AN182" s="42">
        <f>ROUND(IF(SUM($AM182:AM182)&gt;$M$148,0,IF((SUM($AM182:AM182)+AN37*$M$146)&gt;$M$148,$M$148-SUM($AM182:AM182),AN37*$M$146)),2)</f>
        <v>135</v>
      </c>
      <c r="AO182" s="42">
        <f>ROUND(IF(SUM($AM182:AN182)&gt;$M$148,0,IF((SUM($AM182:AN182)+AO37*$M$146)&gt;$M$148,$M$148-SUM($AM182:AN182),AO37*$M$146)),2)</f>
        <v>94.5</v>
      </c>
      <c r="AP182" s="42">
        <f>ROUND(IF(SUM($AM182:AO182)&gt;$M$148,0,IF((SUM($AM182:AO182)+AP37*$M$146)&gt;$M$148,$M$148-SUM($AM182:AO182),AP37*$M$146)),2)</f>
        <v>0</v>
      </c>
      <c r="AQ182" s="42">
        <f>ROUND(IF(SUM($AM182:AP182)&gt;$M$148,0,IF((SUM($AM182:AP182)+AQ37*$M$146)&gt;$M$148,$M$148-SUM($AM182:AP182),AQ37*$M$146)),2)</f>
        <v>0</v>
      </c>
      <c r="AR182" s="42">
        <f>ROUND(IF(SUM($AM182:AQ182)&gt;$M$148,0,IF((SUM($AM182:AQ182)+AR37*$M$146)&gt;$M$148,$M$148-SUM($AM182:AQ182),AR37*$M$146)),2)</f>
        <v>0</v>
      </c>
      <c r="AS182" s="42">
        <f>ROUND(IF(SUM($AM182:AR182)&gt;$M$148,0,IF((SUM($AM182:AR182)+AS37*$M$146)&gt;$M$148,$M$148-SUM($AM182:AR182),AS37*$M$146)),2)</f>
        <v>0</v>
      </c>
      <c r="AT182" s="42">
        <f>ROUND(IF(SUM($AM182:AS182)&gt;$M$148,0,IF((SUM($AM182:AS182)+AT37*$M$146)&gt;$M$148,$M$148-SUM($AM182:AS182),AT37*$M$146)),2)</f>
        <v>0</v>
      </c>
      <c r="AU182" s="42">
        <f>ROUND(IF(SUM($AM182:AT182)&gt;$M$148,0,IF((SUM($AM182:AT182)+AU37*$M$146)&gt;$M$148,$M$148-SUM($AM182:AT182),AU37*$M$146)),2)</f>
        <v>0</v>
      </c>
      <c r="AV182" s="42">
        <f>ROUND(IF(SUM($AM182:AU182)&gt;$M$148,0,IF((SUM($AM182:AU182)+AV37*$M$146)&gt;$M$148,$M$148-SUM($AM182:AU182),AV37*$M$146)),2)</f>
        <v>0</v>
      </c>
      <c r="AW182" s="42">
        <f>ROUND(IF(SUM($AM182:AV182)&gt;$M$148,0,IF((SUM($AM182:AV182)+AW37*$M$146)&gt;$M$148,$M$148-SUM($AM182:AV182),AW37*$M$146)),2)</f>
        <v>0</v>
      </c>
      <c r="AX182" s="42">
        <f>ROUND(IF(SUM($AM182:AW182)&gt;$M$148,0,IF((SUM($AM182:AW182)+AX37*$M$146)&gt;$M$148,$M$148-SUM($AM182:AW182),AX37*$M$146)),2)</f>
        <v>0</v>
      </c>
    </row>
    <row r="183" spans="1:53" x14ac:dyDescent="0.3">
      <c r="A183" s="38" t="str">
        <f t="shared" si="66"/>
        <v>Inside Sales</v>
      </c>
      <c r="O183" s="42">
        <f>ROUND(IF(SUM($N183:N183)&gt;$M$148,0,IF((SUM($N183:N183)+O38*$M$146)&gt;$M$148,$M$148-SUM($N183:N183),O38*$M$146)),2)</f>
        <v>0</v>
      </c>
      <c r="P183" s="42">
        <f>ROUND(IF(SUM($O183:O183)&gt;$M$148,0,IF((SUM($O183:O183)+P38*$M$146)&gt;$M$148,$M$148-SUM($O183:O183),P38*$M$146)),2)</f>
        <v>0</v>
      </c>
      <c r="Q183" s="42">
        <f>ROUND(IF(SUM($O183:P183)&gt;$M$148,0,IF((SUM($O183:P183)+Q38*$M$146)&gt;$M$148,$M$148-SUM($O183:P183),Q38*$M$146)),2)</f>
        <v>0</v>
      </c>
      <c r="R183" s="42">
        <f>ROUND(IF(SUM($O183:Q183)&gt;$M$148,0,IF((SUM($O183:Q183)+R38*$M$146)&gt;$M$148,$M$148-SUM($O183:Q183),R38*$M$146)),2)</f>
        <v>0</v>
      </c>
      <c r="S183" s="42">
        <f>ROUND(IF(SUM($O183:R183)&gt;$M$148,0,IF((SUM($O183:R183)+S38*$M$146)&gt;$M$148,$M$148-SUM($O183:R183),S38*$M$146)),2)</f>
        <v>0</v>
      </c>
      <c r="T183" s="42">
        <f>ROUND(IF(SUM($O183:S183)&gt;$M$148,0,IF((SUM($O183:S183)+T38*$M$146)&gt;$M$148,$M$148-SUM($O183:S183),T38*$M$146)),2)</f>
        <v>0</v>
      </c>
      <c r="U183" s="42">
        <f>ROUND(IF(SUM($O183:T183)&gt;$M$148,0,IF((SUM($O183:T183)+U38*$M$146)&gt;$M$148,$M$148-SUM($O183:T183),U38*$M$146)),2)</f>
        <v>0</v>
      </c>
      <c r="V183" s="42">
        <f>ROUND(IF(SUM($O183:U183)&gt;$M$148,0,IF((SUM($O183:U183)+V38*$M$146)&gt;$M$148,$M$148-SUM($O183:U183),V38*$M$146)),2)</f>
        <v>0</v>
      </c>
      <c r="W183" s="42">
        <f>ROUND(IF(SUM($O183:V183)&gt;$M$148,0,IF((SUM($O183:V183)+W38*$M$146)&gt;$M$148,$M$148-SUM($O183:V183),W38*$M$146)),2)</f>
        <v>0</v>
      </c>
      <c r="X183" s="42">
        <f>ROUND(IF(SUM($O183:W183)&gt;$M$148,0,IF((SUM($O183:W183)+X38*$M$146)&gt;$M$148,$M$148-SUM($O183:W183),X38*$M$146)),2)</f>
        <v>0</v>
      </c>
      <c r="Y183" s="42">
        <f>ROUND(IF(SUM($O183:X183)&gt;$M$148,0,IF((SUM($O183:X183)+Y38*$M$146)&gt;$M$148,$M$148-SUM($O183:X183),Y38*$M$146)),2)</f>
        <v>0</v>
      </c>
      <c r="Z183" s="42">
        <f>ROUND(IF(SUM($O183:Y183)&gt;$M$148,0,IF((SUM($O183:Y183)+Z38*$M$146)&gt;$M$148,$M$148-SUM($O183:Y183),Z38*$M$146)),2)</f>
        <v>0</v>
      </c>
      <c r="AA183" s="42">
        <f>ROUND(IF(SUM($N183:N183)&gt;$M$148,0,IF((SUM($N183:N183)+AA38*$M$146)&gt;$M$148,$M$148-SUM($N183:N183),AA38*$M$146)),2)</f>
        <v>0</v>
      </c>
      <c r="AB183" s="42">
        <f>ROUND(IF(SUM($AA183:AA183)&gt;$M$148,0,IF((SUM($AA183:AA183)+AB38*$M$146)&gt;$M$148,$M$148-SUM($AA183:AA183),AB38*$M$146)),2)</f>
        <v>0</v>
      </c>
      <c r="AC183" s="42">
        <f>ROUND(IF(SUM($AA183:AB183)&gt;$M$148,0,IF((SUM($AA183:AB183)+AC38*$M$146)&gt;$M$148,$M$148-SUM($AA183:AB183),AC38*$M$146)),2)</f>
        <v>0</v>
      </c>
      <c r="AD183" s="42">
        <f>ROUND(IF(SUM($AA183:AC183)&gt;$M$148,0,IF((SUM($AA183:AC183)+AD38*$M$146)&gt;$M$148,$M$148-SUM($AA183:AC183),AD38*$M$146)),2)</f>
        <v>0</v>
      </c>
      <c r="AE183" s="42">
        <f>ROUND(IF(SUM($AA183:AD183)&gt;$M$148,0,IF((SUM($AA183:AD183)+AE38*$M$146)&gt;$M$148,$M$148-SUM($AA183:AD183),AE38*$M$146)),2)</f>
        <v>0</v>
      </c>
      <c r="AF183" s="42">
        <f>ROUND(IF(SUM($AA183:AE183)&gt;$M$148,0,IF((SUM($AA183:AE183)+AF38*$M$146)&gt;$M$148,$M$148-SUM($AA183:AE183),AF38*$M$146)),2)</f>
        <v>0</v>
      </c>
      <c r="AG183" s="42">
        <f>ROUND(IF(SUM($AA183:AF183)&gt;$M$148,0,IF((SUM($AA183:AF183)+AG38*$M$146)&gt;$M$148,$M$148-SUM($AA183:AF183),AG38*$M$146)),2)</f>
        <v>0</v>
      </c>
      <c r="AH183" s="42">
        <f>ROUND(IF(SUM($AA183:AG183)&gt;$M$148,0,IF((SUM($AA183:AG183)+AH38*$M$146)&gt;$M$148,$M$148-SUM($AA183:AG183),AH38*$M$146)),2)</f>
        <v>0</v>
      </c>
      <c r="AI183" s="42">
        <f>ROUND(IF(SUM($AA183:AH183)&gt;$M$148,0,IF((SUM($AA183:AH183)+AI38*$M$146)&gt;$M$148,$M$148-SUM($AA183:AH183),AI38*$M$146)),2)</f>
        <v>0</v>
      </c>
      <c r="AJ183" s="42">
        <f>ROUND(IF(SUM($AA183:AI183)&gt;$M$148,0,IF((SUM($AA183:AI183)+AJ38*$M$146)&gt;$M$148,$M$148-SUM($AA183:AI183),AJ38*$M$146)),2)</f>
        <v>0</v>
      </c>
      <c r="AK183" s="42">
        <f>ROUND(IF(SUM($AA183:AJ183)&gt;$M$148,0,IF((SUM($AA183:AJ183)+AK38*$M$146)&gt;$M$148,$M$148-SUM($AA183:AJ183),AK38*$M$146)),2)</f>
        <v>0</v>
      </c>
      <c r="AL183" s="42">
        <f>ROUND(IF(SUM($AA183:AK183)&gt;$M$148,0,IF((SUM($AA183:AK183)+AL38*$M$146)&gt;$M$148,$M$148-SUM($AA183:AK183),AL38*$M$146)),2)</f>
        <v>0</v>
      </c>
      <c r="AM183" s="42">
        <f>ROUND(IF(SUM($N183:N183)&gt;$M$148,0,IF((SUM($N183:N183)+AM38*$M$146)&gt;$M$148,$M$148-SUM($N183:N183),AM38*$M$146)),2)</f>
        <v>0</v>
      </c>
      <c r="AN183" s="42">
        <f>ROUND(IF(SUM($AM183:AM183)&gt;$M$148,0,IF((SUM($AM183:AM183)+AN38*$M$146)&gt;$M$148,$M$148-SUM($AM183:AM183),AN38*$M$146)),2)</f>
        <v>0</v>
      </c>
      <c r="AO183" s="42">
        <f>ROUND(IF(SUM($AM183:AN183)&gt;$M$148,0,IF((SUM($AM183:AN183)+AO38*$M$146)&gt;$M$148,$M$148-SUM($AM183:AN183),AO38*$M$146)),2)</f>
        <v>135</v>
      </c>
      <c r="AP183" s="42">
        <f>ROUND(IF(SUM($AM183:AO183)&gt;$M$148,0,IF((SUM($AM183:AO183)+AP38*$M$146)&gt;$M$148,$M$148-SUM($AM183:AO183),AP38*$M$146)),2)</f>
        <v>94.5</v>
      </c>
      <c r="AQ183" s="42">
        <f>ROUND(IF(SUM($AM183:AP183)&gt;$M$148,0,IF((SUM($AM183:AP183)+AQ38*$M$146)&gt;$M$148,$M$148-SUM($AM183:AP183),AQ38*$M$146)),2)</f>
        <v>0</v>
      </c>
      <c r="AR183" s="42">
        <f>ROUND(IF(SUM($AM183:AQ183)&gt;$M$148,0,IF((SUM($AM183:AQ183)+AR38*$M$146)&gt;$M$148,$M$148-SUM($AM183:AQ183),AR38*$M$146)),2)</f>
        <v>0</v>
      </c>
      <c r="AS183" s="42">
        <f>ROUND(IF(SUM($AM183:AR183)&gt;$M$148,0,IF((SUM($AM183:AR183)+AS38*$M$146)&gt;$M$148,$M$148-SUM($AM183:AR183),AS38*$M$146)),2)</f>
        <v>0</v>
      </c>
      <c r="AT183" s="42">
        <f>ROUND(IF(SUM($AM183:AS183)&gt;$M$148,0,IF((SUM($AM183:AS183)+AT38*$M$146)&gt;$M$148,$M$148-SUM($AM183:AS183),AT38*$M$146)),2)</f>
        <v>0</v>
      </c>
      <c r="AU183" s="42">
        <f>ROUND(IF(SUM($AM183:AT183)&gt;$M$148,0,IF((SUM($AM183:AT183)+AU38*$M$146)&gt;$M$148,$M$148-SUM($AM183:AT183),AU38*$M$146)),2)</f>
        <v>0</v>
      </c>
      <c r="AV183" s="42">
        <f>ROUND(IF(SUM($AM183:AU183)&gt;$M$148,0,IF((SUM($AM183:AU183)+AV38*$M$146)&gt;$M$148,$M$148-SUM($AM183:AU183),AV38*$M$146)),2)</f>
        <v>0</v>
      </c>
      <c r="AW183" s="42">
        <f>ROUND(IF(SUM($AM183:AV183)&gt;$M$148,0,IF((SUM($AM183:AV183)+AW38*$M$146)&gt;$M$148,$M$148-SUM($AM183:AV183),AW38*$M$146)),2)</f>
        <v>0</v>
      </c>
      <c r="AX183" s="42">
        <f>ROUND(IF(SUM($AM183:AW183)&gt;$M$148,0,IF((SUM($AM183:AW183)+AX38*$M$146)&gt;$M$148,$M$148-SUM($AM183:AW183),AX38*$M$146)),2)</f>
        <v>0</v>
      </c>
    </row>
    <row r="184" spans="1:53" x14ac:dyDescent="0.3">
      <c r="A184" s="38" t="str">
        <f t="shared" si="66"/>
        <v>Inside Sales-EU</v>
      </c>
      <c r="O184" s="42">
        <f>ROUND(IF(SUM($N184:N184)&gt;$M$148,0,IF((SUM($N184:N184)+O39*$M$146)&gt;$M$148,$M$148-SUM($N184:N184),O39*$M$146)),2)</f>
        <v>0</v>
      </c>
      <c r="P184" s="42">
        <f>ROUND(IF(SUM($O184:O184)&gt;$M$148,0,IF((SUM($O184:O184)+P39*$M$146)&gt;$M$148,$M$148-SUM($O184:O184),P39*$M$146)),2)</f>
        <v>0</v>
      </c>
      <c r="Q184" s="42">
        <f>ROUND(IF(SUM($O184:P184)&gt;$M$148,0,IF((SUM($O184:P184)+Q39*$M$146)&gt;$M$148,$M$148-SUM($O184:P184),Q39*$M$146)),2)</f>
        <v>0</v>
      </c>
      <c r="R184" s="42">
        <f>ROUND(IF(SUM($O184:Q184)&gt;$M$148,0,IF((SUM($O184:Q184)+R39*$M$146)&gt;$M$148,$M$148-SUM($O184:Q184),R39*$M$146)),2)</f>
        <v>0</v>
      </c>
      <c r="S184" s="42">
        <f>ROUND(IF(SUM($O184:R184)&gt;$M$148,0,IF((SUM($O184:R184)+S39*$M$146)&gt;$M$148,$M$148-SUM($O184:R184),S39*$M$146)),2)</f>
        <v>0</v>
      </c>
      <c r="T184" s="42">
        <f>ROUND(IF(SUM($O184:S184)&gt;$M$148,0,IF((SUM($O184:S184)+T39*$M$146)&gt;$M$148,$M$148-SUM($O184:S184),T39*$M$146)),2)</f>
        <v>0</v>
      </c>
      <c r="U184" s="42">
        <f>ROUND(IF(SUM($O184:T184)&gt;$M$148,0,IF((SUM($O184:T184)+U39*$M$146)&gt;$M$148,$M$148-SUM($O184:T184),U39*$M$146)),2)</f>
        <v>0</v>
      </c>
      <c r="V184" s="42">
        <f>ROUND(IF(SUM($O184:U184)&gt;$M$148,0,IF((SUM($O184:U184)+V39*$M$146)&gt;$M$148,$M$148-SUM($O184:U184),V39*$M$146)),2)</f>
        <v>0</v>
      </c>
      <c r="W184" s="42">
        <f>ROUND(IF(SUM($O184:V184)&gt;$M$148,0,IF((SUM($O184:V184)+W39*$M$146)&gt;$M$148,$M$148-SUM($O184:V184),W39*$M$146)),2)</f>
        <v>0</v>
      </c>
      <c r="X184" s="42">
        <f>ROUND(IF(SUM($O184:W184)&gt;$M$148,0,IF((SUM($O184:W184)+X39*$M$146)&gt;$M$148,$M$148-SUM($O184:W184),X39*$M$146)),2)</f>
        <v>0</v>
      </c>
      <c r="Y184" s="42">
        <f>ROUND(IF(SUM($O184:X184)&gt;$M$148,0,IF((SUM($O184:X184)+Y39*$M$146)&gt;$M$148,$M$148-SUM($O184:X184),Y39*$M$146)),2)</f>
        <v>0</v>
      </c>
      <c r="Z184" s="42">
        <f>ROUND(IF(SUM($O184:Y184)&gt;$M$148,0,IF((SUM($O184:Y184)+Z39*$M$146)&gt;$M$148,$M$148-SUM($O184:Y184),Z39*$M$146)),2)</f>
        <v>0</v>
      </c>
      <c r="AA184" s="42">
        <f>ROUND(IF(SUM($N184:N184)&gt;$M$148,0,IF((SUM($N184:N184)+AA39*$M$146)&gt;$M$148,$M$148-SUM($N184:N184),AA39*$M$146)),2)</f>
        <v>0</v>
      </c>
      <c r="AB184" s="42">
        <f>ROUND(IF(SUM($AA184:AA184)&gt;$M$148,0,IF((SUM($AA184:AA184)+AB39*$M$146)&gt;$M$148,$M$148-SUM($AA184:AA184),AB39*$M$146)),2)</f>
        <v>0</v>
      </c>
      <c r="AC184" s="42">
        <f>ROUND(IF(SUM($AA184:AB184)&gt;$M$148,0,IF((SUM($AA184:AB184)+AC39*$M$146)&gt;$M$148,$M$148-SUM($AA184:AB184),AC39*$M$146)),2)</f>
        <v>0</v>
      </c>
      <c r="AD184" s="42">
        <f>ROUND(IF(SUM($AA184:AC184)&gt;$M$148,0,IF((SUM($AA184:AC184)+AD39*$M$146)&gt;$M$148,$M$148-SUM($AA184:AC184),AD39*$M$146)),2)</f>
        <v>0</v>
      </c>
      <c r="AE184" s="42">
        <f>ROUND(IF(SUM($AA184:AD184)&gt;$M$148,0,IF((SUM($AA184:AD184)+AE39*$M$146)&gt;$M$148,$M$148-SUM($AA184:AD184),AE39*$M$146)),2)</f>
        <v>0</v>
      </c>
      <c r="AF184" s="42">
        <f>ROUND(IF(SUM($AA184:AE184)&gt;$M$148,0,IF((SUM($AA184:AE184)+AF39*$M$146)&gt;$M$148,$M$148-SUM($AA184:AE184),AF39*$M$146)),2)</f>
        <v>0</v>
      </c>
      <c r="AG184" s="42">
        <f>ROUND(IF(SUM($AA184:AF184)&gt;$M$148,0,IF((SUM($AA184:AF184)+AG39*$M$146)&gt;$M$148,$M$148-SUM($AA184:AF184),AG39*$M$146)),2)</f>
        <v>0</v>
      </c>
      <c r="AH184" s="42">
        <f>ROUND(IF(SUM($AA184:AG184)&gt;$M$148,0,IF((SUM($AA184:AG184)+AH39*$M$146)&gt;$M$148,$M$148-SUM($AA184:AG184),AH39*$M$146)),2)</f>
        <v>0</v>
      </c>
      <c r="AI184" s="42">
        <f>ROUND(IF(SUM($AA184:AH184)&gt;$M$148,0,IF((SUM($AA184:AH184)+AI39*$M$146)&gt;$M$148,$M$148-SUM($AA184:AH184),AI39*$M$146)),2)</f>
        <v>0</v>
      </c>
      <c r="AJ184" s="42">
        <f>ROUND(IF(SUM($AA184:AI184)&gt;$M$148,0,IF((SUM($AA184:AI184)+AJ39*$M$146)&gt;$M$148,$M$148-SUM($AA184:AI184),AJ39*$M$146)),2)</f>
        <v>0</v>
      </c>
      <c r="AK184" s="42">
        <f>ROUND(IF(SUM($AA184:AJ184)&gt;$M$148,0,IF((SUM($AA184:AJ184)+AK39*$M$146)&gt;$M$148,$M$148-SUM($AA184:AJ184),AK39*$M$146)),2)</f>
        <v>0</v>
      </c>
      <c r="AL184" s="42">
        <f>ROUND(IF(SUM($AA184:AK184)&gt;$M$148,0,IF((SUM($AA184:AK184)+AL39*$M$146)&gt;$M$148,$M$148-SUM($AA184:AK184),AL39*$M$146)),2)</f>
        <v>0</v>
      </c>
      <c r="AM184" s="42">
        <f>ROUND(IF(SUM($N184:N184)&gt;$M$148,0,IF((SUM($N184:N184)+AM39*$M$146)&gt;$M$148,$M$148-SUM($N184:N184),AM39*$M$146)),2)</f>
        <v>0</v>
      </c>
      <c r="AN184" s="42">
        <f>ROUND(IF(SUM($AM184:AM184)&gt;$M$148,0,IF((SUM($AM184:AM184)+AN39*$M$146)&gt;$M$148,$M$148-SUM($AM184:AM184),AN39*$M$146)),2)</f>
        <v>0</v>
      </c>
      <c r="AO184" s="42">
        <f>ROUND(IF(SUM($AM184:AN184)&gt;$M$148,0,IF((SUM($AM184:AN184)+AO39*$M$146)&gt;$M$148,$M$148-SUM($AM184:AN184),AO39*$M$146)),2)</f>
        <v>135</v>
      </c>
      <c r="AP184" s="42">
        <f>ROUND(IF(SUM($AM184:AO184)&gt;$M$148,0,IF((SUM($AM184:AO184)+AP39*$M$146)&gt;$M$148,$M$148-SUM($AM184:AO184),AP39*$M$146)),2)</f>
        <v>94.5</v>
      </c>
      <c r="AQ184" s="42">
        <f>ROUND(IF(SUM($AM184:AP184)&gt;$M$148,0,IF((SUM($AM184:AP184)+AQ39*$M$146)&gt;$M$148,$M$148-SUM($AM184:AP184),AQ39*$M$146)),2)</f>
        <v>0</v>
      </c>
      <c r="AR184" s="42">
        <f>ROUND(IF(SUM($AM184:AQ184)&gt;$M$148,0,IF((SUM($AM184:AQ184)+AR39*$M$146)&gt;$M$148,$M$148-SUM($AM184:AQ184),AR39*$M$146)),2)</f>
        <v>0</v>
      </c>
      <c r="AS184" s="42">
        <f>ROUND(IF(SUM($AM184:AR184)&gt;$M$148,0,IF((SUM($AM184:AR184)+AS39*$M$146)&gt;$M$148,$M$148-SUM($AM184:AR184),AS39*$M$146)),2)</f>
        <v>0</v>
      </c>
      <c r="AT184" s="42">
        <f>ROUND(IF(SUM($AM184:AS184)&gt;$M$148,0,IF((SUM($AM184:AS184)+AT39*$M$146)&gt;$M$148,$M$148-SUM($AM184:AS184),AT39*$M$146)),2)</f>
        <v>0</v>
      </c>
      <c r="AU184" s="42">
        <f>ROUND(IF(SUM($AM184:AT184)&gt;$M$148,0,IF((SUM($AM184:AT184)+AU39*$M$146)&gt;$M$148,$M$148-SUM($AM184:AT184),AU39*$M$146)),2)</f>
        <v>0</v>
      </c>
      <c r="AV184" s="42">
        <f>ROUND(IF(SUM($AM184:AU184)&gt;$M$148,0,IF((SUM($AM184:AU184)+AV39*$M$146)&gt;$M$148,$M$148-SUM($AM184:AU184),AV39*$M$146)),2)</f>
        <v>0</v>
      </c>
      <c r="AW184" s="42">
        <f>ROUND(IF(SUM($AM184:AV184)&gt;$M$148,0,IF((SUM($AM184:AV184)+AW39*$M$146)&gt;$M$148,$M$148-SUM($AM184:AV184),AW39*$M$146)),2)</f>
        <v>0</v>
      </c>
      <c r="AX184" s="42">
        <f>ROUND(IF(SUM($AM184:AW184)&gt;$M$148,0,IF((SUM($AM184:AW184)+AX39*$M$146)&gt;$M$148,$M$148-SUM($AM184:AW184),AX39*$M$146)),2)</f>
        <v>0</v>
      </c>
    </row>
    <row r="185" spans="1:53" x14ac:dyDescent="0.3">
      <c r="A185" s="38" t="str">
        <f t="shared" si="66"/>
        <v>Software Channel Prog. Manager</v>
      </c>
      <c r="O185" s="42">
        <f>ROUND(IF(SUM($N185:N185)&gt;$M$148,0,IF((SUM($N185:N185)+O40*$M$146)&gt;$M$148,$M$148-SUM($N185:N185),O40*$M$146)),2)</f>
        <v>0</v>
      </c>
      <c r="P185" s="42">
        <f>ROUND(IF(SUM($O185:O185)&gt;$M$148,0,IF((SUM($O185:O185)+P40*$M$146)&gt;$M$148,$M$148-SUM($O185:O185),P40*$M$146)),2)</f>
        <v>0</v>
      </c>
      <c r="Q185" s="42">
        <f>ROUND(IF(SUM($O185:P185)&gt;$M$148,0,IF((SUM($O185:P185)+Q40*$M$146)&gt;$M$148,$M$148-SUM($O185:P185),Q40*$M$146)),2)</f>
        <v>0</v>
      </c>
      <c r="R185" s="42">
        <f>ROUND(IF(SUM($O185:Q185)&gt;$M$148,0,IF((SUM($O185:Q185)+R40*$M$146)&gt;$M$148,$M$148-SUM($O185:Q185),R40*$M$146)),2)</f>
        <v>0</v>
      </c>
      <c r="S185" s="42">
        <f>ROUND(IF(SUM($O185:R185)&gt;$M$148,0,IF((SUM($O185:R185)+S40*$M$146)&gt;$M$148,$M$148-SUM($O185:R185),S40*$M$146)),2)</f>
        <v>0</v>
      </c>
      <c r="T185" s="42">
        <f>ROUND(IF(SUM($O185:S185)&gt;$M$148,0,IF((SUM($O185:S185)+T40*$M$146)&gt;$M$148,$M$148-SUM($O185:S185),T40*$M$146)),2)</f>
        <v>0</v>
      </c>
      <c r="U185" s="42">
        <f>ROUND(IF(SUM($O185:T185)&gt;$M$148,0,IF((SUM($O185:T185)+U40*$M$146)&gt;$M$148,$M$148-SUM($O185:T185),U40*$M$146)),2)</f>
        <v>0</v>
      </c>
      <c r="V185" s="42">
        <f>ROUND(IF(SUM($O185:U185)&gt;$M$148,0,IF((SUM($O185:U185)+V40*$M$146)&gt;$M$148,$M$148-SUM($O185:U185),V40*$M$146)),2)</f>
        <v>0</v>
      </c>
      <c r="W185" s="42">
        <f>ROUND(IF(SUM($O185:V185)&gt;$M$148,0,IF((SUM($O185:V185)+W40*$M$146)&gt;$M$148,$M$148-SUM($O185:V185),W40*$M$146)),2)</f>
        <v>0</v>
      </c>
      <c r="X185" s="42">
        <f>ROUND(IF(SUM($O185:W185)&gt;$M$148,0,IF((SUM($O185:W185)+X40*$M$146)&gt;$M$148,$M$148-SUM($O185:W185),X40*$M$146)),2)</f>
        <v>0</v>
      </c>
      <c r="Y185" s="42">
        <f>ROUND(IF(SUM($O185:X185)&gt;$M$148,0,IF((SUM($O185:X185)+Y40*$M$146)&gt;$M$148,$M$148-SUM($O185:X185),Y40*$M$146)),2)</f>
        <v>0</v>
      </c>
      <c r="Z185" s="42">
        <f>ROUND(IF(SUM($O185:Y185)&gt;$M$148,0,IF((SUM($O185:Y185)+Z40*$M$146)&gt;$M$148,$M$148-SUM($O185:Y185),Z40*$M$146)),2)</f>
        <v>0</v>
      </c>
      <c r="AA185" s="42">
        <f>ROUND(IF(SUM($N185:N185)&gt;$M$148,0,IF((SUM($N185:N185)+AA40*$M$146)&gt;$M$148,$M$148-SUM($N185:N185),AA40*$M$146)),2)</f>
        <v>0</v>
      </c>
      <c r="AB185" s="42">
        <f>ROUND(IF(SUM($AA185:AA185)&gt;$M$148,0,IF((SUM($AA185:AA185)+AB40*$M$146)&gt;$M$148,$M$148-SUM($AA185:AA185),AB40*$M$146)),2)</f>
        <v>0</v>
      </c>
      <c r="AC185" s="42">
        <f>ROUND(IF(SUM($AA185:AB185)&gt;$M$148,0,IF((SUM($AA185:AB185)+AC40*$M$146)&gt;$M$148,$M$148-SUM($AA185:AB185),AC40*$M$146)),2)</f>
        <v>0</v>
      </c>
      <c r="AD185" s="42">
        <f>ROUND(IF(SUM($AA185:AC185)&gt;$M$148,0,IF((SUM($AA185:AC185)+AD40*$M$146)&gt;$M$148,$M$148-SUM($AA185:AC185),AD40*$M$146)),2)</f>
        <v>0</v>
      </c>
      <c r="AE185" s="42">
        <f>ROUND(IF(SUM($AA185:AD185)&gt;$M$148,0,IF((SUM($AA185:AD185)+AE40*$M$146)&gt;$M$148,$M$148-SUM($AA185:AD185),AE40*$M$146)),2)</f>
        <v>0</v>
      </c>
      <c r="AF185" s="42">
        <f>ROUND(IF(SUM($AA185:AE185)&gt;$M$148,0,IF((SUM($AA185:AE185)+AF40*$M$146)&gt;$M$148,$M$148-SUM($AA185:AE185),AF40*$M$146)),2)</f>
        <v>0</v>
      </c>
      <c r="AG185" s="42">
        <f>ROUND(IF(SUM($AA185:AF185)&gt;$M$148,0,IF((SUM($AA185:AF185)+AG40*$M$146)&gt;$M$148,$M$148-SUM($AA185:AF185),AG40*$M$146)),2)</f>
        <v>0</v>
      </c>
      <c r="AH185" s="42">
        <f>ROUND(IF(SUM($AA185:AG185)&gt;$M$148,0,IF((SUM($AA185:AG185)+AH40*$M$146)&gt;$M$148,$M$148-SUM($AA185:AG185),AH40*$M$146)),2)</f>
        <v>0</v>
      </c>
      <c r="AI185" s="42">
        <f>ROUND(IF(SUM($AA185:AH185)&gt;$M$148,0,IF((SUM($AA185:AH185)+AI40*$M$146)&gt;$M$148,$M$148-SUM($AA185:AH185),AI40*$M$146)),2)</f>
        <v>0</v>
      </c>
      <c r="AJ185" s="42">
        <f>ROUND(IF(SUM($AA185:AI185)&gt;$M$148,0,IF((SUM($AA185:AI185)+AJ40*$M$146)&gt;$M$148,$M$148-SUM($AA185:AI185),AJ40*$M$146)),2)</f>
        <v>0</v>
      </c>
      <c r="AK185" s="42">
        <f>ROUND(IF(SUM($AA185:AJ185)&gt;$M$148,0,IF((SUM($AA185:AJ185)+AK40*$M$146)&gt;$M$148,$M$148-SUM($AA185:AJ185),AK40*$M$146)),2)</f>
        <v>0</v>
      </c>
      <c r="AL185" s="42">
        <f>ROUND(IF(SUM($AA185:AK185)&gt;$M$148,0,IF((SUM($AA185:AK185)+AL40*$M$146)&gt;$M$148,$M$148-SUM($AA185:AK185),AL40*$M$146)),2)</f>
        <v>0</v>
      </c>
      <c r="AM185" s="42">
        <f>ROUND(IF(SUM($N185:N185)&gt;$M$148,0,IF((SUM($N185:N185)+AM40*$M$146)&gt;$M$148,$M$148-SUM($N185:N185),AM40*$M$146)),2)</f>
        <v>202.5</v>
      </c>
      <c r="AN185" s="42">
        <f>ROUND(IF(SUM($AM185:AM185)&gt;$M$148,0,IF((SUM($AM185:AM185)+AN40*$M$146)&gt;$M$148,$M$148-SUM($AM185:AM185),AN40*$M$146)),2)</f>
        <v>27</v>
      </c>
      <c r="AO185" s="42">
        <f>ROUND(IF(SUM($AM185:AN185)&gt;$M$148,0,IF((SUM($AM185:AN185)+AO40*$M$146)&gt;$M$148,$M$148-SUM($AM185:AN185),AO40*$M$146)),2)</f>
        <v>0</v>
      </c>
      <c r="AP185" s="42">
        <f>ROUND(IF(SUM($AM185:AO185)&gt;$M$148,0,IF((SUM($AM185:AO185)+AP40*$M$146)&gt;$M$148,$M$148-SUM($AM185:AO185),AP40*$M$146)),2)</f>
        <v>0</v>
      </c>
      <c r="AQ185" s="42">
        <f>ROUND(IF(SUM($AM185:AP185)&gt;$M$148,0,IF((SUM($AM185:AP185)+AQ40*$M$146)&gt;$M$148,$M$148-SUM($AM185:AP185),AQ40*$M$146)),2)</f>
        <v>0</v>
      </c>
      <c r="AR185" s="42">
        <f>ROUND(IF(SUM($AM185:AQ185)&gt;$M$148,0,IF((SUM($AM185:AQ185)+AR40*$M$146)&gt;$M$148,$M$148-SUM($AM185:AQ185),AR40*$M$146)),2)</f>
        <v>0</v>
      </c>
      <c r="AS185" s="42">
        <f>ROUND(IF(SUM($AM185:AR185)&gt;$M$148,0,IF((SUM($AM185:AR185)+AS40*$M$146)&gt;$M$148,$M$148-SUM($AM185:AR185),AS40*$M$146)),2)</f>
        <v>0</v>
      </c>
      <c r="AT185" s="42">
        <f>ROUND(IF(SUM($AM185:AS185)&gt;$M$148,0,IF((SUM($AM185:AS185)+AT40*$M$146)&gt;$M$148,$M$148-SUM($AM185:AS185),AT40*$M$146)),2)</f>
        <v>0</v>
      </c>
      <c r="AU185" s="42">
        <f>ROUND(IF(SUM($AM185:AT185)&gt;$M$148,0,IF((SUM($AM185:AT185)+AU40*$M$146)&gt;$M$148,$M$148-SUM($AM185:AT185),AU40*$M$146)),2)</f>
        <v>0</v>
      </c>
      <c r="AV185" s="42">
        <f>ROUND(IF(SUM($AM185:AU185)&gt;$M$148,0,IF((SUM($AM185:AU185)+AV40*$M$146)&gt;$M$148,$M$148-SUM($AM185:AU185),AV40*$M$146)),2)</f>
        <v>0</v>
      </c>
      <c r="AW185" s="42">
        <f>ROUND(IF(SUM($AM185:AV185)&gt;$M$148,0,IF((SUM($AM185:AV185)+AW40*$M$146)&gt;$M$148,$M$148-SUM($AM185:AV185),AW40*$M$146)),2)</f>
        <v>0</v>
      </c>
      <c r="AX185" s="42">
        <f>ROUND(IF(SUM($AM185:AW185)&gt;$M$148,0,IF((SUM($AM185:AW185)+AX40*$M$146)&gt;$M$148,$M$148-SUM($AM185:AW185),AX40*$M$146)),2)</f>
        <v>0</v>
      </c>
    </row>
    <row r="186" spans="1:53" x14ac:dyDescent="0.3">
      <c r="A186" s="38" t="str">
        <f>A50</f>
        <v>Professional Services</v>
      </c>
      <c r="O186" s="42">
        <f>ROUND(IF(SUM($N186:N186)&gt;$M$148,0,IF((SUM($N186:N186)+O41*$M$146)&gt;$M$148,$M$148-SUM($N186:N186),O41*$M$146)),2)</f>
        <v>0</v>
      </c>
      <c r="P186" s="42">
        <f>ROUND(IF(SUM($O186:O186)&gt;$M$148,0,IF((SUM($O186:O186)+P41*$M$146)&gt;$M$148,$M$148-SUM($O186:O186),P41*$M$146)),2)</f>
        <v>0</v>
      </c>
      <c r="Q186" s="42">
        <f>ROUND(IF(SUM($O186:P186)&gt;$M$148,0,IF((SUM($O186:P186)+Q41*$M$146)&gt;$M$148,$M$148-SUM($O186:P186),Q41*$M$146)),2)</f>
        <v>0</v>
      </c>
      <c r="R186" s="42">
        <f>ROUND(IF(SUM($O186:Q186)&gt;$M$148,0,IF((SUM($O186:Q186)+R41*$M$146)&gt;$M$148,$M$148-SUM($O186:Q186),R41*$M$146)),2)</f>
        <v>0</v>
      </c>
      <c r="S186" s="42">
        <f>ROUND(IF(SUM($O186:R186)&gt;$M$148,0,IF((SUM($O186:R186)+S41*$M$146)&gt;$M$148,$M$148-SUM($O186:R186),S41*$M$146)),2)</f>
        <v>0</v>
      </c>
      <c r="T186" s="42">
        <f>ROUND(IF(SUM($O186:S186)&gt;$M$148,0,IF((SUM($O186:S186)+T41*$M$146)&gt;$M$148,$M$148-SUM($O186:S186),T41*$M$146)),2)</f>
        <v>0</v>
      </c>
      <c r="U186" s="42">
        <f>ROUND(IF(SUM($O186:T186)&gt;$M$148,0,IF((SUM($O186:T186)+U41*$M$146)&gt;$M$148,$M$148-SUM($O186:T186),U41*$M$146)),2)</f>
        <v>0</v>
      </c>
      <c r="V186" s="42">
        <f>ROUND(IF(SUM($O186:U186)&gt;$M$148,0,IF((SUM($O186:U186)+V41*$M$146)&gt;$M$148,$M$148-SUM($O186:U186),V41*$M$146)),2)</f>
        <v>0</v>
      </c>
      <c r="W186" s="42">
        <f>ROUND(IF(SUM($O186:V186)&gt;$M$148,0,IF((SUM($O186:V186)+W41*$M$146)&gt;$M$148,$M$148-SUM($O186:V186),W41*$M$146)),2)</f>
        <v>0</v>
      </c>
      <c r="X186" s="42">
        <f>ROUND(IF(SUM($O186:W186)&gt;$M$148,0,IF((SUM($O186:W186)+X41*$M$146)&gt;$M$148,$M$148-SUM($O186:W186),X41*$M$146)),2)</f>
        <v>0</v>
      </c>
      <c r="Y186" s="42">
        <f>ROUND(IF(SUM($O186:X186)&gt;$M$148,0,IF((SUM($O186:X186)+Y41*$M$146)&gt;$M$148,$M$148-SUM($O186:X186),Y41*$M$146)),2)</f>
        <v>0</v>
      </c>
      <c r="Z186" s="42">
        <f>ROUND(IF(SUM($O186:Y186)&gt;$M$148,0,IF((SUM($O186:Y186)+Z41*$M$146)&gt;$M$148,$M$148-SUM($O186:Y186),Z41*$M$146)),2)</f>
        <v>0</v>
      </c>
      <c r="AA186" s="42">
        <f>ROUND(IF(SUM($N186:N186)&gt;$M$148,0,IF((SUM($N186:N186)+AA41*$M$146)&gt;$M$148,$M$148-SUM($N186:N186),AA41*$M$146)),2)</f>
        <v>0</v>
      </c>
      <c r="AB186" s="42">
        <f>ROUND(IF(SUM($AA186:AA186)&gt;$M$148,0,IF((SUM($AA186:AA186)+AB41*$M$146)&gt;$M$148,$M$148-SUM($AA186:AA186),AB41*$M$146)),2)</f>
        <v>0</v>
      </c>
      <c r="AC186" s="42">
        <f>ROUND(IF(SUM($AA186:AB186)&gt;$M$148,0,IF((SUM($AA186:AB186)+AC41*$M$146)&gt;$M$148,$M$148-SUM($AA186:AB186),AC41*$M$146)),2)</f>
        <v>0</v>
      </c>
      <c r="AD186" s="42">
        <f>ROUND(IF(SUM($AA186:AC186)&gt;$M$148,0,IF((SUM($AA186:AC186)+AD41*$M$146)&gt;$M$148,$M$148-SUM($AA186:AC186),AD41*$M$146)),2)</f>
        <v>0</v>
      </c>
      <c r="AE186" s="42">
        <f>ROUND(IF(SUM($AA186:AD186)&gt;$M$148,0,IF((SUM($AA186:AD186)+AE41*$M$146)&gt;$M$148,$M$148-SUM($AA186:AD186),AE41*$M$146)),2)</f>
        <v>0</v>
      </c>
      <c r="AF186" s="42">
        <f>ROUND(IF(SUM($AA186:AE186)&gt;$M$148,0,IF((SUM($AA186:AE186)+AF41*$M$146)&gt;$M$148,$M$148-SUM($AA186:AE186),AF41*$M$146)),2)</f>
        <v>0</v>
      </c>
      <c r="AG186" s="42">
        <f>ROUND(IF(SUM($AA186:AF186)&gt;$M$148,0,IF((SUM($AA186:AF186)+AG41*$M$146)&gt;$M$148,$M$148-SUM($AA186:AF186),AG41*$M$146)),2)</f>
        <v>0</v>
      </c>
      <c r="AH186" s="42">
        <f>ROUND(IF(SUM($AA186:AG186)&gt;$M$148,0,IF((SUM($AA186:AG186)+AH41*$M$146)&gt;$M$148,$M$148-SUM($AA186:AG186),AH41*$M$146)),2)</f>
        <v>0</v>
      </c>
      <c r="AI186" s="42">
        <f>ROUND(IF(SUM($AA186:AH186)&gt;$M$148,0,IF((SUM($AA186:AH186)+AI41*$M$146)&gt;$M$148,$M$148-SUM($AA186:AH186),AI41*$M$146)),2)</f>
        <v>0</v>
      </c>
      <c r="AJ186" s="42">
        <f>ROUND(IF(SUM($AA186:AI186)&gt;$M$148,0,IF((SUM($AA186:AI186)+AJ41*$M$146)&gt;$M$148,$M$148-SUM($AA186:AI186),AJ41*$M$146)),2)</f>
        <v>0</v>
      </c>
      <c r="AK186" s="42">
        <f>ROUND(IF(SUM($AA186:AJ186)&gt;$M$148,0,IF((SUM($AA186:AJ186)+AK41*$M$146)&gt;$M$148,$M$148-SUM($AA186:AJ186),AK41*$M$146)),2)</f>
        <v>0</v>
      </c>
      <c r="AL186" s="42">
        <f>ROUND(IF(SUM($AA186:AK186)&gt;$M$148,0,IF((SUM($AA186:AK186)+AL41*$M$146)&gt;$M$148,$M$148-SUM($AA186:AK186),AL41*$M$146)),2)</f>
        <v>0</v>
      </c>
      <c r="AM186" s="42">
        <f>ROUND(IF(SUM($N186:N186)&gt;$M$148,0,IF((SUM($N186:N186)+AM41*$M$146)&gt;$M$148,$M$148-SUM($N186:N186),AM41*$M$146)),2)</f>
        <v>229.5</v>
      </c>
      <c r="AN186" s="42">
        <f>ROUND(IF(SUM($AM186:AM186)&gt;$M$148,0,IF((SUM($AM186:AM186)+AN41*$M$146)&gt;$M$148,$M$148-SUM($AM186:AM186),AN41*$M$146)),2)</f>
        <v>0</v>
      </c>
      <c r="AO186" s="42">
        <f>ROUND(IF(SUM($AM186:AN186)&gt;$M$148,0,IF((SUM($AM186:AN186)+AO41*$M$146)&gt;$M$148,$M$148-SUM($AM186:AN186),AO41*$M$146)),2)</f>
        <v>0</v>
      </c>
      <c r="AP186" s="42">
        <f>ROUND(IF(SUM($AM186:AO186)&gt;$M$148,0,IF((SUM($AM186:AO186)+AP41*$M$146)&gt;$M$148,$M$148-SUM($AM186:AO186),AP41*$M$146)),2)</f>
        <v>0</v>
      </c>
      <c r="AQ186" s="42">
        <f>ROUND(IF(SUM($AM186:AP186)&gt;$M$148,0,IF((SUM($AM186:AP186)+AQ41*$M$146)&gt;$M$148,$M$148-SUM($AM186:AP186),AQ41*$M$146)),2)</f>
        <v>0</v>
      </c>
      <c r="AR186" s="42">
        <f>ROUND(IF(SUM($AM186:AQ186)&gt;$M$148,0,IF((SUM($AM186:AQ186)+AR41*$M$146)&gt;$M$148,$M$148-SUM($AM186:AQ186),AR41*$M$146)),2)</f>
        <v>0</v>
      </c>
      <c r="AS186" s="42">
        <f>ROUND(IF(SUM($AM186:AR186)&gt;$M$148,0,IF((SUM($AM186:AR186)+AS41*$M$146)&gt;$M$148,$M$148-SUM($AM186:AR186),AS41*$M$146)),2)</f>
        <v>0</v>
      </c>
      <c r="AT186" s="42">
        <f>ROUND(IF(SUM($AM186:AS186)&gt;$M$148,0,IF((SUM($AM186:AS186)+AT41*$M$146)&gt;$M$148,$M$148-SUM($AM186:AS186),AT41*$M$146)),2)</f>
        <v>0</v>
      </c>
      <c r="AU186" s="42">
        <f>ROUND(IF(SUM($AM186:AT186)&gt;$M$148,0,IF((SUM($AM186:AT186)+AU41*$M$146)&gt;$M$148,$M$148-SUM($AM186:AT186),AU41*$M$146)),2)</f>
        <v>0</v>
      </c>
      <c r="AV186" s="42">
        <f>ROUND(IF(SUM($AM186:AU186)&gt;$M$148,0,IF((SUM($AM186:AU186)+AV41*$M$146)&gt;$M$148,$M$148-SUM($AM186:AU186),AV41*$M$146)),2)</f>
        <v>0</v>
      </c>
      <c r="AW186" s="42">
        <f>ROUND(IF(SUM($AM186:AV186)&gt;$M$148,0,IF((SUM($AM186:AV186)+AW41*$M$146)&gt;$M$148,$M$148-SUM($AM186:AV186),AW41*$M$146)),2)</f>
        <v>0</v>
      </c>
      <c r="AX186" s="42">
        <f>ROUND(IF(SUM($AM186:AW186)&gt;$M$148,0,IF((SUM($AM186:AW186)+AX41*$M$146)&gt;$M$148,$M$148-SUM($AM186:AW186),AX41*$M$146)),2)</f>
        <v>0</v>
      </c>
    </row>
    <row r="187" spans="1:53" x14ac:dyDescent="0.3">
      <c r="A187" s="38" t="str">
        <f>A51</f>
        <v>Contract/Order Admin</v>
      </c>
      <c r="O187" s="42">
        <f>ROUND(IF(SUM($N187:N187)&gt;$M$148,0,IF((SUM($N187:N187)+O42*$M$146)&gt;$M$148,$M$148-SUM($N187:N187),O42*$M$146)),2)</f>
        <v>0</v>
      </c>
      <c r="P187" s="42">
        <f>ROUND(IF(SUM($O187:O187)&gt;$M$148,0,IF((SUM($O187:O187)+P42*$M$146)&gt;$M$148,$M$148-SUM($O187:O187),P42*$M$146)),2)</f>
        <v>0</v>
      </c>
      <c r="Q187" s="42">
        <f>ROUND(IF(SUM($O187:P187)&gt;$M$148,0,IF((SUM($O187:P187)+Q42*$M$146)&gt;$M$148,$M$148-SUM($O187:P187),Q42*$M$146)),2)</f>
        <v>0</v>
      </c>
      <c r="R187" s="42">
        <f>ROUND(IF(SUM($O187:Q187)&gt;$M$148,0,IF((SUM($O187:Q187)+R42*$M$146)&gt;$M$148,$M$148-SUM($O187:Q187),R42*$M$146)),2)</f>
        <v>0</v>
      </c>
      <c r="S187" s="42">
        <f>ROUND(IF(SUM($O187:R187)&gt;$M$148,0,IF((SUM($O187:R187)+S42*$M$146)&gt;$M$148,$M$148-SUM($O187:R187),S42*$M$146)),2)</f>
        <v>0</v>
      </c>
      <c r="T187" s="42">
        <f>ROUND(IF(SUM($O187:S187)&gt;$M$148,0,IF((SUM($O187:S187)+T42*$M$146)&gt;$M$148,$M$148-SUM($O187:S187),T42*$M$146)),2)</f>
        <v>0</v>
      </c>
      <c r="U187" s="42">
        <f>ROUND(IF(SUM($O187:T187)&gt;$M$148,0,IF((SUM($O187:T187)+U42*$M$146)&gt;$M$148,$M$148-SUM($O187:T187),U42*$M$146)),2)</f>
        <v>0</v>
      </c>
      <c r="V187" s="42">
        <f>ROUND(IF(SUM($O187:U187)&gt;$M$148,0,IF((SUM($O187:U187)+V42*$M$146)&gt;$M$148,$M$148-SUM($O187:U187),V42*$M$146)),2)</f>
        <v>0</v>
      </c>
      <c r="W187" s="42">
        <f>ROUND(IF(SUM($O187:V187)&gt;$M$148,0,IF((SUM($O187:V187)+W42*$M$146)&gt;$M$148,$M$148-SUM($O187:V187),W42*$M$146)),2)</f>
        <v>0</v>
      </c>
      <c r="X187" s="42">
        <f>ROUND(IF(SUM($O187:W187)&gt;$M$148,0,IF((SUM($O187:W187)+X42*$M$146)&gt;$M$148,$M$148-SUM($O187:W187),X42*$M$146)),2)</f>
        <v>0</v>
      </c>
      <c r="Y187" s="42">
        <f>ROUND(IF(SUM($O187:X187)&gt;$M$148,0,IF((SUM($O187:X187)+Y42*$M$146)&gt;$M$148,$M$148-SUM($O187:X187),Y42*$M$146)),2)</f>
        <v>0</v>
      </c>
      <c r="Z187" s="42">
        <f>ROUND(IF(SUM($O187:Y187)&gt;$M$148,0,IF((SUM($O187:Y187)+Z42*$M$146)&gt;$M$148,$M$148-SUM($O187:Y187),Z42*$M$146)),2)</f>
        <v>0</v>
      </c>
      <c r="AA187" s="42">
        <f>ROUND(IF(SUM($N187:N187)&gt;$M$148,0,IF((SUM($N187:N187)+AA42*$M$146)&gt;$M$148,$M$148-SUM($N187:N187),AA42*$M$146)),2)</f>
        <v>0</v>
      </c>
      <c r="AB187" s="42">
        <f>ROUND(IF(SUM($AA187:AA187)&gt;$M$148,0,IF((SUM($AA187:AA187)+AB42*$M$146)&gt;$M$148,$M$148-SUM($AA187:AA187),AB42*$M$146)),2)</f>
        <v>0</v>
      </c>
      <c r="AC187" s="42">
        <f>ROUND(IF(SUM($AA187:AB187)&gt;$M$148,0,IF((SUM($AA187:AB187)+AC42*$M$146)&gt;$M$148,$M$148-SUM($AA187:AB187),AC42*$M$146)),2)</f>
        <v>0</v>
      </c>
      <c r="AD187" s="42">
        <f>ROUND(IF(SUM($AA187:AC187)&gt;$M$148,0,IF((SUM($AA187:AC187)+AD42*$M$146)&gt;$M$148,$M$148-SUM($AA187:AC187),AD42*$M$146)),2)</f>
        <v>0</v>
      </c>
      <c r="AE187" s="42">
        <f>ROUND(IF(SUM($AA187:AD187)&gt;$M$148,0,IF((SUM($AA187:AD187)+AE42*$M$146)&gt;$M$148,$M$148-SUM($AA187:AD187),AE42*$M$146)),2)</f>
        <v>0</v>
      </c>
      <c r="AF187" s="42">
        <f>ROUND(IF(SUM($AA187:AE187)&gt;$M$148,0,IF((SUM($AA187:AE187)+AF42*$M$146)&gt;$M$148,$M$148-SUM($AA187:AE187),AF42*$M$146)),2)</f>
        <v>0</v>
      </c>
      <c r="AG187" s="42">
        <f>ROUND(IF(SUM($AA187:AF187)&gt;$M$148,0,IF((SUM($AA187:AF187)+AG42*$M$146)&gt;$M$148,$M$148-SUM($AA187:AF187),AG42*$M$146)),2)</f>
        <v>0</v>
      </c>
      <c r="AH187" s="42">
        <f>ROUND(IF(SUM($AA187:AG187)&gt;$M$148,0,IF((SUM($AA187:AG187)+AH42*$M$146)&gt;$M$148,$M$148-SUM($AA187:AG187),AH42*$M$146)),2)</f>
        <v>0</v>
      </c>
      <c r="AI187" s="42">
        <f>ROUND(IF(SUM($AA187:AH187)&gt;$M$148,0,IF((SUM($AA187:AH187)+AI42*$M$146)&gt;$M$148,$M$148-SUM($AA187:AH187),AI42*$M$146)),2)</f>
        <v>0</v>
      </c>
      <c r="AJ187" s="42">
        <f>ROUND(IF(SUM($AA187:AI187)&gt;$M$148,0,IF((SUM($AA187:AI187)+AJ42*$M$146)&gt;$M$148,$M$148-SUM($AA187:AI187),AJ42*$M$146)),2)</f>
        <v>0</v>
      </c>
      <c r="AK187" s="42">
        <f>ROUND(IF(SUM($AA187:AJ187)&gt;$M$148,0,IF((SUM($AA187:AJ187)+AK42*$M$146)&gt;$M$148,$M$148-SUM($AA187:AJ187),AK42*$M$146)),2)</f>
        <v>0</v>
      </c>
      <c r="AL187" s="42">
        <f>ROUND(IF(SUM($AA187:AK187)&gt;$M$148,0,IF((SUM($AA187:AK187)+AL42*$M$146)&gt;$M$148,$M$148-SUM($AA187:AK187),AL42*$M$146)),2)</f>
        <v>0</v>
      </c>
      <c r="AM187" s="42">
        <f>ROUND(IF(SUM($N187:N187)&gt;$M$148,0,IF((SUM($N187:N187)+AM42*$M$146)&gt;$M$148,$M$148-SUM($N187:N187),AM42*$M$146)),2)</f>
        <v>180</v>
      </c>
      <c r="AN187" s="42">
        <f>ROUND(IF(SUM($AM187:AM187)&gt;$M$148,0,IF((SUM($AM187:AM187)+AN42*$M$146)&gt;$M$148,$M$148-SUM($AM187:AM187),AN42*$M$146)),2)</f>
        <v>49.5</v>
      </c>
      <c r="AO187" s="42">
        <f>ROUND(IF(SUM($AM187:AN187)&gt;$M$148,0,IF((SUM($AM187:AN187)+AO42*$M$146)&gt;$M$148,$M$148-SUM($AM187:AN187),AO42*$M$146)),2)</f>
        <v>0</v>
      </c>
      <c r="AP187" s="42">
        <f>ROUND(IF(SUM($AM187:AO187)&gt;$M$148,0,IF((SUM($AM187:AO187)+AP42*$M$146)&gt;$M$148,$M$148-SUM($AM187:AO187),AP42*$M$146)),2)</f>
        <v>0</v>
      </c>
      <c r="AQ187" s="42">
        <f>ROUND(IF(SUM($AM187:AP187)&gt;$M$148,0,IF((SUM($AM187:AP187)+AQ42*$M$146)&gt;$M$148,$M$148-SUM($AM187:AP187),AQ42*$M$146)),2)</f>
        <v>0</v>
      </c>
      <c r="AR187" s="42">
        <f>ROUND(IF(SUM($AM187:AQ187)&gt;$M$148,0,IF((SUM($AM187:AQ187)+AR42*$M$146)&gt;$M$148,$M$148-SUM($AM187:AQ187),AR42*$M$146)),2)</f>
        <v>0</v>
      </c>
      <c r="AS187" s="42">
        <f>ROUND(IF(SUM($AM187:AR187)&gt;$M$148,0,IF((SUM($AM187:AR187)+AS42*$M$146)&gt;$M$148,$M$148-SUM($AM187:AR187),AS42*$M$146)),2)</f>
        <v>0</v>
      </c>
      <c r="AT187" s="42">
        <f>ROUND(IF(SUM($AM187:AS187)&gt;$M$148,0,IF((SUM($AM187:AS187)+AT42*$M$146)&gt;$M$148,$M$148-SUM($AM187:AS187),AT42*$M$146)),2)</f>
        <v>0</v>
      </c>
      <c r="AU187" s="42">
        <f>ROUND(IF(SUM($AM187:AT187)&gt;$M$148,0,IF((SUM($AM187:AT187)+AU42*$M$146)&gt;$M$148,$M$148-SUM($AM187:AT187),AU42*$M$146)),2)</f>
        <v>0</v>
      </c>
      <c r="AV187" s="42">
        <f>ROUND(IF(SUM($AM187:AU187)&gt;$M$148,0,IF((SUM($AM187:AU187)+AV42*$M$146)&gt;$M$148,$M$148-SUM($AM187:AU187),AV42*$M$146)),2)</f>
        <v>0</v>
      </c>
      <c r="AW187" s="42">
        <f>ROUND(IF(SUM($AM187:AV187)&gt;$M$148,0,IF((SUM($AM187:AV187)+AW42*$M$146)&gt;$M$148,$M$148-SUM($AM187:AV187),AW42*$M$146)),2)</f>
        <v>0</v>
      </c>
      <c r="AX187" s="42">
        <f>ROUND(IF(SUM($AM187:AW187)&gt;$M$148,0,IF((SUM($AM187:AW187)+AX42*$M$146)&gt;$M$148,$M$148-SUM($AM187:AW187),AX42*$M$146)),2)</f>
        <v>0</v>
      </c>
    </row>
    <row r="188" spans="1:53" x14ac:dyDescent="0.3">
      <c r="A188" s="38" t="str">
        <f>A52</f>
        <v>Contract/Order Admin</v>
      </c>
      <c r="O188" s="42">
        <f>ROUND(IF(SUM($N188:N188)&gt;$M$148,0,IF((SUM($N188:N188)+O43*$M$146)&gt;$M$148,$M$148-SUM($N188:N188),O43*$M$146)),2)</f>
        <v>0</v>
      </c>
      <c r="P188" s="42">
        <f>ROUND(IF(SUM($O188:O188)&gt;$M$148,0,IF((SUM($O188:O188)+P43*$M$146)&gt;$M$148,$M$148-SUM($O188:O188),P43*$M$146)),2)</f>
        <v>0</v>
      </c>
      <c r="Q188" s="42">
        <f>ROUND(IF(SUM($O188:P188)&gt;$M$148,0,IF((SUM($O188:P188)+Q43*$M$146)&gt;$M$148,$M$148-SUM($O188:P188),Q43*$M$146)),2)</f>
        <v>0</v>
      </c>
      <c r="R188" s="42">
        <f>ROUND(IF(SUM($O188:Q188)&gt;$M$148,0,IF((SUM($O188:Q188)+R43*$M$146)&gt;$M$148,$M$148-SUM($O188:Q188),R43*$M$146)),2)</f>
        <v>0</v>
      </c>
      <c r="S188" s="42">
        <f>ROUND(IF(SUM($O188:R188)&gt;$M$148,0,IF((SUM($O188:R188)+S43*$M$146)&gt;$M$148,$M$148-SUM($O188:R188),S43*$M$146)),2)</f>
        <v>0</v>
      </c>
      <c r="T188" s="42">
        <f>ROUND(IF(SUM($O188:S188)&gt;$M$148,0,IF((SUM($O188:S188)+T43*$M$146)&gt;$M$148,$M$148-SUM($O188:S188),T43*$M$146)),2)</f>
        <v>0</v>
      </c>
      <c r="U188" s="42">
        <f>ROUND(IF(SUM($O188:T188)&gt;$M$148,0,IF((SUM($O188:T188)+U43*$M$146)&gt;$M$148,$M$148-SUM($O188:T188),U43*$M$146)),2)</f>
        <v>0</v>
      </c>
      <c r="V188" s="42">
        <f>ROUND(IF(SUM($O188:U188)&gt;$M$148,0,IF((SUM($O188:U188)+V43*$M$146)&gt;$M$148,$M$148-SUM($O188:U188),V43*$M$146)),2)</f>
        <v>0</v>
      </c>
      <c r="W188" s="42">
        <f>ROUND(IF(SUM($O188:V188)&gt;$M$148,0,IF((SUM($O188:V188)+W43*$M$146)&gt;$M$148,$M$148-SUM($O188:V188),W43*$M$146)),2)</f>
        <v>0</v>
      </c>
      <c r="X188" s="42">
        <f>ROUND(IF(SUM($O188:W188)&gt;$M$148,0,IF((SUM($O188:W188)+X43*$M$146)&gt;$M$148,$M$148-SUM($O188:W188),X43*$M$146)),2)</f>
        <v>0</v>
      </c>
      <c r="Y188" s="42">
        <f>ROUND(IF(SUM($O188:X188)&gt;$M$148,0,IF((SUM($O188:X188)+Y43*$M$146)&gt;$M$148,$M$148-SUM($O188:X188),Y43*$M$146)),2)</f>
        <v>0</v>
      </c>
      <c r="Z188" s="42">
        <f>ROUND(IF(SUM($O188:Y188)&gt;$M$148,0,IF((SUM($O188:Y188)+Z43*$M$146)&gt;$M$148,$M$148-SUM($O188:Y188),Z43*$M$146)),2)</f>
        <v>0</v>
      </c>
      <c r="AA188" s="42">
        <f>ROUND(IF(SUM($N188:N188)&gt;$M$148,0,IF((SUM($N188:N188)+AA43*$M$146)&gt;$M$148,$M$148-SUM($N188:N188),AA43*$M$146)),2)</f>
        <v>0</v>
      </c>
      <c r="AB188" s="42">
        <f>ROUND(IF(SUM($AA188:AA188)&gt;$M$148,0,IF((SUM($AA188:AA188)+AB43*$M$146)&gt;$M$148,$M$148-SUM($AA188:AA188),AB43*$M$146)),2)</f>
        <v>0</v>
      </c>
      <c r="AC188" s="42">
        <f>ROUND(IF(SUM($AA188:AB188)&gt;$M$148,0,IF((SUM($AA188:AB188)+AC43*$M$146)&gt;$M$148,$M$148-SUM($AA188:AB188),AC43*$M$146)),2)</f>
        <v>0</v>
      </c>
      <c r="AD188" s="42">
        <f>ROUND(IF(SUM($AA188:AC188)&gt;$M$148,0,IF((SUM($AA188:AC188)+AD43*$M$146)&gt;$M$148,$M$148-SUM($AA188:AC188),AD43*$M$146)),2)</f>
        <v>0</v>
      </c>
      <c r="AE188" s="42">
        <f>ROUND(IF(SUM($AA188:AD188)&gt;$M$148,0,IF((SUM($AA188:AD188)+AE43*$M$146)&gt;$M$148,$M$148-SUM($AA188:AD188),AE43*$M$146)),2)</f>
        <v>0</v>
      </c>
      <c r="AF188" s="42">
        <f>ROUND(IF(SUM($AA188:AE188)&gt;$M$148,0,IF((SUM($AA188:AE188)+AF43*$M$146)&gt;$M$148,$M$148-SUM($AA188:AE188),AF43*$M$146)),2)</f>
        <v>0</v>
      </c>
      <c r="AG188" s="42">
        <f>ROUND(IF(SUM($AA188:AF188)&gt;$M$148,0,IF((SUM($AA188:AF188)+AG43*$M$146)&gt;$M$148,$M$148-SUM($AA188:AF188),AG43*$M$146)),2)</f>
        <v>0</v>
      </c>
      <c r="AH188" s="42">
        <f>ROUND(IF(SUM($AA188:AG188)&gt;$M$148,0,IF((SUM($AA188:AG188)+AH43*$M$146)&gt;$M$148,$M$148-SUM($AA188:AG188),AH43*$M$146)),2)</f>
        <v>0</v>
      </c>
      <c r="AI188" s="42">
        <f>ROUND(IF(SUM($AA188:AH188)&gt;$M$148,0,IF((SUM($AA188:AH188)+AI43*$M$146)&gt;$M$148,$M$148-SUM($AA188:AH188),AI43*$M$146)),2)</f>
        <v>0</v>
      </c>
      <c r="AJ188" s="42">
        <f>ROUND(IF(SUM($AA188:AI188)&gt;$M$148,0,IF((SUM($AA188:AI188)+AJ43*$M$146)&gt;$M$148,$M$148-SUM($AA188:AI188),AJ43*$M$146)),2)</f>
        <v>0</v>
      </c>
      <c r="AK188" s="42">
        <f>ROUND(IF(SUM($AA188:AJ188)&gt;$M$148,0,IF((SUM($AA188:AJ188)+AK43*$M$146)&gt;$M$148,$M$148-SUM($AA188:AJ188),AK43*$M$146)),2)</f>
        <v>0</v>
      </c>
      <c r="AL188" s="42">
        <f>ROUND(IF(SUM($AA188:AK188)&gt;$M$148,0,IF((SUM($AA188:AK188)+AL43*$M$146)&gt;$M$148,$M$148-SUM($AA188:AK188),AL43*$M$146)),2)</f>
        <v>0</v>
      </c>
      <c r="AM188" s="42">
        <f>ROUND(IF(SUM($N188:N188)&gt;$M$148,0,IF((SUM($N188:N188)+AM43*$M$146)&gt;$M$148,$M$148-SUM($N188:N188),AM43*$M$146)),2)</f>
        <v>180</v>
      </c>
      <c r="AN188" s="42">
        <f>ROUND(IF(SUM($AM188:AM188)&gt;$M$148,0,IF((SUM($AM188:AM188)+AN43*$M$146)&gt;$M$148,$M$148-SUM($AM188:AM188),AN43*$M$146)),2)</f>
        <v>49.5</v>
      </c>
      <c r="AO188" s="42">
        <f>ROUND(IF(SUM($AM188:AN188)&gt;$M$148,0,IF((SUM($AM188:AN188)+AO43*$M$146)&gt;$M$148,$M$148-SUM($AM188:AN188),AO43*$M$146)),2)</f>
        <v>0</v>
      </c>
      <c r="AP188" s="42">
        <f>ROUND(IF(SUM($AM188:AO188)&gt;$M$148,0,IF((SUM($AM188:AO188)+AP43*$M$146)&gt;$M$148,$M$148-SUM($AM188:AO188),AP43*$M$146)),2)</f>
        <v>0</v>
      </c>
      <c r="AQ188" s="42">
        <f>ROUND(IF(SUM($AM188:AP188)&gt;$M$148,0,IF((SUM($AM188:AP188)+AQ43*$M$146)&gt;$M$148,$M$148-SUM($AM188:AP188),AQ43*$M$146)),2)</f>
        <v>0</v>
      </c>
      <c r="AR188" s="42">
        <f>ROUND(IF(SUM($AM188:AQ188)&gt;$M$148,0,IF((SUM($AM188:AQ188)+AR43*$M$146)&gt;$M$148,$M$148-SUM($AM188:AQ188),AR43*$M$146)),2)</f>
        <v>0</v>
      </c>
      <c r="AS188" s="42">
        <f>ROUND(IF(SUM($AM188:AR188)&gt;$M$148,0,IF((SUM($AM188:AR188)+AS43*$M$146)&gt;$M$148,$M$148-SUM($AM188:AR188),AS43*$M$146)),2)</f>
        <v>0</v>
      </c>
      <c r="AT188" s="42">
        <f>ROUND(IF(SUM($AM188:AS188)&gt;$M$148,0,IF((SUM($AM188:AS188)+AT43*$M$146)&gt;$M$148,$M$148-SUM($AM188:AS188),AT43*$M$146)),2)</f>
        <v>0</v>
      </c>
      <c r="AU188" s="42">
        <f>ROUND(IF(SUM($AM188:AT188)&gt;$M$148,0,IF((SUM($AM188:AT188)+AU43*$M$146)&gt;$M$148,$M$148-SUM($AM188:AT188),AU43*$M$146)),2)</f>
        <v>0</v>
      </c>
      <c r="AV188" s="42">
        <f>ROUND(IF(SUM($AM188:AU188)&gt;$M$148,0,IF((SUM($AM188:AU188)+AV43*$M$146)&gt;$M$148,$M$148-SUM($AM188:AU188),AV43*$M$146)),2)</f>
        <v>0</v>
      </c>
      <c r="AW188" s="42">
        <f>ROUND(IF(SUM($AM188:AV188)&gt;$M$148,0,IF((SUM($AM188:AV188)+AW43*$M$146)&gt;$M$148,$M$148-SUM($AM188:AV188),AW43*$M$146)),2)</f>
        <v>0</v>
      </c>
      <c r="AX188" s="42">
        <f>ROUND(IF(SUM($AM188:AW188)&gt;$M$148,0,IF((SUM($AM188:AW188)+AX43*$M$146)&gt;$M$148,$M$148-SUM($AM188:AW188),AX43*$M$146)),2)</f>
        <v>0</v>
      </c>
    </row>
    <row r="189" spans="1:53" x14ac:dyDescent="0.3">
      <c r="AY189" s="200"/>
      <c r="AZ189" s="200"/>
      <c r="BA189" s="200"/>
    </row>
    <row r="190" spans="1:53" x14ac:dyDescent="0.3">
      <c r="O190" s="43">
        <f t="shared" ref="O190:AX190" si="67">SUM(O149:O189)</f>
        <v>409.5</v>
      </c>
      <c r="P190" s="43">
        <f t="shared" si="67"/>
        <v>229.5</v>
      </c>
      <c r="Q190" s="43">
        <f t="shared" si="67"/>
        <v>128.25</v>
      </c>
      <c r="R190" s="43">
        <f t="shared" si="67"/>
        <v>78.75</v>
      </c>
      <c r="S190" s="43">
        <f t="shared" si="67"/>
        <v>639</v>
      </c>
      <c r="T190" s="43">
        <f t="shared" si="67"/>
        <v>121.5</v>
      </c>
      <c r="U190" s="43">
        <f t="shared" si="67"/>
        <v>0</v>
      </c>
      <c r="V190" s="43">
        <f t="shared" si="67"/>
        <v>409.5</v>
      </c>
      <c r="W190" s="43">
        <f t="shared" si="67"/>
        <v>49.5</v>
      </c>
      <c r="X190" s="43">
        <f t="shared" si="67"/>
        <v>180</v>
      </c>
      <c r="Y190" s="43">
        <f t="shared" si="67"/>
        <v>49.5</v>
      </c>
      <c r="Z190" s="43">
        <f t="shared" si="67"/>
        <v>180</v>
      </c>
      <c r="AA190" s="43">
        <f t="shared" si="67"/>
        <v>2290.5</v>
      </c>
      <c r="AB190" s="43">
        <f t="shared" si="67"/>
        <v>938.25</v>
      </c>
      <c r="AC190" s="43">
        <f t="shared" si="67"/>
        <v>276.75</v>
      </c>
      <c r="AD190" s="43">
        <f t="shared" si="67"/>
        <v>166.5</v>
      </c>
      <c r="AE190" s="43">
        <f t="shared" si="67"/>
        <v>0</v>
      </c>
      <c r="AF190" s="43">
        <f t="shared" si="67"/>
        <v>0</v>
      </c>
      <c r="AG190" s="43">
        <f t="shared" si="67"/>
        <v>180</v>
      </c>
      <c r="AH190" s="43">
        <f t="shared" si="67"/>
        <v>49.5</v>
      </c>
      <c r="AI190" s="43">
        <f t="shared" si="67"/>
        <v>0</v>
      </c>
      <c r="AJ190" s="43">
        <f t="shared" si="67"/>
        <v>0</v>
      </c>
      <c r="AK190" s="43">
        <f t="shared" si="67"/>
        <v>0</v>
      </c>
      <c r="AL190" s="43">
        <f t="shared" si="67"/>
        <v>0</v>
      </c>
      <c r="AM190" s="43">
        <f t="shared" si="67"/>
        <v>5546.81</v>
      </c>
      <c r="AN190" s="43">
        <f t="shared" si="67"/>
        <v>1882.69</v>
      </c>
      <c r="AO190" s="43">
        <f t="shared" si="67"/>
        <v>643.5</v>
      </c>
      <c r="AP190" s="43">
        <f t="shared" si="67"/>
        <v>603</v>
      </c>
      <c r="AQ190" s="43">
        <f t="shared" si="67"/>
        <v>504</v>
      </c>
      <c r="AR190" s="43">
        <f t="shared" si="67"/>
        <v>0</v>
      </c>
      <c r="AS190" s="43">
        <f t="shared" si="67"/>
        <v>0</v>
      </c>
      <c r="AT190" s="43">
        <f t="shared" si="67"/>
        <v>0</v>
      </c>
      <c r="AU190" s="43">
        <f t="shared" si="67"/>
        <v>0</v>
      </c>
      <c r="AV190" s="43">
        <f t="shared" si="67"/>
        <v>0</v>
      </c>
      <c r="AW190" s="43">
        <f t="shared" si="67"/>
        <v>0</v>
      </c>
      <c r="AX190" s="43">
        <f t="shared" si="67"/>
        <v>0</v>
      </c>
      <c r="AY190" s="232"/>
      <c r="AZ190" s="232"/>
      <c r="BA190" s="232"/>
    </row>
    <row r="191" spans="1:53" x14ac:dyDescent="0.3">
      <c r="M191" s="45">
        <v>8.0000000000000002E-3</v>
      </c>
    </row>
    <row r="192" spans="1:53" x14ac:dyDescent="0.3">
      <c r="A192" s="34" t="s">
        <v>11</v>
      </c>
      <c r="M192" s="42">
        <v>7000</v>
      </c>
      <c r="N192" s="44" t="s">
        <v>525</v>
      </c>
      <c r="O192" s="81">
        <v>40544</v>
      </c>
      <c r="P192" s="81">
        <v>40575</v>
      </c>
      <c r="Q192" s="81">
        <v>40603</v>
      </c>
      <c r="R192" s="81">
        <v>40634</v>
      </c>
      <c r="S192" s="81">
        <v>40664</v>
      </c>
      <c r="T192" s="81">
        <v>40695</v>
      </c>
      <c r="U192" s="81">
        <v>40725</v>
      </c>
      <c r="V192" s="81">
        <v>40756</v>
      </c>
      <c r="W192" s="81">
        <v>40787</v>
      </c>
      <c r="X192" s="81">
        <v>40817</v>
      </c>
      <c r="Y192" s="81">
        <v>40848</v>
      </c>
      <c r="Z192" s="81">
        <v>40878</v>
      </c>
      <c r="AA192" s="81">
        <v>40909</v>
      </c>
      <c r="AB192" s="81">
        <v>40940</v>
      </c>
      <c r="AC192" s="81">
        <v>40969</v>
      </c>
      <c r="AD192" s="81">
        <v>41000</v>
      </c>
      <c r="AE192" s="81">
        <v>41030</v>
      </c>
      <c r="AF192" s="81">
        <v>41061</v>
      </c>
      <c r="AG192" s="81">
        <v>41091</v>
      </c>
      <c r="AH192" s="81">
        <v>41122</v>
      </c>
      <c r="AI192" s="81">
        <v>41153</v>
      </c>
      <c r="AJ192" s="81">
        <v>41183</v>
      </c>
      <c r="AK192" s="81">
        <v>41214</v>
      </c>
      <c r="AL192" s="81">
        <v>41244</v>
      </c>
      <c r="AM192" s="81">
        <v>41275</v>
      </c>
      <c r="AN192" s="81">
        <v>41306</v>
      </c>
      <c r="AO192" s="81">
        <v>41334</v>
      </c>
      <c r="AP192" s="81">
        <v>41365</v>
      </c>
      <c r="AQ192" s="81">
        <v>41395</v>
      </c>
      <c r="AR192" s="81">
        <v>41426</v>
      </c>
      <c r="AS192" s="81">
        <v>41456</v>
      </c>
      <c r="AT192" s="81">
        <v>41487</v>
      </c>
      <c r="AU192" s="81">
        <v>41518</v>
      </c>
      <c r="AV192" s="81">
        <v>41548</v>
      </c>
      <c r="AW192" s="81">
        <v>41579</v>
      </c>
      <c r="AX192" s="81">
        <v>41609</v>
      </c>
    </row>
    <row r="193" spans="1:50" x14ac:dyDescent="0.3">
      <c r="M193" s="46">
        <f>M192*M191</f>
        <v>56</v>
      </c>
    </row>
    <row r="194" spans="1:50" x14ac:dyDescent="0.3">
      <c r="A194" s="38" t="str">
        <f>A4</f>
        <v>Lead Software Architect</v>
      </c>
      <c r="O194" s="42">
        <f>ROUND(IF(SUM($N194:N194)&gt;$M$193,0,IF((SUM($N194:N194)+O4*$M$191)&gt;$M$193,$M$193-SUM($N194:N194),O4*$M$191)),2)</f>
        <v>53.33</v>
      </c>
      <c r="P194" s="42">
        <f>ROUND(IF(SUM($O194:O194)&gt;$M$193,0,IF((SUM($O194:O194)+P4*$M$191)&gt;$M$193,$M$193-SUM($O194:O194),P4*$M$191)),2)</f>
        <v>2.67</v>
      </c>
      <c r="Q194" s="42">
        <f>ROUND(IF(SUM($O194:P194)&gt;$M$193,0,IF((SUM($O194:P194)+Q4*$M$191)&gt;$M$193,$M$193-SUM($O194:P194),Q4*$M$191)),2)</f>
        <v>0</v>
      </c>
      <c r="R194" s="42">
        <f>ROUND(IF(SUM($O194:Q194)&gt;$M$193,0,IF((SUM($O194:Q194)+R4*$M$191)&gt;$M$193,$M$193-SUM($O194:Q194),R4*$M$191)),2)</f>
        <v>0</v>
      </c>
      <c r="S194" s="42">
        <f>ROUND(IF(SUM($O194:R194)&gt;$M$193,0,IF((SUM($O194:R194)+S4*$M$191)&gt;$M$193,$M$193-SUM($O194:R194),S4*$M$191)),2)</f>
        <v>0</v>
      </c>
      <c r="T194" s="42">
        <f>ROUND(IF(SUM($O194:S194)&gt;$M$193,0,IF((SUM($O194:S194)+T4*$M$191)&gt;$M$193,$M$193-SUM($O194:S194),T4*$M$191)),2)</f>
        <v>0</v>
      </c>
      <c r="U194" s="42">
        <f>ROUND(IF(SUM($O194:T194)&gt;$M$193,0,IF((SUM($O194:T194)+U4*$M$191)&gt;$M$193,$M$193-SUM($O194:T194),U4*$M$191)),2)</f>
        <v>0</v>
      </c>
      <c r="V194" s="42">
        <f>ROUND(IF(SUM($O194:U194)&gt;$M$193,0,IF((SUM($O194:U194)+V4*$M$191)&gt;$M$193,$M$193-SUM($O194:U194),V4*$M$191)),2)</f>
        <v>0</v>
      </c>
      <c r="W194" s="42">
        <f>ROUND(IF(SUM($O194:V194)&gt;$M$193,0,IF((SUM($O194:V194)+W4*$M$191)&gt;$M$193,$M$193-SUM($O194:V194),W4*$M$191)),2)</f>
        <v>0</v>
      </c>
      <c r="X194" s="42">
        <f>ROUND(IF(SUM($O194:W194)&gt;$M$193,0,IF((SUM($O194:W194)+X4*$M$191)&gt;$M$193,$M$193-SUM($O194:W194),X4*$M$191)),2)</f>
        <v>0</v>
      </c>
      <c r="Y194" s="42">
        <f>ROUND(IF(SUM($O194:X194)&gt;$M$193,0,IF((SUM($O194:X194)+Y4*$M$191)&gt;$M$193,$M$193-SUM($O194:X194),Y4*$M$191)),2)</f>
        <v>0</v>
      </c>
      <c r="Z194" s="42">
        <f>ROUND(IF(SUM($O194:Y194)&gt;$M$193,0,IF((SUM($O194:Y194)+Z4*$M$191)&gt;$M$193,$M$193-SUM($O194:Y194),Z4*$M$191)),2)</f>
        <v>0</v>
      </c>
      <c r="AA194" s="42">
        <f>ROUND(IF(SUM($N194:N194)&gt;$M$193,0,IF((SUM($N194:N194)+AA4*$M$191)&gt;$M$193,$M$193-SUM($N194:N194),AA4*$M$191)),2)</f>
        <v>53.33</v>
      </c>
      <c r="AB194" s="42">
        <f>ROUND(IF(SUM($AA194:AA194)&gt;$M$193,0,IF((SUM($AA194:AA194)+AB4*$M$191)&gt;$M$193,$M$193-SUM($AA194:AA194),AB4*$M$191)),2)</f>
        <v>2.67</v>
      </c>
      <c r="AC194" s="42">
        <f>ROUND(IF(SUM($AA194:AB194)&gt;$M$193,0,IF((SUM($AA194:AB194)+AC4*$M$191)&gt;$M$193,$M$193-SUM($AA194:AB194),AC4*$M$191)),2)</f>
        <v>0</v>
      </c>
      <c r="AD194" s="42">
        <f>ROUND(IF(SUM($AA194:AC194)&gt;$M$193,0,IF((SUM($AA194:AC194)+AD4*$M$191)&gt;$M$193,$M$193-SUM($AA194:AC194),AD4*$M$191)),2)</f>
        <v>0</v>
      </c>
      <c r="AE194" s="42">
        <f>ROUND(IF(SUM($AA194:AD194)&gt;$M$193,0,IF((SUM($AA194:AD194)+AE4*$M$191)&gt;$M$193,$M$193-SUM($AA194:AD194),AE4*$M$191)),2)</f>
        <v>0</v>
      </c>
      <c r="AF194" s="42">
        <f>ROUND(IF(SUM($AA194:AE194)&gt;$M$193,0,IF((SUM($AA194:AE194)+AF4*$M$191)&gt;$M$193,$M$193-SUM($AA194:AE194),AF4*$M$191)),2)</f>
        <v>0</v>
      </c>
      <c r="AG194" s="42">
        <f>ROUND(IF(SUM($AA194:AF194)&gt;$M$193,0,IF((SUM($AA194:AF194)+AG4*$M$191)&gt;$M$193,$M$193-SUM($AA194:AF194),AG4*$M$191)),2)</f>
        <v>0</v>
      </c>
      <c r="AH194" s="42">
        <f>ROUND(IF(SUM($AA194:AG194)&gt;$M$193,0,IF((SUM($AA194:AG194)+AH4*$M$191)&gt;$M$193,$M$193-SUM($AA194:AG194),AH4*$M$191)),2)</f>
        <v>0</v>
      </c>
      <c r="AI194" s="42">
        <f>ROUND(IF(SUM($AA194:AH194)&gt;$M$193,0,IF((SUM($AA194:AH194)+AI4*$M$191)&gt;$M$193,$M$193-SUM($AA194:AH194),AI4*$M$191)),2)</f>
        <v>0</v>
      </c>
      <c r="AJ194" s="42">
        <f>ROUND(IF(SUM($AA194:AI194)&gt;$M$193,0,IF((SUM($AA194:AI194)+AJ4*$M$191)&gt;$M$193,$M$193-SUM($AA194:AI194),AJ4*$M$191)),2)</f>
        <v>0</v>
      </c>
      <c r="AK194" s="42">
        <f>ROUND(IF(SUM($AA194:AJ194)&gt;$M$193,0,IF((SUM($AA194:AJ194)+AK4*$M$191)&gt;$M$193,$M$193-SUM($AA194:AJ194),AK4*$M$191)),2)</f>
        <v>0</v>
      </c>
      <c r="AL194" s="42">
        <f>ROUND(IF(SUM($AA194:AK194)&gt;$M$193,0,IF((SUM($AA194:AK194)+AL4*$M$191)&gt;$M$193,$M$193-SUM($AA194:AK194),AL4*$M$191)),2)</f>
        <v>0</v>
      </c>
      <c r="AM194" s="42">
        <f>ROUND(IF(SUM($N194:N194)&gt;$M$193,0,IF((SUM($N194:N194)+AM4*$M$191)&gt;$M$193,$M$193-SUM($N194:N194),AM4*$M$191)),2)</f>
        <v>53.33</v>
      </c>
      <c r="AN194" s="42">
        <f>ROUND(IF(SUM($AM194:AM194)&gt;$M$193,0,IF((SUM($AM194:AM194)+AN4*$M$191)&gt;$M$193,$M$193-SUM($AM194:AM194),AN4*$M$191)),2)</f>
        <v>2.67</v>
      </c>
      <c r="AO194" s="42">
        <f>ROUND(IF(SUM($AM194:AN194)&gt;$M$193,0,IF((SUM($AM194:AN194)+AO4*$M$191)&gt;$M$193,$M$193-SUM($AM194:AN194),AO4*$M$191)),2)</f>
        <v>0</v>
      </c>
      <c r="AP194" s="42">
        <f>ROUND(IF(SUM($AM194:AO194)&gt;$M$193,0,IF((SUM($AM194:AO194)+AP4*$M$191)&gt;$M$193,$M$193-SUM($AM194:AO194),AP4*$M$191)),2)</f>
        <v>0</v>
      </c>
      <c r="AQ194" s="42">
        <f>ROUND(IF(SUM($AM194:AP194)&gt;$M$193,0,IF((SUM($AM194:AP194)+AQ4*$M$191)&gt;$M$193,$M$193-SUM($AM194:AP194),AQ4*$M$191)),2)</f>
        <v>0</v>
      </c>
      <c r="AR194" s="42">
        <f>ROUND(IF(SUM($AM194:AQ194)&gt;$M$193,0,IF((SUM($AM194:AQ194)+AR4*$M$191)&gt;$M$193,$M$193-SUM($AM194:AQ194),AR4*$M$191)),2)</f>
        <v>0</v>
      </c>
      <c r="AS194" s="42">
        <f>ROUND(IF(SUM($AM194:AR194)&gt;$M$193,0,IF((SUM($AM194:AR194)+AS4*$M$191)&gt;$M$193,$M$193-SUM($AM194:AR194),AS4*$M$191)),2)</f>
        <v>0</v>
      </c>
      <c r="AT194" s="42">
        <f>ROUND(IF(SUM($AM194:AS194)&gt;$M$193,0,IF((SUM($AM194:AS194)+AT4*$M$191)&gt;$M$193,$M$193-SUM($AM194:AS194),AT4*$M$191)),2)</f>
        <v>0</v>
      </c>
      <c r="AU194" s="42">
        <f>ROUND(IF(SUM($AM194:AT194)&gt;$M$193,0,IF((SUM($AM194:AT194)+AU4*$M$191)&gt;$M$193,$M$193-SUM($AM194:AT194),AU4*$M$191)),2)</f>
        <v>0</v>
      </c>
      <c r="AV194" s="42">
        <f>ROUND(IF(SUM($AM194:AU194)&gt;$M$193,0,IF((SUM($AM194:AU194)+AV4*$M$191)&gt;$M$193,$M$193-SUM($AM194:AU194),AV4*$M$191)),2)</f>
        <v>0</v>
      </c>
      <c r="AW194" s="42">
        <f>ROUND(IF(SUM($AM194:AV194)&gt;$M$193,0,IF((SUM($AM194:AV194)+AW4*$M$191)&gt;$M$193,$M$193-SUM($AM194:AV194),AW4*$M$191)),2)</f>
        <v>0</v>
      </c>
      <c r="AX194" s="42">
        <f>ROUND(IF(SUM($AM194:AW194)&gt;$M$193,0,IF((SUM($AM194:AW194)+AX4*$M$191)&gt;$M$193,$M$193-SUM($AM194:AW194),AX4*$M$191)),2)</f>
        <v>0</v>
      </c>
    </row>
    <row r="195" spans="1:50" x14ac:dyDescent="0.3">
      <c r="A195" s="38" t="str">
        <f>A5</f>
        <v>Lead Network Programmer</v>
      </c>
      <c r="O195" s="42">
        <f>ROUND(IF(SUM($N195:N195)&gt;$M$193,0,IF((SUM($N195:N195)+O5*$M$191)&gt;$M$193,$M$193-SUM($N195:N195),O5*$M$191)),2)</f>
        <v>0</v>
      </c>
      <c r="P195" s="42">
        <f>ROUND(IF(SUM($O195:O195)&gt;$M$193,0,IF((SUM($O195:O195)+P5*$M$191)&gt;$M$193,$M$193-SUM($O195:O195),P5*$M$191)),2)</f>
        <v>53.33</v>
      </c>
      <c r="Q195" s="42">
        <f>ROUND(IF(SUM($O195:P195)&gt;$M$193,0,IF((SUM($O195:P195)+Q5*$M$191)&gt;$M$193,$M$193-SUM($O195:P195),Q5*$M$191)),2)</f>
        <v>2.67</v>
      </c>
      <c r="R195" s="42">
        <f>ROUND(IF(SUM($O195:Q195)&gt;$M$193,0,IF((SUM($O195:Q195)+R5*$M$191)&gt;$M$193,$M$193-SUM($O195:Q195),R5*$M$191)),2)</f>
        <v>0</v>
      </c>
      <c r="S195" s="42">
        <f>ROUND(IF(SUM($O195:R195)&gt;$M$193,0,IF((SUM($O195:R195)+S5*$M$191)&gt;$M$193,$M$193-SUM($O195:R195),S5*$M$191)),2)</f>
        <v>0</v>
      </c>
      <c r="T195" s="42">
        <f>ROUND(IF(SUM($O195:S195)&gt;$M$193,0,IF((SUM($O195:S195)+T5*$M$191)&gt;$M$193,$M$193-SUM($O195:S195),T5*$M$191)),2)</f>
        <v>0</v>
      </c>
      <c r="U195" s="42">
        <f>ROUND(IF(SUM($O195:T195)&gt;$M$193,0,IF((SUM($O195:T195)+U5*$M$191)&gt;$M$193,$M$193-SUM($O195:T195),U5*$M$191)),2)</f>
        <v>0</v>
      </c>
      <c r="V195" s="42">
        <f>ROUND(IF(SUM($O195:U195)&gt;$M$193,0,IF((SUM($O195:U195)+V5*$M$191)&gt;$M$193,$M$193-SUM($O195:U195),V5*$M$191)),2)</f>
        <v>0</v>
      </c>
      <c r="W195" s="42">
        <f>ROUND(IF(SUM($O195:V195)&gt;$M$193,0,IF((SUM($O195:V195)+W5*$M$191)&gt;$M$193,$M$193-SUM($O195:V195),W5*$M$191)),2)</f>
        <v>0</v>
      </c>
      <c r="X195" s="42">
        <f>ROUND(IF(SUM($O195:W195)&gt;$M$193,0,IF((SUM($O195:W195)+X5*$M$191)&gt;$M$193,$M$193-SUM($O195:W195),X5*$M$191)),2)</f>
        <v>0</v>
      </c>
      <c r="Y195" s="42">
        <f>ROUND(IF(SUM($O195:X195)&gt;$M$193,0,IF((SUM($O195:X195)+Y5*$M$191)&gt;$M$193,$M$193-SUM($O195:X195),Y5*$M$191)),2)</f>
        <v>0</v>
      </c>
      <c r="Z195" s="42">
        <f>ROUND(IF(SUM($O195:Y195)&gt;$M$193,0,IF((SUM($O195:Y195)+Z5*$M$191)&gt;$M$193,$M$193-SUM($O195:Y195),Z5*$M$191)),2)</f>
        <v>0</v>
      </c>
      <c r="AA195" s="42">
        <f>ROUND(IF(SUM($N195:N195)&gt;$M$193,0,IF((SUM($N195:N195)+AA5*$M$191)&gt;$M$193,$M$193-SUM($N195:N195),AA5*$M$191)),2)</f>
        <v>53.33</v>
      </c>
      <c r="AB195" s="42">
        <f>ROUND(IF(SUM($AA195:AA195)&gt;$M$193,0,IF((SUM($AA195:AA195)+AB5*$M$191)&gt;$M$193,$M$193-SUM($AA195:AA195),AB5*$M$191)),2)</f>
        <v>2.67</v>
      </c>
      <c r="AC195" s="42">
        <f>ROUND(IF(SUM($AA195:AB195)&gt;$M$193,0,IF((SUM($AA195:AB195)+AC5*$M$191)&gt;$M$193,$M$193-SUM($AA195:AB195),AC5*$M$191)),2)</f>
        <v>0</v>
      </c>
      <c r="AD195" s="42">
        <f>ROUND(IF(SUM($AA195:AC195)&gt;$M$193,0,IF((SUM($AA195:AC195)+AD5*$M$191)&gt;$M$193,$M$193-SUM($AA195:AC195),AD5*$M$191)),2)</f>
        <v>0</v>
      </c>
      <c r="AE195" s="42">
        <f>ROUND(IF(SUM($AA195:AD195)&gt;$M$193,0,IF((SUM($AA195:AD195)+AE5*$M$191)&gt;$M$193,$M$193-SUM($AA195:AD195),AE5*$M$191)),2)</f>
        <v>0</v>
      </c>
      <c r="AF195" s="42">
        <f>ROUND(IF(SUM($AA195:AE195)&gt;$M$193,0,IF((SUM($AA195:AE195)+AF5*$M$191)&gt;$M$193,$M$193-SUM($AA195:AE195),AF5*$M$191)),2)</f>
        <v>0</v>
      </c>
      <c r="AG195" s="42">
        <f>ROUND(IF(SUM($AA195:AF195)&gt;$M$193,0,IF((SUM($AA195:AF195)+AG5*$M$191)&gt;$M$193,$M$193-SUM($AA195:AF195),AG5*$M$191)),2)</f>
        <v>0</v>
      </c>
      <c r="AH195" s="42">
        <f>ROUND(IF(SUM($AA195:AG195)&gt;$M$193,0,IF((SUM($AA195:AG195)+AH5*$M$191)&gt;$M$193,$M$193-SUM($AA195:AG195),AH5*$M$191)),2)</f>
        <v>0</v>
      </c>
      <c r="AI195" s="42">
        <f>ROUND(IF(SUM($AA195:AH195)&gt;$M$193,0,IF((SUM($AA195:AH195)+AI5*$M$191)&gt;$M$193,$M$193-SUM($AA195:AH195),AI5*$M$191)),2)</f>
        <v>0</v>
      </c>
      <c r="AJ195" s="42">
        <f>ROUND(IF(SUM($AA195:AI195)&gt;$M$193,0,IF((SUM($AA195:AI195)+AJ5*$M$191)&gt;$M$193,$M$193-SUM($AA195:AI195),AJ5*$M$191)),2)</f>
        <v>0</v>
      </c>
      <c r="AK195" s="42">
        <f>ROUND(IF(SUM($AA195:AJ195)&gt;$M$193,0,IF((SUM($AA195:AJ195)+AK5*$M$191)&gt;$M$193,$M$193-SUM($AA195:AJ195),AK5*$M$191)),2)</f>
        <v>0</v>
      </c>
      <c r="AL195" s="42">
        <f>ROUND(IF(SUM($AA195:AK195)&gt;$M$193,0,IF((SUM($AA195:AK195)+AL5*$M$191)&gt;$M$193,$M$193-SUM($AA195:AK195),AL5*$M$191)),2)</f>
        <v>0</v>
      </c>
      <c r="AM195" s="42">
        <f>ROUND(IF(SUM($N195:N195)&gt;$M$193,0,IF((SUM($N195:N195)+AM5*$M$191)&gt;$M$193,$M$193-SUM($N195:N195),AM5*$M$191)),2)</f>
        <v>53.33</v>
      </c>
      <c r="AN195" s="42">
        <f>ROUND(IF(SUM($AM195:AM195)&gt;$M$193,0,IF((SUM($AM195:AM195)+AN5*$M$191)&gt;$M$193,$M$193-SUM($AM195:AM195),AN5*$M$191)),2)</f>
        <v>2.67</v>
      </c>
      <c r="AO195" s="42">
        <f>ROUND(IF(SUM($AM195:AN195)&gt;$M$193,0,IF((SUM($AM195:AN195)+AO5*$M$191)&gt;$M$193,$M$193-SUM($AM195:AN195),AO5*$M$191)),2)</f>
        <v>0</v>
      </c>
      <c r="AP195" s="42">
        <f>ROUND(IF(SUM($AM195:AO195)&gt;$M$193,0,IF((SUM($AM195:AO195)+AP5*$M$191)&gt;$M$193,$M$193-SUM($AM195:AO195),AP5*$M$191)),2)</f>
        <v>0</v>
      </c>
      <c r="AQ195" s="42">
        <f>ROUND(IF(SUM($AM195:AP195)&gt;$M$193,0,IF((SUM($AM195:AP195)+AQ5*$M$191)&gt;$M$193,$M$193-SUM($AM195:AP195),AQ5*$M$191)),2)</f>
        <v>0</v>
      </c>
      <c r="AR195" s="42">
        <f>ROUND(IF(SUM($AM195:AQ195)&gt;$M$193,0,IF((SUM($AM195:AQ195)+AR5*$M$191)&gt;$M$193,$M$193-SUM($AM195:AQ195),AR5*$M$191)),2)</f>
        <v>0</v>
      </c>
      <c r="AS195" s="42">
        <f>ROUND(IF(SUM($AM195:AR195)&gt;$M$193,0,IF((SUM($AM195:AR195)+AS5*$M$191)&gt;$M$193,$M$193-SUM($AM195:AR195),AS5*$M$191)),2)</f>
        <v>0</v>
      </c>
      <c r="AT195" s="42">
        <f>ROUND(IF(SUM($AM195:AS195)&gt;$M$193,0,IF((SUM($AM195:AS195)+AT5*$M$191)&gt;$M$193,$M$193-SUM($AM195:AS195),AT5*$M$191)),2)</f>
        <v>0</v>
      </c>
      <c r="AU195" s="42">
        <f>ROUND(IF(SUM($AM195:AT195)&gt;$M$193,0,IF((SUM($AM195:AT195)+AU5*$M$191)&gt;$M$193,$M$193-SUM($AM195:AT195),AU5*$M$191)),2)</f>
        <v>0</v>
      </c>
      <c r="AV195" s="42">
        <f>ROUND(IF(SUM($AM195:AU195)&gt;$M$193,0,IF((SUM($AM195:AU195)+AV5*$M$191)&gt;$M$193,$M$193-SUM($AM195:AU195),AV5*$M$191)),2)</f>
        <v>0</v>
      </c>
      <c r="AW195" s="42">
        <f>ROUND(IF(SUM($AM195:AV195)&gt;$M$193,0,IF((SUM($AM195:AV195)+AW5*$M$191)&gt;$M$193,$M$193-SUM($AM195:AV195),AW5*$M$191)),2)</f>
        <v>0</v>
      </c>
      <c r="AX195" s="42">
        <f>ROUND(IF(SUM($AM195:AW195)&gt;$M$193,0,IF((SUM($AM195:AW195)+AX5*$M$191)&gt;$M$193,$M$193-SUM($AM195:AW195),AX5*$M$191)),2)</f>
        <v>0</v>
      </c>
    </row>
    <row r="196" spans="1:50" x14ac:dyDescent="0.3">
      <c r="A196" s="38" t="str">
        <f>A6</f>
        <v>R&amp;D Project Manager</v>
      </c>
      <c r="O196" s="42">
        <f>ROUND(IF(SUM($N196:N196)&gt;$M$193,0,IF((SUM($N196:N196)+O6*$M$191)&gt;$M$193,$M$193-SUM($N196:N196),O6*$M$191)),2)</f>
        <v>0</v>
      </c>
      <c r="P196" s="42">
        <f>ROUND(IF(SUM($O196:O196)&gt;$M$193,0,IF((SUM($O196:O196)+P6*$M$191)&gt;$M$193,$M$193-SUM($O196:O196),P6*$M$191)),2)</f>
        <v>0</v>
      </c>
      <c r="Q196" s="42">
        <f>ROUND(IF(SUM($O196:P196)&gt;$M$193,0,IF((SUM($O196:P196)+Q6*$M$191)&gt;$M$193,$M$193-SUM($O196:P196),Q6*$M$191)),2)</f>
        <v>0</v>
      </c>
      <c r="R196" s="42">
        <f>ROUND(IF(SUM($O196:Q196)&gt;$M$193,0,IF((SUM($O196:Q196)+R6*$M$191)&gt;$M$193,$M$193-SUM($O196:Q196),R6*$M$191)),2)</f>
        <v>0</v>
      </c>
      <c r="S196" s="42">
        <f>ROUND(IF(SUM($O196:R196)&gt;$M$193,0,IF((SUM($O196:R196)+S6*$M$191)&gt;$M$193,$M$193-SUM($O196:R196),S6*$M$191)),2)</f>
        <v>0</v>
      </c>
      <c r="T196" s="42">
        <f>ROUND(IF(SUM($O196:S196)&gt;$M$193,0,IF((SUM($O196:S196)+T6*$M$191)&gt;$M$193,$M$193-SUM($O196:S196),T6*$M$191)),2)</f>
        <v>0</v>
      </c>
      <c r="U196" s="42">
        <f>ROUND(IF(SUM($O196:T196)&gt;$M$193,0,IF((SUM($O196:T196)+U6*$M$191)&gt;$M$193,$M$193-SUM($O196:T196),U6*$M$191)),2)</f>
        <v>0</v>
      </c>
      <c r="V196" s="42">
        <f>ROUND(IF(SUM($O196:U196)&gt;$M$193,0,IF((SUM($O196:U196)+V6*$M$191)&gt;$M$193,$M$193-SUM($O196:U196),V6*$M$191)),2)</f>
        <v>0</v>
      </c>
      <c r="W196" s="42">
        <f>ROUND(IF(SUM($O196:V196)&gt;$M$193,0,IF((SUM($O196:V196)+W6*$M$191)&gt;$M$193,$M$193-SUM($O196:V196),W6*$M$191)),2)</f>
        <v>0</v>
      </c>
      <c r="X196" s="42">
        <f>ROUND(IF(SUM($O196:W196)&gt;$M$193,0,IF((SUM($O196:W196)+X6*$M$191)&gt;$M$193,$M$193-SUM($O196:W196),X6*$M$191)),2)</f>
        <v>0</v>
      </c>
      <c r="Y196" s="42">
        <f>ROUND(IF(SUM($O196:X196)&gt;$M$193,0,IF((SUM($O196:X196)+Y6*$M$191)&gt;$M$193,$M$193-SUM($O196:X196),Y6*$M$191)),2)</f>
        <v>0</v>
      </c>
      <c r="Z196" s="42">
        <f>ROUND(IF(SUM($O196:Y196)&gt;$M$193,0,IF((SUM($O196:Y196)+Z6*$M$191)&gt;$M$193,$M$193-SUM($O196:Y196),Z6*$M$191)),2)</f>
        <v>0</v>
      </c>
      <c r="AA196" s="42">
        <f>ROUND(IF(SUM($N196:N196)&gt;$M$193,0,IF((SUM($N196:N196)+AA6*$M$191)&gt;$M$193,$M$193-SUM($N196:N196),AA6*$M$191)),2)</f>
        <v>0</v>
      </c>
      <c r="AB196" s="42">
        <f>ROUND(IF(SUM($AA196:AA196)&gt;$M$193,0,IF((SUM($AA196:AA196)+AB6*$M$191)&gt;$M$193,$M$193-SUM($AA196:AA196),AB6*$M$191)),2)</f>
        <v>0</v>
      </c>
      <c r="AC196" s="42">
        <f>ROUND(IF(SUM($AA196:AB196)&gt;$M$193,0,IF((SUM($AA196:AB196)+AC6*$M$191)&gt;$M$193,$M$193-SUM($AA196:AB196),AC6*$M$191)),2)</f>
        <v>0</v>
      </c>
      <c r="AD196" s="42">
        <f>ROUND(IF(SUM($AA196:AC196)&gt;$M$193,0,IF((SUM($AA196:AC196)+AD6*$M$191)&gt;$M$193,$M$193-SUM($AA196:AC196),AD6*$M$191)),2)</f>
        <v>0</v>
      </c>
      <c r="AE196" s="42">
        <f>ROUND(IF(SUM($AA196:AD196)&gt;$M$193,0,IF((SUM($AA196:AD196)+AE6*$M$191)&gt;$M$193,$M$193-SUM($AA196:AD196),AE6*$M$191)),2)</f>
        <v>0</v>
      </c>
      <c r="AF196" s="42">
        <f>ROUND(IF(SUM($AA196:AE196)&gt;$M$193,0,IF((SUM($AA196:AE196)+AF6*$M$191)&gt;$M$193,$M$193-SUM($AA196:AE196),AF6*$M$191)),2)</f>
        <v>0</v>
      </c>
      <c r="AG196" s="42">
        <f>ROUND(IF(SUM($AA196:AF196)&gt;$M$193,0,IF((SUM($AA196:AF196)+AG6*$M$191)&gt;$M$193,$M$193-SUM($AA196:AF196),AG6*$M$191)),2)</f>
        <v>0</v>
      </c>
      <c r="AH196" s="42">
        <f>ROUND(IF(SUM($AA196:AG196)&gt;$M$193,0,IF((SUM($AA196:AG196)+AH6*$M$191)&gt;$M$193,$M$193-SUM($AA196:AG196),AH6*$M$191)),2)</f>
        <v>0</v>
      </c>
      <c r="AI196" s="42">
        <f>ROUND(IF(SUM($AA196:AH196)&gt;$M$193,0,IF((SUM($AA196:AH196)+AI6*$M$191)&gt;$M$193,$M$193-SUM($AA196:AH196),AI6*$M$191)),2)</f>
        <v>0</v>
      </c>
      <c r="AJ196" s="42">
        <f>ROUND(IF(SUM($AA196:AI196)&gt;$M$193,0,IF((SUM($AA196:AI196)+AJ6*$M$191)&gt;$M$193,$M$193-SUM($AA196:AI196),AJ6*$M$191)),2)</f>
        <v>0</v>
      </c>
      <c r="AK196" s="42">
        <f>ROUND(IF(SUM($AA196:AJ196)&gt;$M$193,0,IF((SUM($AA196:AJ196)+AK6*$M$191)&gt;$M$193,$M$193-SUM($AA196:AJ196),AK6*$M$191)),2)</f>
        <v>0</v>
      </c>
      <c r="AL196" s="42">
        <f>ROUND(IF(SUM($AA196:AK196)&gt;$M$193,0,IF((SUM($AA196:AK196)+AL6*$M$191)&gt;$M$193,$M$193-SUM($AA196:AK196),AL6*$M$191)),2)</f>
        <v>0</v>
      </c>
      <c r="AM196" s="42">
        <f>ROUND(IF(SUM($N196:N196)&gt;$M$193,0,IF((SUM($N196:N196)+AM6*$M$191)&gt;$M$193,$M$193-SUM($N196:N196),AM6*$M$191)),2)</f>
        <v>53.33</v>
      </c>
      <c r="AN196" s="42">
        <f>ROUND(IF(SUM($AM196:AM196)&gt;$M$193,0,IF((SUM($AM196:AM196)+AN6*$M$191)&gt;$M$193,$M$193-SUM($AM196:AM196),AN6*$M$191)),2)</f>
        <v>2.67</v>
      </c>
      <c r="AO196" s="42">
        <f>ROUND(IF(SUM($AM196:AN196)&gt;$M$193,0,IF((SUM($AM196:AN196)+AO6*$M$191)&gt;$M$193,$M$193-SUM($AM196:AN196),AO6*$M$191)),2)</f>
        <v>0</v>
      </c>
      <c r="AP196" s="42">
        <f>ROUND(IF(SUM($AM196:AO196)&gt;$M$193,0,IF((SUM($AM196:AO196)+AP6*$M$191)&gt;$M$193,$M$193-SUM($AM196:AO196),AP6*$M$191)),2)</f>
        <v>0</v>
      </c>
      <c r="AQ196" s="42">
        <f>ROUND(IF(SUM($AM196:AP196)&gt;$M$193,0,IF((SUM($AM196:AP196)+AQ6*$M$191)&gt;$M$193,$M$193-SUM($AM196:AP196),AQ6*$M$191)),2)</f>
        <v>0</v>
      </c>
      <c r="AR196" s="42">
        <f>ROUND(IF(SUM($AM196:AQ196)&gt;$M$193,0,IF((SUM($AM196:AQ196)+AR6*$M$191)&gt;$M$193,$M$193-SUM($AM196:AQ196),AR6*$M$191)),2)</f>
        <v>0</v>
      </c>
      <c r="AS196" s="42">
        <f>ROUND(IF(SUM($AM196:AR196)&gt;$M$193,0,IF((SUM($AM196:AR196)+AS6*$M$191)&gt;$M$193,$M$193-SUM($AM196:AR196),AS6*$M$191)),2)</f>
        <v>0</v>
      </c>
      <c r="AT196" s="42">
        <f>ROUND(IF(SUM($AM196:AS196)&gt;$M$193,0,IF((SUM($AM196:AS196)+AT6*$M$191)&gt;$M$193,$M$193-SUM($AM196:AS196),AT6*$M$191)),2)</f>
        <v>0</v>
      </c>
      <c r="AU196" s="42">
        <f>ROUND(IF(SUM($AM196:AT196)&gt;$M$193,0,IF((SUM($AM196:AT196)+AU6*$M$191)&gt;$M$193,$M$193-SUM($AM196:AT196),AU6*$M$191)),2)</f>
        <v>0</v>
      </c>
      <c r="AV196" s="42">
        <f>ROUND(IF(SUM($AM196:AU196)&gt;$M$193,0,IF((SUM($AM196:AU196)+AV6*$M$191)&gt;$M$193,$M$193-SUM($AM196:AU196),AV6*$M$191)),2)</f>
        <v>0</v>
      </c>
      <c r="AW196" s="42">
        <f>ROUND(IF(SUM($AM196:AV196)&gt;$M$193,0,IF((SUM($AM196:AV196)+AW6*$M$191)&gt;$M$193,$M$193-SUM($AM196:AV196),AW6*$M$191)),2)</f>
        <v>0</v>
      </c>
      <c r="AX196" s="42">
        <f>ROUND(IF(SUM($AM196:AW196)&gt;$M$193,0,IF((SUM($AM196:AW196)+AX6*$M$191)&gt;$M$193,$M$193-SUM($AM196:AW196),AX6*$M$191)),2)</f>
        <v>0</v>
      </c>
    </row>
    <row r="197" spans="1:50" x14ac:dyDescent="0.3">
      <c r="A197" s="38" t="str">
        <f t="shared" ref="A197" si="68">A7</f>
        <v>Software Product Marketing Manager (Inbound)</v>
      </c>
      <c r="O197" s="42">
        <f>ROUND(IF(SUM($N197:N197)&gt;$M$193,0,IF((SUM($N197:N197)+O7*$M$191)&gt;$M$193,$M$193-SUM($N197:N197),O7*$M$191)),2)</f>
        <v>0</v>
      </c>
      <c r="P197" s="42">
        <f>ROUND(IF(SUM($O197:O197)&gt;$M$193,0,IF((SUM($O197:O197)+P7*$M$191)&gt;$M$193,$M$193-SUM($O197:O197),P7*$M$191)),2)</f>
        <v>0</v>
      </c>
      <c r="Q197" s="42">
        <f>ROUND(IF(SUM($O197:P197)&gt;$M$193,0,IF((SUM($O197:P197)+Q7*$M$191)&gt;$M$193,$M$193-SUM($O197:P197),Q7*$M$191)),2)</f>
        <v>0</v>
      </c>
      <c r="R197" s="42">
        <f>ROUND(IF(SUM($O197:Q197)&gt;$M$193,0,IF((SUM($O197:Q197)+R7*$M$191)&gt;$M$193,$M$193-SUM($O197:Q197),R7*$M$191)),2)</f>
        <v>0</v>
      </c>
      <c r="S197" s="42">
        <f>ROUND(IF(SUM($O197:R197)&gt;$M$193,0,IF((SUM($O197:R197)+S7*$M$191)&gt;$M$193,$M$193-SUM($O197:R197),S7*$M$191)),2)</f>
        <v>53.33</v>
      </c>
      <c r="T197" s="42">
        <f>ROUND(IF(SUM($O197:S197)&gt;$M$193,0,IF((SUM($O197:S197)+T7*$M$191)&gt;$M$193,$M$193-SUM($O197:S197),T7*$M$191)),2)</f>
        <v>2.67</v>
      </c>
      <c r="U197" s="42">
        <f>ROUND(IF(SUM($O197:T197)&gt;$M$193,0,IF((SUM($O197:T197)+U7*$M$191)&gt;$M$193,$M$193-SUM($O197:T197),U7*$M$191)),2)</f>
        <v>0</v>
      </c>
      <c r="V197" s="42">
        <f>ROUND(IF(SUM($O197:U197)&gt;$M$193,0,IF((SUM($O197:U197)+V7*$M$191)&gt;$M$193,$M$193-SUM($O197:U197),V7*$M$191)),2)</f>
        <v>0</v>
      </c>
      <c r="W197" s="42">
        <f>ROUND(IF(SUM($O197:V197)&gt;$M$193,0,IF((SUM($O197:V197)+W7*$M$191)&gt;$M$193,$M$193-SUM($O197:V197),W7*$M$191)),2)</f>
        <v>0</v>
      </c>
      <c r="X197" s="42">
        <f>ROUND(IF(SUM($O197:W197)&gt;$M$193,0,IF((SUM($O197:W197)+X7*$M$191)&gt;$M$193,$M$193-SUM($O197:W197),X7*$M$191)),2)</f>
        <v>0</v>
      </c>
      <c r="Y197" s="42">
        <f>ROUND(IF(SUM($O197:X197)&gt;$M$193,0,IF((SUM($O197:X197)+Y7*$M$191)&gt;$M$193,$M$193-SUM($O197:X197),Y7*$M$191)),2)</f>
        <v>0</v>
      </c>
      <c r="Z197" s="42">
        <f>ROUND(IF(SUM($O197:Y197)&gt;$M$193,0,IF((SUM($O197:Y197)+Z7*$M$191)&gt;$M$193,$M$193-SUM($O197:Y197),Z7*$M$191)),2)</f>
        <v>0</v>
      </c>
      <c r="AA197" s="42">
        <f>ROUND(IF(SUM($N197:N197)&gt;$M$193,0,IF((SUM($N197:N197)+AA7*$M$191)&gt;$M$193,$M$193-SUM($N197:N197),AA7*$M$191)),2)</f>
        <v>53.33</v>
      </c>
      <c r="AB197" s="42">
        <f>ROUND(IF(SUM($AA197:AA197)&gt;$M$193,0,IF((SUM($AA197:AA197)+AB7*$M$191)&gt;$M$193,$M$193-SUM($AA197:AA197),AB7*$M$191)),2)</f>
        <v>2.67</v>
      </c>
      <c r="AC197" s="42">
        <f>ROUND(IF(SUM($AA197:AB197)&gt;$M$193,0,IF((SUM($AA197:AB197)+AC7*$M$191)&gt;$M$193,$M$193-SUM($AA197:AB197),AC7*$M$191)),2)</f>
        <v>0</v>
      </c>
      <c r="AD197" s="42">
        <f>ROUND(IF(SUM($AA197:AC197)&gt;$M$193,0,IF((SUM($AA197:AC197)+AD7*$M$191)&gt;$M$193,$M$193-SUM($AA197:AC197),AD7*$M$191)),2)</f>
        <v>0</v>
      </c>
      <c r="AE197" s="42">
        <f>ROUND(IF(SUM($AA197:AD197)&gt;$M$193,0,IF((SUM($AA197:AD197)+AE7*$M$191)&gt;$M$193,$M$193-SUM($AA197:AD197),AE7*$M$191)),2)</f>
        <v>0</v>
      </c>
      <c r="AF197" s="42">
        <f>ROUND(IF(SUM($AA197:AE197)&gt;$M$193,0,IF((SUM($AA197:AE197)+AF7*$M$191)&gt;$M$193,$M$193-SUM($AA197:AE197),AF7*$M$191)),2)</f>
        <v>0</v>
      </c>
      <c r="AG197" s="42">
        <f>ROUND(IF(SUM($AA197:AF197)&gt;$M$193,0,IF((SUM($AA197:AF197)+AG7*$M$191)&gt;$M$193,$M$193-SUM($AA197:AF197),AG7*$M$191)),2)</f>
        <v>0</v>
      </c>
      <c r="AH197" s="42">
        <f>ROUND(IF(SUM($AA197:AG197)&gt;$M$193,0,IF((SUM($AA197:AG197)+AH7*$M$191)&gt;$M$193,$M$193-SUM($AA197:AG197),AH7*$M$191)),2)</f>
        <v>0</v>
      </c>
      <c r="AI197" s="42">
        <f>ROUND(IF(SUM($AA197:AH197)&gt;$M$193,0,IF((SUM($AA197:AH197)+AI7*$M$191)&gt;$M$193,$M$193-SUM($AA197:AH197),AI7*$M$191)),2)</f>
        <v>0</v>
      </c>
      <c r="AJ197" s="42">
        <f>ROUND(IF(SUM($AA197:AI197)&gt;$M$193,0,IF((SUM($AA197:AI197)+AJ7*$M$191)&gt;$M$193,$M$193-SUM($AA197:AI197),AJ7*$M$191)),2)</f>
        <v>0</v>
      </c>
      <c r="AK197" s="42">
        <f>ROUND(IF(SUM($AA197:AJ197)&gt;$M$193,0,IF((SUM($AA197:AJ197)+AK7*$M$191)&gt;$M$193,$M$193-SUM($AA197:AJ197),AK7*$M$191)),2)</f>
        <v>0</v>
      </c>
      <c r="AL197" s="42">
        <f>ROUND(IF(SUM($AA197:AK197)&gt;$M$193,0,IF((SUM($AA197:AK197)+AL7*$M$191)&gt;$M$193,$M$193-SUM($AA197:AK197),AL7*$M$191)),2)</f>
        <v>0</v>
      </c>
      <c r="AM197" s="42">
        <f>ROUND(IF(SUM($N197:N197)&gt;$M$193,0,IF((SUM($N197:N197)+AM7*$M$191)&gt;$M$193,$M$193-SUM($N197:N197),AM7*$M$191)),2)</f>
        <v>53.33</v>
      </c>
      <c r="AN197" s="42">
        <f>ROUND(IF(SUM($AM197:AM197)&gt;$M$193,0,IF((SUM($AM197:AM197)+AN7*$M$191)&gt;$M$193,$M$193-SUM($AM197:AM197),AN7*$M$191)),2)</f>
        <v>2.67</v>
      </c>
      <c r="AO197" s="42">
        <f>ROUND(IF(SUM($AM197:AN197)&gt;$M$193,0,IF((SUM($AM197:AN197)+AO7*$M$191)&gt;$M$193,$M$193-SUM($AM197:AN197),AO7*$M$191)),2)</f>
        <v>0</v>
      </c>
      <c r="AP197" s="42">
        <f>ROUND(IF(SUM($AM197:AO197)&gt;$M$193,0,IF((SUM($AM197:AO197)+AP7*$M$191)&gt;$M$193,$M$193-SUM($AM197:AO197),AP7*$M$191)),2)</f>
        <v>0</v>
      </c>
      <c r="AQ197" s="42">
        <f>ROUND(IF(SUM($AM197:AP197)&gt;$M$193,0,IF((SUM($AM197:AP197)+AQ7*$M$191)&gt;$M$193,$M$193-SUM($AM197:AP197),AQ7*$M$191)),2)</f>
        <v>0</v>
      </c>
      <c r="AR197" s="42">
        <f>ROUND(IF(SUM($AM197:AQ197)&gt;$M$193,0,IF((SUM($AM197:AQ197)+AR7*$M$191)&gt;$M$193,$M$193-SUM($AM197:AQ197),AR7*$M$191)),2)</f>
        <v>0</v>
      </c>
      <c r="AS197" s="42">
        <f>ROUND(IF(SUM($AM197:AR197)&gt;$M$193,0,IF((SUM($AM197:AR197)+AS7*$M$191)&gt;$M$193,$M$193-SUM($AM197:AR197),AS7*$M$191)),2)</f>
        <v>0</v>
      </c>
      <c r="AT197" s="42">
        <f>ROUND(IF(SUM($AM197:AS197)&gt;$M$193,0,IF((SUM($AM197:AS197)+AT7*$M$191)&gt;$M$193,$M$193-SUM($AM197:AS197),AT7*$M$191)),2)</f>
        <v>0</v>
      </c>
      <c r="AU197" s="42">
        <f>ROUND(IF(SUM($AM197:AT197)&gt;$M$193,0,IF((SUM($AM197:AT197)+AU7*$M$191)&gt;$M$193,$M$193-SUM($AM197:AT197),AU7*$M$191)),2)</f>
        <v>0</v>
      </c>
      <c r="AV197" s="42">
        <f>ROUND(IF(SUM($AM197:AU197)&gt;$M$193,0,IF((SUM($AM197:AU197)+AV7*$M$191)&gt;$M$193,$M$193-SUM($AM197:AU197),AV7*$M$191)),2)</f>
        <v>0</v>
      </c>
      <c r="AW197" s="42">
        <f>ROUND(IF(SUM($AM197:AV197)&gt;$M$193,0,IF((SUM($AM197:AV197)+AW7*$M$191)&gt;$M$193,$M$193-SUM($AM197:AV197),AW7*$M$191)),2)</f>
        <v>0</v>
      </c>
      <c r="AX197" s="42">
        <f>ROUND(IF(SUM($AM197:AW197)&gt;$M$193,0,IF((SUM($AM197:AW197)+AX7*$M$191)&gt;$M$193,$M$193-SUM($AM197:AW197),AX7*$M$191)),2)</f>
        <v>0</v>
      </c>
    </row>
    <row r="198" spans="1:50" x14ac:dyDescent="0.3">
      <c r="A198" s="38" t="str">
        <f t="shared" ref="A198:A215" si="69">A8</f>
        <v>Marcomm Manager (Outbound)</v>
      </c>
      <c r="O198" s="42">
        <f>ROUND(IF(SUM($N198:N198)&gt;$M$193,0,IF((SUM($N198:N198)+O8*$M$191)&gt;$M$193,$M$193-SUM($N198:N198),O8*$M$191)),2)</f>
        <v>0</v>
      </c>
      <c r="P198" s="42">
        <f>ROUND(IF(SUM($O198:O198)&gt;$M$193,0,IF((SUM($O198:O198)+P8*$M$191)&gt;$M$193,$M$193-SUM($O198:O198),P8*$M$191)),2)</f>
        <v>0</v>
      </c>
      <c r="Q198" s="42">
        <f>ROUND(IF(SUM($O198:P198)&gt;$M$193,0,IF((SUM($O198:P198)+Q8*$M$191)&gt;$M$193,$M$193-SUM($O198:P198),Q8*$M$191)),2)</f>
        <v>0</v>
      </c>
      <c r="R198" s="42">
        <f>ROUND(IF(SUM($O198:Q198)&gt;$M$193,0,IF((SUM($O198:Q198)+R8*$M$191)&gt;$M$193,$M$193-SUM($O198:Q198),R8*$M$191)),2)</f>
        <v>0</v>
      </c>
      <c r="S198" s="42">
        <f>ROUND(IF(SUM($O198:R198)&gt;$M$193,0,IF((SUM($O198:R198)+S8*$M$191)&gt;$M$193,$M$193-SUM($O198:R198),S8*$M$191)),2)</f>
        <v>0</v>
      </c>
      <c r="T198" s="42">
        <f>ROUND(IF(SUM($O198:S198)&gt;$M$193,0,IF((SUM($O198:S198)+T8*$M$191)&gt;$M$193,$M$193-SUM($O198:S198),T8*$M$191)),2)</f>
        <v>0</v>
      </c>
      <c r="U198" s="42">
        <f>ROUND(IF(SUM($O198:T198)&gt;$M$193,0,IF((SUM($O198:T198)+U8*$M$191)&gt;$M$193,$M$193-SUM($O198:T198),U8*$M$191)),2)</f>
        <v>0</v>
      </c>
      <c r="V198" s="42">
        <f>ROUND(IF(SUM($O198:U198)&gt;$M$193,0,IF((SUM($O198:U198)+V8*$M$191)&gt;$M$193,$M$193-SUM($O198:U198),V8*$M$191)),2)</f>
        <v>0</v>
      </c>
      <c r="W198" s="42">
        <f>ROUND(IF(SUM($O198:V198)&gt;$M$193,0,IF((SUM($O198:V198)+W8*$M$191)&gt;$M$193,$M$193-SUM($O198:V198),W8*$M$191)),2)</f>
        <v>0</v>
      </c>
      <c r="X198" s="42">
        <f>ROUND(IF(SUM($O198:W198)&gt;$M$193,0,IF((SUM($O198:W198)+X8*$M$191)&gt;$M$193,$M$193-SUM($O198:W198),X8*$M$191)),2)</f>
        <v>53.33</v>
      </c>
      <c r="Y198" s="42">
        <f>ROUND(IF(SUM($O198:X198)&gt;$M$193,0,IF((SUM($O198:X198)+Y8*$M$191)&gt;$M$193,$M$193-SUM($O198:X198),Y8*$M$191)),2)</f>
        <v>2.67</v>
      </c>
      <c r="Z198" s="42">
        <f>ROUND(IF(SUM($O198:Y198)&gt;$M$193,0,IF((SUM($O198:Y198)+Z8*$M$191)&gt;$M$193,$M$193-SUM($O198:Y198),Z8*$M$191)),2)</f>
        <v>0</v>
      </c>
      <c r="AA198" s="42">
        <f>ROUND(IF(SUM($N198:N198)&gt;$M$193,0,IF((SUM($N198:N198)+AA8*$M$191)&gt;$M$193,$M$193-SUM($N198:N198),AA8*$M$191)),2)</f>
        <v>53.33</v>
      </c>
      <c r="AB198" s="42">
        <f>ROUND(IF(SUM($AA198:AA198)&gt;$M$193,0,IF((SUM($AA198:AA198)+AB8*$M$191)&gt;$M$193,$M$193-SUM($AA198:AA198),AB8*$M$191)),2)</f>
        <v>2.67</v>
      </c>
      <c r="AC198" s="42">
        <f>ROUND(IF(SUM($AA198:AB198)&gt;$M$193,0,IF((SUM($AA198:AB198)+AC8*$M$191)&gt;$M$193,$M$193-SUM($AA198:AB198),AC8*$M$191)),2)</f>
        <v>0</v>
      </c>
      <c r="AD198" s="42">
        <f>ROUND(IF(SUM($AA198:AC198)&gt;$M$193,0,IF((SUM($AA198:AC198)+AD8*$M$191)&gt;$M$193,$M$193-SUM($AA198:AC198),AD8*$M$191)),2)</f>
        <v>0</v>
      </c>
      <c r="AE198" s="42">
        <f>ROUND(IF(SUM($AA198:AD198)&gt;$M$193,0,IF((SUM($AA198:AD198)+AE8*$M$191)&gt;$M$193,$M$193-SUM($AA198:AD198),AE8*$M$191)),2)</f>
        <v>0</v>
      </c>
      <c r="AF198" s="42">
        <f>ROUND(IF(SUM($AA198:AE198)&gt;$M$193,0,IF((SUM($AA198:AE198)+AF8*$M$191)&gt;$M$193,$M$193-SUM($AA198:AE198),AF8*$M$191)),2)</f>
        <v>0</v>
      </c>
      <c r="AG198" s="42">
        <f>ROUND(IF(SUM($AA198:AF198)&gt;$M$193,0,IF((SUM($AA198:AF198)+AG8*$M$191)&gt;$M$193,$M$193-SUM($AA198:AF198),AG8*$M$191)),2)</f>
        <v>0</v>
      </c>
      <c r="AH198" s="42">
        <f>ROUND(IF(SUM($AA198:AG198)&gt;$M$193,0,IF((SUM($AA198:AG198)+AH8*$M$191)&gt;$M$193,$M$193-SUM($AA198:AG198),AH8*$M$191)),2)</f>
        <v>0</v>
      </c>
      <c r="AI198" s="42">
        <f>ROUND(IF(SUM($AA198:AH198)&gt;$M$193,0,IF((SUM($AA198:AH198)+AI8*$M$191)&gt;$M$193,$M$193-SUM($AA198:AH198),AI8*$M$191)),2)</f>
        <v>0</v>
      </c>
      <c r="AJ198" s="42">
        <f>ROUND(IF(SUM($AA198:AI198)&gt;$M$193,0,IF((SUM($AA198:AI198)+AJ8*$M$191)&gt;$M$193,$M$193-SUM($AA198:AI198),AJ8*$M$191)),2)</f>
        <v>0</v>
      </c>
      <c r="AK198" s="42">
        <f>ROUND(IF(SUM($AA198:AJ198)&gt;$M$193,0,IF((SUM($AA198:AJ198)+AK8*$M$191)&gt;$M$193,$M$193-SUM($AA198:AJ198),AK8*$M$191)),2)</f>
        <v>0</v>
      </c>
      <c r="AL198" s="42">
        <f>ROUND(IF(SUM($AA198:AK198)&gt;$M$193,0,IF((SUM($AA198:AK198)+AL8*$M$191)&gt;$M$193,$M$193-SUM($AA198:AK198),AL8*$M$191)),2)</f>
        <v>0</v>
      </c>
      <c r="AM198" s="42">
        <f>ROUND(IF(SUM($N198:N198)&gt;$M$193,0,IF((SUM($N198:N198)+AM8*$M$191)&gt;$M$193,$M$193-SUM($N198:N198),AM8*$M$191)),2)</f>
        <v>53.33</v>
      </c>
      <c r="AN198" s="42">
        <f>ROUND(IF(SUM($AM198:AM198)&gt;$M$193,0,IF((SUM($AM198:AM198)+AN8*$M$191)&gt;$M$193,$M$193-SUM($AM198:AM198),AN8*$M$191)),2)</f>
        <v>2.67</v>
      </c>
      <c r="AO198" s="42">
        <f>ROUND(IF(SUM($AM198:AN198)&gt;$M$193,0,IF((SUM($AM198:AN198)+AO8*$M$191)&gt;$M$193,$M$193-SUM($AM198:AN198),AO8*$M$191)),2)</f>
        <v>0</v>
      </c>
      <c r="AP198" s="42">
        <f>ROUND(IF(SUM($AM198:AO198)&gt;$M$193,0,IF((SUM($AM198:AO198)+AP8*$M$191)&gt;$M$193,$M$193-SUM($AM198:AO198),AP8*$M$191)),2)</f>
        <v>0</v>
      </c>
      <c r="AQ198" s="42">
        <f>ROUND(IF(SUM($AM198:AP198)&gt;$M$193,0,IF((SUM($AM198:AP198)+AQ8*$M$191)&gt;$M$193,$M$193-SUM($AM198:AP198),AQ8*$M$191)),2)</f>
        <v>0</v>
      </c>
      <c r="AR198" s="42">
        <f>ROUND(IF(SUM($AM198:AQ198)&gt;$M$193,0,IF((SUM($AM198:AQ198)+AR8*$M$191)&gt;$M$193,$M$193-SUM($AM198:AQ198),AR8*$M$191)),2)</f>
        <v>0</v>
      </c>
      <c r="AS198" s="42">
        <f>ROUND(IF(SUM($AM198:AR198)&gt;$M$193,0,IF((SUM($AM198:AR198)+AS8*$M$191)&gt;$M$193,$M$193-SUM($AM198:AR198),AS8*$M$191)),2)</f>
        <v>0</v>
      </c>
      <c r="AT198" s="42">
        <f>ROUND(IF(SUM($AM198:AS198)&gt;$M$193,0,IF((SUM($AM198:AS198)+AT8*$M$191)&gt;$M$193,$M$193-SUM($AM198:AS198),AT8*$M$191)),2)</f>
        <v>0</v>
      </c>
      <c r="AU198" s="42">
        <f>ROUND(IF(SUM($AM198:AT198)&gt;$M$193,0,IF((SUM($AM198:AT198)+AU8*$M$191)&gt;$M$193,$M$193-SUM($AM198:AT198),AU8*$M$191)),2)</f>
        <v>0</v>
      </c>
      <c r="AV198" s="42">
        <f>ROUND(IF(SUM($AM198:AU198)&gt;$M$193,0,IF((SUM($AM198:AU198)+AV8*$M$191)&gt;$M$193,$M$193-SUM($AM198:AU198),AV8*$M$191)),2)</f>
        <v>0</v>
      </c>
      <c r="AW198" s="42">
        <f>ROUND(IF(SUM($AM198:AV198)&gt;$M$193,0,IF((SUM($AM198:AV198)+AW8*$M$191)&gt;$M$193,$M$193-SUM($AM198:AV198),AW8*$M$191)),2)</f>
        <v>0</v>
      </c>
      <c r="AX198" s="42">
        <f>ROUND(IF(SUM($AM198:AW198)&gt;$M$193,0,IF((SUM($AM198:AW198)+AX8*$M$191)&gt;$M$193,$M$193-SUM($AM198:AW198),AX8*$M$191)),2)</f>
        <v>0</v>
      </c>
    </row>
    <row r="199" spans="1:50" x14ac:dyDescent="0.3">
      <c r="A199" s="38" t="str">
        <f t="shared" si="69"/>
        <v>Software/Services VP</v>
      </c>
      <c r="O199" s="42">
        <f>ROUND(IF(SUM($N199:N199)&gt;$M$193,0,IF((SUM($N199:N199)+O9*$M$191)&gt;$M$193,$M$193-SUM($N199:N199),O9*$M$191)),2)</f>
        <v>56</v>
      </c>
      <c r="P199" s="42">
        <f>ROUND(IF(SUM($O199:O199)&gt;$M$193,0,IF((SUM($O199:O199)+P9*$M$191)&gt;$M$193,$M$193-SUM($O199:O199),P9*$M$191)),2)</f>
        <v>0</v>
      </c>
      <c r="Q199" s="42">
        <f>ROUND(IF(SUM($O199:P199)&gt;$M$193,0,IF((SUM($O199:P199)+Q9*$M$191)&gt;$M$193,$M$193-SUM($O199:P199),Q9*$M$191)),2)</f>
        <v>0</v>
      </c>
      <c r="R199" s="42">
        <f>ROUND(IF(SUM($O199:Q199)&gt;$M$193,0,IF((SUM($O199:Q199)+R9*$M$191)&gt;$M$193,$M$193-SUM($O199:Q199),R9*$M$191)),2)</f>
        <v>0</v>
      </c>
      <c r="S199" s="42">
        <f>ROUND(IF(SUM($O199:R199)&gt;$M$193,0,IF((SUM($O199:R199)+S9*$M$191)&gt;$M$193,$M$193-SUM($O199:R199),S9*$M$191)),2)</f>
        <v>0</v>
      </c>
      <c r="T199" s="42">
        <f>ROUND(IF(SUM($O199:S199)&gt;$M$193,0,IF((SUM($O199:S199)+T9*$M$191)&gt;$M$193,$M$193-SUM($O199:S199),T9*$M$191)),2)</f>
        <v>0</v>
      </c>
      <c r="U199" s="42">
        <f>ROUND(IF(SUM($O199:T199)&gt;$M$193,0,IF((SUM($O199:T199)+U9*$M$191)&gt;$M$193,$M$193-SUM($O199:T199),U9*$M$191)),2)</f>
        <v>0</v>
      </c>
      <c r="V199" s="42">
        <f>ROUND(IF(SUM($O199:U199)&gt;$M$193,0,IF((SUM($O199:U199)+V9*$M$191)&gt;$M$193,$M$193-SUM($O199:U199),V9*$M$191)),2)</f>
        <v>0</v>
      </c>
      <c r="W199" s="42">
        <f>ROUND(IF(SUM($O199:V199)&gt;$M$193,0,IF((SUM($O199:V199)+W9*$M$191)&gt;$M$193,$M$193-SUM($O199:V199),W9*$M$191)),2)</f>
        <v>0</v>
      </c>
      <c r="X199" s="42">
        <f>ROUND(IF(SUM($O199:W199)&gt;$M$193,0,IF((SUM($O199:W199)+X9*$M$191)&gt;$M$193,$M$193-SUM($O199:W199),X9*$M$191)),2)</f>
        <v>0</v>
      </c>
      <c r="Y199" s="42">
        <f>ROUND(IF(SUM($O199:X199)&gt;$M$193,0,IF((SUM($O199:X199)+Y9*$M$191)&gt;$M$193,$M$193-SUM($O199:X199),Y9*$M$191)),2)</f>
        <v>0</v>
      </c>
      <c r="Z199" s="42">
        <f>ROUND(IF(SUM($O199:Y199)&gt;$M$193,0,IF((SUM($O199:Y199)+Z9*$M$191)&gt;$M$193,$M$193-SUM($O199:Y199),Z9*$M$191)),2)</f>
        <v>0</v>
      </c>
      <c r="AA199" s="42">
        <f>ROUND(IF(SUM($N199:N199)&gt;$M$193,0,IF((SUM($N199:N199)+AA9*$M$191)&gt;$M$193,$M$193-SUM($N199:N199),AA9*$M$191)),2)</f>
        <v>56</v>
      </c>
      <c r="AB199" s="42">
        <f>ROUND(IF(SUM($AA199:AA199)&gt;$M$193,0,IF((SUM($AA199:AA199)+AB9*$M$191)&gt;$M$193,$M$193-SUM($AA199:AA199),AB9*$M$191)),2)</f>
        <v>0</v>
      </c>
      <c r="AC199" s="42">
        <f>ROUND(IF(SUM($AA199:AB199)&gt;$M$193,0,IF((SUM($AA199:AB199)+AC9*$M$191)&gt;$M$193,$M$193-SUM($AA199:AB199),AC9*$M$191)),2)</f>
        <v>0</v>
      </c>
      <c r="AD199" s="42">
        <f>ROUND(IF(SUM($AA199:AC199)&gt;$M$193,0,IF((SUM($AA199:AC199)+AD9*$M$191)&gt;$M$193,$M$193-SUM($AA199:AC199),AD9*$M$191)),2)</f>
        <v>0</v>
      </c>
      <c r="AE199" s="42">
        <f>ROUND(IF(SUM($AA199:AD199)&gt;$M$193,0,IF((SUM($AA199:AD199)+AE9*$M$191)&gt;$M$193,$M$193-SUM($AA199:AD199),AE9*$M$191)),2)</f>
        <v>0</v>
      </c>
      <c r="AF199" s="42">
        <f>ROUND(IF(SUM($AA199:AE199)&gt;$M$193,0,IF((SUM($AA199:AE199)+AF9*$M$191)&gt;$M$193,$M$193-SUM($AA199:AE199),AF9*$M$191)),2)</f>
        <v>0</v>
      </c>
      <c r="AG199" s="42">
        <f>ROUND(IF(SUM($AA199:AF199)&gt;$M$193,0,IF((SUM($AA199:AF199)+AG9*$M$191)&gt;$M$193,$M$193-SUM($AA199:AF199),AG9*$M$191)),2)</f>
        <v>0</v>
      </c>
      <c r="AH199" s="42">
        <f>ROUND(IF(SUM($AA199:AG199)&gt;$M$193,0,IF((SUM($AA199:AG199)+AH9*$M$191)&gt;$M$193,$M$193-SUM($AA199:AG199),AH9*$M$191)),2)</f>
        <v>0</v>
      </c>
      <c r="AI199" s="42">
        <f>ROUND(IF(SUM($AA199:AH199)&gt;$M$193,0,IF((SUM($AA199:AH199)+AI9*$M$191)&gt;$M$193,$M$193-SUM($AA199:AH199),AI9*$M$191)),2)</f>
        <v>0</v>
      </c>
      <c r="AJ199" s="42">
        <f>ROUND(IF(SUM($AA199:AI199)&gt;$M$193,0,IF((SUM($AA199:AI199)+AJ9*$M$191)&gt;$M$193,$M$193-SUM($AA199:AI199),AJ9*$M$191)),2)</f>
        <v>0</v>
      </c>
      <c r="AK199" s="42">
        <f>ROUND(IF(SUM($AA199:AJ199)&gt;$M$193,0,IF((SUM($AA199:AJ199)+AK9*$M$191)&gt;$M$193,$M$193-SUM($AA199:AJ199),AK9*$M$191)),2)</f>
        <v>0</v>
      </c>
      <c r="AL199" s="42">
        <f>ROUND(IF(SUM($AA199:AK199)&gt;$M$193,0,IF((SUM($AA199:AK199)+AL9*$M$191)&gt;$M$193,$M$193-SUM($AA199:AK199),AL9*$M$191)),2)</f>
        <v>0</v>
      </c>
      <c r="AM199" s="42">
        <f>ROUND(IF(SUM($N199:N199)&gt;$M$193,0,IF((SUM($N199:N199)+AM9*$M$191)&gt;$M$193,$M$193-SUM($N199:N199),AM9*$M$191)),2)</f>
        <v>56</v>
      </c>
      <c r="AN199" s="42">
        <f>ROUND(IF(SUM($AM199:AM199)&gt;$M$193,0,IF((SUM($AM199:AM199)+AN9*$M$191)&gt;$M$193,$M$193-SUM($AM199:AM199),AN9*$M$191)),2)</f>
        <v>0</v>
      </c>
      <c r="AO199" s="42">
        <f>ROUND(IF(SUM($AM199:AN199)&gt;$M$193,0,IF((SUM($AM199:AN199)+AO9*$M$191)&gt;$M$193,$M$193-SUM($AM199:AN199),AO9*$M$191)),2)</f>
        <v>0</v>
      </c>
      <c r="AP199" s="42">
        <f>ROUND(IF(SUM($AM199:AO199)&gt;$M$193,0,IF((SUM($AM199:AO199)+AP9*$M$191)&gt;$M$193,$M$193-SUM($AM199:AO199),AP9*$M$191)),2)</f>
        <v>0</v>
      </c>
      <c r="AQ199" s="42">
        <f>ROUND(IF(SUM($AM199:AP199)&gt;$M$193,0,IF((SUM($AM199:AP199)+AQ9*$M$191)&gt;$M$193,$M$193-SUM($AM199:AP199),AQ9*$M$191)),2)</f>
        <v>0</v>
      </c>
      <c r="AR199" s="42">
        <f>ROUND(IF(SUM($AM199:AQ199)&gt;$M$193,0,IF((SUM($AM199:AQ199)+AR9*$M$191)&gt;$M$193,$M$193-SUM($AM199:AQ199),AR9*$M$191)),2)</f>
        <v>0</v>
      </c>
      <c r="AS199" s="42">
        <f>ROUND(IF(SUM($AM199:AR199)&gt;$M$193,0,IF((SUM($AM199:AR199)+AS9*$M$191)&gt;$M$193,$M$193-SUM($AM199:AR199),AS9*$M$191)),2)</f>
        <v>0</v>
      </c>
      <c r="AT199" s="42">
        <f>ROUND(IF(SUM($AM199:AS199)&gt;$M$193,0,IF((SUM($AM199:AS199)+AT9*$M$191)&gt;$M$193,$M$193-SUM($AM199:AS199),AT9*$M$191)),2)</f>
        <v>0</v>
      </c>
      <c r="AU199" s="42">
        <f>ROUND(IF(SUM($AM199:AT199)&gt;$M$193,0,IF((SUM($AM199:AT199)+AU9*$M$191)&gt;$M$193,$M$193-SUM($AM199:AT199),AU9*$M$191)),2)</f>
        <v>0</v>
      </c>
      <c r="AV199" s="42">
        <f>ROUND(IF(SUM($AM199:AU199)&gt;$M$193,0,IF((SUM($AM199:AU199)+AV9*$M$191)&gt;$M$193,$M$193-SUM($AM199:AU199),AV9*$M$191)),2)</f>
        <v>0</v>
      </c>
      <c r="AW199" s="42">
        <f>ROUND(IF(SUM($AM199:AV199)&gt;$M$193,0,IF((SUM($AM199:AV199)+AW9*$M$191)&gt;$M$193,$M$193-SUM($AM199:AV199),AW9*$M$191)),2)</f>
        <v>0</v>
      </c>
      <c r="AX199" s="42">
        <f>ROUND(IF(SUM($AM199:AW199)&gt;$M$193,0,IF((SUM($AM199:AW199)+AX9*$M$191)&gt;$M$193,$M$193-SUM($AM199:AW199),AX9*$M$191)),2)</f>
        <v>0</v>
      </c>
    </row>
    <row r="200" spans="1:50" x14ac:dyDescent="0.3">
      <c r="A200" s="38" t="str">
        <f t="shared" si="69"/>
        <v>Software Sales Director</v>
      </c>
      <c r="O200" s="42">
        <f>ROUND(IF(SUM($N200:N200)&gt;$M$193,0,IF((SUM($N200:N200)+O10*$M$191)&gt;$M$193,$M$193-SUM($N200:N200),O10*$M$191)),2)</f>
        <v>0</v>
      </c>
      <c r="P200" s="42">
        <f>ROUND(IF(SUM($O200:O200)&gt;$M$193,0,IF((SUM($O200:O200)+P10*$M$191)&gt;$M$193,$M$193-SUM($O200:O200),P10*$M$191)),2)</f>
        <v>0</v>
      </c>
      <c r="Q200" s="42">
        <f>ROUND(IF(SUM($O200:P200)&gt;$M$193,0,IF((SUM($O200:P200)+Q10*$M$191)&gt;$M$193,$M$193-SUM($O200:P200),Q10*$M$191)),2)</f>
        <v>0</v>
      </c>
      <c r="R200" s="42">
        <f>ROUND(IF(SUM($O200:Q200)&gt;$M$193,0,IF((SUM($O200:Q200)+R10*$M$191)&gt;$M$193,$M$193-SUM($O200:Q200),R10*$M$191)),2)</f>
        <v>0</v>
      </c>
      <c r="S200" s="42">
        <f>ROUND(IF(SUM($O200:R200)&gt;$M$193,0,IF((SUM($O200:R200)+S10*$M$191)&gt;$M$193,$M$193-SUM($O200:R200),S10*$M$191)),2)</f>
        <v>0</v>
      </c>
      <c r="T200" s="42">
        <f>ROUND(IF(SUM($O200:S200)&gt;$M$193,0,IF((SUM($O200:S200)+T10*$M$191)&gt;$M$193,$M$193-SUM($O200:S200),T10*$M$191)),2)</f>
        <v>0</v>
      </c>
      <c r="U200" s="42">
        <f>ROUND(IF(SUM($O200:T200)&gt;$M$193,0,IF((SUM($O200:T200)+U10*$M$191)&gt;$M$193,$M$193-SUM($O200:T200),U10*$M$191)),2)</f>
        <v>0</v>
      </c>
      <c r="V200" s="42">
        <f>ROUND(IF(SUM($O200:U200)&gt;$M$193,0,IF((SUM($O200:U200)+V10*$M$191)&gt;$M$193,$M$193-SUM($O200:U200),V10*$M$191)),2)</f>
        <v>56</v>
      </c>
      <c r="W200" s="42">
        <f>ROUND(IF(SUM($O200:V200)&gt;$M$193,0,IF((SUM($O200:V200)+W10*$M$191)&gt;$M$193,$M$193-SUM($O200:V200),W10*$M$191)),2)</f>
        <v>0</v>
      </c>
      <c r="X200" s="42">
        <f>ROUND(IF(SUM($O200:W200)&gt;$M$193,0,IF((SUM($O200:W200)+X10*$M$191)&gt;$M$193,$M$193-SUM($O200:W200),X10*$M$191)),2)</f>
        <v>0</v>
      </c>
      <c r="Y200" s="42">
        <f>ROUND(IF(SUM($O200:X200)&gt;$M$193,0,IF((SUM($O200:X200)+Y10*$M$191)&gt;$M$193,$M$193-SUM($O200:X200),Y10*$M$191)),2)</f>
        <v>0</v>
      </c>
      <c r="Z200" s="42">
        <f>ROUND(IF(SUM($O200:Y200)&gt;$M$193,0,IF((SUM($O200:Y200)+Z10*$M$191)&gt;$M$193,$M$193-SUM($O200:Y200),Z10*$M$191)),2)</f>
        <v>0</v>
      </c>
      <c r="AA200" s="42">
        <f>ROUND(IF(SUM($N200:N200)&gt;$M$193,0,IF((SUM($N200:N200)+AA10*$M$191)&gt;$M$193,$M$193-SUM($N200:N200),AA10*$M$191)),2)</f>
        <v>56</v>
      </c>
      <c r="AB200" s="42">
        <f>ROUND(IF(SUM($AA200:AA200)&gt;$M$193,0,IF((SUM($AA200:AA200)+AB10*$M$191)&gt;$M$193,$M$193-SUM($AA200:AA200),AB10*$M$191)),2)</f>
        <v>0</v>
      </c>
      <c r="AC200" s="42">
        <f>ROUND(IF(SUM($AA200:AB200)&gt;$M$193,0,IF((SUM($AA200:AB200)+AC10*$M$191)&gt;$M$193,$M$193-SUM($AA200:AB200),AC10*$M$191)),2)</f>
        <v>0</v>
      </c>
      <c r="AD200" s="42">
        <f>ROUND(IF(SUM($AA200:AC200)&gt;$M$193,0,IF((SUM($AA200:AC200)+AD10*$M$191)&gt;$M$193,$M$193-SUM($AA200:AC200),AD10*$M$191)),2)</f>
        <v>0</v>
      </c>
      <c r="AE200" s="42">
        <f>ROUND(IF(SUM($AA200:AD200)&gt;$M$193,0,IF((SUM($AA200:AD200)+AE10*$M$191)&gt;$M$193,$M$193-SUM($AA200:AD200),AE10*$M$191)),2)</f>
        <v>0</v>
      </c>
      <c r="AF200" s="42">
        <f>ROUND(IF(SUM($AA200:AE200)&gt;$M$193,0,IF((SUM($AA200:AE200)+AF10*$M$191)&gt;$M$193,$M$193-SUM($AA200:AE200),AF10*$M$191)),2)</f>
        <v>0</v>
      </c>
      <c r="AG200" s="42">
        <f>ROUND(IF(SUM($AA200:AF200)&gt;$M$193,0,IF((SUM($AA200:AF200)+AG10*$M$191)&gt;$M$193,$M$193-SUM($AA200:AF200),AG10*$M$191)),2)</f>
        <v>0</v>
      </c>
      <c r="AH200" s="42">
        <f>ROUND(IF(SUM($AA200:AG200)&gt;$M$193,0,IF((SUM($AA200:AG200)+AH10*$M$191)&gt;$M$193,$M$193-SUM($AA200:AG200),AH10*$M$191)),2)</f>
        <v>0</v>
      </c>
      <c r="AI200" s="42">
        <f>ROUND(IF(SUM($AA200:AH200)&gt;$M$193,0,IF((SUM($AA200:AH200)+AI10*$M$191)&gt;$M$193,$M$193-SUM($AA200:AH200),AI10*$M$191)),2)</f>
        <v>0</v>
      </c>
      <c r="AJ200" s="42">
        <f>ROUND(IF(SUM($AA200:AI200)&gt;$M$193,0,IF((SUM($AA200:AI200)+AJ10*$M$191)&gt;$M$193,$M$193-SUM($AA200:AI200),AJ10*$M$191)),2)</f>
        <v>0</v>
      </c>
      <c r="AK200" s="42">
        <f>ROUND(IF(SUM($AA200:AJ200)&gt;$M$193,0,IF((SUM($AA200:AJ200)+AK10*$M$191)&gt;$M$193,$M$193-SUM($AA200:AJ200),AK10*$M$191)),2)</f>
        <v>0</v>
      </c>
      <c r="AL200" s="42">
        <f>ROUND(IF(SUM($AA200:AK200)&gt;$M$193,0,IF((SUM($AA200:AK200)+AL10*$M$191)&gt;$M$193,$M$193-SUM($AA200:AK200),AL10*$M$191)),2)</f>
        <v>0</v>
      </c>
      <c r="AM200" s="42">
        <f>ROUND(IF(SUM($N200:N200)&gt;$M$193,0,IF((SUM($N200:N200)+AM10*$M$191)&gt;$M$193,$M$193-SUM($N200:N200),AM10*$M$191)),2)</f>
        <v>56</v>
      </c>
      <c r="AN200" s="42">
        <f>ROUND(IF(SUM($AM200:AM200)&gt;$M$193,0,IF((SUM($AM200:AM200)+AN10*$M$191)&gt;$M$193,$M$193-SUM($AM200:AM200),AN10*$M$191)),2)</f>
        <v>0</v>
      </c>
      <c r="AO200" s="42">
        <f>ROUND(IF(SUM($AM200:AN200)&gt;$M$193,0,IF((SUM($AM200:AN200)+AO10*$M$191)&gt;$M$193,$M$193-SUM($AM200:AN200),AO10*$M$191)),2)</f>
        <v>0</v>
      </c>
      <c r="AP200" s="42">
        <f>ROUND(IF(SUM($AM200:AO200)&gt;$M$193,0,IF((SUM($AM200:AO200)+AP10*$M$191)&gt;$M$193,$M$193-SUM($AM200:AO200),AP10*$M$191)),2)</f>
        <v>0</v>
      </c>
      <c r="AQ200" s="42">
        <f>ROUND(IF(SUM($AM200:AP200)&gt;$M$193,0,IF((SUM($AM200:AP200)+AQ10*$M$191)&gt;$M$193,$M$193-SUM($AM200:AP200),AQ10*$M$191)),2)</f>
        <v>0</v>
      </c>
      <c r="AR200" s="42">
        <f>ROUND(IF(SUM($AM200:AQ200)&gt;$M$193,0,IF((SUM($AM200:AQ200)+AR10*$M$191)&gt;$M$193,$M$193-SUM($AM200:AQ200),AR10*$M$191)),2)</f>
        <v>0</v>
      </c>
      <c r="AS200" s="42">
        <f>ROUND(IF(SUM($AM200:AR200)&gt;$M$193,0,IF((SUM($AM200:AR200)+AS10*$M$191)&gt;$M$193,$M$193-SUM($AM200:AR200),AS10*$M$191)),2)</f>
        <v>0</v>
      </c>
      <c r="AT200" s="42">
        <f>ROUND(IF(SUM($AM200:AS200)&gt;$M$193,0,IF((SUM($AM200:AS200)+AT10*$M$191)&gt;$M$193,$M$193-SUM($AM200:AS200),AT10*$M$191)),2)</f>
        <v>0</v>
      </c>
      <c r="AU200" s="42">
        <f>ROUND(IF(SUM($AM200:AT200)&gt;$M$193,0,IF((SUM($AM200:AT200)+AU10*$M$191)&gt;$M$193,$M$193-SUM($AM200:AT200),AU10*$M$191)),2)</f>
        <v>0</v>
      </c>
      <c r="AV200" s="42">
        <f>ROUND(IF(SUM($AM200:AU200)&gt;$M$193,0,IF((SUM($AM200:AU200)+AV10*$M$191)&gt;$M$193,$M$193-SUM($AM200:AU200),AV10*$M$191)),2)</f>
        <v>0</v>
      </c>
      <c r="AW200" s="42">
        <f>ROUND(IF(SUM($AM200:AV200)&gt;$M$193,0,IF((SUM($AM200:AV200)+AW10*$M$191)&gt;$M$193,$M$193-SUM($AM200:AV200),AW10*$M$191)),2)</f>
        <v>0</v>
      </c>
      <c r="AX200" s="42">
        <f>ROUND(IF(SUM($AM200:AW200)&gt;$M$193,0,IF((SUM($AM200:AW200)+AX10*$M$191)&gt;$M$193,$M$193-SUM($AM200:AW200),AX10*$M$191)),2)</f>
        <v>0</v>
      </c>
    </row>
    <row r="201" spans="1:50" x14ac:dyDescent="0.3">
      <c r="A201" s="38" t="str">
        <f t="shared" si="69"/>
        <v>Software Channel Director</v>
      </c>
      <c r="O201" s="42">
        <f>ROUND(IF(SUM($N201:N201)&gt;$M$193,0,IF((SUM($N201:N201)+O11*$M$191)&gt;$M$193,$M$193-SUM($N201:N201),O11*$M$191)),2)</f>
        <v>0</v>
      </c>
      <c r="P201" s="42">
        <f>ROUND(IF(SUM($O201:O201)&gt;$M$193,0,IF((SUM($O201:O201)+P11*$M$191)&gt;$M$193,$M$193-SUM($O201:O201),P11*$M$191)),2)</f>
        <v>0</v>
      </c>
      <c r="Q201" s="42">
        <f>ROUND(IF(SUM($O201:P201)&gt;$M$193,0,IF((SUM($O201:P201)+Q11*$M$191)&gt;$M$193,$M$193-SUM($O201:P201),Q11*$M$191)),2)</f>
        <v>0</v>
      </c>
      <c r="R201" s="42">
        <f>ROUND(IF(SUM($O201:Q201)&gt;$M$193,0,IF((SUM($O201:Q201)+R11*$M$191)&gt;$M$193,$M$193-SUM($O201:Q201),R11*$M$191)),2)</f>
        <v>0</v>
      </c>
      <c r="S201" s="42">
        <f>ROUND(IF(SUM($O201:R201)&gt;$M$193,0,IF((SUM($O201:R201)+S11*$M$191)&gt;$M$193,$M$193-SUM($O201:R201),S11*$M$191)),2)</f>
        <v>56</v>
      </c>
      <c r="T201" s="42">
        <f>ROUND(IF(SUM($O201:S201)&gt;$M$193,0,IF((SUM($O201:S201)+T11*$M$191)&gt;$M$193,$M$193-SUM($O201:S201),T11*$M$191)),2)</f>
        <v>0</v>
      </c>
      <c r="U201" s="42">
        <f>ROUND(IF(SUM($O201:T201)&gt;$M$193,0,IF((SUM($O201:T201)+U11*$M$191)&gt;$M$193,$M$193-SUM($O201:T201),U11*$M$191)),2)</f>
        <v>0</v>
      </c>
      <c r="V201" s="42">
        <f>ROUND(IF(SUM($O201:U201)&gt;$M$193,0,IF((SUM($O201:U201)+V11*$M$191)&gt;$M$193,$M$193-SUM($O201:U201),V11*$M$191)),2)</f>
        <v>0</v>
      </c>
      <c r="W201" s="42">
        <f>ROUND(IF(SUM($O201:V201)&gt;$M$193,0,IF((SUM($O201:V201)+W11*$M$191)&gt;$M$193,$M$193-SUM($O201:V201),W11*$M$191)),2)</f>
        <v>0</v>
      </c>
      <c r="X201" s="42">
        <f>ROUND(IF(SUM($O201:W201)&gt;$M$193,0,IF((SUM($O201:W201)+X11*$M$191)&gt;$M$193,$M$193-SUM($O201:W201),X11*$M$191)),2)</f>
        <v>0</v>
      </c>
      <c r="Y201" s="42">
        <f>ROUND(IF(SUM($O201:X201)&gt;$M$193,0,IF((SUM($O201:X201)+Y11*$M$191)&gt;$M$193,$M$193-SUM($O201:X201),Y11*$M$191)),2)</f>
        <v>0</v>
      </c>
      <c r="Z201" s="42">
        <f>ROUND(IF(SUM($O201:Y201)&gt;$M$193,0,IF((SUM($O201:Y201)+Z11*$M$191)&gt;$M$193,$M$193-SUM($O201:Y201),Z11*$M$191)),2)</f>
        <v>0</v>
      </c>
      <c r="AA201" s="42">
        <f>ROUND(IF(SUM($N201:N201)&gt;$M$193,0,IF((SUM($N201:N201)+AA11*$M$191)&gt;$M$193,$M$193-SUM($N201:N201),AA11*$M$191)),2)</f>
        <v>56</v>
      </c>
      <c r="AB201" s="42">
        <f>ROUND(IF(SUM($AA201:AA201)&gt;$M$193,0,IF((SUM($AA201:AA201)+AB11*$M$191)&gt;$M$193,$M$193-SUM($AA201:AA201),AB11*$M$191)),2)</f>
        <v>0</v>
      </c>
      <c r="AC201" s="42">
        <f>ROUND(IF(SUM($AA201:AB201)&gt;$M$193,0,IF((SUM($AA201:AB201)+AC11*$M$191)&gt;$M$193,$M$193-SUM($AA201:AB201),AC11*$M$191)),2)</f>
        <v>0</v>
      </c>
      <c r="AD201" s="42">
        <f>ROUND(IF(SUM($AA201:AC201)&gt;$M$193,0,IF((SUM($AA201:AC201)+AD11*$M$191)&gt;$M$193,$M$193-SUM($AA201:AC201),AD11*$M$191)),2)</f>
        <v>0</v>
      </c>
      <c r="AE201" s="42">
        <f>ROUND(IF(SUM($AA201:AD201)&gt;$M$193,0,IF((SUM($AA201:AD201)+AE11*$M$191)&gt;$M$193,$M$193-SUM($AA201:AD201),AE11*$M$191)),2)</f>
        <v>0</v>
      </c>
      <c r="AF201" s="42">
        <f>ROUND(IF(SUM($AA201:AE201)&gt;$M$193,0,IF((SUM($AA201:AE201)+AF11*$M$191)&gt;$M$193,$M$193-SUM($AA201:AE201),AF11*$M$191)),2)</f>
        <v>0</v>
      </c>
      <c r="AG201" s="42">
        <f>ROUND(IF(SUM($AA201:AF201)&gt;$M$193,0,IF((SUM($AA201:AF201)+AG11*$M$191)&gt;$M$193,$M$193-SUM($AA201:AF201),AG11*$M$191)),2)</f>
        <v>0</v>
      </c>
      <c r="AH201" s="42">
        <f>ROUND(IF(SUM($AA201:AG201)&gt;$M$193,0,IF((SUM($AA201:AG201)+AH11*$M$191)&gt;$M$193,$M$193-SUM($AA201:AG201),AH11*$M$191)),2)</f>
        <v>0</v>
      </c>
      <c r="AI201" s="42">
        <f>ROUND(IF(SUM($AA201:AH201)&gt;$M$193,0,IF((SUM($AA201:AH201)+AI11*$M$191)&gt;$M$193,$M$193-SUM($AA201:AH201),AI11*$M$191)),2)</f>
        <v>0</v>
      </c>
      <c r="AJ201" s="42">
        <f>ROUND(IF(SUM($AA201:AI201)&gt;$M$193,0,IF((SUM($AA201:AI201)+AJ11*$M$191)&gt;$M$193,$M$193-SUM($AA201:AI201),AJ11*$M$191)),2)</f>
        <v>0</v>
      </c>
      <c r="AK201" s="42">
        <f>ROUND(IF(SUM($AA201:AJ201)&gt;$M$193,0,IF((SUM($AA201:AJ201)+AK11*$M$191)&gt;$M$193,$M$193-SUM($AA201:AJ201),AK11*$M$191)),2)</f>
        <v>0</v>
      </c>
      <c r="AL201" s="42">
        <f>ROUND(IF(SUM($AA201:AK201)&gt;$M$193,0,IF((SUM($AA201:AK201)+AL11*$M$191)&gt;$M$193,$M$193-SUM($AA201:AK201),AL11*$M$191)),2)</f>
        <v>0</v>
      </c>
      <c r="AM201" s="42">
        <f>ROUND(IF(SUM($N201:N201)&gt;$M$193,0,IF((SUM($N201:N201)+AM11*$M$191)&gt;$M$193,$M$193-SUM($N201:N201),AM11*$M$191)),2)</f>
        <v>56</v>
      </c>
      <c r="AN201" s="42">
        <f>ROUND(IF(SUM($AM201:AM201)&gt;$M$193,0,IF((SUM($AM201:AM201)+AN11*$M$191)&gt;$M$193,$M$193-SUM($AM201:AM201),AN11*$M$191)),2)</f>
        <v>0</v>
      </c>
      <c r="AO201" s="42">
        <f>ROUND(IF(SUM($AM201:AN201)&gt;$M$193,0,IF((SUM($AM201:AN201)+AO11*$M$191)&gt;$M$193,$M$193-SUM($AM201:AN201),AO11*$M$191)),2)</f>
        <v>0</v>
      </c>
      <c r="AP201" s="42">
        <f>ROUND(IF(SUM($AM201:AO201)&gt;$M$193,0,IF((SUM($AM201:AO201)+AP11*$M$191)&gt;$M$193,$M$193-SUM($AM201:AO201),AP11*$M$191)),2)</f>
        <v>0</v>
      </c>
      <c r="AQ201" s="42">
        <f>ROUND(IF(SUM($AM201:AP201)&gt;$M$193,0,IF((SUM($AM201:AP201)+AQ11*$M$191)&gt;$M$193,$M$193-SUM($AM201:AP201),AQ11*$M$191)),2)</f>
        <v>0</v>
      </c>
      <c r="AR201" s="42">
        <f>ROUND(IF(SUM($AM201:AQ201)&gt;$M$193,0,IF((SUM($AM201:AQ201)+AR11*$M$191)&gt;$M$193,$M$193-SUM($AM201:AQ201),AR11*$M$191)),2)</f>
        <v>0</v>
      </c>
      <c r="AS201" s="42">
        <f>ROUND(IF(SUM($AM201:AR201)&gt;$M$193,0,IF((SUM($AM201:AR201)+AS11*$M$191)&gt;$M$193,$M$193-SUM($AM201:AR201),AS11*$M$191)),2)</f>
        <v>0</v>
      </c>
      <c r="AT201" s="42">
        <f>ROUND(IF(SUM($AM201:AS201)&gt;$M$193,0,IF((SUM($AM201:AS201)+AT11*$M$191)&gt;$M$193,$M$193-SUM($AM201:AS201),AT11*$M$191)),2)</f>
        <v>0</v>
      </c>
      <c r="AU201" s="42">
        <f>ROUND(IF(SUM($AM201:AT201)&gt;$M$193,0,IF((SUM($AM201:AT201)+AU11*$M$191)&gt;$M$193,$M$193-SUM($AM201:AT201),AU11*$M$191)),2)</f>
        <v>0</v>
      </c>
      <c r="AV201" s="42">
        <f>ROUND(IF(SUM($AM201:AU201)&gt;$M$193,0,IF((SUM($AM201:AU201)+AV11*$M$191)&gt;$M$193,$M$193-SUM($AM201:AU201),AV11*$M$191)),2)</f>
        <v>0</v>
      </c>
      <c r="AW201" s="42">
        <f>ROUND(IF(SUM($AM201:AV201)&gt;$M$193,0,IF((SUM($AM201:AV201)+AW11*$M$191)&gt;$M$193,$M$193-SUM($AM201:AV201),AW11*$M$191)),2)</f>
        <v>0</v>
      </c>
      <c r="AX201" s="42">
        <f>ROUND(IF(SUM($AM201:AW201)&gt;$M$193,0,IF((SUM($AM201:AW201)+AX11*$M$191)&gt;$M$193,$M$193-SUM($AM201:AW201),AX11*$M$191)),2)</f>
        <v>0</v>
      </c>
    </row>
    <row r="202" spans="1:50" x14ac:dyDescent="0.3">
      <c r="A202" s="38" t="str">
        <f t="shared" si="69"/>
        <v>Lead Software Support/Lead Engineer</v>
      </c>
      <c r="O202" s="42">
        <f>ROUND(IF(SUM($N202:N202)&gt;$M$193,0,IF((SUM($N202:N202)+O12*$M$191)&gt;$M$193,$M$193-SUM($N202:N202),O12*$M$191)),2)</f>
        <v>0</v>
      </c>
      <c r="P202" s="42">
        <f>ROUND(IF(SUM($O202:O202)&gt;$M$193,0,IF((SUM($O202:O202)+P12*$M$191)&gt;$M$193,$M$193-SUM($O202:O202),P12*$M$191)),2)</f>
        <v>0</v>
      </c>
      <c r="Q202" s="42">
        <f>ROUND(IF(SUM($O202:P202)&gt;$M$193,0,IF((SUM($O202:P202)+Q12*$M$191)&gt;$M$193,$M$193-SUM($O202:P202),Q12*$M$191)),2)</f>
        <v>0</v>
      </c>
      <c r="R202" s="42">
        <f>ROUND(IF(SUM($O202:Q202)&gt;$M$193,0,IF((SUM($O202:Q202)+R12*$M$191)&gt;$M$193,$M$193-SUM($O202:Q202),R12*$M$191)),2)</f>
        <v>0</v>
      </c>
      <c r="S202" s="42">
        <f>ROUND(IF(SUM($O202:R202)&gt;$M$193,0,IF((SUM($O202:R202)+S12*$M$191)&gt;$M$193,$M$193-SUM($O202:R202),S12*$M$191)),2)</f>
        <v>53.33</v>
      </c>
      <c r="T202" s="42">
        <f>ROUND(IF(SUM($O202:S202)&gt;$M$193,0,IF((SUM($O202:S202)+T12*$M$191)&gt;$M$193,$M$193-SUM($O202:S202),T12*$M$191)),2)</f>
        <v>2.67</v>
      </c>
      <c r="U202" s="42">
        <f>ROUND(IF(SUM($O202:T202)&gt;$M$193,0,IF((SUM($O202:T202)+U12*$M$191)&gt;$M$193,$M$193-SUM($O202:T202),U12*$M$191)),2)</f>
        <v>0</v>
      </c>
      <c r="V202" s="42">
        <f>ROUND(IF(SUM($O202:U202)&gt;$M$193,0,IF((SUM($O202:U202)+V12*$M$191)&gt;$M$193,$M$193-SUM($O202:U202),V12*$M$191)),2)</f>
        <v>0</v>
      </c>
      <c r="W202" s="42">
        <f>ROUND(IF(SUM($O202:V202)&gt;$M$193,0,IF((SUM($O202:V202)+W12*$M$191)&gt;$M$193,$M$193-SUM($O202:V202),W12*$M$191)),2)</f>
        <v>0</v>
      </c>
      <c r="X202" s="42">
        <f>ROUND(IF(SUM($O202:W202)&gt;$M$193,0,IF((SUM($O202:W202)+X12*$M$191)&gt;$M$193,$M$193-SUM($O202:W202),X12*$M$191)),2)</f>
        <v>0</v>
      </c>
      <c r="Y202" s="42">
        <f>ROUND(IF(SUM($O202:X202)&gt;$M$193,0,IF((SUM($O202:X202)+Y12*$M$191)&gt;$M$193,$M$193-SUM($O202:X202),Y12*$M$191)),2)</f>
        <v>0</v>
      </c>
      <c r="Z202" s="42">
        <f>ROUND(IF(SUM($O202:Y202)&gt;$M$193,0,IF((SUM($O202:Y202)+Z12*$M$191)&gt;$M$193,$M$193-SUM($O202:Y202),Z12*$M$191)),2)</f>
        <v>0</v>
      </c>
      <c r="AA202" s="42">
        <f>ROUND(IF(SUM($N202:N202)&gt;$M$193,0,IF((SUM($N202:N202)+AA12*$M$191)&gt;$M$193,$M$193-SUM($N202:N202),AA12*$M$191)),2)</f>
        <v>53.33</v>
      </c>
      <c r="AB202" s="42">
        <f>ROUND(IF(SUM($AA202:AA202)&gt;$M$193,0,IF((SUM($AA202:AA202)+AB12*$M$191)&gt;$M$193,$M$193-SUM($AA202:AA202),AB12*$M$191)),2)</f>
        <v>2.67</v>
      </c>
      <c r="AC202" s="42">
        <f>ROUND(IF(SUM($AA202:AB202)&gt;$M$193,0,IF((SUM($AA202:AB202)+AC12*$M$191)&gt;$M$193,$M$193-SUM($AA202:AB202),AC12*$M$191)),2)</f>
        <v>0</v>
      </c>
      <c r="AD202" s="42">
        <f>ROUND(IF(SUM($AA202:AC202)&gt;$M$193,0,IF((SUM($AA202:AC202)+AD12*$M$191)&gt;$M$193,$M$193-SUM($AA202:AC202),AD12*$M$191)),2)</f>
        <v>0</v>
      </c>
      <c r="AE202" s="42">
        <f>ROUND(IF(SUM($AA202:AD202)&gt;$M$193,0,IF((SUM($AA202:AD202)+AE12*$M$191)&gt;$M$193,$M$193-SUM($AA202:AD202),AE12*$M$191)),2)</f>
        <v>0</v>
      </c>
      <c r="AF202" s="42">
        <f>ROUND(IF(SUM($AA202:AE202)&gt;$M$193,0,IF((SUM($AA202:AE202)+AF12*$M$191)&gt;$M$193,$M$193-SUM($AA202:AE202),AF12*$M$191)),2)</f>
        <v>0</v>
      </c>
      <c r="AG202" s="42">
        <f>ROUND(IF(SUM($AA202:AF202)&gt;$M$193,0,IF((SUM($AA202:AF202)+AG12*$M$191)&gt;$M$193,$M$193-SUM($AA202:AF202),AG12*$M$191)),2)</f>
        <v>0</v>
      </c>
      <c r="AH202" s="42">
        <f>ROUND(IF(SUM($AA202:AG202)&gt;$M$193,0,IF((SUM($AA202:AG202)+AH12*$M$191)&gt;$M$193,$M$193-SUM($AA202:AG202),AH12*$M$191)),2)</f>
        <v>0</v>
      </c>
      <c r="AI202" s="42">
        <f>ROUND(IF(SUM($AA202:AH202)&gt;$M$193,0,IF((SUM($AA202:AH202)+AI12*$M$191)&gt;$M$193,$M$193-SUM($AA202:AH202),AI12*$M$191)),2)</f>
        <v>0</v>
      </c>
      <c r="AJ202" s="42">
        <f>ROUND(IF(SUM($AA202:AI202)&gt;$M$193,0,IF((SUM($AA202:AI202)+AJ12*$M$191)&gt;$M$193,$M$193-SUM($AA202:AI202),AJ12*$M$191)),2)</f>
        <v>0</v>
      </c>
      <c r="AK202" s="42">
        <f>ROUND(IF(SUM($AA202:AJ202)&gt;$M$193,0,IF((SUM($AA202:AJ202)+AK12*$M$191)&gt;$M$193,$M$193-SUM($AA202:AJ202),AK12*$M$191)),2)</f>
        <v>0</v>
      </c>
      <c r="AL202" s="42">
        <f>ROUND(IF(SUM($AA202:AK202)&gt;$M$193,0,IF((SUM($AA202:AK202)+AL12*$M$191)&gt;$M$193,$M$193-SUM($AA202:AK202),AL12*$M$191)),2)</f>
        <v>0</v>
      </c>
      <c r="AM202" s="42">
        <f>ROUND(IF(SUM($N202:N202)&gt;$M$193,0,IF((SUM($N202:N202)+AM12*$M$191)&gt;$M$193,$M$193-SUM($N202:N202),AM12*$M$191)),2)</f>
        <v>53.33</v>
      </c>
      <c r="AN202" s="42">
        <f>ROUND(IF(SUM($AM202:AM202)&gt;$M$193,0,IF((SUM($AM202:AM202)+AN12*$M$191)&gt;$M$193,$M$193-SUM($AM202:AM202),AN12*$M$191)),2)</f>
        <v>2.67</v>
      </c>
      <c r="AO202" s="42">
        <f>ROUND(IF(SUM($AM202:AN202)&gt;$M$193,0,IF((SUM($AM202:AN202)+AO12*$M$191)&gt;$M$193,$M$193-SUM($AM202:AN202),AO12*$M$191)),2)</f>
        <v>0</v>
      </c>
      <c r="AP202" s="42">
        <f>ROUND(IF(SUM($AM202:AO202)&gt;$M$193,0,IF((SUM($AM202:AO202)+AP12*$M$191)&gt;$M$193,$M$193-SUM($AM202:AO202),AP12*$M$191)),2)</f>
        <v>0</v>
      </c>
      <c r="AQ202" s="42">
        <f>ROUND(IF(SUM($AM202:AP202)&gt;$M$193,0,IF((SUM($AM202:AP202)+AQ12*$M$191)&gt;$M$193,$M$193-SUM($AM202:AP202),AQ12*$M$191)),2)</f>
        <v>0</v>
      </c>
      <c r="AR202" s="42">
        <f>ROUND(IF(SUM($AM202:AQ202)&gt;$M$193,0,IF((SUM($AM202:AQ202)+AR12*$M$191)&gt;$M$193,$M$193-SUM($AM202:AQ202),AR12*$M$191)),2)</f>
        <v>0</v>
      </c>
      <c r="AS202" s="42">
        <f>ROUND(IF(SUM($AM202:AR202)&gt;$M$193,0,IF((SUM($AM202:AR202)+AS12*$M$191)&gt;$M$193,$M$193-SUM($AM202:AR202),AS12*$M$191)),2)</f>
        <v>0</v>
      </c>
      <c r="AT202" s="42">
        <f>ROUND(IF(SUM($AM202:AS202)&gt;$M$193,0,IF((SUM($AM202:AS202)+AT12*$M$191)&gt;$M$193,$M$193-SUM($AM202:AS202),AT12*$M$191)),2)</f>
        <v>0</v>
      </c>
      <c r="AU202" s="42">
        <f>ROUND(IF(SUM($AM202:AT202)&gt;$M$193,0,IF((SUM($AM202:AT202)+AU12*$M$191)&gt;$M$193,$M$193-SUM($AM202:AT202),AU12*$M$191)),2)</f>
        <v>0</v>
      </c>
      <c r="AV202" s="42">
        <f>ROUND(IF(SUM($AM202:AU202)&gt;$M$193,0,IF((SUM($AM202:AU202)+AV12*$M$191)&gt;$M$193,$M$193-SUM($AM202:AU202),AV12*$M$191)),2)</f>
        <v>0</v>
      </c>
      <c r="AW202" s="42">
        <f>ROUND(IF(SUM($AM202:AV202)&gt;$M$193,0,IF((SUM($AM202:AV202)+AW12*$M$191)&gt;$M$193,$M$193-SUM($AM202:AV202),AW12*$M$191)),2)</f>
        <v>0</v>
      </c>
      <c r="AX202" s="42">
        <f>ROUND(IF(SUM($AM202:AW202)&gt;$M$193,0,IF((SUM($AM202:AW202)+AX12*$M$191)&gt;$M$193,$M$193-SUM($AM202:AW202),AX12*$M$191)),2)</f>
        <v>0</v>
      </c>
    </row>
    <row r="203" spans="1:50" x14ac:dyDescent="0.3">
      <c r="A203" s="38" t="str">
        <f t="shared" si="69"/>
        <v>Software Escalation Engineer</v>
      </c>
      <c r="O203" s="42">
        <f>ROUND(IF(SUM($N203:N203)&gt;$M$193,0,IF((SUM($N203:N203)+O13*$M$191)&gt;$M$193,$M$193-SUM($N203:N203),O13*$M$191)),2)</f>
        <v>0</v>
      </c>
      <c r="P203" s="42">
        <f>ROUND(IF(SUM($O203:O203)&gt;$M$193,0,IF((SUM($O203:O203)+P13*$M$191)&gt;$M$193,$M$193-SUM($O203:O203),P13*$M$191)),2)</f>
        <v>0</v>
      </c>
      <c r="Q203" s="42">
        <f>ROUND(IF(SUM($O203:P203)&gt;$M$193,0,IF((SUM($O203:P203)+Q13*$M$191)&gt;$M$193,$M$193-SUM($O203:P203),Q13*$M$191)),2)</f>
        <v>0</v>
      </c>
      <c r="R203" s="42">
        <f>ROUND(IF(SUM($O203:Q203)&gt;$M$193,0,IF((SUM($O203:Q203)+R13*$M$191)&gt;$M$193,$M$193-SUM($O203:Q203),R13*$M$191)),2)</f>
        <v>0</v>
      </c>
      <c r="S203" s="42">
        <f>ROUND(IF(SUM($O203:R203)&gt;$M$193,0,IF((SUM($O203:R203)+S13*$M$191)&gt;$M$193,$M$193-SUM($O203:R203),S13*$M$191)),2)</f>
        <v>0</v>
      </c>
      <c r="T203" s="42">
        <f>ROUND(IF(SUM($O203:S203)&gt;$M$193,0,IF((SUM($O203:S203)+T13*$M$191)&gt;$M$193,$M$193-SUM($O203:S203),T13*$M$191)),2)</f>
        <v>0</v>
      </c>
      <c r="U203" s="42">
        <f>ROUND(IF(SUM($O203:T203)&gt;$M$193,0,IF((SUM($O203:T203)+U13*$M$191)&gt;$M$193,$M$193-SUM($O203:T203),U13*$M$191)),2)</f>
        <v>0</v>
      </c>
      <c r="V203" s="42">
        <f>ROUND(IF(SUM($O203:U203)&gt;$M$193,0,IF((SUM($O203:U203)+V13*$M$191)&gt;$M$193,$M$193-SUM($O203:U203),V13*$M$191)),2)</f>
        <v>53.33</v>
      </c>
      <c r="W203" s="42">
        <f>ROUND(IF(SUM($O203:V203)&gt;$M$193,0,IF((SUM($O203:V203)+W13*$M$191)&gt;$M$193,$M$193-SUM($O203:V203),W13*$M$191)),2)</f>
        <v>2.67</v>
      </c>
      <c r="X203" s="42">
        <f>ROUND(IF(SUM($O203:W203)&gt;$M$193,0,IF((SUM($O203:W203)+X13*$M$191)&gt;$M$193,$M$193-SUM($O203:W203),X13*$M$191)),2)</f>
        <v>0</v>
      </c>
      <c r="Y203" s="42">
        <f>ROUND(IF(SUM($O203:X203)&gt;$M$193,0,IF((SUM($O203:X203)+Y13*$M$191)&gt;$M$193,$M$193-SUM($O203:X203),Y13*$M$191)),2)</f>
        <v>0</v>
      </c>
      <c r="Z203" s="42">
        <f>ROUND(IF(SUM($O203:Y203)&gt;$M$193,0,IF((SUM($O203:Y203)+Z13*$M$191)&gt;$M$193,$M$193-SUM($O203:Y203),Z13*$M$191)),2)</f>
        <v>0</v>
      </c>
      <c r="AA203" s="42">
        <f>ROUND(IF(SUM($N203:N203)&gt;$M$193,0,IF((SUM($N203:N203)+AA13*$M$191)&gt;$M$193,$M$193-SUM($N203:N203),AA13*$M$191)),2)</f>
        <v>53.33</v>
      </c>
      <c r="AB203" s="42">
        <f>ROUND(IF(SUM($AA203:AA203)&gt;$M$193,0,IF((SUM($AA203:AA203)+AB13*$M$191)&gt;$M$193,$M$193-SUM($AA203:AA203),AB13*$M$191)),2)</f>
        <v>2.67</v>
      </c>
      <c r="AC203" s="42">
        <f>ROUND(IF(SUM($AA203:AB203)&gt;$M$193,0,IF((SUM($AA203:AB203)+AC13*$M$191)&gt;$M$193,$M$193-SUM($AA203:AB203),AC13*$M$191)),2)</f>
        <v>0</v>
      </c>
      <c r="AD203" s="42">
        <f>ROUND(IF(SUM($AA203:AC203)&gt;$M$193,0,IF((SUM($AA203:AC203)+AD13*$M$191)&gt;$M$193,$M$193-SUM($AA203:AC203),AD13*$M$191)),2)</f>
        <v>0</v>
      </c>
      <c r="AE203" s="42">
        <f>ROUND(IF(SUM($AA203:AD203)&gt;$M$193,0,IF((SUM($AA203:AD203)+AE13*$M$191)&gt;$M$193,$M$193-SUM($AA203:AD203),AE13*$M$191)),2)</f>
        <v>0</v>
      </c>
      <c r="AF203" s="42">
        <f>ROUND(IF(SUM($AA203:AE203)&gt;$M$193,0,IF((SUM($AA203:AE203)+AF13*$M$191)&gt;$M$193,$M$193-SUM($AA203:AE203),AF13*$M$191)),2)</f>
        <v>0</v>
      </c>
      <c r="AG203" s="42">
        <f>ROUND(IF(SUM($AA203:AF203)&gt;$M$193,0,IF((SUM($AA203:AF203)+AG13*$M$191)&gt;$M$193,$M$193-SUM($AA203:AF203),AG13*$M$191)),2)</f>
        <v>0</v>
      </c>
      <c r="AH203" s="42">
        <f>ROUND(IF(SUM($AA203:AG203)&gt;$M$193,0,IF((SUM($AA203:AG203)+AH13*$M$191)&gt;$M$193,$M$193-SUM($AA203:AG203),AH13*$M$191)),2)</f>
        <v>0</v>
      </c>
      <c r="AI203" s="42">
        <f>ROUND(IF(SUM($AA203:AH203)&gt;$M$193,0,IF((SUM($AA203:AH203)+AI13*$M$191)&gt;$M$193,$M$193-SUM($AA203:AH203),AI13*$M$191)),2)</f>
        <v>0</v>
      </c>
      <c r="AJ203" s="42">
        <f>ROUND(IF(SUM($AA203:AI203)&gt;$M$193,0,IF((SUM($AA203:AI203)+AJ13*$M$191)&gt;$M$193,$M$193-SUM($AA203:AI203),AJ13*$M$191)),2)</f>
        <v>0</v>
      </c>
      <c r="AK203" s="42">
        <f>ROUND(IF(SUM($AA203:AJ203)&gt;$M$193,0,IF((SUM($AA203:AJ203)+AK13*$M$191)&gt;$M$193,$M$193-SUM($AA203:AJ203),AK13*$M$191)),2)</f>
        <v>0</v>
      </c>
      <c r="AL203" s="42">
        <f>ROUND(IF(SUM($AA203:AK203)&gt;$M$193,0,IF((SUM($AA203:AK203)+AL13*$M$191)&gt;$M$193,$M$193-SUM($AA203:AK203),AL13*$M$191)),2)</f>
        <v>0</v>
      </c>
      <c r="AM203" s="42">
        <f>ROUND(IF(SUM($N203:N203)&gt;$M$193,0,IF((SUM($N203:N203)+AM13*$M$191)&gt;$M$193,$M$193-SUM($N203:N203),AM13*$M$191)),2)</f>
        <v>53.33</v>
      </c>
      <c r="AN203" s="42">
        <f>ROUND(IF(SUM($AM203:AM203)&gt;$M$193,0,IF((SUM($AM203:AM203)+AN13*$M$191)&gt;$M$193,$M$193-SUM($AM203:AM203),AN13*$M$191)),2)</f>
        <v>2.67</v>
      </c>
      <c r="AO203" s="42">
        <f>ROUND(IF(SUM($AM203:AN203)&gt;$M$193,0,IF((SUM($AM203:AN203)+AO13*$M$191)&gt;$M$193,$M$193-SUM($AM203:AN203),AO13*$M$191)),2)</f>
        <v>0</v>
      </c>
      <c r="AP203" s="42">
        <f>ROUND(IF(SUM($AM203:AO203)&gt;$M$193,0,IF((SUM($AM203:AO203)+AP13*$M$191)&gt;$M$193,$M$193-SUM($AM203:AO203),AP13*$M$191)),2)</f>
        <v>0</v>
      </c>
      <c r="AQ203" s="42">
        <f>ROUND(IF(SUM($AM203:AP203)&gt;$M$193,0,IF((SUM($AM203:AP203)+AQ13*$M$191)&gt;$M$193,$M$193-SUM($AM203:AP203),AQ13*$M$191)),2)</f>
        <v>0</v>
      </c>
      <c r="AR203" s="42">
        <f>ROUND(IF(SUM($AM203:AQ203)&gt;$M$193,0,IF((SUM($AM203:AQ203)+AR13*$M$191)&gt;$M$193,$M$193-SUM($AM203:AQ203),AR13*$M$191)),2)</f>
        <v>0</v>
      </c>
      <c r="AS203" s="42">
        <f>ROUND(IF(SUM($AM203:AR203)&gt;$M$193,0,IF((SUM($AM203:AR203)+AS13*$M$191)&gt;$M$193,$M$193-SUM($AM203:AR203),AS13*$M$191)),2)</f>
        <v>0</v>
      </c>
      <c r="AT203" s="42">
        <f>ROUND(IF(SUM($AM203:AS203)&gt;$M$193,0,IF((SUM($AM203:AS203)+AT13*$M$191)&gt;$M$193,$M$193-SUM($AM203:AS203),AT13*$M$191)),2)</f>
        <v>0</v>
      </c>
      <c r="AU203" s="42">
        <f>ROUND(IF(SUM($AM203:AT203)&gt;$M$193,0,IF((SUM($AM203:AT203)+AU13*$M$191)&gt;$M$193,$M$193-SUM($AM203:AT203),AU13*$M$191)),2)</f>
        <v>0</v>
      </c>
      <c r="AV203" s="42">
        <f>ROUND(IF(SUM($AM203:AU203)&gt;$M$193,0,IF((SUM($AM203:AU203)+AV13*$M$191)&gt;$M$193,$M$193-SUM($AM203:AU203),AV13*$M$191)),2)</f>
        <v>0</v>
      </c>
      <c r="AW203" s="42">
        <f>ROUND(IF(SUM($AM203:AV203)&gt;$M$193,0,IF((SUM($AM203:AV203)+AW13*$M$191)&gt;$M$193,$M$193-SUM($AM203:AV203),AW13*$M$191)),2)</f>
        <v>0</v>
      </c>
      <c r="AX203" s="42">
        <f>ROUND(IF(SUM($AM203:AW203)&gt;$M$193,0,IF((SUM($AM203:AW203)+AX13*$M$191)&gt;$M$193,$M$193-SUM($AM203:AW203),AX13*$M$191)),2)</f>
        <v>0</v>
      </c>
    </row>
    <row r="204" spans="1:50" x14ac:dyDescent="0.3">
      <c r="A204" s="38" t="str">
        <f t="shared" si="69"/>
        <v>Software Escalation Engineer</v>
      </c>
      <c r="O204" s="42">
        <f>ROUND(IF(SUM($N204:N204)&gt;$M$193,0,IF((SUM($N204:N204)+O14*$M$191)&gt;$M$193,$M$193-SUM($N204:N204),O14*$M$191)),2)</f>
        <v>0</v>
      </c>
      <c r="P204" s="42">
        <f>ROUND(IF(SUM($O204:O204)&gt;$M$193,0,IF((SUM($O204:O204)+P14*$M$191)&gt;$M$193,$M$193-SUM($O204:O204),P14*$M$191)),2)</f>
        <v>0</v>
      </c>
      <c r="Q204" s="42">
        <f>ROUND(IF(SUM($O204:P204)&gt;$M$193,0,IF((SUM($O204:P204)+Q14*$M$191)&gt;$M$193,$M$193-SUM($O204:P204),Q14*$M$191)),2)</f>
        <v>0</v>
      </c>
      <c r="R204" s="42">
        <f>ROUND(IF(SUM($O204:Q204)&gt;$M$193,0,IF((SUM($O204:Q204)+R14*$M$191)&gt;$M$193,$M$193-SUM($O204:Q204),R14*$M$191)),2)</f>
        <v>0</v>
      </c>
      <c r="S204" s="42">
        <f>ROUND(IF(SUM($O204:R204)&gt;$M$193,0,IF((SUM($O204:R204)+S14*$M$191)&gt;$M$193,$M$193-SUM($O204:R204),S14*$M$191)),2)</f>
        <v>0</v>
      </c>
      <c r="T204" s="42">
        <f>ROUND(IF(SUM($O204:S204)&gt;$M$193,0,IF((SUM($O204:S204)+T14*$M$191)&gt;$M$193,$M$193-SUM($O204:S204),T14*$M$191)),2)</f>
        <v>0</v>
      </c>
      <c r="U204" s="42">
        <f>ROUND(IF(SUM($O204:T204)&gt;$M$193,0,IF((SUM($O204:T204)+U14*$M$191)&gt;$M$193,$M$193-SUM($O204:T204),U14*$M$191)),2)</f>
        <v>0</v>
      </c>
      <c r="V204" s="42">
        <f>ROUND(IF(SUM($O204:U204)&gt;$M$193,0,IF((SUM($O204:U204)+V14*$M$191)&gt;$M$193,$M$193-SUM($O204:U204),V14*$M$191)),2)</f>
        <v>0</v>
      </c>
      <c r="W204" s="42">
        <f>ROUND(IF(SUM($O204:V204)&gt;$M$193,0,IF((SUM($O204:V204)+W14*$M$191)&gt;$M$193,$M$193-SUM($O204:V204),W14*$M$191)),2)</f>
        <v>0</v>
      </c>
      <c r="X204" s="42">
        <f>ROUND(IF(SUM($O204:W204)&gt;$M$193,0,IF((SUM($O204:W204)+X14*$M$191)&gt;$M$193,$M$193-SUM($O204:W204),X14*$M$191)),2)</f>
        <v>0</v>
      </c>
      <c r="Y204" s="42">
        <f>ROUND(IF(SUM($O204:X204)&gt;$M$193,0,IF((SUM($O204:X204)+Y14*$M$191)&gt;$M$193,$M$193-SUM($O204:X204),Y14*$M$191)),2)</f>
        <v>0</v>
      </c>
      <c r="Z204" s="42">
        <f>ROUND(IF(SUM($O204:Y204)&gt;$M$193,0,IF((SUM($O204:Y204)+Z14*$M$191)&gt;$M$193,$M$193-SUM($O204:Y204),Z14*$M$191)),2)</f>
        <v>53.33</v>
      </c>
      <c r="AA204" s="42">
        <f>ROUND(IF(SUM($N204:N204)&gt;$M$193,0,IF((SUM($N204:N204)+AA14*$M$191)&gt;$M$193,$M$193-SUM($N204:N204),AA14*$M$191)),2)</f>
        <v>53.33</v>
      </c>
      <c r="AB204" s="42">
        <f>ROUND(IF(SUM($AA204:AA204)&gt;$M$193,0,IF((SUM($AA204:AA204)+AB14*$M$191)&gt;$M$193,$M$193-SUM($AA204:AA204),AB14*$M$191)),2)</f>
        <v>2.67</v>
      </c>
      <c r="AC204" s="42">
        <f>ROUND(IF(SUM($AA204:AB204)&gt;$M$193,0,IF((SUM($AA204:AB204)+AC14*$M$191)&gt;$M$193,$M$193-SUM($AA204:AB204),AC14*$M$191)),2)</f>
        <v>0</v>
      </c>
      <c r="AD204" s="42">
        <f>ROUND(IF(SUM($AA204:AC204)&gt;$M$193,0,IF((SUM($AA204:AC204)+AD14*$M$191)&gt;$M$193,$M$193-SUM($AA204:AC204),AD14*$M$191)),2)</f>
        <v>0</v>
      </c>
      <c r="AE204" s="42">
        <f>ROUND(IF(SUM($AA204:AD204)&gt;$M$193,0,IF((SUM($AA204:AD204)+AE14*$M$191)&gt;$M$193,$M$193-SUM($AA204:AD204),AE14*$M$191)),2)</f>
        <v>0</v>
      </c>
      <c r="AF204" s="42">
        <f>ROUND(IF(SUM($AA204:AE204)&gt;$M$193,0,IF((SUM($AA204:AE204)+AF14*$M$191)&gt;$M$193,$M$193-SUM($AA204:AE204),AF14*$M$191)),2)</f>
        <v>0</v>
      </c>
      <c r="AG204" s="42">
        <f>ROUND(IF(SUM($AA204:AF204)&gt;$M$193,0,IF((SUM($AA204:AF204)+AG14*$M$191)&gt;$M$193,$M$193-SUM($AA204:AF204),AG14*$M$191)),2)</f>
        <v>0</v>
      </c>
      <c r="AH204" s="42">
        <f>ROUND(IF(SUM($AA204:AG204)&gt;$M$193,0,IF((SUM($AA204:AG204)+AH14*$M$191)&gt;$M$193,$M$193-SUM($AA204:AG204),AH14*$M$191)),2)</f>
        <v>0</v>
      </c>
      <c r="AI204" s="42">
        <f>ROUND(IF(SUM($AA204:AH204)&gt;$M$193,0,IF((SUM($AA204:AH204)+AI14*$M$191)&gt;$M$193,$M$193-SUM($AA204:AH204),AI14*$M$191)),2)</f>
        <v>0</v>
      </c>
      <c r="AJ204" s="42">
        <f>ROUND(IF(SUM($AA204:AI204)&gt;$M$193,0,IF((SUM($AA204:AI204)+AJ14*$M$191)&gt;$M$193,$M$193-SUM($AA204:AI204),AJ14*$M$191)),2)</f>
        <v>0</v>
      </c>
      <c r="AK204" s="42">
        <f>ROUND(IF(SUM($AA204:AJ204)&gt;$M$193,0,IF((SUM($AA204:AJ204)+AK14*$M$191)&gt;$M$193,$M$193-SUM($AA204:AJ204),AK14*$M$191)),2)</f>
        <v>0</v>
      </c>
      <c r="AL204" s="42">
        <f>ROUND(IF(SUM($AA204:AK204)&gt;$M$193,0,IF((SUM($AA204:AK204)+AL14*$M$191)&gt;$M$193,$M$193-SUM($AA204:AK204),AL14*$M$191)),2)</f>
        <v>0</v>
      </c>
      <c r="AM204" s="42">
        <f>ROUND(IF(SUM($N204:N204)&gt;$M$193,0,IF((SUM($N204:N204)+AM14*$M$191)&gt;$M$193,$M$193-SUM($N204:N204),AM14*$M$191)),2)</f>
        <v>53.33</v>
      </c>
      <c r="AN204" s="42">
        <f>ROUND(IF(SUM($AM204:AM204)&gt;$M$193,0,IF((SUM($AM204:AM204)+AN14*$M$191)&gt;$M$193,$M$193-SUM($AM204:AM204),AN14*$M$191)),2)</f>
        <v>2.67</v>
      </c>
      <c r="AO204" s="42">
        <f>ROUND(IF(SUM($AM204:AN204)&gt;$M$193,0,IF((SUM($AM204:AN204)+AO14*$M$191)&gt;$M$193,$M$193-SUM($AM204:AN204),AO14*$M$191)),2)</f>
        <v>0</v>
      </c>
      <c r="AP204" s="42">
        <f>ROUND(IF(SUM($AM204:AO204)&gt;$M$193,0,IF((SUM($AM204:AO204)+AP14*$M$191)&gt;$M$193,$M$193-SUM($AM204:AO204),AP14*$M$191)),2)</f>
        <v>0</v>
      </c>
      <c r="AQ204" s="42">
        <f>ROUND(IF(SUM($AM204:AP204)&gt;$M$193,0,IF((SUM($AM204:AP204)+AQ14*$M$191)&gt;$M$193,$M$193-SUM($AM204:AP204),AQ14*$M$191)),2)</f>
        <v>0</v>
      </c>
      <c r="AR204" s="42">
        <f>ROUND(IF(SUM($AM204:AQ204)&gt;$M$193,0,IF((SUM($AM204:AQ204)+AR14*$M$191)&gt;$M$193,$M$193-SUM($AM204:AQ204),AR14*$M$191)),2)</f>
        <v>0</v>
      </c>
      <c r="AS204" s="42">
        <f>ROUND(IF(SUM($AM204:AR204)&gt;$M$193,0,IF((SUM($AM204:AR204)+AS14*$M$191)&gt;$M$193,$M$193-SUM($AM204:AR204),AS14*$M$191)),2)</f>
        <v>0</v>
      </c>
      <c r="AT204" s="42">
        <f>ROUND(IF(SUM($AM204:AS204)&gt;$M$193,0,IF((SUM($AM204:AS204)+AT14*$M$191)&gt;$M$193,$M$193-SUM($AM204:AS204),AT14*$M$191)),2)</f>
        <v>0</v>
      </c>
      <c r="AU204" s="42">
        <f>ROUND(IF(SUM($AM204:AT204)&gt;$M$193,0,IF((SUM($AM204:AT204)+AU14*$M$191)&gt;$M$193,$M$193-SUM($AM204:AT204),AU14*$M$191)),2)</f>
        <v>0</v>
      </c>
      <c r="AV204" s="42">
        <f>ROUND(IF(SUM($AM204:AU204)&gt;$M$193,0,IF((SUM($AM204:AU204)+AV14*$M$191)&gt;$M$193,$M$193-SUM($AM204:AU204),AV14*$M$191)),2)</f>
        <v>0</v>
      </c>
      <c r="AW204" s="42">
        <f>ROUND(IF(SUM($AM204:AV204)&gt;$M$193,0,IF((SUM($AM204:AV204)+AW14*$M$191)&gt;$M$193,$M$193-SUM($AM204:AV204),AW14*$M$191)),2)</f>
        <v>0</v>
      </c>
      <c r="AX204" s="42">
        <f>ROUND(IF(SUM($AM204:AW204)&gt;$M$193,0,IF((SUM($AM204:AW204)+AX14*$M$191)&gt;$M$193,$M$193-SUM($AM204:AW204),AX14*$M$191)),2)</f>
        <v>0</v>
      </c>
    </row>
    <row r="205" spans="1:50" x14ac:dyDescent="0.3">
      <c r="A205" s="38" t="str">
        <f t="shared" si="69"/>
        <v xml:space="preserve">General Admin  </v>
      </c>
      <c r="O205" s="42">
        <f>ROUND(IF(SUM($N205:N205)&gt;$M$193,0,IF((SUM($N205:N205)+O15*$M$191)&gt;$M$193,$M$193-SUM($N205:N205),O15*$M$191)),2)</f>
        <v>0</v>
      </c>
      <c r="P205" s="42">
        <f>ROUND(IF(SUM($O205:O205)&gt;$M$193,0,IF((SUM($O205:O205)+P15*$M$191)&gt;$M$193,$M$193-SUM($O205:O205),P15*$M$191)),2)</f>
        <v>0</v>
      </c>
      <c r="Q205" s="42">
        <f>ROUND(IF(SUM($O205:P205)&gt;$M$193,0,IF((SUM($O205:P205)+Q15*$M$191)&gt;$M$193,$M$193-SUM($O205:P205),Q15*$M$191)),2)</f>
        <v>23.33</v>
      </c>
      <c r="R205" s="42">
        <f>ROUND(IF(SUM($O205:Q205)&gt;$M$193,0,IF((SUM($O205:Q205)+R15*$M$191)&gt;$M$193,$M$193-SUM($O205:Q205),R15*$M$191)),2)</f>
        <v>23.33</v>
      </c>
      <c r="S205" s="42">
        <f>ROUND(IF(SUM($O205:R205)&gt;$M$193,0,IF((SUM($O205:R205)+S15*$M$191)&gt;$M$193,$M$193-SUM($O205:R205),S15*$M$191)),2)</f>
        <v>9.34</v>
      </c>
      <c r="T205" s="42">
        <f>ROUND(IF(SUM($O205:S205)&gt;$M$193,0,IF((SUM($O205:S205)+T15*$M$191)&gt;$M$193,$M$193-SUM($O205:S205),T15*$M$191)),2)</f>
        <v>0</v>
      </c>
      <c r="U205" s="42">
        <f>ROUND(IF(SUM($O205:T205)&gt;$M$193,0,IF((SUM($O205:T205)+U15*$M$191)&gt;$M$193,$M$193-SUM($O205:T205),U15*$M$191)),2)</f>
        <v>0</v>
      </c>
      <c r="V205" s="42">
        <f>ROUND(IF(SUM($O205:U205)&gt;$M$193,0,IF((SUM($O205:U205)+V15*$M$191)&gt;$M$193,$M$193-SUM($O205:U205),V15*$M$191)),2)</f>
        <v>0</v>
      </c>
      <c r="W205" s="42">
        <f>ROUND(IF(SUM($O205:V205)&gt;$M$193,0,IF((SUM($O205:V205)+W15*$M$191)&gt;$M$193,$M$193-SUM($O205:V205),W15*$M$191)),2)</f>
        <v>0</v>
      </c>
      <c r="X205" s="42">
        <f>ROUND(IF(SUM($O205:W205)&gt;$M$193,0,IF((SUM($O205:W205)+X15*$M$191)&gt;$M$193,$M$193-SUM($O205:W205),X15*$M$191)),2)</f>
        <v>0</v>
      </c>
      <c r="Y205" s="42">
        <f>ROUND(IF(SUM($O205:X205)&gt;$M$193,0,IF((SUM($O205:X205)+Y15*$M$191)&gt;$M$193,$M$193-SUM($O205:X205),Y15*$M$191)),2)</f>
        <v>0</v>
      </c>
      <c r="Z205" s="42">
        <f>ROUND(IF(SUM($O205:Y205)&gt;$M$193,0,IF((SUM($O205:Y205)+Z15*$M$191)&gt;$M$193,$M$193-SUM($O205:Y205),Z15*$M$191)),2)</f>
        <v>0</v>
      </c>
      <c r="AA205" s="42">
        <f>ROUND(IF(SUM($N205:N205)&gt;$M$193,0,IF((SUM($N205:N205)+AA15*$M$191)&gt;$M$193,$M$193-SUM($N205:N205),AA15*$M$191)),2)</f>
        <v>28</v>
      </c>
      <c r="AB205" s="42">
        <f>ROUND(IF(SUM($AA205:AA205)&gt;$M$193,0,IF((SUM($AA205:AA205)+AB15*$M$191)&gt;$M$193,$M$193-SUM($AA205:AA205),AB15*$M$191)),2)</f>
        <v>28</v>
      </c>
      <c r="AC205" s="42">
        <f>ROUND(IF(SUM($AA205:AB205)&gt;$M$193,0,IF((SUM($AA205:AB205)+AC15*$M$191)&gt;$M$193,$M$193-SUM($AA205:AB205),AC15*$M$191)),2)</f>
        <v>0</v>
      </c>
      <c r="AD205" s="42">
        <f>ROUND(IF(SUM($AA205:AC205)&gt;$M$193,0,IF((SUM($AA205:AC205)+AD15*$M$191)&gt;$M$193,$M$193-SUM($AA205:AC205),AD15*$M$191)),2)</f>
        <v>0</v>
      </c>
      <c r="AE205" s="42">
        <f>ROUND(IF(SUM($AA205:AD205)&gt;$M$193,0,IF((SUM($AA205:AD205)+AE15*$M$191)&gt;$M$193,$M$193-SUM($AA205:AD205),AE15*$M$191)),2)</f>
        <v>0</v>
      </c>
      <c r="AF205" s="42">
        <f>ROUND(IF(SUM($AA205:AE205)&gt;$M$193,0,IF((SUM($AA205:AE205)+AF15*$M$191)&gt;$M$193,$M$193-SUM($AA205:AE205),AF15*$M$191)),2)</f>
        <v>0</v>
      </c>
      <c r="AG205" s="42">
        <f>ROUND(IF(SUM($AA205:AF205)&gt;$M$193,0,IF((SUM($AA205:AF205)+AG15*$M$191)&gt;$M$193,$M$193-SUM($AA205:AF205),AG15*$M$191)),2)</f>
        <v>0</v>
      </c>
      <c r="AH205" s="42">
        <f>ROUND(IF(SUM($AA205:AG205)&gt;$M$193,0,IF((SUM($AA205:AG205)+AH15*$M$191)&gt;$M$193,$M$193-SUM($AA205:AG205),AH15*$M$191)),2)</f>
        <v>0</v>
      </c>
      <c r="AI205" s="42">
        <f>ROUND(IF(SUM($AA205:AH205)&gt;$M$193,0,IF((SUM($AA205:AH205)+AI15*$M$191)&gt;$M$193,$M$193-SUM($AA205:AH205),AI15*$M$191)),2)</f>
        <v>0</v>
      </c>
      <c r="AJ205" s="42">
        <f>ROUND(IF(SUM($AA205:AI205)&gt;$M$193,0,IF((SUM($AA205:AI205)+AJ15*$M$191)&gt;$M$193,$M$193-SUM($AA205:AI205),AJ15*$M$191)),2)</f>
        <v>0</v>
      </c>
      <c r="AK205" s="42">
        <f>ROUND(IF(SUM($AA205:AJ205)&gt;$M$193,0,IF((SUM($AA205:AJ205)+AK15*$M$191)&gt;$M$193,$M$193-SUM($AA205:AJ205),AK15*$M$191)),2)</f>
        <v>0</v>
      </c>
      <c r="AL205" s="42">
        <f>ROUND(IF(SUM($AA205:AK205)&gt;$M$193,0,IF((SUM($AA205:AK205)+AL15*$M$191)&gt;$M$193,$M$193-SUM($AA205:AK205),AL15*$M$191)),2)</f>
        <v>0</v>
      </c>
      <c r="AM205" s="42">
        <f>ROUND(IF(SUM($N205:N205)&gt;$M$193,0,IF((SUM($N205:N205)+AM15*$M$191)&gt;$M$193,$M$193-SUM($N205:N205),AM15*$M$191)),2)</f>
        <v>28</v>
      </c>
      <c r="AN205" s="42">
        <f>ROUND(IF(SUM($AM205:AM205)&gt;$M$193,0,IF((SUM($AM205:AM205)+AN15*$M$191)&gt;$M$193,$M$193-SUM($AM205:AM205),AN15*$M$191)),2)</f>
        <v>28</v>
      </c>
      <c r="AO205" s="42">
        <f>ROUND(IF(SUM($AM205:AN205)&gt;$M$193,0,IF((SUM($AM205:AN205)+AO15*$M$191)&gt;$M$193,$M$193-SUM($AM205:AN205),AO15*$M$191)),2)</f>
        <v>0</v>
      </c>
      <c r="AP205" s="42">
        <f>ROUND(IF(SUM($AM205:AO205)&gt;$M$193,0,IF((SUM($AM205:AO205)+AP15*$M$191)&gt;$M$193,$M$193-SUM($AM205:AO205),AP15*$M$191)),2)</f>
        <v>0</v>
      </c>
      <c r="AQ205" s="42">
        <f>ROUND(IF(SUM($AM205:AP205)&gt;$M$193,0,IF((SUM($AM205:AP205)+AQ15*$M$191)&gt;$M$193,$M$193-SUM($AM205:AP205),AQ15*$M$191)),2)</f>
        <v>0</v>
      </c>
      <c r="AR205" s="42">
        <f>ROUND(IF(SUM($AM205:AQ205)&gt;$M$193,0,IF((SUM($AM205:AQ205)+AR15*$M$191)&gt;$M$193,$M$193-SUM($AM205:AQ205),AR15*$M$191)),2)</f>
        <v>0</v>
      </c>
      <c r="AS205" s="42">
        <f>ROUND(IF(SUM($AM205:AR205)&gt;$M$193,0,IF((SUM($AM205:AR205)+AS15*$M$191)&gt;$M$193,$M$193-SUM($AM205:AR205),AS15*$M$191)),2)</f>
        <v>0</v>
      </c>
      <c r="AT205" s="42">
        <f>ROUND(IF(SUM($AM205:AS205)&gt;$M$193,0,IF((SUM($AM205:AS205)+AT15*$M$191)&gt;$M$193,$M$193-SUM($AM205:AS205),AT15*$M$191)),2)</f>
        <v>0</v>
      </c>
      <c r="AU205" s="42">
        <f>ROUND(IF(SUM($AM205:AT205)&gt;$M$193,0,IF((SUM($AM205:AT205)+AU15*$M$191)&gt;$M$193,$M$193-SUM($AM205:AT205),AU15*$M$191)),2)</f>
        <v>0</v>
      </c>
      <c r="AV205" s="42">
        <f>ROUND(IF(SUM($AM205:AU205)&gt;$M$193,0,IF((SUM($AM205:AU205)+AV15*$M$191)&gt;$M$193,$M$193-SUM($AM205:AU205),AV15*$M$191)),2)</f>
        <v>0</v>
      </c>
      <c r="AW205" s="42">
        <f>ROUND(IF(SUM($AM205:AV205)&gt;$M$193,0,IF((SUM($AM205:AV205)+AW15*$M$191)&gt;$M$193,$M$193-SUM($AM205:AV205),AW15*$M$191)),2)</f>
        <v>0</v>
      </c>
      <c r="AX205" s="42">
        <f>ROUND(IF(SUM($AM205:AW205)&gt;$M$193,0,IF((SUM($AM205:AW205)+AX15*$M$191)&gt;$M$193,$M$193-SUM($AM205:AW205),AX15*$M$191)),2)</f>
        <v>0</v>
      </c>
    </row>
    <row r="206" spans="1:50" x14ac:dyDescent="0.3">
      <c r="A206" s="38" t="str">
        <f t="shared" si="69"/>
        <v>Sales Director/Central</v>
      </c>
      <c r="O206" s="42">
        <f>ROUND(IF(SUM($N206:N206)&gt;$M$193,0,IF((SUM($N206:N206)+O16*$M$191)&gt;$M$193,$M$193-SUM($N206:N206),O16*$M$191)),2)</f>
        <v>0</v>
      </c>
      <c r="P206" s="42">
        <f>ROUND(IF(SUM($O206:O206)&gt;$M$193,0,IF((SUM($O206:O206)+P16*$M$191)&gt;$M$193,$M$193-SUM($O206:O206),P16*$M$191)),2)</f>
        <v>0</v>
      </c>
      <c r="Q206" s="42">
        <f>ROUND(IF(SUM($O206:P206)&gt;$M$193,0,IF((SUM($O206:P206)+Q16*$M$191)&gt;$M$193,$M$193-SUM($O206:P206),Q16*$M$191)),2)</f>
        <v>0</v>
      </c>
      <c r="R206" s="42">
        <f>ROUND(IF(SUM($O206:Q206)&gt;$M$193,0,IF((SUM($O206:Q206)+R16*$M$191)&gt;$M$193,$M$193-SUM($O206:Q206),R16*$M$191)),2)</f>
        <v>0</v>
      </c>
      <c r="S206" s="42">
        <f>ROUND(IF(SUM($O206:R206)&gt;$M$193,0,IF((SUM($O206:R206)+S16*$M$191)&gt;$M$193,$M$193-SUM($O206:R206),S16*$M$191)),2)</f>
        <v>0</v>
      </c>
      <c r="T206" s="42">
        <f>ROUND(IF(SUM($O206:S206)&gt;$M$193,0,IF((SUM($O206:S206)+T16*$M$191)&gt;$M$193,$M$193-SUM($O206:S206),T16*$M$191)),2)</f>
        <v>0</v>
      </c>
      <c r="U206" s="42">
        <f>ROUND(IF(SUM($O206:T206)&gt;$M$193,0,IF((SUM($O206:T206)+U16*$M$191)&gt;$M$193,$M$193-SUM($O206:T206),U16*$M$191)),2)</f>
        <v>0</v>
      </c>
      <c r="V206" s="42">
        <f>ROUND(IF(SUM($O206:U206)&gt;$M$193,0,IF((SUM($O206:U206)+V16*$M$191)&gt;$M$193,$M$193-SUM($O206:U206),V16*$M$191)),2)</f>
        <v>0</v>
      </c>
      <c r="W206" s="42">
        <f>ROUND(IF(SUM($O206:V206)&gt;$M$193,0,IF((SUM($O206:V206)+W16*$M$191)&gt;$M$193,$M$193-SUM($O206:V206),W16*$M$191)),2)</f>
        <v>0</v>
      </c>
      <c r="X206" s="42">
        <f>ROUND(IF(SUM($O206:W206)&gt;$M$193,0,IF((SUM($O206:W206)+X16*$M$191)&gt;$M$193,$M$193-SUM($O206:W206),X16*$M$191)),2)</f>
        <v>0</v>
      </c>
      <c r="Y206" s="42">
        <f>ROUND(IF(SUM($O206:X206)&gt;$M$193,0,IF((SUM($O206:X206)+Y16*$M$191)&gt;$M$193,$M$193-SUM($O206:X206),Y16*$M$191)),2)</f>
        <v>0</v>
      </c>
      <c r="Z206" s="42">
        <f>ROUND(IF(SUM($O206:Y206)&gt;$M$193,0,IF((SUM($O206:Y206)+Z16*$M$191)&gt;$M$193,$M$193-SUM($O206:Y206),Z16*$M$191)),2)</f>
        <v>0</v>
      </c>
      <c r="AA206" s="42">
        <f>ROUND(IF(SUM($N206:N206)&gt;$M$193,0,IF((SUM($N206:N206)+AA16*$M$191)&gt;$M$193,$M$193-SUM($N206:N206),AA16*$M$191)),2)</f>
        <v>0</v>
      </c>
      <c r="AB206" s="42">
        <f>ROUND(IF(SUM($AA206:AA206)&gt;$M$193,0,IF((SUM($AA206:AA206)+AB16*$M$191)&gt;$M$193,$M$193-SUM($AA206:AA206),AB16*$M$191)),2)</f>
        <v>56</v>
      </c>
      <c r="AC206" s="42">
        <f>ROUND(IF(SUM($AA206:AB206)&gt;$M$193,0,IF((SUM($AA206:AB206)+AC16*$M$191)&gt;$M$193,$M$193-SUM($AA206:AB206),AC16*$M$191)),2)</f>
        <v>0</v>
      </c>
      <c r="AD206" s="42">
        <f>ROUND(IF(SUM($AA206:AC206)&gt;$M$193,0,IF((SUM($AA206:AC206)+AD16*$M$191)&gt;$M$193,$M$193-SUM($AA206:AC206),AD16*$M$191)),2)</f>
        <v>0</v>
      </c>
      <c r="AE206" s="42">
        <f>ROUND(IF(SUM($AA206:AD206)&gt;$M$193,0,IF((SUM($AA206:AD206)+AE16*$M$191)&gt;$M$193,$M$193-SUM($AA206:AD206),AE16*$M$191)),2)</f>
        <v>0</v>
      </c>
      <c r="AF206" s="42">
        <f>ROUND(IF(SUM($AA206:AE206)&gt;$M$193,0,IF((SUM($AA206:AE206)+AF16*$M$191)&gt;$M$193,$M$193-SUM($AA206:AE206),AF16*$M$191)),2)</f>
        <v>0</v>
      </c>
      <c r="AG206" s="42">
        <f>ROUND(IF(SUM($AA206:AF206)&gt;$M$193,0,IF((SUM($AA206:AF206)+AG16*$M$191)&gt;$M$193,$M$193-SUM($AA206:AF206),AG16*$M$191)),2)</f>
        <v>0</v>
      </c>
      <c r="AH206" s="42">
        <f>ROUND(IF(SUM($AA206:AG206)&gt;$M$193,0,IF((SUM($AA206:AG206)+AH16*$M$191)&gt;$M$193,$M$193-SUM($AA206:AG206),AH16*$M$191)),2)</f>
        <v>0</v>
      </c>
      <c r="AI206" s="42">
        <f>ROUND(IF(SUM($AA206:AH206)&gt;$M$193,0,IF((SUM($AA206:AH206)+AI16*$M$191)&gt;$M$193,$M$193-SUM($AA206:AH206),AI16*$M$191)),2)</f>
        <v>0</v>
      </c>
      <c r="AJ206" s="42">
        <f>ROUND(IF(SUM($AA206:AI206)&gt;$M$193,0,IF((SUM($AA206:AI206)+AJ16*$M$191)&gt;$M$193,$M$193-SUM($AA206:AI206),AJ16*$M$191)),2)</f>
        <v>0</v>
      </c>
      <c r="AK206" s="42">
        <f>ROUND(IF(SUM($AA206:AJ206)&gt;$M$193,0,IF((SUM($AA206:AJ206)+AK16*$M$191)&gt;$M$193,$M$193-SUM($AA206:AJ206),AK16*$M$191)),2)</f>
        <v>0</v>
      </c>
      <c r="AL206" s="42">
        <f>ROUND(IF(SUM($AA206:AK206)&gt;$M$193,0,IF((SUM($AA206:AK206)+AL16*$M$191)&gt;$M$193,$M$193-SUM($AA206:AK206),AL16*$M$191)),2)</f>
        <v>0</v>
      </c>
      <c r="AM206" s="42">
        <f>ROUND(IF(SUM($N206:N206)&gt;$M$193,0,IF((SUM($N206:N206)+AM16*$M$191)&gt;$M$193,$M$193-SUM($N206:N206),AM16*$M$191)),2)</f>
        <v>56</v>
      </c>
      <c r="AN206" s="42">
        <f>ROUND(IF(SUM($AM206:AM206)&gt;$M$193,0,IF((SUM($AM206:AM206)+AN16*$M$191)&gt;$M$193,$M$193-SUM($AM206:AM206),AN16*$M$191)),2)</f>
        <v>0</v>
      </c>
      <c r="AO206" s="42">
        <f>ROUND(IF(SUM($AM206:AN206)&gt;$M$193,0,IF((SUM($AM206:AN206)+AO16*$M$191)&gt;$M$193,$M$193-SUM($AM206:AN206),AO16*$M$191)),2)</f>
        <v>0</v>
      </c>
      <c r="AP206" s="42">
        <f>ROUND(IF(SUM($AM206:AO206)&gt;$M$193,0,IF((SUM($AM206:AO206)+AP16*$M$191)&gt;$M$193,$M$193-SUM($AM206:AO206),AP16*$M$191)),2)</f>
        <v>0</v>
      </c>
      <c r="AQ206" s="42">
        <f>ROUND(IF(SUM($AM206:AP206)&gt;$M$193,0,IF((SUM($AM206:AP206)+AQ16*$M$191)&gt;$M$193,$M$193-SUM($AM206:AP206),AQ16*$M$191)),2)</f>
        <v>0</v>
      </c>
      <c r="AR206" s="42">
        <f>ROUND(IF(SUM($AM206:AQ206)&gt;$M$193,0,IF((SUM($AM206:AQ206)+AR16*$M$191)&gt;$M$193,$M$193-SUM($AM206:AQ206),AR16*$M$191)),2)</f>
        <v>0</v>
      </c>
      <c r="AS206" s="42">
        <f>ROUND(IF(SUM($AM206:AR206)&gt;$M$193,0,IF((SUM($AM206:AR206)+AS16*$M$191)&gt;$M$193,$M$193-SUM($AM206:AR206),AS16*$M$191)),2)</f>
        <v>0</v>
      </c>
      <c r="AT206" s="42">
        <f>ROUND(IF(SUM($AM206:AS206)&gt;$M$193,0,IF((SUM($AM206:AS206)+AT16*$M$191)&gt;$M$193,$M$193-SUM($AM206:AS206),AT16*$M$191)),2)</f>
        <v>0</v>
      </c>
      <c r="AU206" s="42">
        <f>ROUND(IF(SUM($AM206:AT206)&gt;$M$193,0,IF((SUM($AM206:AT206)+AU16*$M$191)&gt;$M$193,$M$193-SUM($AM206:AT206),AU16*$M$191)),2)</f>
        <v>0</v>
      </c>
      <c r="AV206" s="42">
        <f>ROUND(IF(SUM($AM206:AU206)&gt;$M$193,0,IF((SUM($AM206:AU206)+AV16*$M$191)&gt;$M$193,$M$193-SUM($AM206:AU206),AV16*$M$191)),2)</f>
        <v>0</v>
      </c>
      <c r="AW206" s="42">
        <f>ROUND(IF(SUM($AM206:AV206)&gt;$M$193,0,IF((SUM($AM206:AV206)+AW16*$M$191)&gt;$M$193,$M$193-SUM($AM206:AV206),AW16*$M$191)),2)</f>
        <v>0</v>
      </c>
      <c r="AX206" s="42">
        <f>ROUND(IF(SUM($AM206:AW206)&gt;$M$193,0,IF((SUM($AM206:AW206)+AX16*$M$191)&gt;$M$193,$M$193-SUM($AM206:AW206),AX16*$M$191)),2)</f>
        <v>0</v>
      </c>
    </row>
    <row r="207" spans="1:50" x14ac:dyDescent="0.3">
      <c r="A207" s="38" t="str">
        <f t="shared" si="69"/>
        <v>Sales Director/West</v>
      </c>
      <c r="O207" s="42">
        <f>ROUND(IF(SUM($N207:N207)&gt;$M$193,0,IF((SUM($N207:N207)+O17*$M$191)&gt;$M$193,$M$193-SUM($N207:N207),O17*$M$191)),2)</f>
        <v>0</v>
      </c>
      <c r="P207" s="42">
        <f>ROUND(IF(SUM($O207:O207)&gt;$M$193,0,IF((SUM($O207:O207)+P17*$M$191)&gt;$M$193,$M$193-SUM($O207:O207),P17*$M$191)),2)</f>
        <v>0</v>
      </c>
      <c r="Q207" s="42">
        <f>ROUND(IF(SUM($O207:P207)&gt;$M$193,0,IF((SUM($O207:P207)+Q17*$M$191)&gt;$M$193,$M$193-SUM($O207:P207),Q17*$M$191)),2)</f>
        <v>0</v>
      </c>
      <c r="R207" s="42">
        <f>ROUND(IF(SUM($O207:Q207)&gt;$M$193,0,IF((SUM($O207:Q207)+R17*$M$191)&gt;$M$193,$M$193-SUM($O207:Q207),R17*$M$191)),2)</f>
        <v>0</v>
      </c>
      <c r="S207" s="42">
        <f>ROUND(IF(SUM($O207:R207)&gt;$M$193,0,IF((SUM($O207:R207)+S17*$M$191)&gt;$M$193,$M$193-SUM($O207:R207),S17*$M$191)),2)</f>
        <v>0</v>
      </c>
      <c r="T207" s="42">
        <f>ROUND(IF(SUM($O207:S207)&gt;$M$193,0,IF((SUM($O207:S207)+T17*$M$191)&gt;$M$193,$M$193-SUM($O207:S207),T17*$M$191)),2)</f>
        <v>0</v>
      </c>
      <c r="U207" s="42">
        <f>ROUND(IF(SUM($O207:T207)&gt;$M$193,0,IF((SUM($O207:T207)+U17*$M$191)&gt;$M$193,$M$193-SUM($O207:T207),U17*$M$191)),2)</f>
        <v>0</v>
      </c>
      <c r="V207" s="42">
        <f>ROUND(IF(SUM($O207:U207)&gt;$M$193,0,IF((SUM($O207:U207)+V17*$M$191)&gt;$M$193,$M$193-SUM($O207:U207),V17*$M$191)),2)</f>
        <v>0</v>
      </c>
      <c r="W207" s="42">
        <f>ROUND(IF(SUM($O207:V207)&gt;$M$193,0,IF((SUM($O207:V207)+W17*$M$191)&gt;$M$193,$M$193-SUM($O207:V207),W17*$M$191)),2)</f>
        <v>0</v>
      </c>
      <c r="X207" s="42">
        <f>ROUND(IF(SUM($O207:W207)&gt;$M$193,0,IF((SUM($O207:W207)+X17*$M$191)&gt;$M$193,$M$193-SUM($O207:W207),X17*$M$191)),2)</f>
        <v>0</v>
      </c>
      <c r="Y207" s="42">
        <f>ROUND(IF(SUM($O207:X207)&gt;$M$193,0,IF((SUM($O207:X207)+Y17*$M$191)&gt;$M$193,$M$193-SUM($O207:X207),Y17*$M$191)),2)</f>
        <v>0</v>
      </c>
      <c r="Z207" s="42">
        <f>ROUND(IF(SUM($O207:Y207)&gt;$M$193,0,IF((SUM($O207:Y207)+Z17*$M$191)&gt;$M$193,$M$193-SUM($O207:Y207),Z17*$M$191)),2)</f>
        <v>0</v>
      </c>
      <c r="AA207" s="42">
        <f>ROUND(IF(SUM($N207:N207)&gt;$M$193,0,IF((SUM($N207:N207)+AA17*$M$191)&gt;$M$193,$M$193-SUM($N207:N207),AA17*$M$191)),2)</f>
        <v>0</v>
      </c>
      <c r="AB207" s="42">
        <f>ROUND(IF(SUM($AA207:AA207)&gt;$M$193,0,IF((SUM($AA207:AA207)+AB17*$M$191)&gt;$M$193,$M$193-SUM($AA207:AA207),AB17*$M$191)),2)</f>
        <v>0</v>
      </c>
      <c r="AC207" s="42">
        <f>ROUND(IF(SUM($AA207:AB207)&gt;$M$193,0,IF((SUM($AA207:AB207)+AC17*$M$191)&gt;$M$193,$M$193-SUM($AA207:AB207),AC17*$M$191)),2)</f>
        <v>0</v>
      </c>
      <c r="AD207" s="42">
        <f>ROUND(IF(SUM($AA207:AC207)&gt;$M$193,0,IF((SUM($AA207:AC207)+AD17*$M$191)&gt;$M$193,$M$193-SUM($AA207:AC207),AD17*$M$191)),2)</f>
        <v>0</v>
      </c>
      <c r="AE207" s="42">
        <f>ROUND(IF(SUM($AA207:AD207)&gt;$M$193,0,IF((SUM($AA207:AD207)+AE17*$M$191)&gt;$M$193,$M$193-SUM($AA207:AD207),AE17*$M$191)),2)</f>
        <v>0</v>
      </c>
      <c r="AF207" s="42">
        <f>ROUND(IF(SUM($AA207:AE207)&gt;$M$193,0,IF((SUM($AA207:AE207)+AF17*$M$191)&gt;$M$193,$M$193-SUM($AA207:AE207),AF17*$M$191)),2)</f>
        <v>0</v>
      </c>
      <c r="AG207" s="42">
        <f>ROUND(IF(SUM($AA207:AF207)&gt;$M$193,0,IF((SUM($AA207:AF207)+AG17*$M$191)&gt;$M$193,$M$193-SUM($AA207:AF207),AG17*$M$191)),2)</f>
        <v>0</v>
      </c>
      <c r="AH207" s="42">
        <f>ROUND(IF(SUM($AA207:AG207)&gt;$M$193,0,IF((SUM($AA207:AG207)+AH17*$M$191)&gt;$M$193,$M$193-SUM($AA207:AG207),AH17*$M$191)),2)</f>
        <v>0</v>
      </c>
      <c r="AI207" s="42">
        <f>ROUND(IF(SUM($AA207:AH207)&gt;$M$193,0,IF((SUM($AA207:AH207)+AI17*$M$191)&gt;$M$193,$M$193-SUM($AA207:AH207),AI17*$M$191)),2)</f>
        <v>0</v>
      </c>
      <c r="AJ207" s="42">
        <f>ROUND(IF(SUM($AA207:AI207)&gt;$M$193,0,IF((SUM($AA207:AI207)+AJ17*$M$191)&gt;$M$193,$M$193-SUM($AA207:AI207),AJ17*$M$191)),2)</f>
        <v>0</v>
      </c>
      <c r="AK207" s="42">
        <f>ROUND(IF(SUM($AA207:AJ207)&gt;$M$193,0,IF((SUM($AA207:AJ207)+AK17*$M$191)&gt;$M$193,$M$193-SUM($AA207:AJ207),AK17*$M$191)),2)</f>
        <v>0</v>
      </c>
      <c r="AL207" s="42">
        <f>ROUND(IF(SUM($AA207:AK207)&gt;$M$193,0,IF((SUM($AA207:AK207)+AL17*$M$191)&gt;$M$193,$M$193-SUM($AA207:AK207),AL17*$M$191)),2)</f>
        <v>0</v>
      </c>
      <c r="AM207" s="42">
        <f>ROUND(IF(SUM($N207:N207)&gt;$M$193,0,IF((SUM($N207:N207)+AM17*$M$191)&gt;$M$193,$M$193-SUM($N207:N207),AM17*$M$191)),2)</f>
        <v>56</v>
      </c>
      <c r="AN207" s="42">
        <f>ROUND(IF(SUM($AM207:AM207)&gt;$M$193,0,IF((SUM($AM207:AM207)+AN17*$M$191)&gt;$M$193,$M$193-SUM($AM207:AM207),AN17*$M$191)),2)</f>
        <v>0</v>
      </c>
      <c r="AO207" s="42">
        <f>ROUND(IF(SUM($AM207:AN207)&gt;$M$193,0,IF((SUM($AM207:AN207)+AO17*$M$191)&gt;$M$193,$M$193-SUM($AM207:AN207),AO17*$M$191)),2)</f>
        <v>0</v>
      </c>
      <c r="AP207" s="42">
        <f>ROUND(IF(SUM($AM207:AO207)&gt;$M$193,0,IF((SUM($AM207:AO207)+AP17*$M$191)&gt;$M$193,$M$193-SUM($AM207:AO207),AP17*$M$191)),2)</f>
        <v>0</v>
      </c>
      <c r="AQ207" s="42">
        <f>ROUND(IF(SUM($AM207:AP207)&gt;$M$193,0,IF((SUM($AM207:AP207)+AQ17*$M$191)&gt;$M$193,$M$193-SUM($AM207:AP207),AQ17*$M$191)),2)</f>
        <v>0</v>
      </c>
      <c r="AR207" s="42">
        <f>ROUND(IF(SUM($AM207:AQ207)&gt;$M$193,0,IF((SUM($AM207:AQ207)+AR17*$M$191)&gt;$M$193,$M$193-SUM($AM207:AQ207),AR17*$M$191)),2)</f>
        <v>0</v>
      </c>
      <c r="AS207" s="42">
        <f>ROUND(IF(SUM($AM207:AR207)&gt;$M$193,0,IF((SUM($AM207:AR207)+AS17*$M$191)&gt;$M$193,$M$193-SUM($AM207:AR207),AS17*$M$191)),2)</f>
        <v>0</v>
      </c>
      <c r="AT207" s="42">
        <f>ROUND(IF(SUM($AM207:AS207)&gt;$M$193,0,IF((SUM($AM207:AS207)+AT17*$M$191)&gt;$M$193,$M$193-SUM($AM207:AS207),AT17*$M$191)),2)</f>
        <v>0</v>
      </c>
      <c r="AU207" s="42">
        <f>ROUND(IF(SUM($AM207:AT207)&gt;$M$193,0,IF((SUM($AM207:AT207)+AU17*$M$191)&gt;$M$193,$M$193-SUM($AM207:AT207),AU17*$M$191)),2)</f>
        <v>0</v>
      </c>
      <c r="AV207" s="42">
        <f>ROUND(IF(SUM($AM207:AU207)&gt;$M$193,0,IF((SUM($AM207:AU207)+AV17*$M$191)&gt;$M$193,$M$193-SUM($AM207:AU207),AV17*$M$191)),2)</f>
        <v>0</v>
      </c>
      <c r="AW207" s="42">
        <f>ROUND(IF(SUM($AM207:AV207)&gt;$M$193,0,IF((SUM($AM207:AV207)+AW17*$M$191)&gt;$M$193,$M$193-SUM($AM207:AV207),AW17*$M$191)),2)</f>
        <v>0</v>
      </c>
      <c r="AX207" s="42">
        <f>ROUND(IF(SUM($AM207:AW207)&gt;$M$193,0,IF((SUM($AM207:AW207)+AX17*$M$191)&gt;$M$193,$M$193-SUM($AM207:AW207),AX17*$M$191)),2)</f>
        <v>0</v>
      </c>
    </row>
    <row r="208" spans="1:50" x14ac:dyDescent="0.3">
      <c r="A208" s="38" t="str">
        <f t="shared" si="69"/>
        <v>Inside Sales</v>
      </c>
      <c r="O208" s="42">
        <f>ROUND(IF(SUM($N208:N208)&gt;$M$193,0,IF((SUM($N208:N208)+O18*$M$191)&gt;$M$193,$M$193-SUM($N208:N208),O18*$M$191)),2)</f>
        <v>0</v>
      </c>
      <c r="P208" s="42">
        <f>ROUND(IF(SUM($O208:O208)&gt;$M$193,0,IF((SUM($O208:O208)+P18*$M$191)&gt;$M$193,$M$193-SUM($O208:O208),P18*$M$191)),2)</f>
        <v>0</v>
      </c>
      <c r="Q208" s="42">
        <f>ROUND(IF(SUM($O208:P208)&gt;$M$193,0,IF((SUM($O208:P208)+Q18*$M$191)&gt;$M$193,$M$193-SUM($O208:P208),Q18*$M$191)),2)</f>
        <v>0</v>
      </c>
      <c r="R208" s="42">
        <f>ROUND(IF(SUM($O208:Q208)&gt;$M$193,0,IF((SUM($O208:Q208)+R18*$M$191)&gt;$M$193,$M$193-SUM($O208:Q208),R18*$M$191)),2)</f>
        <v>0</v>
      </c>
      <c r="S208" s="42">
        <f>ROUND(IF(SUM($O208:R208)&gt;$M$193,0,IF((SUM($O208:R208)+S18*$M$191)&gt;$M$193,$M$193-SUM($O208:R208),S18*$M$191)),2)</f>
        <v>0</v>
      </c>
      <c r="T208" s="42">
        <f>ROUND(IF(SUM($O208:S208)&gt;$M$193,0,IF((SUM($O208:S208)+T18*$M$191)&gt;$M$193,$M$193-SUM($O208:S208),T18*$M$191)),2)</f>
        <v>0</v>
      </c>
      <c r="U208" s="42">
        <f>ROUND(IF(SUM($O208:T208)&gt;$M$193,0,IF((SUM($O208:T208)+U18*$M$191)&gt;$M$193,$M$193-SUM($O208:T208),U18*$M$191)),2)</f>
        <v>0</v>
      </c>
      <c r="V208" s="42">
        <f>ROUND(IF(SUM($O208:U208)&gt;$M$193,0,IF((SUM($O208:U208)+V18*$M$191)&gt;$M$193,$M$193-SUM($O208:U208),V18*$M$191)),2)</f>
        <v>0</v>
      </c>
      <c r="W208" s="42">
        <f>ROUND(IF(SUM($O208:V208)&gt;$M$193,0,IF((SUM($O208:V208)+W18*$M$191)&gt;$M$193,$M$193-SUM($O208:V208),W18*$M$191)),2)</f>
        <v>0</v>
      </c>
      <c r="X208" s="42">
        <f>ROUND(IF(SUM($O208:W208)&gt;$M$193,0,IF((SUM($O208:W208)+X18*$M$191)&gt;$M$193,$M$193-SUM($O208:W208),X18*$M$191)),2)</f>
        <v>0</v>
      </c>
      <c r="Y208" s="42">
        <f>ROUND(IF(SUM($O208:X208)&gt;$M$193,0,IF((SUM($O208:X208)+Y18*$M$191)&gt;$M$193,$M$193-SUM($O208:X208),Y18*$M$191)),2)</f>
        <v>0</v>
      </c>
      <c r="Z208" s="42">
        <f>ROUND(IF(SUM($O208:Y208)&gt;$M$193,0,IF((SUM($O208:Y208)+Z18*$M$191)&gt;$M$193,$M$193-SUM($O208:Y208),Z18*$M$191)),2)</f>
        <v>0</v>
      </c>
      <c r="AA208" s="42">
        <f>ROUND(IF(SUM($N208:N208)&gt;$M$193,0,IF((SUM($N208:N208)+AA18*$M$191)&gt;$M$193,$M$193-SUM($N208:N208),AA18*$M$191)),2)</f>
        <v>40</v>
      </c>
      <c r="AB208" s="42">
        <f>ROUND(IF(SUM($AA208:AA208)&gt;$M$193,0,IF((SUM($AA208:AA208)+AB18*$M$191)&gt;$M$193,$M$193-SUM($AA208:AA208),AB18*$M$191)),2)</f>
        <v>16</v>
      </c>
      <c r="AC208" s="42">
        <f>ROUND(IF(SUM($AA208:AB208)&gt;$M$193,0,IF((SUM($AA208:AB208)+AC18*$M$191)&gt;$M$193,$M$193-SUM($AA208:AB208),AC18*$M$191)),2)</f>
        <v>0</v>
      </c>
      <c r="AD208" s="42">
        <f>ROUND(IF(SUM($AA208:AC208)&gt;$M$193,0,IF((SUM($AA208:AC208)+AD18*$M$191)&gt;$M$193,$M$193-SUM($AA208:AC208),AD18*$M$191)),2)</f>
        <v>0</v>
      </c>
      <c r="AE208" s="42">
        <f>ROUND(IF(SUM($AA208:AD208)&gt;$M$193,0,IF((SUM($AA208:AD208)+AE18*$M$191)&gt;$M$193,$M$193-SUM($AA208:AD208),AE18*$M$191)),2)</f>
        <v>0</v>
      </c>
      <c r="AF208" s="42">
        <f>ROUND(IF(SUM($AA208:AE208)&gt;$M$193,0,IF((SUM($AA208:AE208)+AF18*$M$191)&gt;$M$193,$M$193-SUM($AA208:AE208),AF18*$M$191)),2)</f>
        <v>0</v>
      </c>
      <c r="AG208" s="42">
        <f>ROUND(IF(SUM($AA208:AF208)&gt;$M$193,0,IF((SUM($AA208:AF208)+AG18*$M$191)&gt;$M$193,$M$193-SUM($AA208:AF208),AG18*$M$191)),2)</f>
        <v>0</v>
      </c>
      <c r="AH208" s="42">
        <f>ROUND(IF(SUM($AA208:AG208)&gt;$M$193,0,IF((SUM($AA208:AG208)+AH18*$M$191)&gt;$M$193,$M$193-SUM($AA208:AG208),AH18*$M$191)),2)</f>
        <v>0</v>
      </c>
      <c r="AI208" s="42">
        <f>ROUND(IF(SUM($AA208:AH208)&gt;$M$193,0,IF((SUM($AA208:AH208)+AI18*$M$191)&gt;$M$193,$M$193-SUM($AA208:AH208),AI18*$M$191)),2)</f>
        <v>0</v>
      </c>
      <c r="AJ208" s="42">
        <f>ROUND(IF(SUM($AA208:AI208)&gt;$M$193,0,IF((SUM($AA208:AI208)+AJ18*$M$191)&gt;$M$193,$M$193-SUM($AA208:AI208),AJ18*$M$191)),2)</f>
        <v>0</v>
      </c>
      <c r="AK208" s="42">
        <f>ROUND(IF(SUM($AA208:AJ208)&gt;$M$193,0,IF((SUM($AA208:AJ208)+AK18*$M$191)&gt;$M$193,$M$193-SUM($AA208:AJ208),AK18*$M$191)),2)</f>
        <v>0</v>
      </c>
      <c r="AL208" s="42">
        <f>ROUND(IF(SUM($AA208:AK208)&gt;$M$193,0,IF((SUM($AA208:AK208)+AL18*$M$191)&gt;$M$193,$M$193-SUM($AA208:AK208),AL18*$M$191)),2)</f>
        <v>0</v>
      </c>
      <c r="AM208" s="42">
        <f>ROUND(IF(SUM($N208:N208)&gt;$M$193,0,IF((SUM($N208:N208)+AM18*$M$191)&gt;$M$193,$M$193-SUM($N208:N208),AM18*$M$191)),2)</f>
        <v>40</v>
      </c>
      <c r="AN208" s="42">
        <f>ROUND(IF(SUM($AM208:AM208)&gt;$M$193,0,IF((SUM($AM208:AM208)+AN18*$M$191)&gt;$M$193,$M$193-SUM($AM208:AM208),AN18*$M$191)),2)</f>
        <v>16</v>
      </c>
      <c r="AO208" s="42">
        <f>ROUND(IF(SUM($AM208:AN208)&gt;$M$193,0,IF((SUM($AM208:AN208)+AO18*$M$191)&gt;$M$193,$M$193-SUM($AM208:AN208),AO18*$M$191)),2)</f>
        <v>0</v>
      </c>
      <c r="AP208" s="42">
        <f>ROUND(IF(SUM($AM208:AO208)&gt;$M$193,0,IF((SUM($AM208:AO208)+AP18*$M$191)&gt;$M$193,$M$193-SUM($AM208:AO208),AP18*$M$191)),2)</f>
        <v>0</v>
      </c>
      <c r="AQ208" s="42">
        <f>ROUND(IF(SUM($AM208:AP208)&gt;$M$193,0,IF((SUM($AM208:AP208)+AQ18*$M$191)&gt;$M$193,$M$193-SUM($AM208:AP208),AQ18*$M$191)),2)</f>
        <v>0</v>
      </c>
      <c r="AR208" s="42">
        <f>ROUND(IF(SUM($AM208:AQ208)&gt;$M$193,0,IF((SUM($AM208:AQ208)+AR18*$M$191)&gt;$M$193,$M$193-SUM($AM208:AQ208),AR18*$M$191)),2)</f>
        <v>0</v>
      </c>
      <c r="AS208" s="42">
        <f>ROUND(IF(SUM($AM208:AR208)&gt;$M$193,0,IF((SUM($AM208:AR208)+AS18*$M$191)&gt;$M$193,$M$193-SUM($AM208:AR208),AS18*$M$191)),2)</f>
        <v>0</v>
      </c>
      <c r="AT208" s="42">
        <f>ROUND(IF(SUM($AM208:AS208)&gt;$M$193,0,IF((SUM($AM208:AS208)+AT18*$M$191)&gt;$M$193,$M$193-SUM($AM208:AS208),AT18*$M$191)),2)</f>
        <v>0</v>
      </c>
      <c r="AU208" s="42">
        <f>ROUND(IF(SUM($AM208:AT208)&gt;$M$193,0,IF((SUM($AM208:AT208)+AU18*$M$191)&gt;$M$193,$M$193-SUM($AM208:AT208),AU18*$M$191)),2)</f>
        <v>0</v>
      </c>
      <c r="AV208" s="42">
        <f>ROUND(IF(SUM($AM208:AU208)&gt;$M$193,0,IF((SUM($AM208:AU208)+AV18*$M$191)&gt;$M$193,$M$193-SUM($AM208:AU208),AV18*$M$191)),2)</f>
        <v>0</v>
      </c>
      <c r="AW208" s="42">
        <f>ROUND(IF(SUM($AM208:AV208)&gt;$M$193,0,IF((SUM($AM208:AV208)+AW18*$M$191)&gt;$M$193,$M$193-SUM($AM208:AV208),AW18*$M$191)),2)</f>
        <v>0</v>
      </c>
      <c r="AX208" s="42">
        <f>ROUND(IF(SUM($AM208:AW208)&gt;$M$193,0,IF((SUM($AM208:AW208)+AX18*$M$191)&gt;$M$193,$M$193-SUM($AM208:AW208),AX18*$M$191)),2)</f>
        <v>0</v>
      </c>
    </row>
    <row r="209" spans="1:50" x14ac:dyDescent="0.3">
      <c r="A209" s="38" t="str">
        <f t="shared" si="69"/>
        <v>Inside Sales</v>
      </c>
      <c r="O209" s="42">
        <f>ROUND(IF(SUM($N209:N209)&gt;$M$193,0,IF((SUM($N209:N209)+O19*$M$191)&gt;$M$193,$M$193-SUM($N209:N209),O19*$M$191)),2)</f>
        <v>0</v>
      </c>
      <c r="P209" s="42">
        <f>ROUND(IF(SUM($O209:O209)&gt;$M$193,0,IF((SUM($O209:O209)+P19*$M$191)&gt;$M$193,$M$193-SUM($O209:O209),P19*$M$191)),2)</f>
        <v>0</v>
      </c>
      <c r="Q209" s="42">
        <f>ROUND(IF(SUM($O209:P209)&gt;$M$193,0,IF((SUM($O209:P209)+Q19*$M$191)&gt;$M$193,$M$193-SUM($O209:P209),Q19*$M$191)),2)</f>
        <v>0</v>
      </c>
      <c r="R209" s="42">
        <f>ROUND(IF(SUM($O209:Q209)&gt;$M$193,0,IF((SUM($O209:Q209)+R19*$M$191)&gt;$M$193,$M$193-SUM($O209:Q209),R19*$M$191)),2)</f>
        <v>0</v>
      </c>
      <c r="S209" s="42">
        <f>ROUND(IF(SUM($O209:R209)&gt;$M$193,0,IF((SUM($O209:R209)+S19*$M$191)&gt;$M$193,$M$193-SUM($O209:R209),S19*$M$191)),2)</f>
        <v>0</v>
      </c>
      <c r="T209" s="42">
        <f>ROUND(IF(SUM($O209:S209)&gt;$M$193,0,IF((SUM($O209:S209)+T19*$M$191)&gt;$M$193,$M$193-SUM($O209:S209),T19*$M$191)),2)</f>
        <v>0</v>
      </c>
      <c r="U209" s="42">
        <f>ROUND(IF(SUM($O209:T209)&gt;$M$193,0,IF((SUM($O209:T209)+U19*$M$191)&gt;$M$193,$M$193-SUM($O209:T209),U19*$M$191)),2)</f>
        <v>0</v>
      </c>
      <c r="V209" s="42">
        <f>ROUND(IF(SUM($O209:U209)&gt;$M$193,0,IF((SUM($O209:U209)+V19*$M$191)&gt;$M$193,$M$193-SUM($O209:U209),V19*$M$191)),2)</f>
        <v>0</v>
      </c>
      <c r="W209" s="42">
        <f>ROUND(IF(SUM($O209:V209)&gt;$M$193,0,IF((SUM($O209:V209)+W19*$M$191)&gt;$M$193,$M$193-SUM($O209:V209),W19*$M$191)),2)</f>
        <v>0</v>
      </c>
      <c r="X209" s="42">
        <f>ROUND(IF(SUM($O209:W209)&gt;$M$193,0,IF((SUM($O209:W209)+X19*$M$191)&gt;$M$193,$M$193-SUM($O209:W209),X19*$M$191)),2)</f>
        <v>0</v>
      </c>
      <c r="Y209" s="42">
        <f>ROUND(IF(SUM($O209:X209)&gt;$M$193,0,IF((SUM($O209:X209)+Y19*$M$191)&gt;$M$193,$M$193-SUM($O209:X209),Y19*$M$191)),2)</f>
        <v>0</v>
      </c>
      <c r="Z209" s="42">
        <f>ROUND(IF(SUM($O209:Y209)&gt;$M$193,0,IF((SUM($O209:Y209)+Z19*$M$191)&gt;$M$193,$M$193-SUM($O209:Y209),Z19*$M$191)),2)</f>
        <v>0</v>
      </c>
      <c r="AA209" s="42">
        <f>ROUND(IF(SUM($N209:N209)&gt;$M$193,0,IF((SUM($N209:N209)+AA19*$M$191)&gt;$M$193,$M$193-SUM($N209:N209),AA19*$M$191)),2)</f>
        <v>40</v>
      </c>
      <c r="AB209" s="42">
        <f>ROUND(IF(SUM($AA209:AA209)&gt;$M$193,0,IF((SUM($AA209:AA209)+AB19*$M$191)&gt;$M$193,$M$193-SUM($AA209:AA209),AB19*$M$191)),2)</f>
        <v>16</v>
      </c>
      <c r="AC209" s="42">
        <f>ROUND(IF(SUM($AA209:AB209)&gt;$M$193,0,IF((SUM($AA209:AB209)+AC19*$M$191)&gt;$M$193,$M$193-SUM($AA209:AB209),AC19*$M$191)),2)</f>
        <v>0</v>
      </c>
      <c r="AD209" s="42">
        <f>ROUND(IF(SUM($AA209:AC209)&gt;$M$193,0,IF((SUM($AA209:AC209)+AD19*$M$191)&gt;$M$193,$M$193-SUM($AA209:AC209),AD19*$M$191)),2)</f>
        <v>0</v>
      </c>
      <c r="AE209" s="42">
        <f>ROUND(IF(SUM($AA209:AD209)&gt;$M$193,0,IF((SUM($AA209:AD209)+AE19*$M$191)&gt;$M$193,$M$193-SUM($AA209:AD209),AE19*$M$191)),2)</f>
        <v>0</v>
      </c>
      <c r="AF209" s="42">
        <f>ROUND(IF(SUM($AA209:AE209)&gt;$M$193,0,IF((SUM($AA209:AE209)+AF19*$M$191)&gt;$M$193,$M$193-SUM($AA209:AE209),AF19*$M$191)),2)</f>
        <v>0</v>
      </c>
      <c r="AG209" s="42">
        <f>ROUND(IF(SUM($AA209:AF209)&gt;$M$193,0,IF((SUM($AA209:AF209)+AG19*$M$191)&gt;$M$193,$M$193-SUM($AA209:AF209),AG19*$M$191)),2)</f>
        <v>0</v>
      </c>
      <c r="AH209" s="42">
        <f>ROUND(IF(SUM($AA209:AG209)&gt;$M$193,0,IF((SUM($AA209:AG209)+AH19*$M$191)&gt;$M$193,$M$193-SUM($AA209:AG209),AH19*$M$191)),2)</f>
        <v>0</v>
      </c>
      <c r="AI209" s="42">
        <f>ROUND(IF(SUM($AA209:AH209)&gt;$M$193,0,IF((SUM($AA209:AH209)+AI19*$M$191)&gt;$M$193,$M$193-SUM($AA209:AH209),AI19*$M$191)),2)</f>
        <v>0</v>
      </c>
      <c r="AJ209" s="42">
        <f>ROUND(IF(SUM($AA209:AI209)&gt;$M$193,0,IF((SUM($AA209:AI209)+AJ19*$M$191)&gt;$M$193,$M$193-SUM($AA209:AI209),AJ19*$M$191)),2)</f>
        <v>0</v>
      </c>
      <c r="AK209" s="42">
        <f>ROUND(IF(SUM($AA209:AJ209)&gt;$M$193,0,IF((SUM($AA209:AJ209)+AK19*$M$191)&gt;$M$193,$M$193-SUM($AA209:AJ209),AK19*$M$191)),2)</f>
        <v>0</v>
      </c>
      <c r="AL209" s="42">
        <f>ROUND(IF(SUM($AA209:AK209)&gt;$M$193,0,IF((SUM($AA209:AK209)+AL19*$M$191)&gt;$M$193,$M$193-SUM($AA209:AK209),AL19*$M$191)),2)</f>
        <v>0</v>
      </c>
      <c r="AM209" s="42">
        <f>ROUND(IF(SUM($N209:N209)&gt;$M$193,0,IF((SUM($N209:N209)+AM19*$M$191)&gt;$M$193,$M$193-SUM($N209:N209),AM19*$M$191)),2)</f>
        <v>40</v>
      </c>
      <c r="AN209" s="42">
        <f>ROUND(IF(SUM($AM209:AM209)&gt;$M$193,0,IF((SUM($AM209:AM209)+AN19*$M$191)&gt;$M$193,$M$193-SUM($AM209:AM209),AN19*$M$191)),2)</f>
        <v>16</v>
      </c>
      <c r="AO209" s="42">
        <f>ROUND(IF(SUM($AM209:AN209)&gt;$M$193,0,IF((SUM($AM209:AN209)+AO19*$M$191)&gt;$M$193,$M$193-SUM($AM209:AN209),AO19*$M$191)),2)</f>
        <v>0</v>
      </c>
      <c r="AP209" s="42">
        <f>ROUND(IF(SUM($AM209:AO209)&gt;$M$193,0,IF((SUM($AM209:AO209)+AP19*$M$191)&gt;$M$193,$M$193-SUM($AM209:AO209),AP19*$M$191)),2)</f>
        <v>0</v>
      </c>
      <c r="AQ209" s="42">
        <f>ROUND(IF(SUM($AM209:AP209)&gt;$M$193,0,IF((SUM($AM209:AP209)+AQ19*$M$191)&gt;$M$193,$M$193-SUM($AM209:AP209),AQ19*$M$191)),2)</f>
        <v>0</v>
      </c>
      <c r="AR209" s="42">
        <f>ROUND(IF(SUM($AM209:AQ209)&gt;$M$193,0,IF((SUM($AM209:AQ209)+AR19*$M$191)&gt;$M$193,$M$193-SUM($AM209:AQ209),AR19*$M$191)),2)</f>
        <v>0</v>
      </c>
      <c r="AS209" s="42">
        <f>ROUND(IF(SUM($AM209:AR209)&gt;$M$193,0,IF((SUM($AM209:AR209)+AS19*$M$191)&gt;$M$193,$M$193-SUM($AM209:AR209),AS19*$M$191)),2)</f>
        <v>0</v>
      </c>
      <c r="AT209" s="42">
        <f>ROUND(IF(SUM($AM209:AS209)&gt;$M$193,0,IF((SUM($AM209:AS209)+AT19*$M$191)&gt;$M$193,$M$193-SUM($AM209:AS209),AT19*$M$191)),2)</f>
        <v>0</v>
      </c>
      <c r="AU209" s="42">
        <f>ROUND(IF(SUM($AM209:AT209)&gt;$M$193,0,IF((SUM($AM209:AT209)+AU19*$M$191)&gt;$M$193,$M$193-SUM($AM209:AT209),AU19*$M$191)),2)</f>
        <v>0</v>
      </c>
      <c r="AV209" s="42">
        <f>ROUND(IF(SUM($AM209:AU209)&gt;$M$193,0,IF((SUM($AM209:AU209)+AV19*$M$191)&gt;$M$193,$M$193-SUM($AM209:AU209),AV19*$M$191)),2)</f>
        <v>0</v>
      </c>
      <c r="AW209" s="42">
        <f>ROUND(IF(SUM($AM209:AV209)&gt;$M$193,0,IF((SUM($AM209:AV209)+AW19*$M$191)&gt;$M$193,$M$193-SUM($AM209:AV209),AW19*$M$191)),2)</f>
        <v>0</v>
      </c>
      <c r="AX209" s="42">
        <f>ROUND(IF(SUM($AM209:AW209)&gt;$M$193,0,IF((SUM($AM209:AW209)+AX19*$M$191)&gt;$M$193,$M$193-SUM($AM209:AW209),AX19*$M$191)),2)</f>
        <v>0</v>
      </c>
    </row>
    <row r="210" spans="1:50" x14ac:dyDescent="0.3">
      <c r="A210" s="38" t="str">
        <f t="shared" si="69"/>
        <v>Inside Sales</v>
      </c>
      <c r="O210" s="42">
        <f>ROUND(IF(SUM($N210:N210)&gt;$M$193,0,IF((SUM($N210:N210)+O20*$M$191)&gt;$M$193,$M$193-SUM($N210:N210),O20*$M$191)),2)</f>
        <v>0</v>
      </c>
      <c r="P210" s="42">
        <f>ROUND(IF(SUM($O210:O210)&gt;$M$193,0,IF((SUM($O210:O210)+P20*$M$191)&gt;$M$193,$M$193-SUM($O210:O210),P20*$M$191)),2)</f>
        <v>0</v>
      </c>
      <c r="Q210" s="42">
        <f>ROUND(IF(SUM($O210:P210)&gt;$M$193,0,IF((SUM($O210:P210)+Q20*$M$191)&gt;$M$193,$M$193-SUM($O210:P210),Q20*$M$191)),2)</f>
        <v>0</v>
      </c>
      <c r="R210" s="42">
        <f>ROUND(IF(SUM($O210:Q210)&gt;$M$193,0,IF((SUM($O210:Q210)+R20*$M$191)&gt;$M$193,$M$193-SUM($O210:Q210),R20*$M$191)),2)</f>
        <v>0</v>
      </c>
      <c r="S210" s="42">
        <f>ROUND(IF(SUM($O210:R210)&gt;$M$193,0,IF((SUM($O210:R210)+S20*$M$191)&gt;$M$193,$M$193-SUM($O210:R210),S20*$M$191)),2)</f>
        <v>0</v>
      </c>
      <c r="T210" s="42">
        <f>ROUND(IF(SUM($O210:S210)&gt;$M$193,0,IF((SUM($O210:S210)+T20*$M$191)&gt;$M$193,$M$193-SUM($O210:S210),T20*$M$191)),2)</f>
        <v>0</v>
      </c>
      <c r="U210" s="42">
        <f>ROUND(IF(SUM($O210:T210)&gt;$M$193,0,IF((SUM($O210:T210)+U20*$M$191)&gt;$M$193,$M$193-SUM($O210:T210),U20*$M$191)),2)</f>
        <v>0</v>
      </c>
      <c r="V210" s="42">
        <f>ROUND(IF(SUM($O210:U210)&gt;$M$193,0,IF((SUM($O210:U210)+V20*$M$191)&gt;$M$193,$M$193-SUM($O210:U210),V20*$M$191)),2)</f>
        <v>0</v>
      </c>
      <c r="W210" s="42">
        <f>ROUND(IF(SUM($O210:V210)&gt;$M$193,0,IF((SUM($O210:V210)+W20*$M$191)&gt;$M$193,$M$193-SUM($O210:V210),W20*$M$191)),2)</f>
        <v>0</v>
      </c>
      <c r="X210" s="42">
        <f>ROUND(IF(SUM($O210:W210)&gt;$M$193,0,IF((SUM($O210:W210)+X20*$M$191)&gt;$M$193,$M$193-SUM($O210:W210),X20*$M$191)),2)</f>
        <v>0</v>
      </c>
      <c r="Y210" s="42">
        <f>ROUND(IF(SUM($O210:X210)&gt;$M$193,0,IF((SUM($O210:X210)+Y20*$M$191)&gt;$M$193,$M$193-SUM($O210:X210),Y20*$M$191)),2)</f>
        <v>0</v>
      </c>
      <c r="Z210" s="42">
        <f>ROUND(IF(SUM($O210:Y210)&gt;$M$193,0,IF((SUM($O210:Y210)+Z20*$M$191)&gt;$M$193,$M$193-SUM($O210:Y210),Z20*$M$191)),2)</f>
        <v>0</v>
      </c>
      <c r="AA210" s="42">
        <f>ROUND(IF(SUM($N210:N210)&gt;$M$193,0,IF((SUM($N210:N210)+AA20*$M$191)&gt;$M$193,$M$193-SUM($N210:N210),AA20*$M$191)),2)</f>
        <v>0</v>
      </c>
      <c r="AB210" s="42">
        <f>ROUND(IF(SUM($AA210:AA210)&gt;$M$193,0,IF((SUM($AA210:AA210)+AB20*$M$191)&gt;$M$193,$M$193-SUM($AA210:AA210),AB20*$M$191)),2)</f>
        <v>0</v>
      </c>
      <c r="AC210" s="42">
        <f>ROUND(IF(SUM($AA210:AB210)&gt;$M$193,0,IF((SUM($AA210:AB210)+AC20*$M$191)&gt;$M$193,$M$193-SUM($AA210:AB210),AC20*$M$191)),2)</f>
        <v>40</v>
      </c>
      <c r="AD210" s="42">
        <f>ROUND(IF(SUM($AA210:AC210)&gt;$M$193,0,IF((SUM($AA210:AC210)+AD20*$M$191)&gt;$M$193,$M$193-SUM($AA210:AC210),AD20*$M$191)),2)</f>
        <v>16</v>
      </c>
      <c r="AE210" s="42">
        <f>ROUND(IF(SUM($AA210:AD210)&gt;$M$193,0,IF((SUM($AA210:AD210)+AE20*$M$191)&gt;$M$193,$M$193-SUM($AA210:AD210),AE20*$M$191)),2)</f>
        <v>0</v>
      </c>
      <c r="AF210" s="42">
        <f>ROUND(IF(SUM($AA210:AE210)&gt;$M$193,0,IF((SUM($AA210:AE210)+AF20*$M$191)&gt;$M$193,$M$193-SUM($AA210:AE210),AF20*$M$191)),2)</f>
        <v>0</v>
      </c>
      <c r="AG210" s="42">
        <f>ROUND(IF(SUM($AA210:AF210)&gt;$M$193,0,IF((SUM($AA210:AF210)+AG20*$M$191)&gt;$M$193,$M$193-SUM($AA210:AF210),AG20*$M$191)),2)</f>
        <v>0</v>
      </c>
      <c r="AH210" s="42">
        <f>ROUND(IF(SUM($AA210:AG210)&gt;$M$193,0,IF((SUM($AA210:AG210)+AH20*$M$191)&gt;$M$193,$M$193-SUM($AA210:AG210),AH20*$M$191)),2)</f>
        <v>0</v>
      </c>
      <c r="AI210" s="42">
        <f>ROUND(IF(SUM($AA210:AH210)&gt;$M$193,0,IF((SUM($AA210:AH210)+AI20*$M$191)&gt;$M$193,$M$193-SUM($AA210:AH210),AI20*$M$191)),2)</f>
        <v>0</v>
      </c>
      <c r="AJ210" s="42">
        <f>ROUND(IF(SUM($AA210:AI210)&gt;$M$193,0,IF((SUM($AA210:AI210)+AJ20*$M$191)&gt;$M$193,$M$193-SUM($AA210:AI210),AJ20*$M$191)),2)</f>
        <v>0</v>
      </c>
      <c r="AK210" s="42">
        <f>ROUND(IF(SUM($AA210:AJ210)&gt;$M$193,0,IF((SUM($AA210:AJ210)+AK20*$M$191)&gt;$M$193,$M$193-SUM($AA210:AJ210),AK20*$M$191)),2)</f>
        <v>0</v>
      </c>
      <c r="AL210" s="42">
        <f>ROUND(IF(SUM($AA210:AK210)&gt;$M$193,0,IF((SUM($AA210:AK210)+AL20*$M$191)&gt;$M$193,$M$193-SUM($AA210:AK210),AL20*$M$191)),2)</f>
        <v>0</v>
      </c>
      <c r="AM210" s="42">
        <f>ROUND(IF(SUM($N210:N210)&gt;$M$193,0,IF((SUM($N210:N210)+AM20*$M$191)&gt;$M$193,$M$193-SUM($N210:N210),AM20*$M$191)),2)</f>
        <v>40</v>
      </c>
      <c r="AN210" s="42">
        <f>ROUND(IF(SUM($AM210:AM210)&gt;$M$193,0,IF((SUM($AM210:AM210)+AN20*$M$191)&gt;$M$193,$M$193-SUM($AM210:AM210),AN20*$M$191)),2)</f>
        <v>16</v>
      </c>
      <c r="AO210" s="42">
        <f>ROUND(IF(SUM($AM210:AN210)&gt;$M$193,0,IF((SUM($AM210:AN210)+AO20*$M$191)&gt;$M$193,$M$193-SUM($AM210:AN210),AO20*$M$191)),2)</f>
        <v>0</v>
      </c>
      <c r="AP210" s="42">
        <f>ROUND(IF(SUM($AM210:AO210)&gt;$M$193,0,IF((SUM($AM210:AO210)+AP20*$M$191)&gt;$M$193,$M$193-SUM($AM210:AO210),AP20*$M$191)),2)</f>
        <v>0</v>
      </c>
      <c r="AQ210" s="42">
        <f>ROUND(IF(SUM($AM210:AP210)&gt;$M$193,0,IF((SUM($AM210:AP210)+AQ20*$M$191)&gt;$M$193,$M$193-SUM($AM210:AP210),AQ20*$M$191)),2)</f>
        <v>0</v>
      </c>
      <c r="AR210" s="42">
        <f>ROUND(IF(SUM($AM210:AQ210)&gt;$M$193,0,IF((SUM($AM210:AQ210)+AR20*$M$191)&gt;$M$193,$M$193-SUM($AM210:AQ210),AR20*$M$191)),2)</f>
        <v>0</v>
      </c>
      <c r="AS210" s="42">
        <f>ROUND(IF(SUM($AM210:AR210)&gt;$M$193,0,IF((SUM($AM210:AR210)+AS20*$M$191)&gt;$M$193,$M$193-SUM($AM210:AR210),AS20*$M$191)),2)</f>
        <v>0</v>
      </c>
      <c r="AT210" s="42">
        <f>ROUND(IF(SUM($AM210:AS210)&gt;$M$193,0,IF((SUM($AM210:AS210)+AT20*$M$191)&gt;$M$193,$M$193-SUM($AM210:AS210),AT20*$M$191)),2)</f>
        <v>0</v>
      </c>
      <c r="AU210" s="42">
        <f>ROUND(IF(SUM($AM210:AT210)&gt;$M$193,0,IF((SUM($AM210:AT210)+AU20*$M$191)&gt;$M$193,$M$193-SUM($AM210:AT210),AU20*$M$191)),2)</f>
        <v>0</v>
      </c>
      <c r="AV210" s="42">
        <f>ROUND(IF(SUM($AM210:AU210)&gt;$M$193,0,IF((SUM($AM210:AU210)+AV20*$M$191)&gt;$M$193,$M$193-SUM($AM210:AU210),AV20*$M$191)),2)</f>
        <v>0</v>
      </c>
      <c r="AW210" s="42">
        <f>ROUND(IF(SUM($AM210:AV210)&gt;$M$193,0,IF((SUM($AM210:AV210)+AW20*$M$191)&gt;$M$193,$M$193-SUM($AM210:AV210),AW20*$M$191)),2)</f>
        <v>0</v>
      </c>
      <c r="AX210" s="42">
        <f>ROUND(IF(SUM($AM210:AW210)&gt;$M$193,0,IF((SUM($AM210:AW210)+AX20*$M$191)&gt;$M$193,$M$193-SUM($AM210:AW210),AX20*$M$191)),2)</f>
        <v>0</v>
      </c>
    </row>
    <row r="211" spans="1:50" x14ac:dyDescent="0.3">
      <c r="A211" s="38" t="str">
        <f t="shared" si="69"/>
        <v>Software Channel Prog. Manager</v>
      </c>
      <c r="O211" s="42">
        <f>ROUND(IF(SUM($N211:N211)&gt;$M$193,0,IF((SUM($N211:N211)+O21*$M$191)&gt;$M$193,$M$193-SUM($N211:N211),O21*$M$191)),2)</f>
        <v>0</v>
      </c>
      <c r="P211" s="42">
        <f>ROUND(IF(SUM($O211:O211)&gt;$M$193,0,IF((SUM($O211:O211)+P21*$M$191)&gt;$M$193,$M$193-SUM($O211:O211),P21*$M$191)),2)</f>
        <v>0</v>
      </c>
      <c r="Q211" s="42">
        <f>ROUND(IF(SUM($O211:P211)&gt;$M$193,0,IF((SUM($O211:P211)+Q21*$M$191)&gt;$M$193,$M$193-SUM($O211:P211),Q21*$M$191)),2)</f>
        <v>0</v>
      </c>
      <c r="R211" s="42">
        <f>ROUND(IF(SUM($O211:Q211)&gt;$M$193,0,IF((SUM($O211:Q211)+R21*$M$191)&gt;$M$193,$M$193-SUM($O211:Q211),R21*$M$191)),2)</f>
        <v>0</v>
      </c>
      <c r="S211" s="42">
        <f>ROUND(IF(SUM($O211:R211)&gt;$M$193,0,IF((SUM($O211:R211)+S21*$M$191)&gt;$M$193,$M$193-SUM($O211:R211),S21*$M$191)),2)</f>
        <v>0</v>
      </c>
      <c r="T211" s="42">
        <f>ROUND(IF(SUM($O211:S211)&gt;$M$193,0,IF((SUM($O211:S211)+T21*$M$191)&gt;$M$193,$M$193-SUM($O211:S211),T21*$M$191)),2)</f>
        <v>0</v>
      </c>
      <c r="U211" s="42">
        <f>ROUND(IF(SUM($O211:T211)&gt;$M$193,0,IF((SUM($O211:T211)+U21*$M$191)&gt;$M$193,$M$193-SUM($O211:T211),U21*$M$191)),2)</f>
        <v>0</v>
      </c>
      <c r="V211" s="42">
        <f>ROUND(IF(SUM($O211:U211)&gt;$M$193,0,IF((SUM($O211:U211)+V21*$M$191)&gt;$M$193,$M$193-SUM($O211:U211),V21*$M$191)),2)</f>
        <v>0</v>
      </c>
      <c r="W211" s="42">
        <f>ROUND(IF(SUM($O211:V211)&gt;$M$193,0,IF((SUM($O211:V211)+W21*$M$191)&gt;$M$193,$M$193-SUM($O211:V211),W21*$M$191)),2)</f>
        <v>0</v>
      </c>
      <c r="X211" s="42">
        <f>ROUND(IF(SUM($O211:W211)&gt;$M$193,0,IF((SUM($O211:W211)+X21*$M$191)&gt;$M$193,$M$193-SUM($O211:W211),X21*$M$191)),2)</f>
        <v>0</v>
      </c>
      <c r="Y211" s="42">
        <f>ROUND(IF(SUM($O211:X211)&gt;$M$193,0,IF((SUM($O211:X211)+Y21*$M$191)&gt;$M$193,$M$193-SUM($O211:X211),Y21*$M$191)),2)</f>
        <v>0</v>
      </c>
      <c r="Z211" s="42">
        <f>ROUND(IF(SUM($O211:Y211)&gt;$M$193,0,IF((SUM($O211:Y211)+Z21*$M$191)&gt;$M$193,$M$193-SUM($O211:Y211),Z21*$M$191)),2)</f>
        <v>0</v>
      </c>
      <c r="AA211" s="42">
        <f>ROUND(IF(SUM($N211:N211)&gt;$M$193,0,IF((SUM($N211:N211)+AA21*$M$191)&gt;$M$193,$M$193-SUM($N211:N211),AA21*$M$191)),2)</f>
        <v>0</v>
      </c>
      <c r="AB211" s="42">
        <f>ROUND(IF(SUM($AA211:AA211)&gt;$M$193,0,IF((SUM($AA211:AA211)+AB21*$M$191)&gt;$M$193,$M$193-SUM($AA211:AA211),AB21*$M$191)),2)</f>
        <v>0</v>
      </c>
      <c r="AC211" s="42">
        <f>ROUND(IF(SUM($AA211:AB211)&gt;$M$193,0,IF((SUM($AA211:AB211)+AC21*$M$191)&gt;$M$193,$M$193-SUM($AA211:AB211),AC21*$M$191)),2)</f>
        <v>0</v>
      </c>
      <c r="AD211" s="42">
        <f>ROUND(IF(SUM($AA211:AC211)&gt;$M$193,0,IF((SUM($AA211:AC211)+AD21*$M$191)&gt;$M$193,$M$193-SUM($AA211:AC211),AD21*$M$191)),2)</f>
        <v>0</v>
      </c>
      <c r="AE211" s="42">
        <f>ROUND(IF(SUM($AA211:AD211)&gt;$M$193,0,IF((SUM($AA211:AD211)+AE21*$M$191)&gt;$M$193,$M$193-SUM($AA211:AD211),AE21*$M$191)),2)</f>
        <v>0</v>
      </c>
      <c r="AF211" s="42">
        <f>ROUND(IF(SUM($AA211:AE211)&gt;$M$193,0,IF((SUM($AA211:AE211)+AF21*$M$191)&gt;$M$193,$M$193-SUM($AA211:AE211),AF21*$M$191)),2)</f>
        <v>0</v>
      </c>
      <c r="AG211" s="42">
        <f>ROUND(IF(SUM($AA211:AF211)&gt;$M$193,0,IF((SUM($AA211:AF211)+AG21*$M$191)&gt;$M$193,$M$193-SUM($AA211:AF211),AG21*$M$191)),2)</f>
        <v>0</v>
      </c>
      <c r="AH211" s="42">
        <f>ROUND(IF(SUM($AA211:AG211)&gt;$M$193,0,IF((SUM($AA211:AG211)+AH21*$M$191)&gt;$M$193,$M$193-SUM($AA211:AG211),AH21*$M$191)),2)</f>
        <v>0</v>
      </c>
      <c r="AI211" s="42">
        <f>ROUND(IF(SUM($AA211:AH211)&gt;$M$193,0,IF((SUM($AA211:AH211)+AI21*$M$191)&gt;$M$193,$M$193-SUM($AA211:AH211),AI21*$M$191)),2)</f>
        <v>0</v>
      </c>
      <c r="AJ211" s="42">
        <f>ROUND(IF(SUM($AA211:AI211)&gt;$M$193,0,IF((SUM($AA211:AI211)+AJ21*$M$191)&gt;$M$193,$M$193-SUM($AA211:AI211),AJ21*$M$191)),2)</f>
        <v>0</v>
      </c>
      <c r="AK211" s="42">
        <f>ROUND(IF(SUM($AA211:AJ211)&gt;$M$193,0,IF((SUM($AA211:AJ211)+AK21*$M$191)&gt;$M$193,$M$193-SUM($AA211:AJ211),AK21*$M$191)),2)</f>
        <v>0</v>
      </c>
      <c r="AL211" s="42">
        <f>ROUND(IF(SUM($AA211:AK211)&gt;$M$193,0,IF((SUM($AA211:AK211)+AL21*$M$191)&gt;$M$193,$M$193-SUM($AA211:AK211),AL21*$M$191)),2)</f>
        <v>0</v>
      </c>
      <c r="AM211" s="42">
        <f>ROUND(IF(SUM($N211:N211)&gt;$M$193,0,IF((SUM($N211:N211)+AM21*$M$191)&gt;$M$193,$M$193-SUM($N211:N211),AM21*$M$191)),2)</f>
        <v>56</v>
      </c>
      <c r="AN211" s="42">
        <f>ROUND(IF(SUM($AM211:AM211)&gt;$M$193,0,IF((SUM($AM211:AM211)+AN21*$M$191)&gt;$M$193,$M$193-SUM($AM211:AM211),AN21*$M$191)),2)</f>
        <v>0</v>
      </c>
      <c r="AO211" s="42">
        <f>ROUND(IF(SUM($AM211:AN211)&gt;$M$193,0,IF((SUM($AM211:AN211)+AO21*$M$191)&gt;$M$193,$M$193-SUM($AM211:AN211),AO21*$M$191)),2)</f>
        <v>0</v>
      </c>
      <c r="AP211" s="42">
        <f>ROUND(IF(SUM($AM211:AO211)&gt;$M$193,0,IF((SUM($AM211:AO211)+AP21*$M$191)&gt;$M$193,$M$193-SUM($AM211:AO211),AP21*$M$191)),2)</f>
        <v>0</v>
      </c>
      <c r="AQ211" s="42">
        <f>ROUND(IF(SUM($AM211:AP211)&gt;$M$193,0,IF((SUM($AM211:AP211)+AQ21*$M$191)&gt;$M$193,$M$193-SUM($AM211:AP211),AQ21*$M$191)),2)</f>
        <v>0</v>
      </c>
      <c r="AR211" s="42">
        <f>ROUND(IF(SUM($AM211:AQ211)&gt;$M$193,0,IF((SUM($AM211:AQ211)+AR21*$M$191)&gt;$M$193,$M$193-SUM($AM211:AQ211),AR21*$M$191)),2)</f>
        <v>0</v>
      </c>
      <c r="AS211" s="42">
        <f>ROUND(IF(SUM($AM211:AR211)&gt;$M$193,0,IF((SUM($AM211:AR211)+AS21*$M$191)&gt;$M$193,$M$193-SUM($AM211:AR211),AS21*$M$191)),2)</f>
        <v>0</v>
      </c>
      <c r="AT211" s="42">
        <f>ROUND(IF(SUM($AM211:AS211)&gt;$M$193,0,IF((SUM($AM211:AS211)+AT21*$M$191)&gt;$M$193,$M$193-SUM($AM211:AS211),AT21*$M$191)),2)</f>
        <v>0</v>
      </c>
      <c r="AU211" s="42">
        <f>ROUND(IF(SUM($AM211:AT211)&gt;$M$193,0,IF((SUM($AM211:AT211)+AU21*$M$191)&gt;$M$193,$M$193-SUM($AM211:AT211),AU21*$M$191)),2)</f>
        <v>0</v>
      </c>
      <c r="AV211" s="42">
        <f>ROUND(IF(SUM($AM211:AU211)&gt;$M$193,0,IF((SUM($AM211:AU211)+AV21*$M$191)&gt;$M$193,$M$193-SUM($AM211:AU211),AV21*$M$191)),2)</f>
        <v>0</v>
      </c>
      <c r="AW211" s="42">
        <f>ROUND(IF(SUM($AM211:AV211)&gt;$M$193,0,IF((SUM($AM211:AV211)+AW21*$M$191)&gt;$M$193,$M$193-SUM($AM211:AV211),AW21*$M$191)),2)</f>
        <v>0</v>
      </c>
      <c r="AX211" s="42">
        <f>ROUND(IF(SUM($AM211:AW211)&gt;$M$193,0,IF((SUM($AM211:AW211)+AX21*$M$191)&gt;$M$193,$M$193-SUM($AM211:AW211),AX21*$M$191)),2)</f>
        <v>0</v>
      </c>
    </row>
    <row r="212" spans="1:50" x14ac:dyDescent="0.3">
      <c r="A212" s="38" t="str">
        <f t="shared" si="69"/>
        <v>Software Escalation Engineer</v>
      </c>
      <c r="O212" s="42">
        <f>ROUND(IF(SUM($N212:N212)&gt;$M$193,0,IF((SUM($N212:N212)+O22*$M$191)&gt;$M$193,$M$193-SUM($N212:N212),O22*$M$191)),2)</f>
        <v>0</v>
      </c>
      <c r="P212" s="42">
        <f>ROUND(IF(SUM($O212:O212)&gt;$M$193,0,IF((SUM($O212:O212)+P22*$M$191)&gt;$M$193,$M$193-SUM($O212:O212),P22*$M$191)),2)</f>
        <v>0</v>
      </c>
      <c r="Q212" s="42">
        <f>ROUND(IF(SUM($O212:P212)&gt;$M$193,0,IF((SUM($O212:P212)+Q22*$M$191)&gt;$M$193,$M$193-SUM($O212:P212),Q22*$M$191)),2)</f>
        <v>0</v>
      </c>
      <c r="R212" s="42">
        <f>ROUND(IF(SUM($O212:Q212)&gt;$M$193,0,IF((SUM($O212:Q212)+R22*$M$191)&gt;$M$193,$M$193-SUM($O212:Q212),R22*$M$191)),2)</f>
        <v>0</v>
      </c>
      <c r="S212" s="42">
        <f>ROUND(IF(SUM($O212:R212)&gt;$M$193,0,IF((SUM($O212:R212)+S22*$M$191)&gt;$M$193,$M$193-SUM($O212:R212),S22*$M$191)),2)</f>
        <v>0</v>
      </c>
      <c r="T212" s="42">
        <f>ROUND(IF(SUM($O212:S212)&gt;$M$193,0,IF((SUM($O212:S212)+T22*$M$191)&gt;$M$193,$M$193-SUM($O212:S212),T22*$M$191)),2)</f>
        <v>0</v>
      </c>
      <c r="U212" s="42">
        <f>ROUND(IF(SUM($O212:T212)&gt;$M$193,0,IF((SUM($O212:T212)+U22*$M$191)&gt;$M$193,$M$193-SUM($O212:T212),U22*$M$191)),2)</f>
        <v>0</v>
      </c>
      <c r="V212" s="42">
        <f>ROUND(IF(SUM($O212:U212)&gt;$M$193,0,IF((SUM($O212:U212)+V22*$M$191)&gt;$M$193,$M$193-SUM($O212:U212),V22*$M$191)),2)</f>
        <v>0</v>
      </c>
      <c r="W212" s="42">
        <f>ROUND(IF(SUM($O212:V212)&gt;$M$193,0,IF((SUM($O212:V212)+W22*$M$191)&gt;$M$193,$M$193-SUM($O212:V212),W22*$M$191)),2)</f>
        <v>0</v>
      </c>
      <c r="X212" s="42">
        <f>ROUND(IF(SUM($O212:W212)&gt;$M$193,0,IF((SUM($O212:W212)+X22*$M$191)&gt;$M$193,$M$193-SUM($O212:W212),X22*$M$191)),2)</f>
        <v>0</v>
      </c>
      <c r="Y212" s="42">
        <f>ROUND(IF(SUM($O212:X212)&gt;$M$193,0,IF((SUM($O212:X212)+Y22*$M$191)&gt;$M$193,$M$193-SUM($O212:X212),Y22*$M$191)),2)</f>
        <v>0</v>
      </c>
      <c r="Z212" s="42">
        <f>ROUND(IF(SUM($O212:Y212)&gt;$M$193,0,IF((SUM($O212:Y212)+Z22*$M$191)&gt;$M$193,$M$193-SUM($O212:Y212),Z22*$M$191)),2)</f>
        <v>0</v>
      </c>
      <c r="AA212" s="42">
        <f>ROUND(IF(SUM($N212:N212)&gt;$M$193,0,IF((SUM($N212:N212)+AA22*$M$191)&gt;$M$193,$M$193-SUM($N212:N212),AA22*$M$191)),2)</f>
        <v>0</v>
      </c>
      <c r="AB212" s="42">
        <f>ROUND(IF(SUM($AA212:AA212)&gt;$M$193,0,IF((SUM($AA212:AA212)+AB22*$M$191)&gt;$M$193,$M$193-SUM($AA212:AA212),AB22*$M$191)),2)</f>
        <v>0</v>
      </c>
      <c r="AC212" s="42">
        <f>ROUND(IF(SUM($AA212:AB212)&gt;$M$193,0,IF((SUM($AA212:AB212)+AC22*$M$191)&gt;$M$193,$M$193-SUM($AA212:AB212),AC22*$M$191)),2)</f>
        <v>0</v>
      </c>
      <c r="AD212" s="42">
        <f>ROUND(IF(SUM($AA212:AC212)&gt;$M$193,0,IF((SUM($AA212:AC212)+AD22*$M$191)&gt;$M$193,$M$193-SUM($AA212:AC212),AD22*$M$191)),2)</f>
        <v>0</v>
      </c>
      <c r="AE212" s="42">
        <f>ROUND(IF(SUM($AA212:AD212)&gt;$M$193,0,IF((SUM($AA212:AD212)+AE22*$M$191)&gt;$M$193,$M$193-SUM($AA212:AD212),AE22*$M$191)),2)</f>
        <v>0</v>
      </c>
      <c r="AF212" s="42">
        <f>ROUND(IF(SUM($AA212:AE212)&gt;$M$193,0,IF((SUM($AA212:AE212)+AF22*$M$191)&gt;$M$193,$M$193-SUM($AA212:AE212),AF22*$M$191)),2)</f>
        <v>0</v>
      </c>
      <c r="AG212" s="42">
        <f>ROUND(IF(SUM($AA212:AF212)&gt;$M$193,0,IF((SUM($AA212:AF212)+AG22*$M$191)&gt;$M$193,$M$193-SUM($AA212:AF212),AG22*$M$191)),2)</f>
        <v>0</v>
      </c>
      <c r="AH212" s="42">
        <f>ROUND(IF(SUM($AA212:AG212)&gt;$M$193,0,IF((SUM($AA212:AG212)+AH22*$M$191)&gt;$M$193,$M$193-SUM($AA212:AG212),AH22*$M$191)),2)</f>
        <v>0</v>
      </c>
      <c r="AI212" s="42">
        <f>ROUND(IF(SUM($AA212:AH212)&gt;$M$193,0,IF((SUM($AA212:AH212)+AI22*$M$191)&gt;$M$193,$M$193-SUM($AA212:AH212),AI22*$M$191)),2)</f>
        <v>0</v>
      </c>
      <c r="AJ212" s="42">
        <f>ROUND(IF(SUM($AA212:AI212)&gt;$M$193,0,IF((SUM($AA212:AI212)+AJ22*$M$191)&gt;$M$193,$M$193-SUM($AA212:AI212),AJ22*$M$191)),2)</f>
        <v>0</v>
      </c>
      <c r="AK212" s="42">
        <f>ROUND(IF(SUM($AA212:AJ212)&gt;$M$193,0,IF((SUM($AA212:AJ212)+AK22*$M$191)&gt;$M$193,$M$193-SUM($AA212:AJ212),AK22*$M$191)),2)</f>
        <v>0</v>
      </c>
      <c r="AL212" s="42">
        <f>ROUND(IF(SUM($AA212:AK212)&gt;$M$193,0,IF((SUM($AA212:AK212)+AL22*$M$191)&gt;$M$193,$M$193-SUM($AA212:AK212),AL22*$M$191)),2)</f>
        <v>0</v>
      </c>
      <c r="AM212" s="42">
        <f>ROUND(IF(SUM($N212:N212)&gt;$M$193,0,IF((SUM($N212:N212)+AM22*$M$191)&gt;$M$193,$M$193-SUM($N212:N212),AM22*$M$191)),2)</f>
        <v>53.33</v>
      </c>
      <c r="AN212" s="42">
        <f>ROUND(IF(SUM($AM212:AM212)&gt;$M$193,0,IF((SUM($AM212:AM212)+AN22*$M$191)&gt;$M$193,$M$193-SUM($AM212:AM212),AN22*$M$191)),2)</f>
        <v>2.67</v>
      </c>
      <c r="AO212" s="42">
        <f>ROUND(IF(SUM($AM212:AN212)&gt;$M$193,0,IF((SUM($AM212:AN212)+AO22*$M$191)&gt;$M$193,$M$193-SUM($AM212:AN212),AO22*$M$191)),2)</f>
        <v>0</v>
      </c>
      <c r="AP212" s="42">
        <f>ROUND(IF(SUM($AM212:AO212)&gt;$M$193,0,IF((SUM($AM212:AO212)+AP22*$M$191)&gt;$M$193,$M$193-SUM($AM212:AO212),AP22*$M$191)),2)</f>
        <v>0</v>
      </c>
      <c r="AQ212" s="42">
        <f>ROUND(IF(SUM($AM212:AP212)&gt;$M$193,0,IF((SUM($AM212:AP212)+AQ22*$M$191)&gt;$M$193,$M$193-SUM($AM212:AP212),AQ22*$M$191)),2)</f>
        <v>0</v>
      </c>
      <c r="AR212" s="42">
        <f>ROUND(IF(SUM($AM212:AQ212)&gt;$M$193,0,IF((SUM($AM212:AQ212)+AR22*$M$191)&gt;$M$193,$M$193-SUM($AM212:AQ212),AR22*$M$191)),2)</f>
        <v>0</v>
      </c>
      <c r="AS212" s="42">
        <f>ROUND(IF(SUM($AM212:AR212)&gt;$M$193,0,IF((SUM($AM212:AR212)+AS22*$M$191)&gt;$M$193,$M$193-SUM($AM212:AR212),AS22*$M$191)),2)</f>
        <v>0</v>
      </c>
      <c r="AT212" s="42">
        <f>ROUND(IF(SUM($AM212:AS212)&gt;$M$193,0,IF((SUM($AM212:AS212)+AT22*$M$191)&gt;$M$193,$M$193-SUM($AM212:AS212),AT22*$M$191)),2)</f>
        <v>0</v>
      </c>
      <c r="AU212" s="42">
        <f>ROUND(IF(SUM($AM212:AT212)&gt;$M$193,0,IF((SUM($AM212:AT212)+AU22*$M$191)&gt;$M$193,$M$193-SUM($AM212:AT212),AU22*$M$191)),2)</f>
        <v>0</v>
      </c>
      <c r="AV212" s="42">
        <f>ROUND(IF(SUM($AM212:AU212)&gt;$M$193,0,IF((SUM($AM212:AU212)+AV22*$M$191)&gt;$M$193,$M$193-SUM($AM212:AU212),AV22*$M$191)),2)</f>
        <v>0</v>
      </c>
      <c r="AW212" s="42">
        <f>ROUND(IF(SUM($AM212:AV212)&gt;$M$193,0,IF((SUM($AM212:AV212)+AW22*$M$191)&gt;$M$193,$M$193-SUM($AM212:AV212),AW22*$M$191)),2)</f>
        <v>0</v>
      </c>
      <c r="AX212" s="42">
        <f>ROUND(IF(SUM($AM212:AW212)&gt;$M$193,0,IF((SUM($AM212:AW212)+AX22*$M$191)&gt;$M$193,$M$193-SUM($AM212:AW212),AX22*$M$191)),2)</f>
        <v>0</v>
      </c>
    </row>
    <row r="213" spans="1:50" x14ac:dyDescent="0.3">
      <c r="A213" s="38" t="str">
        <f t="shared" si="69"/>
        <v>Software Escalation Engineer</v>
      </c>
      <c r="O213" s="42">
        <f>ROUND(IF(SUM($N213:N213)&gt;$M$193,0,IF((SUM($N213:N213)+O23*$M$191)&gt;$M$193,$M$193-SUM($N213:N213),O23*$M$191)),2)</f>
        <v>0</v>
      </c>
      <c r="P213" s="42">
        <f>ROUND(IF(SUM($O213:O213)&gt;$M$193,0,IF((SUM($O213:O213)+P23*$M$191)&gt;$M$193,$M$193-SUM($O213:O213),P23*$M$191)),2)</f>
        <v>0</v>
      </c>
      <c r="Q213" s="42">
        <f>ROUND(IF(SUM($O213:P213)&gt;$M$193,0,IF((SUM($O213:P213)+Q23*$M$191)&gt;$M$193,$M$193-SUM($O213:P213),Q23*$M$191)),2)</f>
        <v>0</v>
      </c>
      <c r="R213" s="42">
        <f>ROUND(IF(SUM($O213:Q213)&gt;$M$193,0,IF((SUM($O213:Q213)+R23*$M$191)&gt;$M$193,$M$193-SUM($O213:Q213),R23*$M$191)),2)</f>
        <v>0</v>
      </c>
      <c r="S213" s="42">
        <f>ROUND(IF(SUM($O213:R213)&gt;$M$193,0,IF((SUM($O213:R213)+S23*$M$191)&gt;$M$193,$M$193-SUM($O213:R213),S23*$M$191)),2)</f>
        <v>0</v>
      </c>
      <c r="T213" s="42">
        <f>ROUND(IF(SUM($O213:S213)&gt;$M$193,0,IF((SUM($O213:S213)+T23*$M$191)&gt;$M$193,$M$193-SUM($O213:S213),T23*$M$191)),2)</f>
        <v>0</v>
      </c>
      <c r="U213" s="42">
        <f>ROUND(IF(SUM($O213:T213)&gt;$M$193,0,IF((SUM($O213:T213)+U23*$M$191)&gt;$M$193,$M$193-SUM($O213:T213),U23*$M$191)),2)</f>
        <v>0</v>
      </c>
      <c r="V213" s="42">
        <f>ROUND(IF(SUM($O213:U213)&gt;$M$193,0,IF((SUM($O213:U213)+V23*$M$191)&gt;$M$193,$M$193-SUM($O213:U213),V23*$M$191)),2)</f>
        <v>0</v>
      </c>
      <c r="W213" s="42">
        <f>ROUND(IF(SUM($O213:V213)&gt;$M$193,0,IF((SUM($O213:V213)+W23*$M$191)&gt;$M$193,$M$193-SUM($O213:V213),W23*$M$191)),2)</f>
        <v>0</v>
      </c>
      <c r="X213" s="42">
        <f>ROUND(IF(SUM($O213:W213)&gt;$M$193,0,IF((SUM($O213:W213)+X23*$M$191)&gt;$M$193,$M$193-SUM($O213:W213),X23*$M$191)),2)</f>
        <v>0</v>
      </c>
      <c r="Y213" s="42">
        <f>ROUND(IF(SUM($O213:X213)&gt;$M$193,0,IF((SUM($O213:X213)+Y23*$M$191)&gt;$M$193,$M$193-SUM($O213:X213),Y23*$M$191)),2)</f>
        <v>0</v>
      </c>
      <c r="Z213" s="42">
        <f>ROUND(IF(SUM($O213:Y213)&gt;$M$193,0,IF((SUM($O213:Y213)+Z23*$M$191)&gt;$M$193,$M$193-SUM($O213:Y213),Z23*$M$191)),2)</f>
        <v>0</v>
      </c>
      <c r="AA213" s="42">
        <f>ROUND(IF(SUM($N213:N213)&gt;$M$193,0,IF((SUM($N213:N213)+AA23*$M$191)&gt;$M$193,$M$193-SUM($N213:N213),AA23*$M$191)),2)</f>
        <v>0</v>
      </c>
      <c r="AB213" s="42">
        <f>ROUND(IF(SUM($AA213:AA213)&gt;$M$193,0,IF((SUM($AA213:AA213)+AB23*$M$191)&gt;$M$193,$M$193-SUM($AA213:AA213),AB23*$M$191)),2)</f>
        <v>0</v>
      </c>
      <c r="AC213" s="42">
        <f>ROUND(IF(SUM($AA213:AB213)&gt;$M$193,0,IF((SUM($AA213:AB213)+AC23*$M$191)&gt;$M$193,$M$193-SUM($AA213:AB213),AC23*$M$191)),2)</f>
        <v>0</v>
      </c>
      <c r="AD213" s="42">
        <f>ROUND(IF(SUM($AA213:AC213)&gt;$M$193,0,IF((SUM($AA213:AC213)+AD23*$M$191)&gt;$M$193,$M$193-SUM($AA213:AC213),AD23*$M$191)),2)</f>
        <v>0</v>
      </c>
      <c r="AE213" s="42">
        <f>ROUND(IF(SUM($AA213:AD213)&gt;$M$193,0,IF((SUM($AA213:AD213)+AE23*$M$191)&gt;$M$193,$M$193-SUM($AA213:AD213),AE23*$M$191)),2)</f>
        <v>0</v>
      </c>
      <c r="AF213" s="42">
        <f>ROUND(IF(SUM($AA213:AE213)&gt;$M$193,0,IF((SUM($AA213:AE213)+AF23*$M$191)&gt;$M$193,$M$193-SUM($AA213:AE213),AF23*$M$191)),2)</f>
        <v>0</v>
      </c>
      <c r="AG213" s="42">
        <f>ROUND(IF(SUM($AA213:AF213)&gt;$M$193,0,IF((SUM($AA213:AF213)+AG23*$M$191)&gt;$M$193,$M$193-SUM($AA213:AF213),AG23*$M$191)),2)</f>
        <v>53.33</v>
      </c>
      <c r="AH213" s="42">
        <f>ROUND(IF(SUM($AA213:AG213)&gt;$M$193,0,IF((SUM($AA213:AG213)+AH23*$M$191)&gt;$M$193,$M$193-SUM($AA213:AG213),AH23*$M$191)),2)</f>
        <v>2.67</v>
      </c>
      <c r="AI213" s="42">
        <f>ROUND(IF(SUM($AA213:AH213)&gt;$M$193,0,IF((SUM($AA213:AH213)+AI23*$M$191)&gt;$M$193,$M$193-SUM($AA213:AH213),AI23*$M$191)),2)</f>
        <v>0</v>
      </c>
      <c r="AJ213" s="42">
        <f>ROUND(IF(SUM($AA213:AI213)&gt;$M$193,0,IF((SUM($AA213:AI213)+AJ23*$M$191)&gt;$M$193,$M$193-SUM($AA213:AI213),AJ23*$M$191)),2)</f>
        <v>0</v>
      </c>
      <c r="AK213" s="42">
        <f>ROUND(IF(SUM($AA213:AJ213)&gt;$M$193,0,IF((SUM($AA213:AJ213)+AK23*$M$191)&gt;$M$193,$M$193-SUM($AA213:AJ213),AK23*$M$191)),2)</f>
        <v>0</v>
      </c>
      <c r="AL213" s="42">
        <f>ROUND(IF(SUM($AA213:AK213)&gt;$M$193,0,IF((SUM($AA213:AK213)+AL23*$M$191)&gt;$M$193,$M$193-SUM($AA213:AK213),AL23*$M$191)),2)</f>
        <v>0</v>
      </c>
      <c r="AM213" s="42">
        <f>ROUND(IF(SUM($N213:N213)&gt;$M$193,0,IF((SUM($N213:N213)+AM23*$M$191)&gt;$M$193,$M$193-SUM($N213:N213),AM23*$M$191)),2)</f>
        <v>53.33</v>
      </c>
      <c r="AN213" s="42">
        <f>ROUND(IF(SUM($AM213:AM213)&gt;$M$193,0,IF((SUM($AM213:AM213)+AN23*$M$191)&gt;$M$193,$M$193-SUM($AM213:AM213),AN23*$M$191)),2)</f>
        <v>2.67</v>
      </c>
      <c r="AO213" s="42">
        <f>ROUND(IF(SUM($AM213:AN213)&gt;$M$193,0,IF((SUM($AM213:AN213)+AO23*$M$191)&gt;$M$193,$M$193-SUM($AM213:AN213),AO23*$M$191)),2)</f>
        <v>0</v>
      </c>
      <c r="AP213" s="42">
        <f>ROUND(IF(SUM($AM213:AO213)&gt;$M$193,0,IF((SUM($AM213:AO213)+AP23*$M$191)&gt;$M$193,$M$193-SUM($AM213:AO213),AP23*$M$191)),2)</f>
        <v>0</v>
      </c>
      <c r="AQ213" s="42">
        <f>ROUND(IF(SUM($AM213:AP213)&gt;$M$193,0,IF((SUM($AM213:AP213)+AQ23*$M$191)&gt;$M$193,$M$193-SUM($AM213:AP213),AQ23*$M$191)),2)</f>
        <v>0</v>
      </c>
      <c r="AR213" s="42">
        <f>ROUND(IF(SUM($AM213:AQ213)&gt;$M$193,0,IF((SUM($AM213:AQ213)+AR23*$M$191)&gt;$M$193,$M$193-SUM($AM213:AQ213),AR23*$M$191)),2)</f>
        <v>0</v>
      </c>
      <c r="AS213" s="42">
        <f>ROUND(IF(SUM($AM213:AR213)&gt;$M$193,0,IF((SUM($AM213:AR213)+AS23*$M$191)&gt;$M$193,$M$193-SUM($AM213:AR213),AS23*$M$191)),2)</f>
        <v>0</v>
      </c>
      <c r="AT213" s="42">
        <f>ROUND(IF(SUM($AM213:AS213)&gt;$M$193,0,IF((SUM($AM213:AS213)+AT23*$M$191)&gt;$M$193,$M$193-SUM($AM213:AS213),AT23*$M$191)),2)</f>
        <v>0</v>
      </c>
      <c r="AU213" s="42">
        <f>ROUND(IF(SUM($AM213:AT213)&gt;$M$193,0,IF((SUM($AM213:AT213)+AU23*$M$191)&gt;$M$193,$M$193-SUM($AM213:AT213),AU23*$M$191)),2)</f>
        <v>0</v>
      </c>
      <c r="AV213" s="42">
        <f>ROUND(IF(SUM($AM213:AU213)&gt;$M$193,0,IF((SUM($AM213:AU213)+AV23*$M$191)&gt;$M$193,$M$193-SUM($AM213:AU213),AV23*$M$191)),2)</f>
        <v>0</v>
      </c>
      <c r="AW213" s="42">
        <f>ROUND(IF(SUM($AM213:AV213)&gt;$M$193,0,IF((SUM($AM213:AV213)+AW23*$M$191)&gt;$M$193,$M$193-SUM($AM213:AV213),AW23*$M$191)),2)</f>
        <v>0</v>
      </c>
      <c r="AX213" s="42">
        <f>ROUND(IF(SUM($AM213:AW213)&gt;$M$193,0,IF((SUM($AM213:AW213)+AX23*$M$191)&gt;$M$193,$M$193-SUM($AM213:AW213),AX23*$M$191)),2)</f>
        <v>0</v>
      </c>
    </row>
    <row r="214" spans="1:50" x14ac:dyDescent="0.3">
      <c r="A214" s="38" t="str">
        <f t="shared" si="69"/>
        <v>Contract/Order Admin</v>
      </c>
      <c r="O214" s="42">
        <f>ROUND(IF(SUM($N214:N214)&gt;$M$193,0,IF((SUM($N214:N214)+O24*$M$191)&gt;$M$193,$M$193-SUM($N214:N214),O24*$M$191)),2)</f>
        <v>0</v>
      </c>
      <c r="P214" s="42">
        <f>ROUND(IF(SUM($O214:O214)&gt;$M$193,0,IF((SUM($O214:O214)+P24*$M$191)&gt;$M$193,$M$193-SUM($O214:O214),P24*$M$191)),2)</f>
        <v>0</v>
      </c>
      <c r="Q214" s="42">
        <f>ROUND(IF(SUM($O214:P214)&gt;$M$193,0,IF((SUM($O214:P214)+Q24*$M$191)&gt;$M$193,$M$193-SUM($O214:P214),Q24*$M$191)),2)</f>
        <v>0</v>
      </c>
      <c r="R214" s="42">
        <f>ROUND(IF(SUM($O214:Q214)&gt;$M$193,0,IF((SUM($O214:Q214)+R24*$M$191)&gt;$M$193,$M$193-SUM($O214:Q214),R24*$M$191)),2)</f>
        <v>0</v>
      </c>
      <c r="S214" s="42">
        <f>ROUND(IF(SUM($O214:R214)&gt;$M$193,0,IF((SUM($O214:R214)+S24*$M$191)&gt;$M$193,$M$193-SUM($O214:R214),S24*$M$191)),2)</f>
        <v>0</v>
      </c>
      <c r="T214" s="42">
        <f>ROUND(IF(SUM($O214:S214)&gt;$M$193,0,IF((SUM($O214:S214)+T24*$M$191)&gt;$M$193,$M$193-SUM($O214:S214),T24*$M$191)),2)</f>
        <v>0</v>
      </c>
      <c r="U214" s="42">
        <f>ROUND(IF(SUM($O214:T214)&gt;$M$193,0,IF((SUM($O214:T214)+U24*$M$191)&gt;$M$193,$M$193-SUM($O214:T214),U24*$M$191)),2)</f>
        <v>0</v>
      </c>
      <c r="V214" s="42">
        <f>ROUND(IF(SUM($O214:U214)&gt;$M$193,0,IF((SUM($O214:U214)+V24*$M$191)&gt;$M$193,$M$193-SUM($O214:U214),V24*$M$191)),2)</f>
        <v>0</v>
      </c>
      <c r="W214" s="42">
        <f>ROUND(IF(SUM($O214:V214)&gt;$M$193,0,IF((SUM($O214:V214)+W24*$M$191)&gt;$M$193,$M$193-SUM($O214:V214),W24*$M$191)),2)</f>
        <v>0</v>
      </c>
      <c r="X214" s="42">
        <f>ROUND(IF(SUM($O214:W214)&gt;$M$193,0,IF((SUM($O214:W214)+X24*$M$191)&gt;$M$193,$M$193-SUM($O214:W214),X24*$M$191)),2)</f>
        <v>0</v>
      </c>
      <c r="Y214" s="42">
        <f>ROUND(IF(SUM($O214:X214)&gt;$M$193,0,IF((SUM($O214:X214)+Y24*$M$191)&gt;$M$193,$M$193-SUM($O214:X214),Y24*$M$191)),2)</f>
        <v>0</v>
      </c>
      <c r="Z214" s="42">
        <f>ROUND(IF(SUM($O214:Y214)&gt;$M$193,0,IF((SUM($O214:Y214)+Z24*$M$191)&gt;$M$193,$M$193-SUM($O214:Y214),Z24*$M$191)),2)</f>
        <v>0</v>
      </c>
      <c r="AA214" s="42">
        <f>ROUND(IF(SUM($N214:N214)&gt;$M$193,0,IF((SUM($N214:N214)+AA24*$M$191)&gt;$M$193,$M$193-SUM($N214:N214),AA24*$M$191)),2)</f>
        <v>0</v>
      </c>
      <c r="AB214" s="42">
        <f>ROUND(IF(SUM($AA214:AA214)&gt;$M$193,0,IF((SUM($AA214:AA214)+AB24*$M$191)&gt;$M$193,$M$193-SUM($AA214:AA214),AB24*$M$191)),2)</f>
        <v>23.33</v>
      </c>
      <c r="AC214" s="42">
        <f>ROUND(IF(SUM($AA214:AB214)&gt;$M$193,0,IF((SUM($AA214:AB214)+AC24*$M$191)&gt;$M$193,$M$193-SUM($AA214:AB214),AC24*$M$191)),2)</f>
        <v>23.33</v>
      </c>
      <c r="AD214" s="42">
        <f>ROUND(IF(SUM($AA214:AC214)&gt;$M$193,0,IF((SUM($AA214:AC214)+AD24*$M$191)&gt;$M$193,$M$193-SUM($AA214:AC214),AD24*$M$191)),2)</f>
        <v>9.34</v>
      </c>
      <c r="AE214" s="42">
        <f>ROUND(IF(SUM($AA214:AD214)&gt;$M$193,0,IF((SUM($AA214:AD214)+AE24*$M$191)&gt;$M$193,$M$193-SUM($AA214:AD214),AE24*$M$191)),2)</f>
        <v>0</v>
      </c>
      <c r="AF214" s="42">
        <f>ROUND(IF(SUM($AA214:AE214)&gt;$M$193,0,IF((SUM($AA214:AE214)+AF24*$M$191)&gt;$M$193,$M$193-SUM($AA214:AE214),AF24*$M$191)),2)</f>
        <v>0</v>
      </c>
      <c r="AG214" s="42">
        <f>ROUND(IF(SUM($AA214:AF214)&gt;$M$193,0,IF((SUM($AA214:AF214)+AG24*$M$191)&gt;$M$193,$M$193-SUM($AA214:AF214),AG24*$M$191)),2)</f>
        <v>0</v>
      </c>
      <c r="AH214" s="42">
        <f>ROUND(IF(SUM($AA214:AG214)&gt;$M$193,0,IF((SUM($AA214:AG214)+AH24*$M$191)&gt;$M$193,$M$193-SUM($AA214:AG214),AH24*$M$191)),2)</f>
        <v>0</v>
      </c>
      <c r="AI214" s="42">
        <f>ROUND(IF(SUM($AA214:AH214)&gt;$M$193,0,IF((SUM($AA214:AH214)+AI24*$M$191)&gt;$M$193,$M$193-SUM($AA214:AH214),AI24*$M$191)),2)</f>
        <v>0</v>
      </c>
      <c r="AJ214" s="42">
        <f>ROUND(IF(SUM($AA214:AI214)&gt;$M$193,0,IF((SUM($AA214:AI214)+AJ24*$M$191)&gt;$M$193,$M$193-SUM($AA214:AI214),AJ24*$M$191)),2)</f>
        <v>0</v>
      </c>
      <c r="AK214" s="42">
        <f>ROUND(IF(SUM($AA214:AJ214)&gt;$M$193,0,IF((SUM($AA214:AJ214)+AK24*$M$191)&gt;$M$193,$M$193-SUM($AA214:AJ214),AK24*$M$191)),2)</f>
        <v>0</v>
      </c>
      <c r="AL214" s="42">
        <f>ROUND(IF(SUM($AA214:AK214)&gt;$M$193,0,IF((SUM($AA214:AK214)+AL24*$M$191)&gt;$M$193,$M$193-SUM($AA214:AK214),AL24*$M$191)),2)</f>
        <v>0</v>
      </c>
      <c r="AM214" s="42">
        <f>ROUND(IF(SUM($N214:N214)&gt;$M$193,0,IF((SUM($N214:N214)+AM24*$M$191)&gt;$M$193,$M$193-SUM($N214:N214),AM24*$M$191)),2)</f>
        <v>23.33</v>
      </c>
      <c r="AN214" s="42">
        <f>ROUND(IF(SUM($AM214:AM214)&gt;$M$193,0,IF((SUM($AM214:AM214)+AN24*$M$191)&gt;$M$193,$M$193-SUM($AM214:AM214),AN24*$M$191)),2)</f>
        <v>23.33</v>
      </c>
      <c r="AO214" s="42">
        <f>ROUND(IF(SUM($AM214:AN214)&gt;$M$193,0,IF((SUM($AM214:AN214)+AO24*$M$191)&gt;$M$193,$M$193-SUM($AM214:AN214),AO24*$M$191)),2)</f>
        <v>9.34</v>
      </c>
      <c r="AP214" s="42">
        <f>ROUND(IF(SUM($AM214:AO214)&gt;$M$193,0,IF((SUM($AM214:AO214)+AP24*$M$191)&gt;$M$193,$M$193-SUM($AM214:AO214),AP24*$M$191)),2)</f>
        <v>0</v>
      </c>
      <c r="AQ214" s="42">
        <f>ROUND(IF(SUM($AM214:AP214)&gt;$M$193,0,IF((SUM($AM214:AP214)+AQ24*$M$191)&gt;$M$193,$M$193-SUM($AM214:AP214),AQ24*$M$191)),2)</f>
        <v>0</v>
      </c>
      <c r="AR214" s="42">
        <f>ROUND(IF(SUM($AM214:AQ214)&gt;$M$193,0,IF((SUM($AM214:AQ214)+AR24*$M$191)&gt;$M$193,$M$193-SUM($AM214:AQ214),AR24*$M$191)),2)</f>
        <v>0</v>
      </c>
      <c r="AS214" s="42">
        <f>ROUND(IF(SUM($AM214:AR214)&gt;$M$193,0,IF((SUM($AM214:AR214)+AS24*$M$191)&gt;$M$193,$M$193-SUM($AM214:AR214),AS24*$M$191)),2)</f>
        <v>0</v>
      </c>
      <c r="AT214" s="42">
        <f>ROUND(IF(SUM($AM214:AS214)&gt;$M$193,0,IF((SUM($AM214:AS214)+AT24*$M$191)&gt;$M$193,$M$193-SUM($AM214:AS214),AT24*$M$191)),2)</f>
        <v>0</v>
      </c>
      <c r="AU214" s="42">
        <f>ROUND(IF(SUM($AM214:AT214)&gt;$M$193,0,IF((SUM($AM214:AT214)+AU24*$M$191)&gt;$M$193,$M$193-SUM($AM214:AT214),AU24*$M$191)),2)</f>
        <v>0</v>
      </c>
      <c r="AV214" s="42">
        <f>ROUND(IF(SUM($AM214:AU214)&gt;$M$193,0,IF((SUM($AM214:AU214)+AV24*$M$191)&gt;$M$193,$M$193-SUM($AM214:AU214),AV24*$M$191)),2)</f>
        <v>0</v>
      </c>
      <c r="AW214" s="42">
        <f>ROUND(IF(SUM($AM214:AV214)&gt;$M$193,0,IF((SUM($AM214:AV214)+AW24*$M$191)&gt;$M$193,$M$193-SUM($AM214:AV214),AW24*$M$191)),2)</f>
        <v>0</v>
      </c>
      <c r="AX214" s="42">
        <f>ROUND(IF(SUM($AM214:AW214)&gt;$M$193,0,IF((SUM($AM214:AW214)+AX24*$M$191)&gt;$M$193,$M$193-SUM($AM214:AW214),AX24*$M$191)),2)</f>
        <v>0</v>
      </c>
    </row>
    <row r="215" spans="1:50" x14ac:dyDescent="0.3">
      <c r="A215" s="38" t="str">
        <f t="shared" si="69"/>
        <v>Contract/Order Admin</v>
      </c>
      <c r="O215" s="42">
        <f>ROUND(IF(SUM($N215:N215)&gt;$M$193,0,IF((SUM($N215:N215)+O25*$M$191)&gt;$M$193,$M$193-SUM($N215:N215),O25*$M$191)),2)</f>
        <v>0</v>
      </c>
      <c r="P215" s="42">
        <f>ROUND(IF(SUM($O215:O215)&gt;$M$193,0,IF((SUM($O215:O215)+P25*$M$191)&gt;$M$193,$M$193-SUM($O215:O215),P25*$M$191)),2)</f>
        <v>0</v>
      </c>
      <c r="Q215" s="42">
        <f>ROUND(IF(SUM($O215:P215)&gt;$M$193,0,IF((SUM($O215:P215)+Q25*$M$191)&gt;$M$193,$M$193-SUM($O215:P215),Q25*$M$191)),2)</f>
        <v>0</v>
      </c>
      <c r="R215" s="42">
        <f>ROUND(IF(SUM($O215:Q215)&gt;$M$193,0,IF((SUM($O215:Q215)+R25*$M$191)&gt;$M$193,$M$193-SUM($O215:Q215),R25*$M$191)),2)</f>
        <v>0</v>
      </c>
      <c r="S215" s="42">
        <f>ROUND(IF(SUM($O215:R215)&gt;$M$193,0,IF((SUM($O215:R215)+S25*$M$191)&gt;$M$193,$M$193-SUM($O215:R215),S25*$M$191)),2)</f>
        <v>0</v>
      </c>
      <c r="T215" s="42">
        <f>ROUND(IF(SUM($O215:S215)&gt;$M$193,0,IF((SUM($O215:S215)+T25*$M$191)&gt;$M$193,$M$193-SUM($O215:S215),T25*$M$191)),2)</f>
        <v>0</v>
      </c>
      <c r="U215" s="42">
        <f>ROUND(IF(SUM($O215:T215)&gt;$M$193,0,IF((SUM($O215:T215)+U25*$M$191)&gt;$M$193,$M$193-SUM($O215:T215),U25*$M$191)),2)</f>
        <v>0</v>
      </c>
      <c r="V215" s="42">
        <f>ROUND(IF(SUM($O215:U215)&gt;$M$193,0,IF((SUM($O215:U215)+V25*$M$191)&gt;$M$193,$M$193-SUM($O215:U215),V25*$M$191)),2)</f>
        <v>0</v>
      </c>
      <c r="W215" s="42">
        <f>ROUND(IF(SUM($O215:V215)&gt;$M$193,0,IF((SUM($O215:V215)+W25*$M$191)&gt;$M$193,$M$193-SUM($O215:V215),W25*$M$191)),2)</f>
        <v>0</v>
      </c>
      <c r="X215" s="42">
        <f>ROUND(IF(SUM($O215:W215)&gt;$M$193,0,IF((SUM($O215:W215)+X25*$M$191)&gt;$M$193,$M$193-SUM($O215:W215),X25*$M$191)),2)</f>
        <v>0</v>
      </c>
      <c r="Y215" s="42">
        <f>ROUND(IF(SUM($O215:X215)&gt;$M$193,0,IF((SUM($O215:X215)+Y25*$M$191)&gt;$M$193,$M$193-SUM($O215:X215),Y25*$M$191)),2)</f>
        <v>0</v>
      </c>
      <c r="Z215" s="42">
        <f>ROUND(IF(SUM($O215:Y215)&gt;$M$193,0,IF((SUM($O215:Y215)+Z25*$M$191)&gt;$M$193,$M$193-SUM($O215:Y215),Z25*$M$191)),2)</f>
        <v>0</v>
      </c>
      <c r="AA215" s="42">
        <f>ROUND(IF(SUM($N215:N215)&gt;$M$193,0,IF((SUM($N215:N215)+AA25*$M$191)&gt;$M$193,$M$193-SUM($N215:N215),AA25*$M$191)),2)</f>
        <v>0</v>
      </c>
      <c r="AB215" s="42">
        <f>ROUND(IF(SUM($AA215:AA215)&gt;$M$193,0,IF((SUM($AA215:AA215)+AB25*$M$191)&gt;$M$193,$M$193-SUM($AA215:AA215),AB25*$M$191)),2)</f>
        <v>0</v>
      </c>
      <c r="AC215" s="42">
        <f>ROUND(IF(SUM($AA215:AB215)&gt;$M$193,0,IF((SUM($AA215:AB215)+AC25*$M$191)&gt;$M$193,$M$193-SUM($AA215:AB215),AC25*$M$191)),2)</f>
        <v>0</v>
      </c>
      <c r="AD215" s="42">
        <f>ROUND(IF(SUM($AA215:AC215)&gt;$M$193,0,IF((SUM($AA215:AC215)+AD25*$M$191)&gt;$M$193,$M$193-SUM($AA215:AC215),AD25*$M$191)),2)</f>
        <v>0</v>
      </c>
      <c r="AE215" s="42">
        <f>ROUND(IF(SUM($AA215:AD215)&gt;$M$193,0,IF((SUM($AA215:AD215)+AE25*$M$191)&gt;$M$193,$M$193-SUM($AA215:AD215),AE25*$M$191)),2)</f>
        <v>0</v>
      </c>
      <c r="AF215" s="42">
        <f>ROUND(IF(SUM($AA215:AE215)&gt;$M$193,0,IF((SUM($AA215:AE215)+AF25*$M$191)&gt;$M$193,$M$193-SUM($AA215:AE215),AF25*$M$191)),2)</f>
        <v>0</v>
      </c>
      <c r="AG215" s="42">
        <f>ROUND(IF(SUM($AA215:AF215)&gt;$M$193,0,IF((SUM($AA215:AF215)+AG25*$M$191)&gt;$M$193,$M$193-SUM($AA215:AF215),AG25*$M$191)),2)</f>
        <v>0</v>
      </c>
      <c r="AH215" s="42">
        <f>ROUND(IF(SUM($AA215:AG215)&gt;$M$193,0,IF((SUM($AA215:AG215)+AH25*$M$191)&gt;$M$193,$M$193-SUM($AA215:AG215),AH25*$M$191)),2)</f>
        <v>0</v>
      </c>
      <c r="AI215" s="42">
        <f>ROUND(IF(SUM($AA215:AH215)&gt;$M$193,0,IF((SUM($AA215:AH215)+AI25*$M$191)&gt;$M$193,$M$193-SUM($AA215:AH215),AI25*$M$191)),2)</f>
        <v>0</v>
      </c>
      <c r="AJ215" s="42">
        <f>ROUND(IF(SUM($AA215:AI215)&gt;$M$193,0,IF((SUM($AA215:AI215)+AJ25*$M$191)&gt;$M$193,$M$193-SUM($AA215:AI215),AJ25*$M$191)),2)</f>
        <v>0</v>
      </c>
      <c r="AK215" s="42">
        <f>ROUND(IF(SUM($AA215:AJ215)&gt;$M$193,0,IF((SUM($AA215:AJ215)+AK25*$M$191)&gt;$M$193,$M$193-SUM($AA215:AJ215),AK25*$M$191)),2)</f>
        <v>0</v>
      </c>
      <c r="AL215" s="42">
        <f>ROUND(IF(SUM($AA215:AK215)&gt;$M$193,0,IF((SUM($AA215:AK215)+AL25*$M$191)&gt;$M$193,$M$193-SUM($AA215:AK215),AL25*$M$191)),2)</f>
        <v>0</v>
      </c>
      <c r="AM215" s="42">
        <f>ROUND(IF(SUM($N215:N215)&gt;$M$193,0,IF((SUM($N215:N215)+AM25*$M$191)&gt;$M$193,$M$193-SUM($N215:N215),AM25*$M$191)),2)</f>
        <v>23.33</v>
      </c>
      <c r="AN215" s="42">
        <f>ROUND(IF(SUM($AM215:AM215)&gt;$M$193,0,IF((SUM($AM215:AM215)+AN25*$M$191)&gt;$M$193,$M$193-SUM($AM215:AM215),AN25*$M$191)),2)</f>
        <v>23.33</v>
      </c>
      <c r="AO215" s="42">
        <f>ROUND(IF(SUM($AM215:AN215)&gt;$M$193,0,IF((SUM($AM215:AN215)+AO25*$M$191)&gt;$M$193,$M$193-SUM($AM215:AN215),AO25*$M$191)),2)</f>
        <v>9.34</v>
      </c>
      <c r="AP215" s="42">
        <f>ROUND(IF(SUM($AM215:AO215)&gt;$M$193,0,IF((SUM($AM215:AO215)+AP25*$M$191)&gt;$M$193,$M$193-SUM($AM215:AO215),AP25*$M$191)),2)</f>
        <v>0</v>
      </c>
      <c r="AQ215" s="42">
        <f>ROUND(IF(SUM($AM215:AP215)&gt;$M$193,0,IF((SUM($AM215:AP215)+AQ25*$M$191)&gt;$M$193,$M$193-SUM($AM215:AP215),AQ25*$M$191)),2)</f>
        <v>0</v>
      </c>
      <c r="AR215" s="42">
        <f>ROUND(IF(SUM($AM215:AQ215)&gt;$M$193,0,IF((SUM($AM215:AQ215)+AR25*$M$191)&gt;$M$193,$M$193-SUM($AM215:AQ215),AR25*$M$191)),2)</f>
        <v>0</v>
      </c>
      <c r="AS215" s="42">
        <f>ROUND(IF(SUM($AM215:AR215)&gt;$M$193,0,IF((SUM($AM215:AR215)+AS25*$M$191)&gt;$M$193,$M$193-SUM($AM215:AR215),AS25*$M$191)),2)</f>
        <v>0</v>
      </c>
      <c r="AT215" s="42">
        <f>ROUND(IF(SUM($AM215:AS215)&gt;$M$193,0,IF((SUM($AM215:AS215)+AT25*$M$191)&gt;$M$193,$M$193-SUM($AM215:AS215),AT25*$M$191)),2)</f>
        <v>0</v>
      </c>
      <c r="AU215" s="42">
        <f>ROUND(IF(SUM($AM215:AT215)&gt;$M$193,0,IF((SUM($AM215:AT215)+AU25*$M$191)&gt;$M$193,$M$193-SUM($AM215:AT215),AU25*$M$191)),2)</f>
        <v>0</v>
      </c>
      <c r="AV215" s="42">
        <f>ROUND(IF(SUM($AM215:AU215)&gt;$M$193,0,IF((SUM($AM215:AU215)+AV25*$M$191)&gt;$M$193,$M$193-SUM($AM215:AU215),AV25*$M$191)),2)</f>
        <v>0</v>
      </c>
      <c r="AW215" s="42">
        <f>ROUND(IF(SUM($AM215:AV215)&gt;$M$193,0,IF((SUM($AM215:AV215)+AW25*$M$191)&gt;$M$193,$M$193-SUM($AM215:AV215),AW25*$M$191)),2)</f>
        <v>0</v>
      </c>
      <c r="AX215" s="42">
        <f>ROUND(IF(SUM($AM215:AW215)&gt;$M$193,0,IF((SUM($AM215:AW215)+AX25*$M$191)&gt;$M$193,$M$193-SUM($AM215:AW215),AX25*$M$191)),2)</f>
        <v>0</v>
      </c>
    </row>
    <row r="216" spans="1:50" x14ac:dyDescent="0.3">
      <c r="A216" s="38" t="str">
        <f t="shared" ref="A216:A226" si="70">A26</f>
        <v>Sales Director/East2</v>
      </c>
      <c r="O216" s="42">
        <f>ROUND(IF(SUM($N216:N216)&gt;$M$193,0,IF((SUM($N216:N216)+O26*$M$191)&gt;$M$193,$M$193-SUM($N216:N216),O26*$M$191)),2)</f>
        <v>0</v>
      </c>
      <c r="P216" s="42">
        <f>ROUND(IF(SUM($O216:O216)&gt;$M$193,0,IF((SUM($O216:O216)+P26*$M$191)&gt;$M$193,$M$193-SUM($O216:O216),P26*$M$191)),2)</f>
        <v>0</v>
      </c>
      <c r="Q216" s="42">
        <f>ROUND(IF(SUM($O216:P216)&gt;$M$193,0,IF((SUM($O216:P216)+Q26*$M$191)&gt;$M$193,$M$193-SUM($O216:P216),Q26*$M$191)),2)</f>
        <v>0</v>
      </c>
      <c r="R216" s="42">
        <f>ROUND(IF(SUM($O216:Q216)&gt;$M$193,0,IF((SUM($O216:Q216)+R26*$M$191)&gt;$M$193,$M$193-SUM($O216:Q216),R26*$M$191)),2)</f>
        <v>0</v>
      </c>
      <c r="S216" s="42">
        <f>ROUND(IF(SUM($O216:R216)&gt;$M$193,0,IF((SUM($O216:R216)+S26*$M$191)&gt;$M$193,$M$193-SUM($O216:R216),S26*$M$191)),2)</f>
        <v>0</v>
      </c>
      <c r="T216" s="42">
        <f>ROUND(IF(SUM($O216:S216)&gt;$M$193,0,IF((SUM($O216:S216)+T26*$M$191)&gt;$M$193,$M$193-SUM($O216:S216),T26*$M$191)),2)</f>
        <v>0</v>
      </c>
      <c r="U216" s="42">
        <f>ROUND(IF(SUM($O216:T216)&gt;$M$193,0,IF((SUM($O216:T216)+U26*$M$191)&gt;$M$193,$M$193-SUM($O216:T216),U26*$M$191)),2)</f>
        <v>0</v>
      </c>
      <c r="V216" s="42">
        <f>ROUND(IF(SUM($O216:U216)&gt;$M$193,0,IF((SUM($O216:U216)+V26*$M$191)&gt;$M$193,$M$193-SUM($O216:U216),V26*$M$191)),2)</f>
        <v>0</v>
      </c>
      <c r="W216" s="42">
        <f>ROUND(IF(SUM($O216:V216)&gt;$M$193,0,IF((SUM($O216:V216)+W26*$M$191)&gt;$M$193,$M$193-SUM($O216:V216),W26*$M$191)),2)</f>
        <v>0</v>
      </c>
      <c r="X216" s="42">
        <f>ROUND(IF(SUM($O216:W216)&gt;$M$193,0,IF((SUM($O216:W216)+X26*$M$191)&gt;$M$193,$M$193-SUM($O216:W216),X26*$M$191)),2)</f>
        <v>0</v>
      </c>
      <c r="Y216" s="42">
        <f>ROUND(IF(SUM($O216:X216)&gt;$M$193,0,IF((SUM($O216:X216)+Y26*$M$191)&gt;$M$193,$M$193-SUM($O216:X216),Y26*$M$191)),2)</f>
        <v>0</v>
      </c>
      <c r="Z216" s="42">
        <f>ROUND(IF(SUM($O216:Y216)&gt;$M$193,0,IF((SUM($O216:Y216)+Z26*$M$191)&gt;$M$193,$M$193-SUM($O216:Y216),Z26*$M$191)),2)</f>
        <v>0</v>
      </c>
      <c r="AA216" s="42">
        <f>ROUND(IF(SUM($N216:N216)&gt;$M$193,0,IF((SUM($N216:N216)+AA26*$M$191)&gt;$M$193,$M$193-SUM($N216:N216),AA26*$M$191)),2)</f>
        <v>0</v>
      </c>
      <c r="AB216" s="42">
        <f>ROUND(IF(SUM($AA216:AA216)&gt;$M$193,0,IF((SUM($AA216:AA216)+AB26*$M$191)&gt;$M$193,$M$193-SUM($AA216:AA216),AB26*$M$191)),2)</f>
        <v>0</v>
      </c>
      <c r="AC216" s="42">
        <f>ROUND(IF(SUM($AA216:AB216)&gt;$M$193,0,IF((SUM($AA216:AB216)+AC26*$M$191)&gt;$M$193,$M$193-SUM($AA216:AB216),AC26*$M$191)),2)</f>
        <v>0</v>
      </c>
      <c r="AD216" s="42">
        <f>ROUND(IF(SUM($AA216:AC216)&gt;$M$193,0,IF((SUM($AA216:AC216)+AD26*$M$191)&gt;$M$193,$M$193-SUM($AA216:AC216),AD26*$M$191)),2)</f>
        <v>0</v>
      </c>
      <c r="AE216" s="42">
        <f>ROUND(IF(SUM($AA216:AD216)&gt;$M$193,0,IF((SUM($AA216:AD216)+AE26*$M$191)&gt;$M$193,$M$193-SUM($AA216:AD216),AE26*$M$191)),2)</f>
        <v>0</v>
      </c>
      <c r="AF216" s="42">
        <f>ROUND(IF(SUM($AA216:AE216)&gt;$M$193,0,IF((SUM($AA216:AE216)+AF26*$M$191)&gt;$M$193,$M$193-SUM($AA216:AE216),AF26*$M$191)),2)</f>
        <v>0</v>
      </c>
      <c r="AG216" s="42">
        <f>ROUND(IF(SUM($AA216:AF216)&gt;$M$193,0,IF((SUM($AA216:AF216)+AG26*$M$191)&gt;$M$193,$M$193-SUM($AA216:AF216),AG26*$M$191)),2)</f>
        <v>0</v>
      </c>
      <c r="AH216" s="42">
        <f>ROUND(IF(SUM($AA216:AG216)&gt;$M$193,0,IF((SUM($AA216:AG216)+AH26*$M$191)&gt;$M$193,$M$193-SUM($AA216:AG216),AH26*$M$191)),2)</f>
        <v>0</v>
      </c>
      <c r="AI216" s="42">
        <f>ROUND(IF(SUM($AA216:AH216)&gt;$M$193,0,IF((SUM($AA216:AH216)+AI26*$M$191)&gt;$M$193,$M$193-SUM($AA216:AH216),AI26*$M$191)),2)</f>
        <v>0</v>
      </c>
      <c r="AJ216" s="42">
        <f>ROUND(IF(SUM($AA216:AI216)&gt;$M$193,0,IF((SUM($AA216:AI216)+AJ26*$M$191)&gt;$M$193,$M$193-SUM($AA216:AI216),AJ26*$M$191)),2)</f>
        <v>0</v>
      </c>
      <c r="AK216" s="42">
        <f>ROUND(IF(SUM($AA216:AJ216)&gt;$M$193,0,IF((SUM($AA216:AJ216)+AK26*$M$191)&gt;$M$193,$M$193-SUM($AA216:AJ216),AK26*$M$191)),2)</f>
        <v>0</v>
      </c>
      <c r="AL216" s="42">
        <f>ROUND(IF(SUM($AA216:AK216)&gt;$M$193,0,IF((SUM($AA216:AK216)+AL26*$M$191)&gt;$M$193,$M$193-SUM($AA216:AK216),AL26*$M$191)),2)</f>
        <v>0</v>
      </c>
      <c r="AM216" s="42">
        <f>ROUND(IF(SUM($N216:N216)&gt;$M$193,0,IF((SUM($N216:N216)+AM26*$M$191)&gt;$M$193,$M$193-SUM($N216:N216),AM26*$M$191)),2)</f>
        <v>56</v>
      </c>
      <c r="AN216" s="42">
        <f>ROUND(IF(SUM($AM216:AM216)&gt;$M$193,0,IF((SUM($AM216:AM216)+AN26*$M$191)&gt;$M$193,$M$193-SUM($AM216:AM216),AN26*$M$191)),2)</f>
        <v>0</v>
      </c>
      <c r="AO216" s="42">
        <f>ROUND(IF(SUM($AM216:AN216)&gt;$M$193,0,IF((SUM($AM216:AN216)+AO26*$M$191)&gt;$M$193,$M$193-SUM($AM216:AN216),AO26*$M$191)),2)</f>
        <v>0</v>
      </c>
      <c r="AP216" s="42">
        <f>ROUND(IF(SUM($AM216:AO216)&gt;$M$193,0,IF((SUM($AM216:AO216)+AP26*$M$191)&gt;$M$193,$M$193-SUM($AM216:AO216),AP26*$M$191)),2)</f>
        <v>0</v>
      </c>
      <c r="AQ216" s="42">
        <f>ROUND(IF(SUM($AM216:AP216)&gt;$M$193,0,IF((SUM($AM216:AP216)+AQ26*$M$191)&gt;$M$193,$M$193-SUM($AM216:AP216),AQ26*$M$191)),2)</f>
        <v>0</v>
      </c>
      <c r="AR216" s="42">
        <f>ROUND(IF(SUM($AM216:AQ216)&gt;$M$193,0,IF((SUM($AM216:AQ216)+AR26*$M$191)&gt;$M$193,$M$193-SUM($AM216:AQ216),AR26*$M$191)),2)</f>
        <v>0</v>
      </c>
      <c r="AS216" s="42">
        <f>ROUND(IF(SUM($AM216:AR216)&gt;$M$193,0,IF((SUM($AM216:AR216)+AS26*$M$191)&gt;$M$193,$M$193-SUM($AM216:AR216),AS26*$M$191)),2)</f>
        <v>0</v>
      </c>
      <c r="AT216" s="42">
        <f>ROUND(IF(SUM($AM216:AS216)&gt;$M$193,0,IF((SUM($AM216:AS216)+AT26*$M$191)&gt;$M$193,$M$193-SUM($AM216:AS216),AT26*$M$191)),2)</f>
        <v>0</v>
      </c>
      <c r="AU216" s="42">
        <f>ROUND(IF(SUM($AM216:AT216)&gt;$M$193,0,IF((SUM($AM216:AT216)+AU26*$M$191)&gt;$M$193,$M$193-SUM($AM216:AT216),AU26*$M$191)),2)</f>
        <v>0</v>
      </c>
      <c r="AV216" s="42">
        <f>ROUND(IF(SUM($AM216:AU216)&gt;$M$193,0,IF((SUM($AM216:AU216)+AV26*$M$191)&gt;$M$193,$M$193-SUM($AM216:AU216),AV26*$M$191)),2)</f>
        <v>0</v>
      </c>
      <c r="AW216" s="42">
        <f>ROUND(IF(SUM($AM216:AV216)&gt;$M$193,0,IF((SUM($AM216:AV216)+AW26*$M$191)&gt;$M$193,$M$193-SUM($AM216:AV216),AW26*$M$191)),2)</f>
        <v>0</v>
      </c>
      <c r="AX216" s="42">
        <f>ROUND(IF(SUM($AM216:AW216)&gt;$M$193,0,IF((SUM($AM216:AW216)+AX26*$M$191)&gt;$M$193,$M$193-SUM($AM216:AW216),AX26*$M$191)),2)</f>
        <v>0</v>
      </c>
    </row>
    <row r="217" spans="1:50" x14ac:dyDescent="0.3">
      <c r="A217" s="38" t="str">
        <f t="shared" si="70"/>
        <v>Sales Director/Central/Canada</v>
      </c>
      <c r="O217" s="42">
        <f>ROUND(IF(SUM($N217:N217)&gt;$M$193,0,IF((SUM($N217:N217)+O27*$M$191)&gt;$M$193,$M$193-SUM($N217:N217),O27*$M$191)),2)</f>
        <v>0</v>
      </c>
      <c r="P217" s="42">
        <f>ROUND(IF(SUM($O217:O217)&gt;$M$193,0,IF((SUM($O217:O217)+P27*$M$191)&gt;$M$193,$M$193-SUM($O217:O217),P27*$M$191)),2)</f>
        <v>0</v>
      </c>
      <c r="Q217" s="42">
        <f>ROUND(IF(SUM($O217:P217)&gt;$M$193,0,IF((SUM($O217:P217)+Q27*$M$191)&gt;$M$193,$M$193-SUM($O217:P217),Q27*$M$191)),2)</f>
        <v>0</v>
      </c>
      <c r="R217" s="42">
        <f>ROUND(IF(SUM($O217:Q217)&gt;$M$193,0,IF((SUM($O217:Q217)+R27*$M$191)&gt;$M$193,$M$193-SUM($O217:Q217),R27*$M$191)),2)</f>
        <v>0</v>
      </c>
      <c r="S217" s="42">
        <f>ROUND(IF(SUM($O217:R217)&gt;$M$193,0,IF((SUM($O217:R217)+S27*$M$191)&gt;$M$193,$M$193-SUM($O217:R217),S27*$M$191)),2)</f>
        <v>0</v>
      </c>
      <c r="T217" s="42">
        <f>ROUND(IF(SUM($O217:S217)&gt;$M$193,0,IF((SUM($O217:S217)+T27*$M$191)&gt;$M$193,$M$193-SUM($O217:S217),T27*$M$191)),2)</f>
        <v>0</v>
      </c>
      <c r="U217" s="42">
        <f>ROUND(IF(SUM($O217:T217)&gt;$M$193,0,IF((SUM($O217:T217)+U27*$M$191)&gt;$M$193,$M$193-SUM($O217:T217),U27*$M$191)),2)</f>
        <v>0</v>
      </c>
      <c r="V217" s="42">
        <f>ROUND(IF(SUM($O217:U217)&gt;$M$193,0,IF((SUM($O217:U217)+V27*$M$191)&gt;$M$193,$M$193-SUM($O217:U217),V27*$M$191)),2)</f>
        <v>0</v>
      </c>
      <c r="W217" s="42">
        <f>ROUND(IF(SUM($O217:V217)&gt;$M$193,0,IF((SUM($O217:V217)+W27*$M$191)&gt;$M$193,$M$193-SUM($O217:V217),W27*$M$191)),2)</f>
        <v>0</v>
      </c>
      <c r="X217" s="42">
        <f>ROUND(IF(SUM($O217:W217)&gt;$M$193,0,IF((SUM($O217:W217)+X27*$M$191)&gt;$M$193,$M$193-SUM($O217:W217),X27*$M$191)),2)</f>
        <v>0</v>
      </c>
      <c r="Y217" s="42">
        <f>ROUND(IF(SUM($O217:X217)&gt;$M$193,0,IF((SUM($O217:X217)+Y27*$M$191)&gt;$M$193,$M$193-SUM($O217:X217),Y27*$M$191)),2)</f>
        <v>0</v>
      </c>
      <c r="Z217" s="42">
        <f>ROUND(IF(SUM($O217:Y217)&gt;$M$193,0,IF((SUM($O217:Y217)+Z27*$M$191)&gt;$M$193,$M$193-SUM($O217:Y217),Z27*$M$191)),2)</f>
        <v>0</v>
      </c>
      <c r="AA217" s="42">
        <f>ROUND(IF(SUM($N217:N217)&gt;$M$193,0,IF((SUM($N217:N217)+AA27*$M$191)&gt;$M$193,$M$193-SUM($N217:N217),AA27*$M$191)),2)</f>
        <v>0</v>
      </c>
      <c r="AB217" s="42">
        <f>ROUND(IF(SUM($AA217:AA217)&gt;$M$193,0,IF((SUM($AA217:AA217)+AB27*$M$191)&gt;$M$193,$M$193-SUM($AA217:AA217),AB27*$M$191)),2)</f>
        <v>0</v>
      </c>
      <c r="AC217" s="42">
        <f>ROUND(IF(SUM($AA217:AB217)&gt;$M$193,0,IF((SUM($AA217:AB217)+AC27*$M$191)&gt;$M$193,$M$193-SUM($AA217:AB217),AC27*$M$191)),2)</f>
        <v>0</v>
      </c>
      <c r="AD217" s="42">
        <f>ROUND(IF(SUM($AA217:AC217)&gt;$M$193,0,IF((SUM($AA217:AC217)+AD27*$M$191)&gt;$M$193,$M$193-SUM($AA217:AC217),AD27*$M$191)),2)</f>
        <v>0</v>
      </c>
      <c r="AE217" s="42">
        <f>ROUND(IF(SUM($AA217:AD217)&gt;$M$193,0,IF((SUM($AA217:AD217)+AE27*$M$191)&gt;$M$193,$M$193-SUM($AA217:AD217),AE27*$M$191)),2)</f>
        <v>0</v>
      </c>
      <c r="AF217" s="42">
        <f>ROUND(IF(SUM($AA217:AE217)&gt;$M$193,0,IF((SUM($AA217:AE217)+AF27*$M$191)&gt;$M$193,$M$193-SUM($AA217:AE217),AF27*$M$191)),2)</f>
        <v>0</v>
      </c>
      <c r="AG217" s="42">
        <f>ROUND(IF(SUM($AA217:AF217)&gt;$M$193,0,IF((SUM($AA217:AF217)+AG27*$M$191)&gt;$M$193,$M$193-SUM($AA217:AF217),AG27*$M$191)),2)</f>
        <v>0</v>
      </c>
      <c r="AH217" s="42">
        <f>ROUND(IF(SUM($AA217:AG217)&gt;$M$193,0,IF((SUM($AA217:AG217)+AH27*$M$191)&gt;$M$193,$M$193-SUM($AA217:AG217),AH27*$M$191)),2)</f>
        <v>0</v>
      </c>
      <c r="AI217" s="42">
        <f>ROUND(IF(SUM($AA217:AH217)&gt;$M$193,0,IF((SUM($AA217:AH217)+AI27*$M$191)&gt;$M$193,$M$193-SUM($AA217:AH217),AI27*$M$191)),2)</f>
        <v>0</v>
      </c>
      <c r="AJ217" s="42">
        <f>ROUND(IF(SUM($AA217:AI217)&gt;$M$193,0,IF((SUM($AA217:AI217)+AJ27*$M$191)&gt;$M$193,$M$193-SUM($AA217:AI217),AJ27*$M$191)),2)</f>
        <v>0</v>
      </c>
      <c r="AK217" s="42">
        <f>ROUND(IF(SUM($AA217:AJ217)&gt;$M$193,0,IF((SUM($AA217:AJ217)+AK27*$M$191)&gt;$M$193,$M$193-SUM($AA217:AJ217),AK27*$M$191)),2)</f>
        <v>0</v>
      </c>
      <c r="AL217" s="42">
        <f>ROUND(IF(SUM($AA217:AK217)&gt;$M$193,0,IF((SUM($AA217:AK217)+AL27*$M$191)&gt;$M$193,$M$193-SUM($AA217:AK217),AL27*$M$191)),2)</f>
        <v>0</v>
      </c>
      <c r="AM217" s="42">
        <f>ROUND(IF(SUM($N217:N217)&gt;$M$193,0,IF((SUM($N217:N217)+AM27*$M$191)&gt;$M$193,$M$193-SUM($N217:N217),AM27*$M$191)),2)</f>
        <v>0</v>
      </c>
      <c r="AN217" s="42">
        <f>ROUND(IF(SUM($AM217:AM217)&gt;$M$193,0,IF((SUM($AM217:AM217)+AN27*$M$191)&gt;$M$193,$M$193-SUM($AM217:AM217),AN27*$M$191)),2)</f>
        <v>0</v>
      </c>
      <c r="AO217" s="42">
        <f>ROUND(IF(SUM($AM217:AN217)&gt;$M$193,0,IF((SUM($AM217:AN217)+AO27*$M$191)&gt;$M$193,$M$193-SUM($AM217:AN217),AO27*$M$191)),2)</f>
        <v>0</v>
      </c>
      <c r="AP217" s="42">
        <f>ROUND(IF(SUM($AM217:AO217)&gt;$M$193,0,IF((SUM($AM217:AO217)+AP27*$M$191)&gt;$M$193,$M$193-SUM($AM217:AO217),AP27*$M$191)),2)</f>
        <v>56</v>
      </c>
      <c r="AQ217" s="42">
        <f>ROUND(IF(SUM($AM217:AP217)&gt;$M$193,0,IF((SUM($AM217:AP217)+AQ27*$M$191)&gt;$M$193,$M$193-SUM($AM217:AP217),AQ27*$M$191)),2)</f>
        <v>0</v>
      </c>
      <c r="AR217" s="42">
        <f>ROUND(IF(SUM($AM217:AQ217)&gt;$M$193,0,IF((SUM($AM217:AQ217)+AR27*$M$191)&gt;$M$193,$M$193-SUM($AM217:AQ217),AR27*$M$191)),2)</f>
        <v>0</v>
      </c>
      <c r="AS217" s="42">
        <f>ROUND(IF(SUM($AM217:AR217)&gt;$M$193,0,IF((SUM($AM217:AR217)+AS27*$M$191)&gt;$M$193,$M$193-SUM($AM217:AR217),AS27*$M$191)),2)</f>
        <v>0</v>
      </c>
      <c r="AT217" s="42">
        <f>ROUND(IF(SUM($AM217:AS217)&gt;$M$193,0,IF((SUM($AM217:AS217)+AT27*$M$191)&gt;$M$193,$M$193-SUM($AM217:AS217),AT27*$M$191)),2)</f>
        <v>0</v>
      </c>
      <c r="AU217" s="42">
        <f>ROUND(IF(SUM($AM217:AT217)&gt;$M$193,0,IF((SUM($AM217:AT217)+AU27*$M$191)&gt;$M$193,$M$193-SUM($AM217:AT217),AU27*$M$191)),2)</f>
        <v>0</v>
      </c>
      <c r="AV217" s="42">
        <f>ROUND(IF(SUM($AM217:AU217)&gt;$M$193,0,IF((SUM($AM217:AU217)+AV27*$M$191)&gt;$M$193,$M$193-SUM($AM217:AU217),AV27*$M$191)),2)</f>
        <v>0</v>
      </c>
      <c r="AW217" s="42">
        <f>ROUND(IF(SUM($AM217:AV217)&gt;$M$193,0,IF((SUM($AM217:AV217)+AW27*$M$191)&gt;$M$193,$M$193-SUM($AM217:AV217),AW27*$M$191)),2)</f>
        <v>0</v>
      </c>
      <c r="AX217" s="42">
        <f>ROUND(IF(SUM($AM217:AW217)&gt;$M$193,0,IF((SUM($AM217:AW217)+AX27*$M$191)&gt;$M$193,$M$193-SUM($AM217:AW217),AX27*$M$191)),2)</f>
        <v>0</v>
      </c>
    </row>
    <row r="218" spans="1:50" x14ac:dyDescent="0.3">
      <c r="A218" s="38" t="str">
        <f t="shared" si="70"/>
        <v>Sales Director/West2</v>
      </c>
      <c r="O218" s="42">
        <f>ROUND(IF(SUM($N218:N218)&gt;$M$193,0,IF((SUM($N218:N218)+O28*$M$191)&gt;$M$193,$M$193-SUM($N218:N218),O28*$M$191)),2)</f>
        <v>0</v>
      </c>
      <c r="P218" s="42">
        <f>ROUND(IF(SUM($O218:O218)&gt;$M$193,0,IF((SUM($O218:O218)+P28*$M$191)&gt;$M$193,$M$193-SUM($O218:O218),P28*$M$191)),2)</f>
        <v>0</v>
      </c>
      <c r="Q218" s="42">
        <f>ROUND(IF(SUM($O218:P218)&gt;$M$193,0,IF((SUM($O218:P218)+Q28*$M$191)&gt;$M$193,$M$193-SUM($O218:P218),Q28*$M$191)),2)</f>
        <v>0</v>
      </c>
      <c r="R218" s="42">
        <f>ROUND(IF(SUM($O218:Q218)&gt;$M$193,0,IF((SUM($O218:Q218)+R28*$M$191)&gt;$M$193,$M$193-SUM($O218:Q218),R28*$M$191)),2)</f>
        <v>0</v>
      </c>
      <c r="S218" s="42">
        <f>ROUND(IF(SUM($O218:R218)&gt;$M$193,0,IF((SUM($O218:R218)+S28*$M$191)&gt;$M$193,$M$193-SUM($O218:R218),S28*$M$191)),2)</f>
        <v>0</v>
      </c>
      <c r="T218" s="42">
        <f>ROUND(IF(SUM($O218:S218)&gt;$M$193,0,IF((SUM($O218:S218)+T28*$M$191)&gt;$M$193,$M$193-SUM($O218:S218),T28*$M$191)),2)</f>
        <v>0</v>
      </c>
      <c r="U218" s="42">
        <f>ROUND(IF(SUM($O218:T218)&gt;$M$193,0,IF((SUM($O218:T218)+U28*$M$191)&gt;$M$193,$M$193-SUM($O218:T218),U28*$M$191)),2)</f>
        <v>0</v>
      </c>
      <c r="V218" s="42">
        <f>ROUND(IF(SUM($O218:U218)&gt;$M$193,0,IF((SUM($O218:U218)+V28*$M$191)&gt;$M$193,$M$193-SUM($O218:U218),V28*$M$191)),2)</f>
        <v>0</v>
      </c>
      <c r="W218" s="42">
        <f>ROUND(IF(SUM($O218:V218)&gt;$M$193,0,IF((SUM($O218:V218)+W28*$M$191)&gt;$M$193,$M$193-SUM($O218:V218),W28*$M$191)),2)</f>
        <v>0</v>
      </c>
      <c r="X218" s="42">
        <f>ROUND(IF(SUM($O218:W218)&gt;$M$193,0,IF((SUM($O218:W218)+X28*$M$191)&gt;$M$193,$M$193-SUM($O218:W218),X28*$M$191)),2)</f>
        <v>0</v>
      </c>
      <c r="Y218" s="42">
        <f>ROUND(IF(SUM($O218:X218)&gt;$M$193,0,IF((SUM($O218:X218)+Y28*$M$191)&gt;$M$193,$M$193-SUM($O218:X218),Y28*$M$191)),2)</f>
        <v>0</v>
      </c>
      <c r="Z218" s="42">
        <f>ROUND(IF(SUM($O218:Y218)&gt;$M$193,0,IF((SUM($O218:Y218)+Z28*$M$191)&gt;$M$193,$M$193-SUM($O218:Y218),Z28*$M$191)),2)</f>
        <v>0</v>
      </c>
      <c r="AA218" s="42">
        <f>ROUND(IF(SUM($N218:N218)&gt;$M$193,0,IF((SUM($N218:N218)+AA28*$M$191)&gt;$M$193,$M$193-SUM($N218:N218),AA28*$M$191)),2)</f>
        <v>0</v>
      </c>
      <c r="AB218" s="42">
        <f>ROUND(IF(SUM($AA218:AA218)&gt;$M$193,0,IF((SUM($AA218:AA218)+AB28*$M$191)&gt;$M$193,$M$193-SUM($AA218:AA218),AB28*$M$191)),2)</f>
        <v>0</v>
      </c>
      <c r="AC218" s="42">
        <f>ROUND(IF(SUM($AA218:AB218)&gt;$M$193,0,IF((SUM($AA218:AB218)+AC28*$M$191)&gt;$M$193,$M$193-SUM($AA218:AB218),AC28*$M$191)),2)</f>
        <v>0</v>
      </c>
      <c r="AD218" s="42">
        <f>ROUND(IF(SUM($AA218:AC218)&gt;$M$193,0,IF((SUM($AA218:AC218)+AD28*$M$191)&gt;$M$193,$M$193-SUM($AA218:AC218),AD28*$M$191)),2)</f>
        <v>0</v>
      </c>
      <c r="AE218" s="42">
        <f>ROUND(IF(SUM($AA218:AD218)&gt;$M$193,0,IF((SUM($AA218:AD218)+AE28*$M$191)&gt;$M$193,$M$193-SUM($AA218:AD218),AE28*$M$191)),2)</f>
        <v>0</v>
      </c>
      <c r="AF218" s="42">
        <f>ROUND(IF(SUM($AA218:AE218)&gt;$M$193,0,IF((SUM($AA218:AE218)+AF28*$M$191)&gt;$M$193,$M$193-SUM($AA218:AE218),AF28*$M$191)),2)</f>
        <v>0</v>
      </c>
      <c r="AG218" s="42">
        <f>ROUND(IF(SUM($AA218:AF218)&gt;$M$193,0,IF((SUM($AA218:AF218)+AG28*$M$191)&gt;$M$193,$M$193-SUM($AA218:AF218),AG28*$M$191)),2)</f>
        <v>0</v>
      </c>
      <c r="AH218" s="42">
        <f>ROUND(IF(SUM($AA218:AG218)&gt;$M$193,0,IF((SUM($AA218:AG218)+AH28*$M$191)&gt;$M$193,$M$193-SUM($AA218:AG218),AH28*$M$191)),2)</f>
        <v>0</v>
      </c>
      <c r="AI218" s="42">
        <f>ROUND(IF(SUM($AA218:AH218)&gt;$M$193,0,IF((SUM($AA218:AH218)+AI28*$M$191)&gt;$M$193,$M$193-SUM($AA218:AH218),AI28*$M$191)),2)</f>
        <v>0</v>
      </c>
      <c r="AJ218" s="42">
        <f>ROUND(IF(SUM($AA218:AI218)&gt;$M$193,0,IF((SUM($AA218:AI218)+AJ28*$M$191)&gt;$M$193,$M$193-SUM($AA218:AI218),AJ28*$M$191)),2)</f>
        <v>0</v>
      </c>
      <c r="AK218" s="42">
        <f>ROUND(IF(SUM($AA218:AJ218)&gt;$M$193,0,IF((SUM($AA218:AJ218)+AK28*$M$191)&gt;$M$193,$M$193-SUM($AA218:AJ218),AK28*$M$191)),2)</f>
        <v>0</v>
      </c>
      <c r="AL218" s="42">
        <f>ROUND(IF(SUM($AA218:AK218)&gt;$M$193,0,IF((SUM($AA218:AK218)+AL28*$M$191)&gt;$M$193,$M$193-SUM($AA218:AK218),AL28*$M$191)),2)</f>
        <v>0</v>
      </c>
      <c r="AM218" s="42">
        <f>ROUND(IF(SUM($N218:N218)&gt;$M$193,0,IF((SUM($N218:N218)+AM28*$M$191)&gt;$M$193,$M$193-SUM($N218:N218),AM28*$M$191)),2)</f>
        <v>0</v>
      </c>
      <c r="AN218" s="42">
        <f>ROUND(IF(SUM($AM218:AM218)&gt;$M$193,0,IF((SUM($AM218:AM218)+AN28*$M$191)&gt;$M$193,$M$193-SUM($AM218:AM218),AN28*$M$191)),2)</f>
        <v>0</v>
      </c>
      <c r="AO218" s="42">
        <f>ROUND(IF(SUM($AM218:AN218)&gt;$M$193,0,IF((SUM($AM218:AN218)+AO28*$M$191)&gt;$M$193,$M$193-SUM($AM218:AN218),AO28*$M$191)),2)</f>
        <v>0</v>
      </c>
      <c r="AP218" s="42">
        <f>ROUND(IF(SUM($AM218:AO218)&gt;$M$193,0,IF((SUM($AM218:AO218)+AP28*$M$191)&gt;$M$193,$M$193-SUM($AM218:AO218),AP28*$M$191)),2)</f>
        <v>56</v>
      </c>
      <c r="AQ218" s="42">
        <f>ROUND(IF(SUM($AM218:AP218)&gt;$M$193,0,IF((SUM($AM218:AP218)+AQ28*$M$191)&gt;$M$193,$M$193-SUM($AM218:AP218),AQ28*$M$191)),2)</f>
        <v>0</v>
      </c>
      <c r="AR218" s="42">
        <f>ROUND(IF(SUM($AM218:AQ218)&gt;$M$193,0,IF((SUM($AM218:AQ218)+AR28*$M$191)&gt;$M$193,$M$193-SUM($AM218:AQ218),AR28*$M$191)),2)</f>
        <v>0</v>
      </c>
      <c r="AS218" s="42">
        <f>ROUND(IF(SUM($AM218:AR218)&gt;$M$193,0,IF((SUM($AM218:AR218)+AS28*$M$191)&gt;$M$193,$M$193-SUM($AM218:AR218),AS28*$M$191)),2)</f>
        <v>0</v>
      </c>
      <c r="AT218" s="42">
        <f>ROUND(IF(SUM($AM218:AS218)&gt;$M$193,0,IF((SUM($AM218:AS218)+AT28*$M$191)&gt;$M$193,$M$193-SUM($AM218:AS218),AT28*$M$191)),2)</f>
        <v>0</v>
      </c>
      <c r="AU218" s="42">
        <f>ROUND(IF(SUM($AM218:AT218)&gt;$M$193,0,IF((SUM($AM218:AT218)+AU28*$M$191)&gt;$M$193,$M$193-SUM($AM218:AT218),AU28*$M$191)),2)</f>
        <v>0</v>
      </c>
      <c r="AV218" s="42">
        <f>ROUND(IF(SUM($AM218:AU218)&gt;$M$193,0,IF((SUM($AM218:AU218)+AV28*$M$191)&gt;$M$193,$M$193-SUM($AM218:AU218),AV28*$M$191)),2)</f>
        <v>0</v>
      </c>
      <c r="AW218" s="42">
        <f>ROUND(IF(SUM($AM218:AV218)&gt;$M$193,0,IF((SUM($AM218:AV218)+AW28*$M$191)&gt;$M$193,$M$193-SUM($AM218:AV218),AW28*$M$191)),2)</f>
        <v>0</v>
      </c>
      <c r="AX218" s="42">
        <f>ROUND(IF(SUM($AM218:AW218)&gt;$M$193,0,IF((SUM($AM218:AW218)+AX28*$M$191)&gt;$M$193,$M$193-SUM($AM218:AW218),AX28*$M$191)),2)</f>
        <v>0</v>
      </c>
    </row>
    <row r="219" spans="1:50" x14ac:dyDescent="0.3">
      <c r="A219" s="38" t="str">
        <f t="shared" si="70"/>
        <v>Sales Director/France/Belgium</v>
      </c>
      <c r="O219" s="42">
        <f>ROUND(IF(SUM($N219:N219)&gt;$M$193,0,IF((SUM($N219:N219)+O29*$M$191)&gt;$M$193,$M$193-SUM($N219:N219),O29*$M$191)),2)</f>
        <v>0</v>
      </c>
      <c r="P219" s="42">
        <f>ROUND(IF(SUM($O219:O219)&gt;$M$193,0,IF((SUM($O219:O219)+P29*$M$191)&gt;$M$193,$M$193-SUM($O219:O219),P29*$M$191)),2)</f>
        <v>0</v>
      </c>
      <c r="Q219" s="42">
        <f>ROUND(IF(SUM($O219:P219)&gt;$M$193,0,IF((SUM($O219:P219)+Q29*$M$191)&gt;$M$193,$M$193-SUM($O219:P219),Q29*$M$191)),2)</f>
        <v>0</v>
      </c>
      <c r="R219" s="42">
        <f>ROUND(IF(SUM($O219:Q219)&gt;$M$193,0,IF((SUM($O219:Q219)+R29*$M$191)&gt;$M$193,$M$193-SUM($O219:Q219),R29*$M$191)),2)</f>
        <v>0</v>
      </c>
      <c r="S219" s="42">
        <f>ROUND(IF(SUM($O219:R219)&gt;$M$193,0,IF((SUM($O219:R219)+S29*$M$191)&gt;$M$193,$M$193-SUM($O219:R219),S29*$M$191)),2)</f>
        <v>0</v>
      </c>
      <c r="T219" s="42">
        <f>ROUND(IF(SUM($O219:S219)&gt;$M$193,0,IF((SUM($O219:S219)+T29*$M$191)&gt;$M$193,$M$193-SUM($O219:S219),T29*$M$191)),2)</f>
        <v>0</v>
      </c>
      <c r="U219" s="42">
        <f>ROUND(IF(SUM($O219:T219)&gt;$M$193,0,IF((SUM($O219:T219)+U29*$M$191)&gt;$M$193,$M$193-SUM($O219:T219),U29*$M$191)),2)</f>
        <v>0</v>
      </c>
      <c r="V219" s="42">
        <f>ROUND(IF(SUM($O219:U219)&gt;$M$193,0,IF((SUM($O219:U219)+V29*$M$191)&gt;$M$193,$M$193-SUM($O219:U219),V29*$M$191)),2)</f>
        <v>0</v>
      </c>
      <c r="W219" s="42">
        <f>ROUND(IF(SUM($O219:V219)&gt;$M$193,0,IF((SUM($O219:V219)+W29*$M$191)&gt;$M$193,$M$193-SUM($O219:V219),W29*$M$191)),2)</f>
        <v>0</v>
      </c>
      <c r="X219" s="42">
        <f>ROUND(IF(SUM($O219:W219)&gt;$M$193,0,IF((SUM($O219:W219)+X29*$M$191)&gt;$M$193,$M$193-SUM($O219:W219),X29*$M$191)),2)</f>
        <v>0</v>
      </c>
      <c r="Y219" s="42">
        <f>ROUND(IF(SUM($O219:X219)&gt;$M$193,0,IF((SUM($O219:X219)+Y29*$M$191)&gt;$M$193,$M$193-SUM($O219:X219),Y29*$M$191)),2)</f>
        <v>0</v>
      </c>
      <c r="Z219" s="42">
        <f>ROUND(IF(SUM($O219:Y219)&gt;$M$193,0,IF((SUM($O219:Y219)+Z29*$M$191)&gt;$M$193,$M$193-SUM($O219:Y219),Z29*$M$191)),2)</f>
        <v>0</v>
      </c>
      <c r="AA219" s="42">
        <f>ROUND(IF(SUM($N219:N219)&gt;$M$193,0,IF((SUM($N219:N219)+AA29*$M$191)&gt;$M$193,$M$193-SUM($N219:N219),AA29*$M$191)),2)</f>
        <v>0</v>
      </c>
      <c r="AB219" s="42">
        <f>ROUND(IF(SUM($AA219:AA219)&gt;$M$193,0,IF((SUM($AA219:AA219)+AB29*$M$191)&gt;$M$193,$M$193-SUM($AA219:AA219),AB29*$M$191)),2)</f>
        <v>0</v>
      </c>
      <c r="AC219" s="42">
        <f>ROUND(IF(SUM($AA219:AB219)&gt;$M$193,0,IF((SUM($AA219:AB219)+AC29*$M$191)&gt;$M$193,$M$193-SUM($AA219:AB219),AC29*$M$191)),2)</f>
        <v>0</v>
      </c>
      <c r="AD219" s="42">
        <f>ROUND(IF(SUM($AA219:AC219)&gt;$M$193,0,IF((SUM($AA219:AC219)+AD29*$M$191)&gt;$M$193,$M$193-SUM($AA219:AC219),AD29*$M$191)),2)</f>
        <v>0</v>
      </c>
      <c r="AE219" s="42">
        <f>ROUND(IF(SUM($AA219:AD219)&gt;$M$193,0,IF((SUM($AA219:AD219)+AE29*$M$191)&gt;$M$193,$M$193-SUM($AA219:AD219),AE29*$M$191)),2)</f>
        <v>0</v>
      </c>
      <c r="AF219" s="42">
        <f>ROUND(IF(SUM($AA219:AE219)&gt;$M$193,0,IF((SUM($AA219:AE219)+AF29*$M$191)&gt;$M$193,$M$193-SUM($AA219:AE219),AF29*$M$191)),2)</f>
        <v>0</v>
      </c>
      <c r="AG219" s="42">
        <f>ROUND(IF(SUM($AA219:AF219)&gt;$M$193,0,IF((SUM($AA219:AF219)+AG29*$M$191)&gt;$M$193,$M$193-SUM($AA219:AF219),AG29*$M$191)),2)</f>
        <v>0</v>
      </c>
      <c r="AH219" s="42">
        <f>ROUND(IF(SUM($AA219:AG219)&gt;$M$193,0,IF((SUM($AA219:AG219)+AH29*$M$191)&gt;$M$193,$M$193-SUM($AA219:AG219),AH29*$M$191)),2)</f>
        <v>0</v>
      </c>
      <c r="AI219" s="42">
        <f>ROUND(IF(SUM($AA219:AH219)&gt;$M$193,0,IF((SUM($AA219:AH219)+AI29*$M$191)&gt;$M$193,$M$193-SUM($AA219:AH219),AI29*$M$191)),2)</f>
        <v>0</v>
      </c>
      <c r="AJ219" s="42">
        <f>ROUND(IF(SUM($AA219:AI219)&gt;$M$193,0,IF((SUM($AA219:AI219)+AJ29*$M$191)&gt;$M$193,$M$193-SUM($AA219:AI219),AJ29*$M$191)),2)</f>
        <v>0</v>
      </c>
      <c r="AK219" s="42">
        <f>ROUND(IF(SUM($AA219:AJ219)&gt;$M$193,0,IF((SUM($AA219:AJ219)+AK29*$M$191)&gt;$M$193,$M$193-SUM($AA219:AJ219),AK29*$M$191)),2)</f>
        <v>0</v>
      </c>
      <c r="AL219" s="42">
        <f>ROUND(IF(SUM($AA219:AK219)&gt;$M$193,0,IF((SUM($AA219:AK219)+AL29*$M$191)&gt;$M$193,$M$193-SUM($AA219:AK219),AL29*$M$191)),2)</f>
        <v>0</v>
      </c>
      <c r="AM219" s="42">
        <f>ROUND(IF(SUM($N219:N219)&gt;$M$193,0,IF((SUM($N219:N219)+AM29*$M$191)&gt;$M$193,$M$193-SUM($N219:N219),AM29*$M$191)),2)</f>
        <v>0</v>
      </c>
      <c r="AN219" s="42">
        <f>ROUND(IF(SUM($AM219:AM219)&gt;$M$193,0,IF((SUM($AM219:AM219)+AN29*$M$191)&gt;$M$193,$M$193-SUM($AM219:AM219),AN29*$M$191)),2)</f>
        <v>0</v>
      </c>
      <c r="AO219" s="42">
        <f>ROUND(IF(SUM($AM219:AN219)&gt;$M$193,0,IF((SUM($AM219:AN219)+AO29*$M$191)&gt;$M$193,$M$193-SUM($AM219:AN219),AO29*$M$191)),2)</f>
        <v>0</v>
      </c>
      <c r="AP219" s="42">
        <f>ROUND(IF(SUM($AM219:AO219)&gt;$M$193,0,IF((SUM($AM219:AO219)+AP29*$M$191)&gt;$M$193,$M$193-SUM($AM219:AO219),AP29*$M$191)),2)</f>
        <v>0</v>
      </c>
      <c r="AQ219" s="42">
        <f>ROUND(IF(SUM($AM219:AP219)&gt;$M$193,0,IF((SUM($AM219:AP219)+AQ29*$M$191)&gt;$M$193,$M$193-SUM($AM219:AP219),AQ29*$M$191)),2)</f>
        <v>56</v>
      </c>
      <c r="AR219" s="42">
        <f>ROUND(IF(SUM($AM219:AQ219)&gt;$M$193,0,IF((SUM($AM219:AQ219)+AR29*$M$191)&gt;$M$193,$M$193-SUM($AM219:AQ219),AR29*$M$191)),2)</f>
        <v>0</v>
      </c>
      <c r="AS219" s="42">
        <f>ROUND(IF(SUM($AM219:AR219)&gt;$M$193,0,IF((SUM($AM219:AR219)+AS29*$M$191)&gt;$M$193,$M$193-SUM($AM219:AR219),AS29*$M$191)),2)</f>
        <v>0</v>
      </c>
      <c r="AT219" s="42">
        <f>ROUND(IF(SUM($AM219:AS219)&gt;$M$193,0,IF((SUM($AM219:AS219)+AT29*$M$191)&gt;$M$193,$M$193-SUM($AM219:AS219),AT29*$M$191)),2)</f>
        <v>0</v>
      </c>
      <c r="AU219" s="42">
        <f>ROUND(IF(SUM($AM219:AT219)&gt;$M$193,0,IF((SUM($AM219:AT219)+AU29*$M$191)&gt;$M$193,$M$193-SUM($AM219:AT219),AU29*$M$191)),2)</f>
        <v>0</v>
      </c>
      <c r="AV219" s="42">
        <f>ROUND(IF(SUM($AM219:AU219)&gt;$M$193,0,IF((SUM($AM219:AU219)+AV29*$M$191)&gt;$M$193,$M$193-SUM($AM219:AU219),AV29*$M$191)),2)</f>
        <v>0</v>
      </c>
      <c r="AW219" s="42">
        <f>ROUND(IF(SUM($AM219:AV219)&gt;$M$193,0,IF((SUM($AM219:AV219)+AW29*$M$191)&gt;$M$193,$M$193-SUM($AM219:AV219),AW29*$M$191)),2)</f>
        <v>0</v>
      </c>
      <c r="AX219" s="42">
        <f>ROUND(IF(SUM($AM219:AW219)&gt;$M$193,0,IF((SUM($AM219:AW219)+AX29*$M$191)&gt;$M$193,$M$193-SUM($AM219:AW219),AX29*$M$191)),2)</f>
        <v>0</v>
      </c>
    </row>
    <row r="220" spans="1:50" x14ac:dyDescent="0.3">
      <c r="A220" s="38" t="str">
        <f t="shared" si="70"/>
        <v>Sales Director/Germany</v>
      </c>
      <c r="O220" s="42">
        <f>ROUND(IF(SUM($N220:N220)&gt;$M$193,0,IF((SUM($N220:N220)+O30*$M$191)&gt;$M$193,$M$193-SUM($N220:N220),O30*$M$191)),2)</f>
        <v>0</v>
      </c>
      <c r="P220" s="42">
        <f>ROUND(IF(SUM($O220:O220)&gt;$M$193,0,IF((SUM($O220:O220)+P30*$M$191)&gt;$M$193,$M$193-SUM($O220:O220),P30*$M$191)),2)</f>
        <v>0</v>
      </c>
      <c r="Q220" s="42">
        <f>ROUND(IF(SUM($O220:P220)&gt;$M$193,0,IF((SUM($O220:P220)+Q30*$M$191)&gt;$M$193,$M$193-SUM($O220:P220),Q30*$M$191)),2)</f>
        <v>0</v>
      </c>
      <c r="R220" s="42">
        <f>ROUND(IF(SUM($O220:Q220)&gt;$M$193,0,IF((SUM($O220:Q220)+R30*$M$191)&gt;$M$193,$M$193-SUM($O220:Q220),R30*$M$191)),2)</f>
        <v>0</v>
      </c>
      <c r="S220" s="42">
        <f>ROUND(IF(SUM($O220:R220)&gt;$M$193,0,IF((SUM($O220:R220)+S30*$M$191)&gt;$M$193,$M$193-SUM($O220:R220),S30*$M$191)),2)</f>
        <v>0</v>
      </c>
      <c r="T220" s="42">
        <f>ROUND(IF(SUM($O220:S220)&gt;$M$193,0,IF((SUM($O220:S220)+T30*$M$191)&gt;$M$193,$M$193-SUM($O220:S220),T30*$M$191)),2)</f>
        <v>0</v>
      </c>
      <c r="U220" s="42">
        <f>ROUND(IF(SUM($O220:T220)&gt;$M$193,0,IF((SUM($O220:T220)+U30*$M$191)&gt;$M$193,$M$193-SUM($O220:T220),U30*$M$191)),2)</f>
        <v>0</v>
      </c>
      <c r="V220" s="42">
        <f>ROUND(IF(SUM($O220:U220)&gt;$M$193,0,IF((SUM($O220:U220)+V30*$M$191)&gt;$M$193,$M$193-SUM($O220:U220),V30*$M$191)),2)</f>
        <v>0</v>
      </c>
      <c r="W220" s="42">
        <f>ROUND(IF(SUM($O220:V220)&gt;$M$193,0,IF((SUM($O220:V220)+W30*$M$191)&gt;$M$193,$M$193-SUM($O220:V220),W30*$M$191)),2)</f>
        <v>0</v>
      </c>
      <c r="X220" s="42">
        <f>ROUND(IF(SUM($O220:W220)&gt;$M$193,0,IF((SUM($O220:W220)+X30*$M$191)&gt;$M$193,$M$193-SUM($O220:W220),X30*$M$191)),2)</f>
        <v>0</v>
      </c>
      <c r="Y220" s="42">
        <f>ROUND(IF(SUM($O220:X220)&gt;$M$193,0,IF((SUM($O220:X220)+Y30*$M$191)&gt;$M$193,$M$193-SUM($O220:X220),Y30*$M$191)),2)</f>
        <v>0</v>
      </c>
      <c r="Z220" s="42">
        <f>ROUND(IF(SUM($O220:Y220)&gt;$M$193,0,IF((SUM($O220:Y220)+Z30*$M$191)&gt;$M$193,$M$193-SUM($O220:Y220),Z30*$M$191)),2)</f>
        <v>0</v>
      </c>
      <c r="AA220" s="42">
        <f>ROUND(IF(SUM($N220:N220)&gt;$M$193,0,IF((SUM($N220:N220)+AA30*$M$191)&gt;$M$193,$M$193-SUM($N220:N220),AA30*$M$191)),2)</f>
        <v>0</v>
      </c>
      <c r="AB220" s="42">
        <f>ROUND(IF(SUM($AA220:AA220)&gt;$M$193,0,IF((SUM($AA220:AA220)+AB30*$M$191)&gt;$M$193,$M$193-SUM($AA220:AA220),AB30*$M$191)),2)</f>
        <v>0</v>
      </c>
      <c r="AC220" s="42">
        <f>ROUND(IF(SUM($AA220:AB220)&gt;$M$193,0,IF((SUM($AA220:AB220)+AC30*$M$191)&gt;$M$193,$M$193-SUM($AA220:AB220),AC30*$M$191)),2)</f>
        <v>0</v>
      </c>
      <c r="AD220" s="42">
        <f>ROUND(IF(SUM($AA220:AC220)&gt;$M$193,0,IF((SUM($AA220:AC220)+AD30*$M$191)&gt;$M$193,$M$193-SUM($AA220:AC220),AD30*$M$191)),2)</f>
        <v>0</v>
      </c>
      <c r="AE220" s="42">
        <f>ROUND(IF(SUM($AA220:AD220)&gt;$M$193,0,IF((SUM($AA220:AD220)+AE30*$M$191)&gt;$M$193,$M$193-SUM($AA220:AD220),AE30*$M$191)),2)</f>
        <v>0</v>
      </c>
      <c r="AF220" s="42">
        <f>ROUND(IF(SUM($AA220:AE220)&gt;$M$193,0,IF((SUM($AA220:AE220)+AF30*$M$191)&gt;$M$193,$M$193-SUM($AA220:AE220),AF30*$M$191)),2)</f>
        <v>0</v>
      </c>
      <c r="AG220" s="42">
        <f>ROUND(IF(SUM($AA220:AF220)&gt;$M$193,0,IF((SUM($AA220:AF220)+AG30*$M$191)&gt;$M$193,$M$193-SUM($AA220:AF220),AG30*$M$191)),2)</f>
        <v>0</v>
      </c>
      <c r="AH220" s="42">
        <f>ROUND(IF(SUM($AA220:AG220)&gt;$M$193,0,IF((SUM($AA220:AG220)+AH30*$M$191)&gt;$M$193,$M$193-SUM($AA220:AG220),AH30*$M$191)),2)</f>
        <v>0</v>
      </c>
      <c r="AI220" s="42">
        <f>ROUND(IF(SUM($AA220:AH220)&gt;$M$193,0,IF((SUM($AA220:AH220)+AI30*$M$191)&gt;$M$193,$M$193-SUM($AA220:AH220),AI30*$M$191)),2)</f>
        <v>0</v>
      </c>
      <c r="AJ220" s="42">
        <f>ROUND(IF(SUM($AA220:AI220)&gt;$M$193,0,IF((SUM($AA220:AI220)+AJ30*$M$191)&gt;$M$193,$M$193-SUM($AA220:AI220),AJ30*$M$191)),2)</f>
        <v>0</v>
      </c>
      <c r="AK220" s="42">
        <f>ROUND(IF(SUM($AA220:AJ220)&gt;$M$193,0,IF((SUM($AA220:AJ220)+AK30*$M$191)&gt;$M$193,$M$193-SUM($AA220:AJ220),AK30*$M$191)),2)</f>
        <v>0</v>
      </c>
      <c r="AL220" s="42">
        <f>ROUND(IF(SUM($AA220:AK220)&gt;$M$193,0,IF((SUM($AA220:AK220)+AL30*$M$191)&gt;$M$193,$M$193-SUM($AA220:AK220),AL30*$M$191)),2)</f>
        <v>0</v>
      </c>
      <c r="AM220" s="42">
        <f>ROUND(IF(SUM($N220:N220)&gt;$M$193,0,IF((SUM($N220:N220)+AM30*$M$191)&gt;$M$193,$M$193-SUM($N220:N220),AM30*$M$191)),2)</f>
        <v>0</v>
      </c>
      <c r="AN220" s="42">
        <f>ROUND(IF(SUM($AM220:AM220)&gt;$M$193,0,IF((SUM($AM220:AM220)+AN30*$M$191)&gt;$M$193,$M$193-SUM($AM220:AM220),AN30*$M$191)),2)</f>
        <v>0</v>
      </c>
      <c r="AO220" s="42">
        <f>ROUND(IF(SUM($AM220:AN220)&gt;$M$193,0,IF((SUM($AM220:AN220)+AO30*$M$191)&gt;$M$193,$M$193-SUM($AM220:AN220),AO30*$M$191)),2)</f>
        <v>0</v>
      </c>
      <c r="AP220" s="42">
        <f>ROUND(IF(SUM($AM220:AO220)&gt;$M$193,0,IF((SUM($AM220:AO220)+AP30*$M$191)&gt;$M$193,$M$193-SUM($AM220:AO220),AP30*$M$191)),2)</f>
        <v>0</v>
      </c>
      <c r="AQ220" s="42">
        <f>ROUND(IF(SUM($AM220:AP220)&gt;$M$193,0,IF((SUM($AM220:AP220)+AQ30*$M$191)&gt;$M$193,$M$193-SUM($AM220:AP220),AQ30*$M$191)),2)</f>
        <v>56</v>
      </c>
      <c r="AR220" s="42">
        <f>ROUND(IF(SUM($AM220:AQ220)&gt;$M$193,0,IF((SUM($AM220:AQ220)+AR30*$M$191)&gt;$M$193,$M$193-SUM($AM220:AQ220),AR30*$M$191)),2)</f>
        <v>0</v>
      </c>
      <c r="AS220" s="42">
        <f>ROUND(IF(SUM($AM220:AR220)&gt;$M$193,0,IF((SUM($AM220:AR220)+AS30*$M$191)&gt;$M$193,$M$193-SUM($AM220:AR220),AS30*$M$191)),2)</f>
        <v>0</v>
      </c>
      <c r="AT220" s="42">
        <f>ROUND(IF(SUM($AM220:AS220)&gt;$M$193,0,IF((SUM($AM220:AS220)+AT30*$M$191)&gt;$M$193,$M$193-SUM($AM220:AS220),AT30*$M$191)),2)</f>
        <v>0</v>
      </c>
      <c r="AU220" s="42">
        <f>ROUND(IF(SUM($AM220:AT220)&gt;$M$193,0,IF((SUM($AM220:AT220)+AU30*$M$191)&gt;$M$193,$M$193-SUM($AM220:AT220),AU30*$M$191)),2)</f>
        <v>0</v>
      </c>
      <c r="AV220" s="42">
        <f>ROUND(IF(SUM($AM220:AU220)&gt;$M$193,0,IF((SUM($AM220:AU220)+AV30*$M$191)&gt;$M$193,$M$193-SUM($AM220:AU220),AV30*$M$191)),2)</f>
        <v>0</v>
      </c>
      <c r="AW220" s="42">
        <f>ROUND(IF(SUM($AM220:AV220)&gt;$M$193,0,IF((SUM($AM220:AV220)+AW30*$M$191)&gt;$M$193,$M$193-SUM($AM220:AV220),AW30*$M$191)),2)</f>
        <v>0</v>
      </c>
      <c r="AX220" s="42">
        <f>ROUND(IF(SUM($AM220:AW220)&gt;$M$193,0,IF((SUM($AM220:AW220)+AX30*$M$191)&gt;$M$193,$M$193-SUM($AM220:AW220),AX30*$M$191)),2)</f>
        <v>0</v>
      </c>
    </row>
    <row r="221" spans="1:50" x14ac:dyDescent="0.3">
      <c r="A221" s="38" t="str">
        <f t="shared" si="70"/>
        <v>Sales Director/UK</v>
      </c>
      <c r="O221" s="42">
        <f>ROUND(IF(SUM($N221:N221)&gt;$M$193,0,IF((SUM($N221:N221)+O31*$M$191)&gt;$M$193,$M$193-SUM($N221:N221),O31*$M$191)),2)</f>
        <v>0</v>
      </c>
      <c r="P221" s="42">
        <f>ROUND(IF(SUM($O221:O221)&gt;$M$193,0,IF((SUM($O221:O221)+P31*$M$191)&gt;$M$193,$M$193-SUM($O221:O221),P31*$M$191)),2)</f>
        <v>0</v>
      </c>
      <c r="Q221" s="42">
        <f>ROUND(IF(SUM($O221:P221)&gt;$M$193,0,IF((SUM($O221:P221)+Q31*$M$191)&gt;$M$193,$M$193-SUM($O221:P221),Q31*$M$191)),2)</f>
        <v>0</v>
      </c>
      <c r="R221" s="42">
        <f>ROUND(IF(SUM($O221:Q221)&gt;$M$193,0,IF((SUM($O221:Q221)+R31*$M$191)&gt;$M$193,$M$193-SUM($O221:Q221),R31*$M$191)),2)</f>
        <v>0</v>
      </c>
      <c r="S221" s="42">
        <f>ROUND(IF(SUM($O221:R221)&gt;$M$193,0,IF((SUM($O221:R221)+S31*$M$191)&gt;$M$193,$M$193-SUM($O221:R221),S31*$M$191)),2)</f>
        <v>0</v>
      </c>
      <c r="T221" s="42">
        <f>ROUND(IF(SUM($O221:S221)&gt;$M$193,0,IF((SUM($O221:S221)+T31*$M$191)&gt;$M$193,$M$193-SUM($O221:S221),T31*$M$191)),2)</f>
        <v>0</v>
      </c>
      <c r="U221" s="42">
        <f>ROUND(IF(SUM($O221:T221)&gt;$M$193,0,IF((SUM($O221:T221)+U31*$M$191)&gt;$M$193,$M$193-SUM($O221:T221),U31*$M$191)),2)</f>
        <v>0</v>
      </c>
      <c r="V221" s="42">
        <f>ROUND(IF(SUM($O221:U221)&gt;$M$193,0,IF((SUM($O221:U221)+V31*$M$191)&gt;$M$193,$M$193-SUM($O221:U221),V31*$M$191)),2)</f>
        <v>0</v>
      </c>
      <c r="W221" s="42">
        <f>ROUND(IF(SUM($O221:V221)&gt;$M$193,0,IF((SUM($O221:V221)+W31*$M$191)&gt;$M$193,$M$193-SUM($O221:V221),W31*$M$191)),2)</f>
        <v>0</v>
      </c>
      <c r="X221" s="42">
        <f>ROUND(IF(SUM($O221:W221)&gt;$M$193,0,IF((SUM($O221:W221)+X31*$M$191)&gt;$M$193,$M$193-SUM($O221:W221),X31*$M$191)),2)</f>
        <v>0</v>
      </c>
      <c r="Y221" s="42">
        <f>ROUND(IF(SUM($O221:X221)&gt;$M$193,0,IF((SUM($O221:X221)+Y31*$M$191)&gt;$M$193,$M$193-SUM($O221:X221),Y31*$M$191)),2)</f>
        <v>0</v>
      </c>
      <c r="Z221" s="42">
        <f>ROUND(IF(SUM($O221:Y221)&gt;$M$193,0,IF((SUM($O221:Y221)+Z31*$M$191)&gt;$M$193,$M$193-SUM($O221:Y221),Z31*$M$191)),2)</f>
        <v>0</v>
      </c>
      <c r="AA221" s="42">
        <f>ROUND(IF(SUM($N221:N221)&gt;$M$193,0,IF((SUM($N221:N221)+AA31*$M$191)&gt;$M$193,$M$193-SUM($N221:N221),AA31*$M$191)),2)</f>
        <v>0</v>
      </c>
      <c r="AB221" s="42">
        <f>ROUND(IF(SUM($AA221:AA221)&gt;$M$193,0,IF((SUM($AA221:AA221)+AB31*$M$191)&gt;$M$193,$M$193-SUM($AA221:AA221),AB31*$M$191)),2)</f>
        <v>0</v>
      </c>
      <c r="AC221" s="42">
        <f>ROUND(IF(SUM($AA221:AB221)&gt;$M$193,0,IF((SUM($AA221:AB221)+AC31*$M$191)&gt;$M$193,$M$193-SUM($AA221:AB221),AC31*$M$191)),2)</f>
        <v>0</v>
      </c>
      <c r="AD221" s="42">
        <f>ROUND(IF(SUM($AA221:AC221)&gt;$M$193,0,IF((SUM($AA221:AC221)+AD31*$M$191)&gt;$M$193,$M$193-SUM($AA221:AC221),AD31*$M$191)),2)</f>
        <v>0</v>
      </c>
      <c r="AE221" s="42">
        <f>ROUND(IF(SUM($AA221:AD221)&gt;$M$193,0,IF((SUM($AA221:AD221)+AE31*$M$191)&gt;$M$193,$M$193-SUM($AA221:AD221),AE31*$M$191)),2)</f>
        <v>0</v>
      </c>
      <c r="AF221" s="42">
        <f>ROUND(IF(SUM($AA221:AE221)&gt;$M$193,0,IF((SUM($AA221:AE221)+AF31*$M$191)&gt;$M$193,$M$193-SUM($AA221:AE221),AF31*$M$191)),2)</f>
        <v>0</v>
      </c>
      <c r="AG221" s="42">
        <f>ROUND(IF(SUM($AA221:AF221)&gt;$M$193,0,IF((SUM($AA221:AF221)+AG31*$M$191)&gt;$M$193,$M$193-SUM($AA221:AF221),AG31*$M$191)),2)</f>
        <v>0</v>
      </c>
      <c r="AH221" s="42">
        <f>ROUND(IF(SUM($AA221:AG221)&gt;$M$193,0,IF((SUM($AA221:AG221)+AH31*$M$191)&gt;$M$193,$M$193-SUM($AA221:AG221),AH31*$M$191)),2)</f>
        <v>0</v>
      </c>
      <c r="AI221" s="42">
        <f>ROUND(IF(SUM($AA221:AH221)&gt;$M$193,0,IF((SUM($AA221:AH221)+AI31*$M$191)&gt;$M$193,$M$193-SUM($AA221:AH221),AI31*$M$191)),2)</f>
        <v>0</v>
      </c>
      <c r="AJ221" s="42">
        <f>ROUND(IF(SUM($AA221:AI221)&gt;$M$193,0,IF((SUM($AA221:AI221)+AJ31*$M$191)&gt;$M$193,$M$193-SUM($AA221:AI221),AJ31*$M$191)),2)</f>
        <v>0</v>
      </c>
      <c r="AK221" s="42">
        <f>ROUND(IF(SUM($AA221:AJ221)&gt;$M$193,0,IF((SUM($AA221:AJ221)+AK31*$M$191)&gt;$M$193,$M$193-SUM($AA221:AJ221),AK31*$M$191)),2)</f>
        <v>0</v>
      </c>
      <c r="AL221" s="42">
        <f>ROUND(IF(SUM($AA221:AK221)&gt;$M$193,0,IF((SUM($AA221:AK221)+AL31*$M$191)&gt;$M$193,$M$193-SUM($AA221:AK221),AL31*$M$191)),2)</f>
        <v>0</v>
      </c>
      <c r="AM221" s="42">
        <f>ROUND(IF(SUM($N221:N221)&gt;$M$193,0,IF((SUM($N221:N221)+AM31*$M$191)&gt;$M$193,$M$193-SUM($N221:N221),AM31*$M$191)),2)</f>
        <v>56</v>
      </c>
      <c r="AN221" s="42">
        <f>ROUND(IF(SUM($AM221:AM221)&gt;$M$193,0,IF((SUM($AM221:AM221)+AN31*$M$191)&gt;$M$193,$M$193-SUM($AM221:AM221),AN31*$M$191)),2)</f>
        <v>0</v>
      </c>
      <c r="AO221" s="42">
        <f>ROUND(IF(SUM($AM221:AN221)&gt;$M$193,0,IF((SUM($AM221:AN221)+AO31*$M$191)&gt;$M$193,$M$193-SUM($AM221:AN221),AO31*$M$191)),2)</f>
        <v>0</v>
      </c>
      <c r="AP221" s="42">
        <f>ROUND(IF(SUM($AM221:AO221)&gt;$M$193,0,IF((SUM($AM221:AO221)+AP31*$M$191)&gt;$M$193,$M$193-SUM($AM221:AO221),AP31*$M$191)),2)</f>
        <v>0</v>
      </c>
      <c r="AQ221" s="42">
        <f>ROUND(IF(SUM($AM221:AP221)&gt;$M$193,0,IF((SUM($AM221:AP221)+AQ31*$M$191)&gt;$M$193,$M$193-SUM($AM221:AP221),AQ31*$M$191)),2)</f>
        <v>0</v>
      </c>
      <c r="AR221" s="42">
        <f>ROUND(IF(SUM($AM221:AQ221)&gt;$M$193,0,IF((SUM($AM221:AQ221)+AR31*$M$191)&gt;$M$193,$M$193-SUM($AM221:AQ221),AR31*$M$191)),2)</f>
        <v>0</v>
      </c>
      <c r="AS221" s="42">
        <f>ROUND(IF(SUM($AM221:AR221)&gt;$M$193,0,IF((SUM($AM221:AR221)+AS31*$M$191)&gt;$M$193,$M$193-SUM($AM221:AR221),AS31*$M$191)),2)</f>
        <v>0</v>
      </c>
      <c r="AT221" s="42">
        <f>ROUND(IF(SUM($AM221:AS221)&gt;$M$193,0,IF((SUM($AM221:AS221)+AT31*$M$191)&gt;$M$193,$M$193-SUM($AM221:AS221),AT31*$M$191)),2)</f>
        <v>0</v>
      </c>
      <c r="AU221" s="42">
        <f>ROUND(IF(SUM($AM221:AT221)&gt;$M$193,0,IF((SUM($AM221:AT221)+AU31*$M$191)&gt;$M$193,$M$193-SUM($AM221:AT221),AU31*$M$191)),2)</f>
        <v>0</v>
      </c>
      <c r="AV221" s="42">
        <f>ROUND(IF(SUM($AM221:AU221)&gt;$M$193,0,IF((SUM($AM221:AU221)+AV31*$M$191)&gt;$M$193,$M$193-SUM($AM221:AU221),AV31*$M$191)),2)</f>
        <v>0</v>
      </c>
      <c r="AW221" s="42">
        <f>ROUND(IF(SUM($AM221:AV221)&gt;$M$193,0,IF((SUM($AM221:AV221)+AW31*$M$191)&gt;$M$193,$M$193-SUM($AM221:AV221),AW31*$M$191)),2)</f>
        <v>0</v>
      </c>
      <c r="AX221" s="42">
        <f>ROUND(IF(SUM($AM221:AW221)&gt;$M$193,0,IF((SUM($AM221:AW221)+AX31*$M$191)&gt;$M$193,$M$193-SUM($AM221:AW221),AX31*$M$191)),2)</f>
        <v>0</v>
      </c>
    </row>
    <row r="222" spans="1:50" x14ac:dyDescent="0.3">
      <c r="A222" s="38" t="str">
        <f t="shared" si="70"/>
        <v>Sales Director/Singapore</v>
      </c>
      <c r="O222" s="42">
        <f>ROUND(IF(SUM($N222:N222)&gt;$M$193,0,IF((SUM($N222:N222)+O32*$M$191)&gt;$M$193,$M$193-SUM($N222:N222),O32*$M$191)),2)</f>
        <v>0</v>
      </c>
      <c r="P222" s="42">
        <f>ROUND(IF(SUM($O222:O222)&gt;$M$193,0,IF((SUM($O222:O222)+P32*$M$191)&gt;$M$193,$M$193-SUM($O222:O222),P32*$M$191)),2)</f>
        <v>0</v>
      </c>
      <c r="Q222" s="42">
        <f>ROUND(IF(SUM($O222:P222)&gt;$M$193,0,IF((SUM($O222:P222)+Q32*$M$191)&gt;$M$193,$M$193-SUM($O222:P222),Q32*$M$191)),2)</f>
        <v>0</v>
      </c>
      <c r="R222" s="42">
        <f>ROUND(IF(SUM($O222:Q222)&gt;$M$193,0,IF((SUM($O222:Q222)+R32*$M$191)&gt;$M$193,$M$193-SUM($O222:Q222),R32*$M$191)),2)</f>
        <v>0</v>
      </c>
      <c r="S222" s="42">
        <f>ROUND(IF(SUM($O222:R222)&gt;$M$193,0,IF((SUM($O222:R222)+S32*$M$191)&gt;$M$193,$M$193-SUM($O222:R222),S32*$M$191)),2)</f>
        <v>0</v>
      </c>
      <c r="T222" s="42">
        <f>ROUND(IF(SUM($O222:S222)&gt;$M$193,0,IF((SUM($O222:S222)+T32*$M$191)&gt;$M$193,$M$193-SUM($O222:S222),T32*$M$191)),2)</f>
        <v>0</v>
      </c>
      <c r="U222" s="42">
        <f>ROUND(IF(SUM($O222:T222)&gt;$M$193,0,IF((SUM($O222:T222)+U32*$M$191)&gt;$M$193,$M$193-SUM($O222:T222),U32*$M$191)),2)</f>
        <v>0</v>
      </c>
      <c r="V222" s="42">
        <f>ROUND(IF(SUM($O222:U222)&gt;$M$193,0,IF((SUM($O222:U222)+V32*$M$191)&gt;$M$193,$M$193-SUM($O222:U222),V32*$M$191)),2)</f>
        <v>0</v>
      </c>
      <c r="W222" s="42">
        <f>ROUND(IF(SUM($O222:V222)&gt;$M$193,0,IF((SUM($O222:V222)+W32*$M$191)&gt;$M$193,$M$193-SUM($O222:V222),W32*$M$191)),2)</f>
        <v>0</v>
      </c>
      <c r="X222" s="42">
        <f>ROUND(IF(SUM($O222:W222)&gt;$M$193,0,IF((SUM($O222:W222)+X32*$M$191)&gt;$M$193,$M$193-SUM($O222:W222),X32*$M$191)),2)</f>
        <v>0</v>
      </c>
      <c r="Y222" s="42">
        <f>ROUND(IF(SUM($O222:X222)&gt;$M$193,0,IF((SUM($O222:X222)+Y32*$M$191)&gt;$M$193,$M$193-SUM($O222:X222),Y32*$M$191)),2)</f>
        <v>0</v>
      </c>
      <c r="Z222" s="42">
        <f>ROUND(IF(SUM($O222:Y222)&gt;$M$193,0,IF((SUM($O222:Y222)+Z32*$M$191)&gt;$M$193,$M$193-SUM($O222:Y222),Z32*$M$191)),2)</f>
        <v>0</v>
      </c>
      <c r="AA222" s="42">
        <f>ROUND(IF(SUM($N222:N222)&gt;$M$193,0,IF((SUM($N222:N222)+AA32*$M$191)&gt;$M$193,$M$193-SUM($N222:N222),AA32*$M$191)),2)</f>
        <v>0</v>
      </c>
      <c r="AB222" s="42">
        <f>ROUND(IF(SUM($AA222:AA222)&gt;$M$193,0,IF((SUM($AA222:AA222)+AB32*$M$191)&gt;$M$193,$M$193-SUM($AA222:AA222),AB32*$M$191)),2)</f>
        <v>0</v>
      </c>
      <c r="AC222" s="42">
        <f>ROUND(IF(SUM($AA222:AB222)&gt;$M$193,0,IF((SUM($AA222:AB222)+AC32*$M$191)&gt;$M$193,$M$193-SUM($AA222:AB222),AC32*$M$191)),2)</f>
        <v>0</v>
      </c>
      <c r="AD222" s="42">
        <f>ROUND(IF(SUM($AA222:AC222)&gt;$M$193,0,IF((SUM($AA222:AC222)+AD32*$M$191)&gt;$M$193,$M$193-SUM($AA222:AC222),AD32*$M$191)),2)</f>
        <v>0</v>
      </c>
      <c r="AE222" s="42">
        <f>ROUND(IF(SUM($AA222:AD222)&gt;$M$193,0,IF((SUM($AA222:AD222)+AE32*$M$191)&gt;$M$193,$M$193-SUM($AA222:AD222),AE32*$M$191)),2)</f>
        <v>0</v>
      </c>
      <c r="AF222" s="42">
        <f>ROUND(IF(SUM($AA222:AE222)&gt;$M$193,0,IF((SUM($AA222:AE222)+AF32*$M$191)&gt;$M$193,$M$193-SUM($AA222:AE222),AF32*$M$191)),2)</f>
        <v>0</v>
      </c>
      <c r="AG222" s="42">
        <f>ROUND(IF(SUM($AA222:AF222)&gt;$M$193,0,IF((SUM($AA222:AF222)+AG32*$M$191)&gt;$M$193,$M$193-SUM($AA222:AF222),AG32*$M$191)),2)</f>
        <v>0</v>
      </c>
      <c r="AH222" s="42">
        <f>ROUND(IF(SUM($AA222:AG222)&gt;$M$193,0,IF((SUM($AA222:AG222)+AH32*$M$191)&gt;$M$193,$M$193-SUM($AA222:AG222),AH32*$M$191)),2)</f>
        <v>0</v>
      </c>
      <c r="AI222" s="42">
        <f>ROUND(IF(SUM($AA222:AH222)&gt;$M$193,0,IF((SUM($AA222:AH222)+AI32*$M$191)&gt;$M$193,$M$193-SUM($AA222:AH222),AI32*$M$191)),2)</f>
        <v>0</v>
      </c>
      <c r="AJ222" s="42">
        <f>ROUND(IF(SUM($AA222:AI222)&gt;$M$193,0,IF((SUM($AA222:AI222)+AJ32*$M$191)&gt;$M$193,$M$193-SUM($AA222:AI222),AJ32*$M$191)),2)</f>
        <v>0</v>
      </c>
      <c r="AK222" s="42">
        <f>ROUND(IF(SUM($AA222:AJ222)&gt;$M$193,0,IF((SUM($AA222:AJ222)+AK32*$M$191)&gt;$M$193,$M$193-SUM($AA222:AJ222),AK32*$M$191)),2)</f>
        <v>0</v>
      </c>
      <c r="AL222" s="42">
        <f>ROUND(IF(SUM($AA222:AK222)&gt;$M$193,0,IF((SUM($AA222:AK222)+AL32*$M$191)&gt;$M$193,$M$193-SUM($AA222:AK222),AL32*$M$191)),2)</f>
        <v>0</v>
      </c>
      <c r="AM222" s="42">
        <f>ROUND(IF(SUM($N222:N222)&gt;$M$193,0,IF((SUM($N222:N222)+AM32*$M$191)&gt;$M$193,$M$193-SUM($N222:N222),AM32*$M$191)),2)</f>
        <v>43.5</v>
      </c>
      <c r="AN222" s="42">
        <f>ROUND(IF(SUM($AM222:AM222)&gt;$M$193,0,IF((SUM($AM222:AM222)+AN32*$M$191)&gt;$M$193,$M$193-SUM($AM222:AM222),AN32*$M$191)),2)</f>
        <v>12.5</v>
      </c>
      <c r="AO222" s="42">
        <f>ROUND(IF(SUM($AM222:AN222)&gt;$M$193,0,IF((SUM($AM222:AN222)+AO32*$M$191)&gt;$M$193,$M$193-SUM($AM222:AN222),AO32*$M$191)),2)</f>
        <v>0</v>
      </c>
      <c r="AP222" s="42">
        <f>ROUND(IF(SUM($AM222:AO222)&gt;$M$193,0,IF((SUM($AM222:AO222)+AP32*$M$191)&gt;$M$193,$M$193-SUM($AM222:AO222),AP32*$M$191)),2)</f>
        <v>0</v>
      </c>
      <c r="AQ222" s="42">
        <f>ROUND(IF(SUM($AM222:AP222)&gt;$M$193,0,IF((SUM($AM222:AP222)+AQ32*$M$191)&gt;$M$193,$M$193-SUM($AM222:AP222),AQ32*$M$191)),2)</f>
        <v>0</v>
      </c>
      <c r="AR222" s="42">
        <f>ROUND(IF(SUM($AM222:AQ222)&gt;$M$193,0,IF((SUM($AM222:AQ222)+AR32*$M$191)&gt;$M$193,$M$193-SUM($AM222:AQ222),AR32*$M$191)),2)</f>
        <v>0</v>
      </c>
      <c r="AS222" s="42">
        <f>ROUND(IF(SUM($AM222:AR222)&gt;$M$193,0,IF((SUM($AM222:AR222)+AS32*$M$191)&gt;$M$193,$M$193-SUM($AM222:AR222),AS32*$M$191)),2)</f>
        <v>0</v>
      </c>
      <c r="AT222" s="42">
        <f>ROUND(IF(SUM($AM222:AS222)&gt;$M$193,0,IF((SUM($AM222:AS222)+AT32*$M$191)&gt;$M$193,$M$193-SUM($AM222:AS222),AT32*$M$191)),2)</f>
        <v>0</v>
      </c>
      <c r="AU222" s="42">
        <f>ROUND(IF(SUM($AM222:AT222)&gt;$M$193,0,IF((SUM($AM222:AT222)+AU32*$M$191)&gt;$M$193,$M$193-SUM($AM222:AT222),AU32*$M$191)),2)</f>
        <v>0</v>
      </c>
      <c r="AV222" s="42">
        <f>ROUND(IF(SUM($AM222:AU222)&gt;$M$193,0,IF((SUM($AM222:AU222)+AV32*$M$191)&gt;$M$193,$M$193-SUM($AM222:AU222),AV32*$M$191)),2)</f>
        <v>0</v>
      </c>
      <c r="AW222" s="42">
        <f>ROUND(IF(SUM($AM222:AV222)&gt;$M$193,0,IF((SUM($AM222:AV222)+AW32*$M$191)&gt;$M$193,$M$193-SUM($AM222:AV222),AW32*$M$191)),2)</f>
        <v>0</v>
      </c>
      <c r="AX222" s="42">
        <f>ROUND(IF(SUM($AM222:AW222)&gt;$M$193,0,IF((SUM($AM222:AW222)+AX32*$M$191)&gt;$M$193,$M$193-SUM($AM222:AW222),AX32*$M$191)),2)</f>
        <v>0</v>
      </c>
    </row>
    <row r="223" spans="1:50" x14ac:dyDescent="0.3">
      <c r="A223" s="38" t="str">
        <f t="shared" si="70"/>
        <v>Inside Sales</v>
      </c>
      <c r="O223" s="42">
        <f>ROUND(IF(SUM($N223:N223)&gt;$M$193,0,IF((SUM($N223:N223)+O33*$M$191)&gt;$M$193,$M$193-SUM($N223:N223),O33*$M$191)),2)</f>
        <v>0</v>
      </c>
      <c r="P223" s="42">
        <f>ROUND(IF(SUM($O223:O223)&gt;$M$193,0,IF((SUM($O223:O223)+P33*$M$191)&gt;$M$193,$M$193-SUM($O223:O223),P33*$M$191)),2)</f>
        <v>0</v>
      </c>
      <c r="Q223" s="42">
        <f>ROUND(IF(SUM($O223:P223)&gt;$M$193,0,IF((SUM($O223:P223)+Q33*$M$191)&gt;$M$193,$M$193-SUM($O223:P223),Q33*$M$191)),2)</f>
        <v>0</v>
      </c>
      <c r="R223" s="42">
        <f>ROUND(IF(SUM($O223:Q223)&gt;$M$193,0,IF((SUM($O223:Q223)+R33*$M$191)&gt;$M$193,$M$193-SUM($O223:Q223),R33*$M$191)),2)</f>
        <v>0</v>
      </c>
      <c r="S223" s="42">
        <f>ROUND(IF(SUM($O223:R223)&gt;$M$193,0,IF((SUM($O223:R223)+S33*$M$191)&gt;$M$193,$M$193-SUM($O223:R223),S33*$M$191)),2)</f>
        <v>0</v>
      </c>
      <c r="T223" s="42">
        <f>ROUND(IF(SUM($O223:S223)&gt;$M$193,0,IF((SUM($O223:S223)+T33*$M$191)&gt;$M$193,$M$193-SUM($O223:S223),T33*$M$191)),2)</f>
        <v>0</v>
      </c>
      <c r="U223" s="42">
        <f>ROUND(IF(SUM($O223:T223)&gt;$M$193,0,IF((SUM($O223:T223)+U33*$M$191)&gt;$M$193,$M$193-SUM($O223:T223),U33*$M$191)),2)</f>
        <v>0</v>
      </c>
      <c r="V223" s="42">
        <f>ROUND(IF(SUM($O223:U223)&gt;$M$193,0,IF((SUM($O223:U223)+V33*$M$191)&gt;$M$193,$M$193-SUM($O223:U223),V33*$M$191)),2)</f>
        <v>0</v>
      </c>
      <c r="W223" s="42">
        <f>ROUND(IF(SUM($O223:V223)&gt;$M$193,0,IF((SUM($O223:V223)+W33*$M$191)&gt;$M$193,$M$193-SUM($O223:V223),W33*$M$191)),2)</f>
        <v>0</v>
      </c>
      <c r="X223" s="42">
        <f>ROUND(IF(SUM($O223:W223)&gt;$M$193,0,IF((SUM($O223:W223)+X33*$M$191)&gt;$M$193,$M$193-SUM($O223:W223),X33*$M$191)),2)</f>
        <v>0</v>
      </c>
      <c r="Y223" s="42">
        <f>ROUND(IF(SUM($O223:X223)&gt;$M$193,0,IF((SUM($O223:X223)+Y33*$M$191)&gt;$M$193,$M$193-SUM($O223:X223),Y33*$M$191)),2)</f>
        <v>0</v>
      </c>
      <c r="Z223" s="42">
        <f>ROUND(IF(SUM($O223:Y223)&gt;$M$193,0,IF((SUM($O223:Y223)+Z33*$M$191)&gt;$M$193,$M$193-SUM($O223:Y223),Z33*$M$191)),2)</f>
        <v>0</v>
      </c>
      <c r="AA223" s="42">
        <f>ROUND(IF(SUM($N223:N223)&gt;$M$193,0,IF((SUM($N223:N223)+AA33*$M$191)&gt;$M$193,$M$193-SUM($N223:N223),AA33*$M$191)),2)</f>
        <v>0</v>
      </c>
      <c r="AB223" s="42">
        <f>ROUND(IF(SUM($AA223:AA223)&gt;$M$193,0,IF((SUM($AA223:AA223)+AB33*$M$191)&gt;$M$193,$M$193-SUM($AA223:AA223),AB33*$M$191)),2)</f>
        <v>0</v>
      </c>
      <c r="AC223" s="42">
        <f>ROUND(IF(SUM($AA223:AB223)&gt;$M$193,0,IF((SUM($AA223:AB223)+AC33*$M$191)&gt;$M$193,$M$193-SUM($AA223:AB223),AC33*$M$191)),2)</f>
        <v>0</v>
      </c>
      <c r="AD223" s="42">
        <f>ROUND(IF(SUM($AA223:AC223)&gt;$M$193,0,IF((SUM($AA223:AC223)+AD33*$M$191)&gt;$M$193,$M$193-SUM($AA223:AC223),AD33*$M$191)),2)</f>
        <v>0</v>
      </c>
      <c r="AE223" s="42">
        <f>ROUND(IF(SUM($AA223:AD223)&gt;$M$193,0,IF((SUM($AA223:AD223)+AE33*$M$191)&gt;$M$193,$M$193-SUM($AA223:AD223),AE33*$M$191)),2)</f>
        <v>0</v>
      </c>
      <c r="AF223" s="42">
        <f>ROUND(IF(SUM($AA223:AE223)&gt;$M$193,0,IF((SUM($AA223:AE223)+AF33*$M$191)&gt;$M$193,$M$193-SUM($AA223:AE223),AF33*$M$191)),2)</f>
        <v>0</v>
      </c>
      <c r="AG223" s="42">
        <f>ROUND(IF(SUM($AA223:AF223)&gt;$M$193,0,IF((SUM($AA223:AF223)+AG33*$M$191)&gt;$M$193,$M$193-SUM($AA223:AF223),AG33*$M$191)),2)</f>
        <v>0</v>
      </c>
      <c r="AH223" s="42">
        <f>ROUND(IF(SUM($AA223:AG223)&gt;$M$193,0,IF((SUM($AA223:AG223)+AH33*$M$191)&gt;$M$193,$M$193-SUM($AA223:AG223),AH33*$M$191)),2)</f>
        <v>0</v>
      </c>
      <c r="AI223" s="42">
        <f>ROUND(IF(SUM($AA223:AH223)&gt;$M$193,0,IF((SUM($AA223:AH223)+AI33*$M$191)&gt;$M$193,$M$193-SUM($AA223:AH223),AI33*$M$191)),2)</f>
        <v>0</v>
      </c>
      <c r="AJ223" s="42">
        <f>ROUND(IF(SUM($AA223:AI223)&gt;$M$193,0,IF((SUM($AA223:AI223)+AJ33*$M$191)&gt;$M$193,$M$193-SUM($AA223:AI223),AJ33*$M$191)),2)</f>
        <v>0</v>
      </c>
      <c r="AK223" s="42">
        <f>ROUND(IF(SUM($AA223:AJ223)&gt;$M$193,0,IF((SUM($AA223:AJ223)+AK33*$M$191)&gt;$M$193,$M$193-SUM($AA223:AJ223),AK33*$M$191)),2)</f>
        <v>0</v>
      </c>
      <c r="AL223" s="42">
        <f>ROUND(IF(SUM($AA223:AK223)&gt;$M$193,0,IF((SUM($AA223:AK223)+AL33*$M$191)&gt;$M$193,$M$193-SUM($AA223:AK223),AL33*$M$191)),2)</f>
        <v>0</v>
      </c>
      <c r="AM223" s="42">
        <f>ROUND(IF(SUM($N223:N223)&gt;$M$193,0,IF((SUM($N223:N223)+AM33*$M$191)&gt;$M$193,$M$193-SUM($N223:N223),AM33*$M$191)),2)</f>
        <v>40</v>
      </c>
      <c r="AN223" s="42">
        <f>ROUND(IF(SUM($AM223:AM223)&gt;$M$193,0,IF((SUM($AM223:AM223)+AN33*$M$191)&gt;$M$193,$M$193-SUM($AM223:AM223),AN33*$M$191)),2)</f>
        <v>16</v>
      </c>
      <c r="AO223" s="42">
        <f>ROUND(IF(SUM($AM223:AN223)&gt;$M$193,0,IF((SUM($AM223:AN223)+AO33*$M$191)&gt;$M$193,$M$193-SUM($AM223:AN223),AO33*$M$191)),2)</f>
        <v>0</v>
      </c>
      <c r="AP223" s="42">
        <f>ROUND(IF(SUM($AM223:AO223)&gt;$M$193,0,IF((SUM($AM223:AO223)+AP33*$M$191)&gt;$M$193,$M$193-SUM($AM223:AO223),AP33*$M$191)),2)</f>
        <v>0</v>
      </c>
      <c r="AQ223" s="42">
        <f>ROUND(IF(SUM($AM223:AP223)&gt;$M$193,0,IF((SUM($AM223:AP223)+AQ33*$M$191)&gt;$M$193,$M$193-SUM($AM223:AP223),AQ33*$M$191)),2)</f>
        <v>0</v>
      </c>
      <c r="AR223" s="42">
        <f>ROUND(IF(SUM($AM223:AQ223)&gt;$M$193,0,IF((SUM($AM223:AQ223)+AR33*$M$191)&gt;$M$193,$M$193-SUM($AM223:AQ223),AR33*$M$191)),2)</f>
        <v>0</v>
      </c>
      <c r="AS223" s="42">
        <f>ROUND(IF(SUM($AM223:AR223)&gt;$M$193,0,IF((SUM($AM223:AR223)+AS33*$M$191)&gt;$M$193,$M$193-SUM($AM223:AR223),AS33*$M$191)),2)</f>
        <v>0</v>
      </c>
      <c r="AT223" s="42">
        <f>ROUND(IF(SUM($AM223:AS223)&gt;$M$193,0,IF((SUM($AM223:AS223)+AT33*$M$191)&gt;$M$193,$M$193-SUM($AM223:AS223),AT33*$M$191)),2)</f>
        <v>0</v>
      </c>
      <c r="AU223" s="42">
        <f>ROUND(IF(SUM($AM223:AT223)&gt;$M$193,0,IF((SUM($AM223:AT223)+AU33*$M$191)&gt;$M$193,$M$193-SUM($AM223:AT223),AU33*$M$191)),2)</f>
        <v>0</v>
      </c>
      <c r="AV223" s="42">
        <f>ROUND(IF(SUM($AM223:AU223)&gt;$M$193,0,IF((SUM($AM223:AU223)+AV33*$M$191)&gt;$M$193,$M$193-SUM($AM223:AU223),AV33*$M$191)),2)</f>
        <v>0</v>
      </c>
      <c r="AW223" s="42">
        <f>ROUND(IF(SUM($AM223:AV223)&gt;$M$193,0,IF((SUM($AM223:AV223)+AW33*$M$191)&gt;$M$193,$M$193-SUM($AM223:AV223),AW33*$M$191)),2)</f>
        <v>0</v>
      </c>
      <c r="AX223" s="42">
        <f>ROUND(IF(SUM($AM223:AW223)&gt;$M$193,0,IF((SUM($AM223:AW223)+AX33*$M$191)&gt;$M$193,$M$193-SUM($AM223:AW223),AX33*$M$191)),2)</f>
        <v>0</v>
      </c>
    </row>
    <row r="224" spans="1:50" x14ac:dyDescent="0.3">
      <c r="A224" s="38" t="str">
        <f t="shared" si="70"/>
        <v>Inside Sales</v>
      </c>
      <c r="O224" s="42">
        <f>ROUND(IF(SUM($N224:N224)&gt;$M$193,0,IF((SUM($N224:N224)+O34*$M$191)&gt;$M$193,$M$193-SUM($N224:N224),O34*$M$191)),2)</f>
        <v>0</v>
      </c>
      <c r="P224" s="42">
        <f>ROUND(IF(SUM($O224:O224)&gt;$M$193,0,IF((SUM($O224:O224)+P34*$M$191)&gt;$M$193,$M$193-SUM($O224:O224),P34*$M$191)),2)</f>
        <v>0</v>
      </c>
      <c r="Q224" s="42">
        <f>ROUND(IF(SUM($O224:P224)&gt;$M$193,0,IF((SUM($O224:P224)+Q34*$M$191)&gt;$M$193,$M$193-SUM($O224:P224),Q34*$M$191)),2)</f>
        <v>0</v>
      </c>
      <c r="R224" s="42">
        <f>ROUND(IF(SUM($O224:Q224)&gt;$M$193,0,IF((SUM($O224:Q224)+R34*$M$191)&gt;$M$193,$M$193-SUM($O224:Q224),R34*$M$191)),2)</f>
        <v>0</v>
      </c>
      <c r="S224" s="42">
        <f>ROUND(IF(SUM($O224:R224)&gt;$M$193,0,IF((SUM($O224:R224)+S34*$M$191)&gt;$M$193,$M$193-SUM($O224:R224),S34*$M$191)),2)</f>
        <v>0</v>
      </c>
      <c r="T224" s="42">
        <f>ROUND(IF(SUM($O224:S224)&gt;$M$193,0,IF((SUM($O224:S224)+T34*$M$191)&gt;$M$193,$M$193-SUM($O224:S224),T34*$M$191)),2)</f>
        <v>0</v>
      </c>
      <c r="U224" s="42">
        <f>ROUND(IF(SUM($O224:T224)&gt;$M$193,0,IF((SUM($O224:T224)+U34*$M$191)&gt;$M$193,$M$193-SUM($O224:T224),U34*$M$191)),2)</f>
        <v>0</v>
      </c>
      <c r="V224" s="42">
        <f>ROUND(IF(SUM($O224:U224)&gt;$M$193,0,IF((SUM($O224:U224)+V34*$M$191)&gt;$M$193,$M$193-SUM($O224:U224),V34*$M$191)),2)</f>
        <v>0</v>
      </c>
      <c r="W224" s="42">
        <f>ROUND(IF(SUM($O224:V224)&gt;$M$193,0,IF((SUM($O224:V224)+W34*$M$191)&gt;$M$193,$M$193-SUM($O224:V224),W34*$M$191)),2)</f>
        <v>0</v>
      </c>
      <c r="X224" s="42">
        <f>ROUND(IF(SUM($O224:W224)&gt;$M$193,0,IF((SUM($O224:W224)+X34*$M$191)&gt;$M$193,$M$193-SUM($O224:W224),X34*$M$191)),2)</f>
        <v>0</v>
      </c>
      <c r="Y224" s="42">
        <f>ROUND(IF(SUM($O224:X224)&gt;$M$193,0,IF((SUM($O224:X224)+Y34*$M$191)&gt;$M$193,$M$193-SUM($O224:X224),Y34*$M$191)),2)</f>
        <v>0</v>
      </c>
      <c r="Z224" s="42">
        <f>ROUND(IF(SUM($O224:Y224)&gt;$M$193,0,IF((SUM($O224:Y224)+Z34*$M$191)&gt;$M$193,$M$193-SUM($O224:Y224),Z34*$M$191)),2)</f>
        <v>0</v>
      </c>
      <c r="AA224" s="42">
        <f>ROUND(IF(SUM($N224:N224)&gt;$M$193,0,IF((SUM($N224:N224)+AA34*$M$191)&gt;$M$193,$M$193-SUM($N224:N224),AA34*$M$191)),2)</f>
        <v>0</v>
      </c>
      <c r="AB224" s="42">
        <f>ROUND(IF(SUM($AA224:AA224)&gt;$M$193,0,IF((SUM($AA224:AA224)+AB34*$M$191)&gt;$M$193,$M$193-SUM($AA224:AA224),AB34*$M$191)),2)</f>
        <v>0</v>
      </c>
      <c r="AC224" s="42">
        <f>ROUND(IF(SUM($AA224:AB224)&gt;$M$193,0,IF((SUM($AA224:AB224)+AC34*$M$191)&gt;$M$193,$M$193-SUM($AA224:AB224),AC34*$M$191)),2)</f>
        <v>0</v>
      </c>
      <c r="AD224" s="42">
        <f>ROUND(IF(SUM($AA224:AC224)&gt;$M$193,0,IF((SUM($AA224:AC224)+AD34*$M$191)&gt;$M$193,$M$193-SUM($AA224:AC224),AD34*$M$191)),2)</f>
        <v>0</v>
      </c>
      <c r="AE224" s="42">
        <f>ROUND(IF(SUM($AA224:AD224)&gt;$M$193,0,IF((SUM($AA224:AD224)+AE34*$M$191)&gt;$M$193,$M$193-SUM($AA224:AD224),AE34*$M$191)),2)</f>
        <v>0</v>
      </c>
      <c r="AF224" s="42">
        <f>ROUND(IF(SUM($AA224:AE224)&gt;$M$193,0,IF((SUM($AA224:AE224)+AF34*$M$191)&gt;$M$193,$M$193-SUM($AA224:AE224),AF34*$M$191)),2)</f>
        <v>0</v>
      </c>
      <c r="AG224" s="42">
        <f>ROUND(IF(SUM($AA224:AF224)&gt;$M$193,0,IF((SUM($AA224:AF224)+AG34*$M$191)&gt;$M$193,$M$193-SUM($AA224:AF224),AG34*$M$191)),2)</f>
        <v>0</v>
      </c>
      <c r="AH224" s="42">
        <f>ROUND(IF(SUM($AA224:AG224)&gt;$M$193,0,IF((SUM($AA224:AG224)+AH34*$M$191)&gt;$M$193,$M$193-SUM($AA224:AG224),AH34*$M$191)),2)</f>
        <v>0</v>
      </c>
      <c r="AI224" s="42">
        <f>ROUND(IF(SUM($AA224:AH224)&gt;$M$193,0,IF((SUM($AA224:AH224)+AI34*$M$191)&gt;$M$193,$M$193-SUM($AA224:AH224),AI34*$M$191)),2)</f>
        <v>0</v>
      </c>
      <c r="AJ224" s="42">
        <f>ROUND(IF(SUM($AA224:AI224)&gt;$M$193,0,IF((SUM($AA224:AI224)+AJ34*$M$191)&gt;$M$193,$M$193-SUM($AA224:AI224),AJ34*$M$191)),2)</f>
        <v>0</v>
      </c>
      <c r="AK224" s="42">
        <f>ROUND(IF(SUM($AA224:AJ224)&gt;$M$193,0,IF((SUM($AA224:AJ224)+AK34*$M$191)&gt;$M$193,$M$193-SUM($AA224:AJ224),AK34*$M$191)),2)</f>
        <v>0</v>
      </c>
      <c r="AL224" s="42">
        <f>ROUND(IF(SUM($AA224:AK224)&gt;$M$193,0,IF((SUM($AA224:AK224)+AL34*$M$191)&gt;$M$193,$M$193-SUM($AA224:AK224),AL34*$M$191)),2)</f>
        <v>0</v>
      </c>
      <c r="AM224" s="42">
        <f>ROUND(IF(SUM($N224:N224)&gt;$M$193,0,IF((SUM($N224:N224)+AM34*$M$191)&gt;$M$193,$M$193-SUM($N224:N224),AM34*$M$191)),2)</f>
        <v>40</v>
      </c>
      <c r="AN224" s="42">
        <f>ROUND(IF(SUM($AM224:AM224)&gt;$M$193,0,IF((SUM($AM224:AM224)+AN34*$M$191)&gt;$M$193,$M$193-SUM($AM224:AM224),AN34*$M$191)),2)</f>
        <v>16</v>
      </c>
      <c r="AO224" s="42">
        <f>ROUND(IF(SUM($AM224:AN224)&gt;$M$193,0,IF((SUM($AM224:AN224)+AO34*$M$191)&gt;$M$193,$M$193-SUM($AM224:AN224),AO34*$M$191)),2)</f>
        <v>0</v>
      </c>
      <c r="AP224" s="42">
        <f>ROUND(IF(SUM($AM224:AO224)&gt;$M$193,0,IF((SUM($AM224:AO224)+AP34*$M$191)&gt;$M$193,$M$193-SUM($AM224:AO224),AP34*$M$191)),2)</f>
        <v>0</v>
      </c>
      <c r="AQ224" s="42">
        <f>ROUND(IF(SUM($AM224:AP224)&gt;$M$193,0,IF((SUM($AM224:AP224)+AQ34*$M$191)&gt;$M$193,$M$193-SUM($AM224:AP224),AQ34*$M$191)),2)</f>
        <v>0</v>
      </c>
      <c r="AR224" s="42">
        <f>ROUND(IF(SUM($AM224:AQ224)&gt;$M$193,0,IF((SUM($AM224:AQ224)+AR34*$M$191)&gt;$M$193,$M$193-SUM($AM224:AQ224),AR34*$M$191)),2)</f>
        <v>0</v>
      </c>
      <c r="AS224" s="42">
        <f>ROUND(IF(SUM($AM224:AR224)&gt;$M$193,0,IF((SUM($AM224:AR224)+AS34*$M$191)&gt;$M$193,$M$193-SUM($AM224:AR224),AS34*$M$191)),2)</f>
        <v>0</v>
      </c>
      <c r="AT224" s="42">
        <f>ROUND(IF(SUM($AM224:AS224)&gt;$M$193,0,IF((SUM($AM224:AS224)+AT34*$M$191)&gt;$M$193,$M$193-SUM($AM224:AS224),AT34*$M$191)),2)</f>
        <v>0</v>
      </c>
      <c r="AU224" s="42">
        <f>ROUND(IF(SUM($AM224:AT224)&gt;$M$193,0,IF((SUM($AM224:AT224)+AU34*$M$191)&gt;$M$193,$M$193-SUM($AM224:AT224),AU34*$M$191)),2)</f>
        <v>0</v>
      </c>
      <c r="AV224" s="42">
        <f>ROUND(IF(SUM($AM224:AU224)&gt;$M$193,0,IF((SUM($AM224:AU224)+AV34*$M$191)&gt;$M$193,$M$193-SUM($AM224:AU224),AV34*$M$191)),2)</f>
        <v>0</v>
      </c>
      <c r="AW224" s="42">
        <f>ROUND(IF(SUM($AM224:AV224)&gt;$M$193,0,IF((SUM($AM224:AV224)+AW34*$M$191)&gt;$M$193,$M$193-SUM($AM224:AV224),AW34*$M$191)),2)</f>
        <v>0</v>
      </c>
      <c r="AX224" s="42">
        <f>ROUND(IF(SUM($AM224:AW224)&gt;$M$193,0,IF((SUM($AM224:AW224)+AX34*$M$191)&gt;$M$193,$M$193-SUM($AM224:AW224),AX34*$M$191)),2)</f>
        <v>0</v>
      </c>
    </row>
    <row r="225" spans="1:50" x14ac:dyDescent="0.3">
      <c r="A225" s="38" t="str">
        <f t="shared" si="70"/>
        <v>Inside Sales</v>
      </c>
      <c r="O225" s="42">
        <f>ROUND(IF(SUM($N225:N225)&gt;$M$193,0,IF((SUM($N225:N225)+O35*$M$191)&gt;$M$193,$M$193-SUM($N225:N225),O35*$M$191)),2)</f>
        <v>0</v>
      </c>
      <c r="P225" s="42">
        <f>ROUND(IF(SUM($O225:O225)&gt;$M$193,0,IF((SUM($O225:O225)+P35*$M$191)&gt;$M$193,$M$193-SUM($O225:O225),P35*$M$191)),2)</f>
        <v>0</v>
      </c>
      <c r="Q225" s="42">
        <f>ROUND(IF(SUM($O225:P225)&gt;$M$193,0,IF((SUM($O225:P225)+Q35*$M$191)&gt;$M$193,$M$193-SUM($O225:P225),Q35*$M$191)),2)</f>
        <v>0</v>
      </c>
      <c r="R225" s="42">
        <f>ROUND(IF(SUM($O225:Q225)&gt;$M$193,0,IF((SUM($O225:Q225)+R35*$M$191)&gt;$M$193,$M$193-SUM($O225:Q225),R35*$M$191)),2)</f>
        <v>0</v>
      </c>
      <c r="S225" s="42">
        <f>ROUND(IF(SUM($O225:R225)&gt;$M$193,0,IF((SUM($O225:R225)+S35*$M$191)&gt;$M$193,$M$193-SUM($O225:R225),S35*$M$191)),2)</f>
        <v>0</v>
      </c>
      <c r="T225" s="42">
        <f>ROUND(IF(SUM($O225:S225)&gt;$M$193,0,IF((SUM($O225:S225)+T35*$M$191)&gt;$M$193,$M$193-SUM($O225:S225),T35*$M$191)),2)</f>
        <v>0</v>
      </c>
      <c r="U225" s="42">
        <f>ROUND(IF(SUM($O225:T225)&gt;$M$193,0,IF((SUM($O225:T225)+U35*$M$191)&gt;$M$193,$M$193-SUM($O225:T225),U35*$M$191)),2)</f>
        <v>0</v>
      </c>
      <c r="V225" s="42">
        <f>ROUND(IF(SUM($O225:U225)&gt;$M$193,0,IF((SUM($O225:U225)+V35*$M$191)&gt;$M$193,$M$193-SUM($O225:U225),V35*$M$191)),2)</f>
        <v>0</v>
      </c>
      <c r="W225" s="42">
        <f>ROUND(IF(SUM($O225:V225)&gt;$M$193,0,IF((SUM($O225:V225)+W35*$M$191)&gt;$M$193,$M$193-SUM($O225:V225),W35*$M$191)),2)</f>
        <v>0</v>
      </c>
      <c r="X225" s="42">
        <f>ROUND(IF(SUM($O225:W225)&gt;$M$193,0,IF((SUM($O225:W225)+X35*$M$191)&gt;$M$193,$M$193-SUM($O225:W225),X35*$M$191)),2)</f>
        <v>0</v>
      </c>
      <c r="Y225" s="42">
        <f>ROUND(IF(SUM($O225:X225)&gt;$M$193,0,IF((SUM($O225:X225)+Y35*$M$191)&gt;$M$193,$M$193-SUM($O225:X225),Y35*$M$191)),2)</f>
        <v>0</v>
      </c>
      <c r="Z225" s="42">
        <f>ROUND(IF(SUM($O225:Y225)&gt;$M$193,0,IF((SUM($O225:Y225)+Z35*$M$191)&gt;$M$193,$M$193-SUM($O225:Y225),Z35*$M$191)),2)</f>
        <v>0</v>
      </c>
      <c r="AA225" s="42">
        <f>ROUND(IF(SUM($N225:N225)&gt;$M$193,0,IF((SUM($N225:N225)+AA35*$M$191)&gt;$M$193,$M$193-SUM($N225:N225),AA35*$M$191)),2)</f>
        <v>0</v>
      </c>
      <c r="AB225" s="42">
        <f>ROUND(IF(SUM($AA225:AA225)&gt;$M$193,0,IF((SUM($AA225:AA225)+AB35*$M$191)&gt;$M$193,$M$193-SUM($AA225:AA225),AB35*$M$191)),2)</f>
        <v>0</v>
      </c>
      <c r="AC225" s="42">
        <f>ROUND(IF(SUM($AA225:AB225)&gt;$M$193,0,IF((SUM($AA225:AB225)+AC35*$M$191)&gt;$M$193,$M$193-SUM($AA225:AB225),AC35*$M$191)),2)</f>
        <v>0</v>
      </c>
      <c r="AD225" s="42">
        <f>ROUND(IF(SUM($AA225:AC225)&gt;$M$193,0,IF((SUM($AA225:AC225)+AD35*$M$191)&gt;$M$193,$M$193-SUM($AA225:AC225),AD35*$M$191)),2)</f>
        <v>0</v>
      </c>
      <c r="AE225" s="42">
        <f>ROUND(IF(SUM($AA225:AD225)&gt;$M$193,0,IF((SUM($AA225:AD225)+AE35*$M$191)&gt;$M$193,$M$193-SUM($AA225:AD225),AE35*$M$191)),2)</f>
        <v>0</v>
      </c>
      <c r="AF225" s="42">
        <f>ROUND(IF(SUM($AA225:AE225)&gt;$M$193,0,IF((SUM($AA225:AE225)+AF35*$M$191)&gt;$M$193,$M$193-SUM($AA225:AE225),AF35*$M$191)),2)</f>
        <v>0</v>
      </c>
      <c r="AG225" s="42">
        <f>ROUND(IF(SUM($AA225:AF225)&gt;$M$193,0,IF((SUM($AA225:AF225)+AG35*$M$191)&gt;$M$193,$M$193-SUM($AA225:AF225),AG35*$M$191)),2)</f>
        <v>0</v>
      </c>
      <c r="AH225" s="42">
        <f>ROUND(IF(SUM($AA225:AG225)&gt;$M$193,0,IF((SUM($AA225:AG225)+AH35*$M$191)&gt;$M$193,$M$193-SUM($AA225:AG225),AH35*$M$191)),2)</f>
        <v>0</v>
      </c>
      <c r="AI225" s="42">
        <f>ROUND(IF(SUM($AA225:AH225)&gt;$M$193,0,IF((SUM($AA225:AH225)+AI35*$M$191)&gt;$M$193,$M$193-SUM($AA225:AH225),AI35*$M$191)),2)</f>
        <v>0</v>
      </c>
      <c r="AJ225" s="42">
        <f>ROUND(IF(SUM($AA225:AI225)&gt;$M$193,0,IF((SUM($AA225:AI225)+AJ35*$M$191)&gt;$M$193,$M$193-SUM($AA225:AI225),AJ35*$M$191)),2)</f>
        <v>0</v>
      </c>
      <c r="AK225" s="42">
        <f>ROUND(IF(SUM($AA225:AJ225)&gt;$M$193,0,IF((SUM($AA225:AJ225)+AK35*$M$191)&gt;$M$193,$M$193-SUM($AA225:AJ225),AK35*$M$191)),2)</f>
        <v>0</v>
      </c>
      <c r="AL225" s="42">
        <f>ROUND(IF(SUM($AA225:AK225)&gt;$M$193,0,IF((SUM($AA225:AK225)+AL35*$M$191)&gt;$M$193,$M$193-SUM($AA225:AK225),AL35*$M$191)),2)</f>
        <v>0</v>
      </c>
      <c r="AM225" s="42">
        <f>ROUND(IF(SUM($N225:N225)&gt;$M$193,0,IF((SUM($N225:N225)+AM35*$M$191)&gt;$M$193,$M$193-SUM($N225:N225),AM35*$M$191)),2)</f>
        <v>40</v>
      </c>
      <c r="AN225" s="42">
        <f>ROUND(IF(SUM($AM225:AM225)&gt;$M$193,0,IF((SUM($AM225:AM225)+AN35*$M$191)&gt;$M$193,$M$193-SUM($AM225:AM225),AN35*$M$191)),2)</f>
        <v>16</v>
      </c>
      <c r="AO225" s="42">
        <f>ROUND(IF(SUM($AM225:AN225)&gt;$M$193,0,IF((SUM($AM225:AN225)+AO35*$M$191)&gt;$M$193,$M$193-SUM($AM225:AN225),AO35*$M$191)),2)</f>
        <v>0</v>
      </c>
      <c r="AP225" s="42">
        <f>ROUND(IF(SUM($AM225:AO225)&gt;$M$193,0,IF((SUM($AM225:AO225)+AP35*$M$191)&gt;$M$193,$M$193-SUM($AM225:AO225),AP35*$M$191)),2)</f>
        <v>0</v>
      </c>
      <c r="AQ225" s="42">
        <f>ROUND(IF(SUM($AM225:AP225)&gt;$M$193,0,IF((SUM($AM225:AP225)+AQ35*$M$191)&gt;$M$193,$M$193-SUM($AM225:AP225),AQ35*$M$191)),2)</f>
        <v>0</v>
      </c>
      <c r="AR225" s="42">
        <f>ROUND(IF(SUM($AM225:AQ225)&gt;$M$193,0,IF((SUM($AM225:AQ225)+AR35*$M$191)&gt;$M$193,$M$193-SUM($AM225:AQ225),AR35*$M$191)),2)</f>
        <v>0</v>
      </c>
      <c r="AS225" s="42">
        <f>ROUND(IF(SUM($AM225:AR225)&gt;$M$193,0,IF((SUM($AM225:AR225)+AS35*$M$191)&gt;$M$193,$M$193-SUM($AM225:AR225),AS35*$M$191)),2)</f>
        <v>0</v>
      </c>
      <c r="AT225" s="42">
        <f>ROUND(IF(SUM($AM225:AS225)&gt;$M$193,0,IF((SUM($AM225:AS225)+AT35*$M$191)&gt;$M$193,$M$193-SUM($AM225:AS225),AT35*$M$191)),2)</f>
        <v>0</v>
      </c>
      <c r="AU225" s="42">
        <f>ROUND(IF(SUM($AM225:AT225)&gt;$M$193,0,IF((SUM($AM225:AT225)+AU35*$M$191)&gt;$M$193,$M$193-SUM($AM225:AT225),AU35*$M$191)),2)</f>
        <v>0</v>
      </c>
      <c r="AV225" s="42">
        <f>ROUND(IF(SUM($AM225:AU225)&gt;$M$193,0,IF((SUM($AM225:AU225)+AV35*$M$191)&gt;$M$193,$M$193-SUM($AM225:AU225),AV35*$M$191)),2)</f>
        <v>0</v>
      </c>
      <c r="AW225" s="42">
        <f>ROUND(IF(SUM($AM225:AV225)&gt;$M$193,0,IF((SUM($AM225:AV225)+AW35*$M$191)&gt;$M$193,$M$193-SUM($AM225:AV225),AW35*$M$191)),2)</f>
        <v>0</v>
      </c>
      <c r="AX225" s="42">
        <f>ROUND(IF(SUM($AM225:AW225)&gt;$M$193,0,IF((SUM($AM225:AW225)+AX35*$M$191)&gt;$M$193,$M$193-SUM($AM225:AW225),AX35*$M$191)),2)</f>
        <v>0</v>
      </c>
    </row>
    <row r="226" spans="1:50" x14ac:dyDescent="0.3">
      <c r="A226" s="38" t="str">
        <f t="shared" si="70"/>
        <v>Inside Sales</v>
      </c>
      <c r="O226" s="42">
        <f>ROUND(IF(SUM($N226:N226)&gt;$M$193,0,IF((SUM($N226:N226)+O36*$M$191)&gt;$M$193,$M$193-SUM($N226:N226),O36*$M$191)),2)</f>
        <v>0</v>
      </c>
      <c r="P226" s="42">
        <f>ROUND(IF(SUM($O226:O226)&gt;$M$193,0,IF((SUM($O226:O226)+P36*$M$191)&gt;$M$193,$M$193-SUM($O226:O226),P36*$M$191)),2)</f>
        <v>0</v>
      </c>
      <c r="Q226" s="42">
        <f>ROUND(IF(SUM($O226:P226)&gt;$M$193,0,IF((SUM($O226:P226)+Q36*$M$191)&gt;$M$193,$M$193-SUM($O226:P226),Q36*$M$191)),2)</f>
        <v>0</v>
      </c>
      <c r="R226" s="42">
        <f>ROUND(IF(SUM($O226:Q226)&gt;$M$193,0,IF((SUM($O226:Q226)+R36*$M$191)&gt;$M$193,$M$193-SUM($O226:Q226),R36*$M$191)),2)</f>
        <v>0</v>
      </c>
      <c r="S226" s="42">
        <f>ROUND(IF(SUM($O226:R226)&gt;$M$193,0,IF((SUM($O226:R226)+S36*$M$191)&gt;$M$193,$M$193-SUM($O226:R226),S36*$M$191)),2)</f>
        <v>0</v>
      </c>
      <c r="T226" s="42">
        <f>ROUND(IF(SUM($O226:S226)&gt;$M$193,0,IF((SUM($O226:S226)+T36*$M$191)&gt;$M$193,$M$193-SUM($O226:S226),T36*$M$191)),2)</f>
        <v>0</v>
      </c>
      <c r="U226" s="42">
        <f>ROUND(IF(SUM($O226:T226)&gt;$M$193,0,IF((SUM($O226:T226)+U36*$M$191)&gt;$M$193,$M$193-SUM($O226:T226),U36*$M$191)),2)</f>
        <v>0</v>
      </c>
      <c r="V226" s="42">
        <f>ROUND(IF(SUM($O226:U226)&gt;$M$193,0,IF((SUM($O226:U226)+V36*$M$191)&gt;$M$193,$M$193-SUM($O226:U226),V36*$M$191)),2)</f>
        <v>0</v>
      </c>
      <c r="W226" s="42">
        <f>ROUND(IF(SUM($O226:V226)&gt;$M$193,0,IF((SUM($O226:V226)+W36*$M$191)&gt;$M$193,$M$193-SUM($O226:V226),W36*$M$191)),2)</f>
        <v>0</v>
      </c>
      <c r="X226" s="42">
        <f>ROUND(IF(SUM($O226:W226)&gt;$M$193,0,IF((SUM($O226:W226)+X36*$M$191)&gt;$M$193,$M$193-SUM($O226:W226),X36*$M$191)),2)</f>
        <v>0</v>
      </c>
      <c r="Y226" s="42">
        <f>ROUND(IF(SUM($O226:X226)&gt;$M$193,0,IF((SUM($O226:X226)+Y36*$M$191)&gt;$M$193,$M$193-SUM($O226:X226),Y36*$M$191)),2)</f>
        <v>0</v>
      </c>
      <c r="Z226" s="42">
        <f>ROUND(IF(SUM($O226:Y226)&gt;$M$193,0,IF((SUM($O226:Y226)+Z36*$M$191)&gt;$M$193,$M$193-SUM($O226:Y226),Z36*$M$191)),2)</f>
        <v>0</v>
      </c>
      <c r="AA226" s="42">
        <f>ROUND(IF(SUM($N226:N226)&gt;$M$193,0,IF((SUM($N226:N226)+AA36*$M$191)&gt;$M$193,$M$193-SUM($N226:N226),AA36*$M$191)),2)</f>
        <v>0</v>
      </c>
      <c r="AB226" s="42">
        <f>ROUND(IF(SUM($AA226:AA226)&gt;$M$193,0,IF((SUM($AA226:AA226)+AB36*$M$191)&gt;$M$193,$M$193-SUM($AA226:AA226),AB36*$M$191)),2)</f>
        <v>0</v>
      </c>
      <c r="AC226" s="42">
        <f>ROUND(IF(SUM($AA226:AB226)&gt;$M$193,0,IF((SUM($AA226:AB226)+AC36*$M$191)&gt;$M$193,$M$193-SUM($AA226:AB226),AC36*$M$191)),2)</f>
        <v>0</v>
      </c>
      <c r="AD226" s="42">
        <f>ROUND(IF(SUM($AA226:AC226)&gt;$M$193,0,IF((SUM($AA226:AC226)+AD36*$M$191)&gt;$M$193,$M$193-SUM($AA226:AC226),AD36*$M$191)),2)</f>
        <v>0</v>
      </c>
      <c r="AE226" s="42">
        <f>ROUND(IF(SUM($AA226:AD226)&gt;$M$193,0,IF((SUM($AA226:AD226)+AE36*$M$191)&gt;$M$193,$M$193-SUM($AA226:AD226),AE36*$M$191)),2)</f>
        <v>0</v>
      </c>
      <c r="AF226" s="42">
        <f>ROUND(IF(SUM($AA226:AE226)&gt;$M$193,0,IF((SUM($AA226:AE226)+AF36*$M$191)&gt;$M$193,$M$193-SUM($AA226:AE226),AF36*$M$191)),2)</f>
        <v>0</v>
      </c>
      <c r="AG226" s="42">
        <f>ROUND(IF(SUM($AA226:AF226)&gt;$M$193,0,IF((SUM($AA226:AF226)+AG36*$M$191)&gt;$M$193,$M$193-SUM($AA226:AF226),AG36*$M$191)),2)</f>
        <v>0</v>
      </c>
      <c r="AH226" s="42">
        <f>ROUND(IF(SUM($AA226:AG226)&gt;$M$193,0,IF((SUM($AA226:AG226)+AH36*$M$191)&gt;$M$193,$M$193-SUM($AA226:AG226),AH36*$M$191)),2)</f>
        <v>0</v>
      </c>
      <c r="AI226" s="42">
        <f>ROUND(IF(SUM($AA226:AH226)&gt;$M$193,0,IF((SUM($AA226:AH226)+AI36*$M$191)&gt;$M$193,$M$193-SUM($AA226:AH226),AI36*$M$191)),2)</f>
        <v>0</v>
      </c>
      <c r="AJ226" s="42">
        <f>ROUND(IF(SUM($AA226:AI226)&gt;$M$193,0,IF((SUM($AA226:AI226)+AJ36*$M$191)&gt;$M$193,$M$193-SUM($AA226:AI226),AJ36*$M$191)),2)</f>
        <v>0</v>
      </c>
      <c r="AK226" s="42">
        <f>ROUND(IF(SUM($AA226:AJ226)&gt;$M$193,0,IF((SUM($AA226:AJ226)+AK36*$M$191)&gt;$M$193,$M$193-SUM($AA226:AJ226),AK36*$M$191)),2)</f>
        <v>0</v>
      </c>
      <c r="AL226" s="42">
        <f>ROUND(IF(SUM($AA226:AK226)&gt;$M$193,0,IF((SUM($AA226:AK226)+AL36*$M$191)&gt;$M$193,$M$193-SUM($AA226:AK226),AL36*$M$191)),2)</f>
        <v>0</v>
      </c>
      <c r="AM226" s="42">
        <f>ROUND(IF(SUM($N226:N226)&gt;$M$193,0,IF((SUM($N226:N226)+AM36*$M$191)&gt;$M$193,$M$193-SUM($N226:N226),AM36*$M$191)),2)</f>
        <v>0</v>
      </c>
      <c r="AN226" s="42">
        <f>ROUND(IF(SUM($AM226:AM226)&gt;$M$193,0,IF((SUM($AM226:AM226)+AN36*$M$191)&gt;$M$193,$M$193-SUM($AM226:AM226),AN36*$M$191)),2)</f>
        <v>40</v>
      </c>
      <c r="AO226" s="42">
        <f>ROUND(IF(SUM($AM226:AN226)&gt;$M$193,0,IF((SUM($AM226:AN226)+AO36*$M$191)&gt;$M$193,$M$193-SUM($AM226:AN226),AO36*$M$191)),2)</f>
        <v>16</v>
      </c>
      <c r="AP226" s="42">
        <f>ROUND(IF(SUM($AM226:AO226)&gt;$M$193,0,IF((SUM($AM226:AO226)+AP36*$M$191)&gt;$M$193,$M$193-SUM($AM226:AO226),AP36*$M$191)),2)</f>
        <v>0</v>
      </c>
      <c r="AQ226" s="42">
        <f>ROUND(IF(SUM($AM226:AP226)&gt;$M$193,0,IF((SUM($AM226:AP226)+AQ36*$M$191)&gt;$M$193,$M$193-SUM($AM226:AP226),AQ36*$M$191)),2)</f>
        <v>0</v>
      </c>
      <c r="AR226" s="42">
        <f>ROUND(IF(SUM($AM226:AQ226)&gt;$M$193,0,IF((SUM($AM226:AQ226)+AR36*$M$191)&gt;$M$193,$M$193-SUM($AM226:AQ226),AR36*$M$191)),2)</f>
        <v>0</v>
      </c>
      <c r="AS226" s="42">
        <f>ROUND(IF(SUM($AM226:AR226)&gt;$M$193,0,IF((SUM($AM226:AR226)+AS36*$M$191)&gt;$M$193,$M$193-SUM($AM226:AR226),AS36*$M$191)),2)</f>
        <v>0</v>
      </c>
      <c r="AT226" s="42">
        <f>ROUND(IF(SUM($AM226:AS226)&gt;$M$193,0,IF((SUM($AM226:AS226)+AT36*$M$191)&gt;$M$193,$M$193-SUM($AM226:AS226),AT36*$M$191)),2)</f>
        <v>0</v>
      </c>
      <c r="AU226" s="42">
        <f>ROUND(IF(SUM($AM226:AT226)&gt;$M$193,0,IF((SUM($AM226:AT226)+AU36*$M$191)&gt;$M$193,$M$193-SUM($AM226:AT226),AU36*$M$191)),2)</f>
        <v>0</v>
      </c>
      <c r="AV226" s="42">
        <f>ROUND(IF(SUM($AM226:AU226)&gt;$M$193,0,IF((SUM($AM226:AU226)+AV36*$M$191)&gt;$M$193,$M$193-SUM($AM226:AU226),AV36*$M$191)),2)</f>
        <v>0</v>
      </c>
      <c r="AW226" s="42">
        <f>ROUND(IF(SUM($AM226:AV226)&gt;$M$193,0,IF((SUM($AM226:AV226)+AW36*$M$191)&gt;$M$193,$M$193-SUM($AM226:AV226),AW36*$M$191)),2)</f>
        <v>0</v>
      </c>
      <c r="AX226" s="42">
        <f>ROUND(IF(SUM($AM226:AW226)&gt;$M$193,0,IF((SUM($AM226:AW226)+AX36*$M$191)&gt;$M$193,$M$193-SUM($AM226:AW226),AX36*$M$191)),2)</f>
        <v>0</v>
      </c>
    </row>
    <row r="227" spans="1:50" x14ac:dyDescent="0.3">
      <c r="A227" s="38" t="str">
        <f t="shared" ref="A227:A230" si="71">A38</f>
        <v>Inside Sales</v>
      </c>
      <c r="O227" s="42">
        <f>ROUND(IF(SUM($N227:N227)&gt;$M$193,0,IF((SUM($N227:N227)+O37*$M$191)&gt;$M$193,$M$193-SUM($N227:N227),O37*$M$191)),2)</f>
        <v>0</v>
      </c>
      <c r="P227" s="42">
        <f>ROUND(IF(SUM($O227:O227)&gt;$M$193,0,IF((SUM($O227:O227)+P37*$M$191)&gt;$M$193,$M$193-SUM($O227:O227),P37*$M$191)),2)</f>
        <v>0</v>
      </c>
      <c r="Q227" s="42">
        <f>ROUND(IF(SUM($O227:P227)&gt;$M$193,0,IF((SUM($O227:P227)+Q37*$M$191)&gt;$M$193,$M$193-SUM($O227:P227),Q37*$M$191)),2)</f>
        <v>0</v>
      </c>
      <c r="R227" s="42">
        <f>ROUND(IF(SUM($O227:Q227)&gt;$M$193,0,IF((SUM($O227:Q227)+R37*$M$191)&gt;$M$193,$M$193-SUM($O227:Q227),R37*$M$191)),2)</f>
        <v>0</v>
      </c>
      <c r="S227" s="42">
        <f>ROUND(IF(SUM($O227:R227)&gt;$M$193,0,IF((SUM($O227:R227)+S37*$M$191)&gt;$M$193,$M$193-SUM($O227:R227),S37*$M$191)),2)</f>
        <v>0</v>
      </c>
      <c r="T227" s="42">
        <f>ROUND(IF(SUM($O227:S227)&gt;$M$193,0,IF((SUM($O227:S227)+T37*$M$191)&gt;$M$193,$M$193-SUM($O227:S227),T37*$M$191)),2)</f>
        <v>0</v>
      </c>
      <c r="U227" s="42">
        <f>ROUND(IF(SUM($O227:T227)&gt;$M$193,0,IF((SUM($O227:T227)+U37*$M$191)&gt;$M$193,$M$193-SUM($O227:T227),U37*$M$191)),2)</f>
        <v>0</v>
      </c>
      <c r="V227" s="42">
        <f>ROUND(IF(SUM($O227:U227)&gt;$M$193,0,IF((SUM($O227:U227)+V37*$M$191)&gt;$M$193,$M$193-SUM($O227:U227),V37*$M$191)),2)</f>
        <v>0</v>
      </c>
      <c r="W227" s="42">
        <f>ROUND(IF(SUM($O227:V227)&gt;$M$193,0,IF((SUM($O227:V227)+W37*$M$191)&gt;$M$193,$M$193-SUM($O227:V227),W37*$M$191)),2)</f>
        <v>0</v>
      </c>
      <c r="X227" s="42">
        <f>ROUND(IF(SUM($O227:W227)&gt;$M$193,0,IF((SUM($O227:W227)+X37*$M$191)&gt;$M$193,$M$193-SUM($O227:W227),X37*$M$191)),2)</f>
        <v>0</v>
      </c>
      <c r="Y227" s="42">
        <f>ROUND(IF(SUM($O227:X227)&gt;$M$193,0,IF((SUM($O227:X227)+Y37*$M$191)&gt;$M$193,$M$193-SUM($O227:X227),Y37*$M$191)),2)</f>
        <v>0</v>
      </c>
      <c r="Z227" s="42">
        <f>ROUND(IF(SUM($O227:Y227)&gt;$M$193,0,IF((SUM($O227:Y227)+Z37*$M$191)&gt;$M$193,$M$193-SUM($O227:Y227),Z37*$M$191)),2)</f>
        <v>0</v>
      </c>
      <c r="AA227" s="42">
        <f>ROUND(IF(SUM($N227:N227)&gt;$M$193,0,IF((SUM($N227:N227)+AA37*$M$191)&gt;$M$193,$M$193-SUM($N227:N227),AA37*$M$191)),2)</f>
        <v>0</v>
      </c>
      <c r="AB227" s="42">
        <f>ROUND(IF(SUM($AA227:AA227)&gt;$M$193,0,IF((SUM($AA227:AA227)+AB37*$M$191)&gt;$M$193,$M$193-SUM($AA227:AA227),AB37*$M$191)),2)</f>
        <v>0</v>
      </c>
      <c r="AC227" s="42">
        <f>ROUND(IF(SUM($AA227:AB227)&gt;$M$193,0,IF((SUM($AA227:AB227)+AC37*$M$191)&gt;$M$193,$M$193-SUM($AA227:AB227),AC37*$M$191)),2)</f>
        <v>0</v>
      </c>
      <c r="AD227" s="42">
        <f>ROUND(IF(SUM($AA227:AC227)&gt;$M$193,0,IF((SUM($AA227:AC227)+AD37*$M$191)&gt;$M$193,$M$193-SUM($AA227:AC227),AD37*$M$191)),2)</f>
        <v>0</v>
      </c>
      <c r="AE227" s="42">
        <f>ROUND(IF(SUM($AA227:AD227)&gt;$M$193,0,IF((SUM($AA227:AD227)+AE37*$M$191)&gt;$M$193,$M$193-SUM($AA227:AD227),AE37*$M$191)),2)</f>
        <v>0</v>
      </c>
      <c r="AF227" s="42">
        <f>ROUND(IF(SUM($AA227:AE227)&gt;$M$193,0,IF((SUM($AA227:AE227)+AF37*$M$191)&gt;$M$193,$M$193-SUM($AA227:AE227),AF37*$M$191)),2)</f>
        <v>0</v>
      </c>
      <c r="AG227" s="42">
        <f>ROUND(IF(SUM($AA227:AF227)&gt;$M$193,0,IF((SUM($AA227:AF227)+AG37*$M$191)&gt;$M$193,$M$193-SUM($AA227:AF227),AG37*$M$191)),2)</f>
        <v>0</v>
      </c>
      <c r="AH227" s="42">
        <f>ROUND(IF(SUM($AA227:AG227)&gt;$M$193,0,IF((SUM($AA227:AG227)+AH37*$M$191)&gt;$M$193,$M$193-SUM($AA227:AG227),AH37*$M$191)),2)</f>
        <v>0</v>
      </c>
      <c r="AI227" s="42">
        <f>ROUND(IF(SUM($AA227:AH227)&gt;$M$193,0,IF((SUM($AA227:AH227)+AI37*$M$191)&gt;$M$193,$M$193-SUM($AA227:AH227),AI37*$M$191)),2)</f>
        <v>0</v>
      </c>
      <c r="AJ227" s="42">
        <f>ROUND(IF(SUM($AA227:AI227)&gt;$M$193,0,IF((SUM($AA227:AI227)+AJ37*$M$191)&gt;$M$193,$M$193-SUM($AA227:AI227),AJ37*$M$191)),2)</f>
        <v>0</v>
      </c>
      <c r="AK227" s="42">
        <f>ROUND(IF(SUM($AA227:AJ227)&gt;$M$193,0,IF((SUM($AA227:AJ227)+AK37*$M$191)&gt;$M$193,$M$193-SUM($AA227:AJ227),AK37*$M$191)),2)</f>
        <v>0</v>
      </c>
      <c r="AL227" s="42">
        <f>ROUND(IF(SUM($AA227:AK227)&gt;$M$193,0,IF((SUM($AA227:AK227)+AL37*$M$191)&gt;$M$193,$M$193-SUM($AA227:AK227),AL37*$M$191)),2)</f>
        <v>0</v>
      </c>
      <c r="AM227" s="42">
        <f>ROUND(IF(SUM($N227:N227)&gt;$M$193,0,IF((SUM($N227:N227)+AM37*$M$191)&gt;$M$193,$M$193-SUM($N227:N227),AM37*$M$191)),2)</f>
        <v>0</v>
      </c>
      <c r="AN227" s="42">
        <f>ROUND(IF(SUM($AM227:AM227)&gt;$M$193,0,IF((SUM($AM227:AM227)+AN37*$M$191)&gt;$M$193,$M$193-SUM($AM227:AM227),AN37*$M$191)),2)</f>
        <v>40</v>
      </c>
      <c r="AO227" s="42">
        <f>ROUND(IF(SUM($AM227:AN227)&gt;$M$193,0,IF((SUM($AM227:AN227)+AO37*$M$191)&gt;$M$193,$M$193-SUM($AM227:AN227),AO37*$M$191)),2)</f>
        <v>16</v>
      </c>
      <c r="AP227" s="42">
        <f>ROUND(IF(SUM($AM227:AO227)&gt;$M$193,0,IF((SUM($AM227:AO227)+AP37*$M$191)&gt;$M$193,$M$193-SUM($AM227:AO227),AP37*$M$191)),2)</f>
        <v>0</v>
      </c>
      <c r="AQ227" s="42">
        <f>ROUND(IF(SUM($AM227:AP227)&gt;$M$193,0,IF((SUM($AM227:AP227)+AQ37*$M$191)&gt;$M$193,$M$193-SUM($AM227:AP227),AQ37*$M$191)),2)</f>
        <v>0</v>
      </c>
      <c r="AR227" s="42">
        <f>ROUND(IF(SUM($AM227:AQ227)&gt;$M$193,0,IF((SUM($AM227:AQ227)+AR37*$M$191)&gt;$M$193,$M$193-SUM($AM227:AQ227),AR37*$M$191)),2)</f>
        <v>0</v>
      </c>
      <c r="AS227" s="42">
        <f>ROUND(IF(SUM($AM227:AR227)&gt;$M$193,0,IF((SUM($AM227:AR227)+AS37*$M$191)&gt;$M$193,$M$193-SUM($AM227:AR227),AS37*$M$191)),2)</f>
        <v>0</v>
      </c>
      <c r="AT227" s="42">
        <f>ROUND(IF(SUM($AM227:AS227)&gt;$M$193,0,IF((SUM($AM227:AS227)+AT37*$M$191)&gt;$M$193,$M$193-SUM($AM227:AS227),AT37*$M$191)),2)</f>
        <v>0</v>
      </c>
      <c r="AU227" s="42">
        <f>ROUND(IF(SUM($AM227:AT227)&gt;$M$193,0,IF((SUM($AM227:AT227)+AU37*$M$191)&gt;$M$193,$M$193-SUM($AM227:AT227),AU37*$M$191)),2)</f>
        <v>0</v>
      </c>
      <c r="AV227" s="42">
        <f>ROUND(IF(SUM($AM227:AU227)&gt;$M$193,0,IF((SUM($AM227:AU227)+AV37*$M$191)&gt;$M$193,$M$193-SUM($AM227:AU227),AV37*$M$191)),2)</f>
        <v>0</v>
      </c>
      <c r="AW227" s="42">
        <f>ROUND(IF(SUM($AM227:AV227)&gt;$M$193,0,IF((SUM($AM227:AV227)+AW37*$M$191)&gt;$M$193,$M$193-SUM($AM227:AV227),AW37*$M$191)),2)</f>
        <v>0</v>
      </c>
      <c r="AX227" s="42">
        <f>ROUND(IF(SUM($AM227:AW227)&gt;$M$193,0,IF((SUM($AM227:AW227)+AX37*$M$191)&gt;$M$193,$M$193-SUM($AM227:AW227),AX37*$M$191)),2)</f>
        <v>0</v>
      </c>
    </row>
    <row r="228" spans="1:50" x14ac:dyDescent="0.3">
      <c r="A228" s="38" t="str">
        <f t="shared" si="71"/>
        <v>Inside Sales</v>
      </c>
      <c r="O228" s="42">
        <f>ROUND(IF(SUM($N228:N228)&gt;$M$193,0,IF((SUM($N228:N228)+O38*$M$191)&gt;$M$193,$M$193-SUM($N228:N228),O38*$M$191)),2)</f>
        <v>0</v>
      </c>
      <c r="P228" s="42">
        <f>ROUND(IF(SUM($O228:O228)&gt;$M$193,0,IF((SUM($O228:O228)+P38*$M$191)&gt;$M$193,$M$193-SUM($O228:O228),P38*$M$191)),2)</f>
        <v>0</v>
      </c>
      <c r="Q228" s="42">
        <f>ROUND(IF(SUM($O228:P228)&gt;$M$193,0,IF((SUM($O228:P228)+Q38*$M$191)&gt;$M$193,$M$193-SUM($O228:P228),Q38*$M$191)),2)</f>
        <v>0</v>
      </c>
      <c r="R228" s="42">
        <f>ROUND(IF(SUM($O228:Q228)&gt;$M$193,0,IF((SUM($O228:Q228)+R38*$M$191)&gt;$M$193,$M$193-SUM($O228:Q228),R38*$M$191)),2)</f>
        <v>0</v>
      </c>
      <c r="S228" s="42">
        <f>ROUND(IF(SUM($O228:R228)&gt;$M$193,0,IF((SUM($O228:R228)+S38*$M$191)&gt;$M$193,$M$193-SUM($O228:R228),S38*$M$191)),2)</f>
        <v>0</v>
      </c>
      <c r="T228" s="42">
        <f>ROUND(IF(SUM($O228:S228)&gt;$M$193,0,IF((SUM($O228:S228)+T38*$M$191)&gt;$M$193,$M$193-SUM($O228:S228),T38*$M$191)),2)</f>
        <v>0</v>
      </c>
      <c r="U228" s="42">
        <f>ROUND(IF(SUM($O228:T228)&gt;$M$193,0,IF((SUM($O228:T228)+U38*$M$191)&gt;$M$193,$M$193-SUM($O228:T228),U38*$M$191)),2)</f>
        <v>0</v>
      </c>
      <c r="V228" s="42">
        <f>ROUND(IF(SUM($O228:U228)&gt;$M$193,0,IF((SUM($O228:U228)+V38*$M$191)&gt;$M$193,$M$193-SUM($O228:U228),V38*$M$191)),2)</f>
        <v>0</v>
      </c>
      <c r="W228" s="42">
        <f>ROUND(IF(SUM($O228:V228)&gt;$M$193,0,IF((SUM($O228:V228)+W38*$M$191)&gt;$M$193,$M$193-SUM($O228:V228),W38*$M$191)),2)</f>
        <v>0</v>
      </c>
      <c r="X228" s="42">
        <f>ROUND(IF(SUM($O228:W228)&gt;$M$193,0,IF((SUM($O228:W228)+X38*$M$191)&gt;$M$193,$M$193-SUM($O228:W228),X38*$M$191)),2)</f>
        <v>0</v>
      </c>
      <c r="Y228" s="42">
        <f>ROUND(IF(SUM($O228:X228)&gt;$M$193,0,IF((SUM($O228:X228)+Y38*$M$191)&gt;$M$193,$M$193-SUM($O228:X228),Y38*$M$191)),2)</f>
        <v>0</v>
      </c>
      <c r="Z228" s="42">
        <f>ROUND(IF(SUM($O228:Y228)&gt;$M$193,0,IF((SUM($O228:Y228)+Z38*$M$191)&gt;$M$193,$M$193-SUM($O228:Y228),Z38*$M$191)),2)</f>
        <v>0</v>
      </c>
      <c r="AA228" s="42">
        <f>ROUND(IF(SUM($N228:N228)&gt;$M$193,0,IF((SUM($N228:N228)+AA38*$M$191)&gt;$M$193,$M$193-SUM($N228:N228),AA38*$M$191)),2)</f>
        <v>0</v>
      </c>
      <c r="AB228" s="42">
        <f>ROUND(IF(SUM($AA228:AA228)&gt;$M$193,0,IF((SUM($AA228:AA228)+AB38*$M$191)&gt;$M$193,$M$193-SUM($AA228:AA228),AB38*$M$191)),2)</f>
        <v>0</v>
      </c>
      <c r="AC228" s="42">
        <f>ROUND(IF(SUM($AA228:AB228)&gt;$M$193,0,IF((SUM($AA228:AB228)+AC38*$M$191)&gt;$M$193,$M$193-SUM($AA228:AB228),AC38*$M$191)),2)</f>
        <v>0</v>
      </c>
      <c r="AD228" s="42">
        <f>ROUND(IF(SUM($AA228:AC228)&gt;$M$193,0,IF((SUM($AA228:AC228)+AD38*$M$191)&gt;$M$193,$M$193-SUM($AA228:AC228),AD38*$M$191)),2)</f>
        <v>0</v>
      </c>
      <c r="AE228" s="42">
        <f>ROUND(IF(SUM($AA228:AD228)&gt;$M$193,0,IF((SUM($AA228:AD228)+AE38*$M$191)&gt;$M$193,$M$193-SUM($AA228:AD228),AE38*$M$191)),2)</f>
        <v>0</v>
      </c>
      <c r="AF228" s="42">
        <f>ROUND(IF(SUM($AA228:AE228)&gt;$M$193,0,IF((SUM($AA228:AE228)+AF38*$M$191)&gt;$M$193,$M$193-SUM($AA228:AE228),AF38*$M$191)),2)</f>
        <v>0</v>
      </c>
      <c r="AG228" s="42">
        <f>ROUND(IF(SUM($AA228:AF228)&gt;$M$193,0,IF((SUM($AA228:AF228)+AG38*$M$191)&gt;$M$193,$M$193-SUM($AA228:AF228),AG38*$M$191)),2)</f>
        <v>0</v>
      </c>
      <c r="AH228" s="42">
        <f>ROUND(IF(SUM($AA228:AG228)&gt;$M$193,0,IF((SUM($AA228:AG228)+AH38*$M$191)&gt;$M$193,$M$193-SUM($AA228:AG228),AH38*$M$191)),2)</f>
        <v>0</v>
      </c>
      <c r="AI228" s="42">
        <f>ROUND(IF(SUM($AA228:AH228)&gt;$M$193,0,IF((SUM($AA228:AH228)+AI38*$M$191)&gt;$M$193,$M$193-SUM($AA228:AH228),AI38*$M$191)),2)</f>
        <v>0</v>
      </c>
      <c r="AJ228" s="42">
        <f>ROUND(IF(SUM($AA228:AI228)&gt;$M$193,0,IF((SUM($AA228:AI228)+AJ38*$M$191)&gt;$M$193,$M$193-SUM($AA228:AI228),AJ38*$M$191)),2)</f>
        <v>0</v>
      </c>
      <c r="AK228" s="42">
        <f>ROUND(IF(SUM($AA228:AJ228)&gt;$M$193,0,IF((SUM($AA228:AJ228)+AK38*$M$191)&gt;$M$193,$M$193-SUM($AA228:AJ228),AK38*$M$191)),2)</f>
        <v>0</v>
      </c>
      <c r="AL228" s="42">
        <f>ROUND(IF(SUM($AA228:AK228)&gt;$M$193,0,IF((SUM($AA228:AK228)+AL38*$M$191)&gt;$M$193,$M$193-SUM($AA228:AK228),AL38*$M$191)),2)</f>
        <v>0</v>
      </c>
      <c r="AM228" s="42">
        <f>ROUND(IF(SUM($N228:N228)&gt;$M$193,0,IF((SUM($N228:N228)+AM38*$M$191)&gt;$M$193,$M$193-SUM($N228:N228),AM38*$M$191)),2)</f>
        <v>0</v>
      </c>
      <c r="AN228" s="42">
        <f>ROUND(IF(SUM($AM228:AM228)&gt;$M$193,0,IF((SUM($AM228:AM228)+AN38*$M$191)&gt;$M$193,$M$193-SUM($AM228:AM228),AN38*$M$191)),2)</f>
        <v>0</v>
      </c>
      <c r="AO228" s="42">
        <f>ROUND(IF(SUM($AM228:AN228)&gt;$M$193,0,IF((SUM($AM228:AN228)+AO38*$M$191)&gt;$M$193,$M$193-SUM($AM228:AN228),AO38*$M$191)),2)</f>
        <v>40</v>
      </c>
      <c r="AP228" s="42">
        <f>ROUND(IF(SUM($AM228:AO228)&gt;$M$193,0,IF((SUM($AM228:AO228)+AP38*$M$191)&gt;$M$193,$M$193-SUM($AM228:AO228),AP38*$M$191)),2)</f>
        <v>16</v>
      </c>
      <c r="AQ228" s="42">
        <f>ROUND(IF(SUM($AM228:AP228)&gt;$M$193,0,IF((SUM($AM228:AP228)+AQ38*$M$191)&gt;$M$193,$M$193-SUM($AM228:AP228),AQ38*$M$191)),2)</f>
        <v>0</v>
      </c>
      <c r="AR228" s="42">
        <f>ROUND(IF(SUM($AM228:AQ228)&gt;$M$193,0,IF((SUM($AM228:AQ228)+AR38*$M$191)&gt;$M$193,$M$193-SUM($AM228:AQ228),AR38*$M$191)),2)</f>
        <v>0</v>
      </c>
      <c r="AS228" s="42">
        <f>ROUND(IF(SUM($AM228:AR228)&gt;$M$193,0,IF((SUM($AM228:AR228)+AS38*$M$191)&gt;$M$193,$M$193-SUM($AM228:AR228),AS38*$M$191)),2)</f>
        <v>0</v>
      </c>
      <c r="AT228" s="42">
        <f>ROUND(IF(SUM($AM228:AS228)&gt;$M$193,0,IF((SUM($AM228:AS228)+AT38*$M$191)&gt;$M$193,$M$193-SUM($AM228:AS228),AT38*$M$191)),2)</f>
        <v>0</v>
      </c>
      <c r="AU228" s="42">
        <f>ROUND(IF(SUM($AM228:AT228)&gt;$M$193,0,IF((SUM($AM228:AT228)+AU38*$M$191)&gt;$M$193,$M$193-SUM($AM228:AT228),AU38*$M$191)),2)</f>
        <v>0</v>
      </c>
      <c r="AV228" s="42">
        <f>ROUND(IF(SUM($AM228:AU228)&gt;$M$193,0,IF((SUM($AM228:AU228)+AV38*$M$191)&gt;$M$193,$M$193-SUM($AM228:AU228),AV38*$M$191)),2)</f>
        <v>0</v>
      </c>
      <c r="AW228" s="42">
        <f>ROUND(IF(SUM($AM228:AV228)&gt;$M$193,0,IF((SUM($AM228:AV228)+AW38*$M$191)&gt;$M$193,$M$193-SUM($AM228:AV228),AW38*$M$191)),2)</f>
        <v>0</v>
      </c>
      <c r="AX228" s="42">
        <f>ROUND(IF(SUM($AM228:AW228)&gt;$M$193,0,IF((SUM($AM228:AW228)+AX38*$M$191)&gt;$M$193,$M$193-SUM($AM228:AW228),AX38*$M$191)),2)</f>
        <v>0</v>
      </c>
    </row>
    <row r="229" spans="1:50" x14ac:dyDescent="0.3">
      <c r="A229" s="38" t="str">
        <f t="shared" si="71"/>
        <v>Inside Sales-EU</v>
      </c>
      <c r="O229" s="42">
        <f>ROUND(IF(SUM($N229:N229)&gt;$M$193,0,IF((SUM($N229:N229)+O39*$M$191)&gt;$M$193,$M$193-SUM($N229:N229),O39*$M$191)),2)</f>
        <v>0</v>
      </c>
      <c r="P229" s="42">
        <f>ROUND(IF(SUM($O229:O229)&gt;$M$193,0,IF((SUM($O229:O229)+P39*$M$191)&gt;$M$193,$M$193-SUM($O229:O229),P39*$M$191)),2)</f>
        <v>0</v>
      </c>
      <c r="Q229" s="42">
        <f>ROUND(IF(SUM($O229:P229)&gt;$M$193,0,IF((SUM($O229:P229)+Q39*$M$191)&gt;$M$193,$M$193-SUM($O229:P229),Q39*$M$191)),2)</f>
        <v>0</v>
      </c>
      <c r="R229" s="42">
        <f>ROUND(IF(SUM($O229:Q229)&gt;$M$193,0,IF((SUM($O229:Q229)+R39*$M$191)&gt;$M$193,$M$193-SUM($O229:Q229),R39*$M$191)),2)</f>
        <v>0</v>
      </c>
      <c r="S229" s="42">
        <f>ROUND(IF(SUM($O229:R229)&gt;$M$193,0,IF((SUM($O229:R229)+S39*$M$191)&gt;$M$193,$M$193-SUM($O229:R229),S39*$M$191)),2)</f>
        <v>0</v>
      </c>
      <c r="T229" s="42">
        <f>ROUND(IF(SUM($O229:S229)&gt;$M$193,0,IF((SUM($O229:S229)+T39*$M$191)&gt;$M$193,$M$193-SUM($O229:S229),T39*$M$191)),2)</f>
        <v>0</v>
      </c>
      <c r="U229" s="42">
        <f>ROUND(IF(SUM($O229:T229)&gt;$M$193,0,IF((SUM($O229:T229)+U39*$M$191)&gt;$M$193,$M$193-SUM($O229:T229),U39*$M$191)),2)</f>
        <v>0</v>
      </c>
      <c r="V229" s="42">
        <f>ROUND(IF(SUM($O229:U229)&gt;$M$193,0,IF((SUM($O229:U229)+V39*$M$191)&gt;$M$193,$M$193-SUM($O229:U229),V39*$M$191)),2)</f>
        <v>0</v>
      </c>
      <c r="W229" s="42">
        <f>ROUND(IF(SUM($O229:V229)&gt;$M$193,0,IF((SUM($O229:V229)+W39*$M$191)&gt;$M$193,$M$193-SUM($O229:V229),W39*$M$191)),2)</f>
        <v>0</v>
      </c>
      <c r="X229" s="42">
        <f>ROUND(IF(SUM($O229:W229)&gt;$M$193,0,IF((SUM($O229:W229)+X39*$M$191)&gt;$M$193,$M$193-SUM($O229:W229),X39*$M$191)),2)</f>
        <v>0</v>
      </c>
      <c r="Y229" s="42">
        <f>ROUND(IF(SUM($O229:X229)&gt;$M$193,0,IF((SUM($O229:X229)+Y39*$M$191)&gt;$M$193,$M$193-SUM($O229:X229),Y39*$M$191)),2)</f>
        <v>0</v>
      </c>
      <c r="Z229" s="42">
        <f>ROUND(IF(SUM($O229:Y229)&gt;$M$193,0,IF((SUM($O229:Y229)+Z39*$M$191)&gt;$M$193,$M$193-SUM($O229:Y229),Z39*$M$191)),2)</f>
        <v>0</v>
      </c>
      <c r="AA229" s="42">
        <f>ROUND(IF(SUM($N229:N229)&gt;$M$193,0,IF((SUM($N229:N229)+AA39*$M$191)&gt;$M$193,$M$193-SUM($N229:N229),AA39*$M$191)),2)</f>
        <v>0</v>
      </c>
      <c r="AB229" s="42">
        <f>ROUND(IF(SUM($AA229:AA229)&gt;$M$193,0,IF((SUM($AA229:AA229)+AB39*$M$191)&gt;$M$193,$M$193-SUM($AA229:AA229),AB39*$M$191)),2)</f>
        <v>0</v>
      </c>
      <c r="AC229" s="42">
        <f>ROUND(IF(SUM($AA229:AB229)&gt;$M$193,0,IF((SUM($AA229:AB229)+AC39*$M$191)&gt;$M$193,$M$193-SUM($AA229:AB229),AC39*$M$191)),2)</f>
        <v>0</v>
      </c>
      <c r="AD229" s="42">
        <f>ROUND(IF(SUM($AA229:AC229)&gt;$M$193,0,IF((SUM($AA229:AC229)+AD39*$M$191)&gt;$M$193,$M$193-SUM($AA229:AC229),AD39*$M$191)),2)</f>
        <v>0</v>
      </c>
      <c r="AE229" s="42">
        <f>ROUND(IF(SUM($AA229:AD229)&gt;$M$193,0,IF((SUM($AA229:AD229)+AE39*$M$191)&gt;$M$193,$M$193-SUM($AA229:AD229),AE39*$M$191)),2)</f>
        <v>0</v>
      </c>
      <c r="AF229" s="42">
        <f>ROUND(IF(SUM($AA229:AE229)&gt;$M$193,0,IF((SUM($AA229:AE229)+AF39*$M$191)&gt;$M$193,$M$193-SUM($AA229:AE229),AF39*$M$191)),2)</f>
        <v>0</v>
      </c>
      <c r="AG229" s="42">
        <f>ROUND(IF(SUM($AA229:AF229)&gt;$M$193,0,IF((SUM($AA229:AF229)+AG39*$M$191)&gt;$M$193,$M$193-SUM($AA229:AF229),AG39*$M$191)),2)</f>
        <v>0</v>
      </c>
      <c r="AH229" s="42">
        <f>ROUND(IF(SUM($AA229:AG229)&gt;$M$193,0,IF((SUM($AA229:AG229)+AH39*$M$191)&gt;$M$193,$M$193-SUM($AA229:AG229),AH39*$M$191)),2)</f>
        <v>0</v>
      </c>
      <c r="AI229" s="42">
        <f>ROUND(IF(SUM($AA229:AH229)&gt;$M$193,0,IF((SUM($AA229:AH229)+AI39*$M$191)&gt;$M$193,$M$193-SUM($AA229:AH229),AI39*$M$191)),2)</f>
        <v>0</v>
      </c>
      <c r="AJ229" s="42">
        <f>ROUND(IF(SUM($AA229:AI229)&gt;$M$193,0,IF((SUM($AA229:AI229)+AJ39*$M$191)&gt;$M$193,$M$193-SUM($AA229:AI229),AJ39*$M$191)),2)</f>
        <v>0</v>
      </c>
      <c r="AK229" s="42">
        <f>ROUND(IF(SUM($AA229:AJ229)&gt;$M$193,0,IF((SUM($AA229:AJ229)+AK39*$M$191)&gt;$M$193,$M$193-SUM($AA229:AJ229),AK39*$M$191)),2)</f>
        <v>0</v>
      </c>
      <c r="AL229" s="42">
        <f>ROUND(IF(SUM($AA229:AK229)&gt;$M$193,0,IF((SUM($AA229:AK229)+AL39*$M$191)&gt;$M$193,$M$193-SUM($AA229:AK229),AL39*$M$191)),2)</f>
        <v>0</v>
      </c>
      <c r="AM229" s="42">
        <f>ROUND(IF(SUM($N229:N229)&gt;$M$193,0,IF((SUM($N229:N229)+AM39*$M$191)&gt;$M$193,$M$193-SUM($N229:N229),AM39*$M$191)),2)</f>
        <v>0</v>
      </c>
      <c r="AN229" s="42">
        <f>ROUND(IF(SUM($AM229:AM229)&gt;$M$193,0,IF((SUM($AM229:AM229)+AN39*$M$191)&gt;$M$193,$M$193-SUM($AM229:AM229),AN39*$M$191)),2)</f>
        <v>0</v>
      </c>
      <c r="AO229" s="42">
        <f>ROUND(IF(SUM($AM229:AN229)&gt;$M$193,0,IF((SUM($AM229:AN229)+AO39*$M$191)&gt;$M$193,$M$193-SUM($AM229:AN229),AO39*$M$191)),2)</f>
        <v>40</v>
      </c>
      <c r="AP229" s="42">
        <f>ROUND(IF(SUM($AM229:AO229)&gt;$M$193,0,IF((SUM($AM229:AO229)+AP39*$M$191)&gt;$M$193,$M$193-SUM($AM229:AO229),AP39*$M$191)),2)</f>
        <v>16</v>
      </c>
      <c r="AQ229" s="42">
        <f>ROUND(IF(SUM($AM229:AP229)&gt;$M$193,0,IF((SUM($AM229:AP229)+AQ39*$M$191)&gt;$M$193,$M$193-SUM($AM229:AP229),AQ39*$M$191)),2)</f>
        <v>0</v>
      </c>
      <c r="AR229" s="42">
        <f>ROUND(IF(SUM($AM229:AQ229)&gt;$M$193,0,IF((SUM($AM229:AQ229)+AR39*$M$191)&gt;$M$193,$M$193-SUM($AM229:AQ229),AR39*$M$191)),2)</f>
        <v>0</v>
      </c>
      <c r="AS229" s="42">
        <f>ROUND(IF(SUM($AM229:AR229)&gt;$M$193,0,IF((SUM($AM229:AR229)+AS39*$M$191)&gt;$M$193,$M$193-SUM($AM229:AR229),AS39*$M$191)),2)</f>
        <v>0</v>
      </c>
      <c r="AT229" s="42">
        <f>ROUND(IF(SUM($AM229:AS229)&gt;$M$193,0,IF((SUM($AM229:AS229)+AT39*$M$191)&gt;$M$193,$M$193-SUM($AM229:AS229),AT39*$M$191)),2)</f>
        <v>0</v>
      </c>
      <c r="AU229" s="42">
        <f>ROUND(IF(SUM($AM229:AT229)&gt;$M$193,0,IF((SUM($AM229:AT229)+AU39*$M$191)&gt;$M$193,$M$193-SUM($AM229:AT229),AU39*$M$191)),2)</f>
        <v>0</v>
      </c>
      <c r="AV229" s="42">
        <f>ROUND(IF(SUM($AM229:AU229)&gt;$M$193,0,IF((SUM($AM229:AU229)+AV39*$M$191)&gt;$M$193,$M$193-SUM($AM229:AU229),AV39*$M$191)),2)</f>
        <v>0</v>
      </c>
      <c r="AW229" s="42">
        <f>ROUND(IF(SUM($AM229:AV229)&gt;$M$193,0,IF((SUM($AM229:AV229)+AW39*$M$191)&gt;$M$193,$M$193-SUM($AM229:AV229),AW39*$M$191)),2)</f>
        <v>0</v>
      </c>
      <c r="AX229" s="42">
        <f>ROUND(IF(SUM($AM229:AW229)&gt;$M$193,0,IF((SUM($AM229:AW229)+AX39*$M$191)&gt;$M$193,$M$193-SUM($AM229:AW229),AX39*$M$191)),2)</f>
        <v>0</v>
      </c>
    </row>
    <row r="230" spans="1:50" x14ac:dyDescent="0.3">
      <c r="A230" s="38" t="str">
        <f t="shared" si="71"/>
        <v>Software Channel Prog. Manager</v>
      </c>
      <c r="O230" s="42">
        <f>ROUND(IF(SUM($N230:N230)&gt;$M$193,0,IF((SUM($N230:N230)+O40*$M$191)&gt;$M$193,$M$193-SUM($N230:N230),O40*$M$191)),2)</f>
        <v>0</v>
      </c>
      <c r="P230" s="42">
        <f>ROUND(IF(SUM($O230:O230)&gt;$M$193,0,IF((SUM($O230:O230)+P40*$M$191)&gt;$M$193,$M$193-SUM($O230:O230),P40*$M$191)),2)</f>
        <v>0</v>
      </c>
      <c r="Q230" s="42">
        <f>ROUND(IF(SUM($O230:P230)&gt;$M$193,0,IF((SUM($O230:P230)+Q40*$M$191)&gt;$M$193,$M$193-SUM($O230:P230),Q40*$M$191)),2)</f>
        <v>0</v>
      </c>
      <c r="R230" s="42">
        <f>ROUND(IF(SUM($O230:Q230)&gt;$M$193,0,IF((SUM($O230:Q230)+R40*$M$191)&gt;$M$193,$M$193-SUM($O230:Q230),R40*$M$191)),2)</f>
        <v>0</v>
      </c>
      <c r="S230" s="42">
        <f>ROUND(IF(SUM($O230:R230)&gt;$M$193,0,IF((SUM($O230:R230)+S40*$M$191)&gt;$M$193,$M$193-SUM($O230:R230),S40*$M$191)),2)</f>
        <v>0</v>
      </c>
      <c r="T230" s="42">
        <f>ROUND(IF(SUM($O230:S230)&gt;$M$193,0,IF((SUM($O230:S230)+T40*$M$191)&gt;$M$193,$M$193-SUM($O230:S230),T40*$M$191)),2)</f>
        <v>0</v>
      </c>
      <c r="U230" s="42">
        <f>ROUND(IF(SUM($O230:T230)&gt;$M$193,0,IF((SUM($O230:T230)+U40*$M$191)&gt;$M$193,$M$193-SUM($O230:T230),U40*$M$191)),2)</f>
        <v>0</v>
      </c>
      <c r="V230" s="42">
        <f>ROUND(IF(SUM($O230:U230)&gt;$M$193,0,IF((SUM($O230:U230)+V40*$M$191)&gt;$M$193,$M$193-SUM($O230:U230),V40*$M$191)),2)</f>
        <v>0</v>
      </c>
      <c r="W230" s="42">
        <f>ROUND(IF(SUM($O230:V230)&gt;$M$193,0,IF((SUM($O230:V230)+W40*$M$191)&gt;$M$193,$M$193-SUM($O230:V230),W40*$M$191)),2)</f>
        <v>0</v>
      </c>
      <c r="X230" s="42">
        <f>ROUND(IF(SUM($O230:W230)&gt;$M$193,0,IF((SUM($O230:W230)+X40*$M$191)&gt;$M$193,$M$193-SUM($O230:W230),X40*$M$191)),2)</f>
        <v>0</v>
      </c>
      <c r="Y230" s="42">
        <f>ROUND(IF(SUM($O230:X230)&gt;$M$193,0,IF((SUM($O230:X230)+Y40*$M$191)&gt;$M$193,$M$193-SUM($O230:X230),Y40*$M$191)),2)</f>
        <v>0</v>
      </c>
      <c r="Z230" s="42">
        <f>ROUND(IF(SUM($O230:Y230)&gt;$M$193,0,IF((SUM($O230:Y230)+Z40*$M$191)&gt;$M$193,$M$193-SUM($O230:Y230),Z40*$M$191)),2)</f>
        <v>0</v>
      </c>
      <c r="AA230" s="42">
        <f>ROUND(IF(SUM($N230:N230)&gt;$M$193,0,IF((SUM($N230:N230)+AA40*$M$191)&gt;$M$193,$M$193-SUM($N230:N230),AA40*$M$191)),2)</f>
        <v>0</v>
      </c>
      <c r="AB230" s="42">
        <f>ROUND(IF(SUM($AA230:AA230)&gt;$M$193,0,IF((SUM($AA230:AA230)+AB40*$M$191)&gt;$M$193,$M$193-SUM($AA230:AA230),AB40*$M$191)),2)</f>
        <v>0</v>
      </c>
      <c r="AC230" s="42">
        <f>ROUND(IF(SUM($AA230:AB230)&gt;$M$193,0,IF((SUM($AA230:AB230)+AC40*$M$191)&gt;$M$193,$M$193-SUM($AA230:AB230),AC40*$M$191)),2)</f>
        <v>0</v>
      </c>
      <c r="AD230" s="42">
        <f>ROUND(IF(SUM($AA230:AC230)&gt;$M$193,0,IF((SUM($AA230:AC230)+AD40*$M$191)&gt;$M$193,$M$193-SUM($AA230:AC230),AD40*$M$191)),2)</f>
        <v>0</v>
      </c>
      <c r="AE230" s="42">
        <f>ROUND(IF(SUM($AA230:AD230)&gt;$M$193,0,IF((SUM($AA230:AD230)+AE40*$M$191)&gt;$M$193,$M$193-SUM($AA230:AD230),AE40*$M$191)),2)</f>
        <v>0</v>
      </c>
      <c r="AF230" s="42">
        <f>ROUND(IF(SUM($AA230:AE230)&gt;$M$193,0,IF((SUM($AA230:AE230)+AF40*$M$191)&gt;$M$193,$M$193-SUM($AA230:AE230),AF40*$M$191)),2)</f>
        <v>0</v>
      </c>
      <c r="AG230" s="42">
        <f>ROUND(IF(SUM($AA230:AF230)&gt;$M$193,0,IF((SUM($AA230:AF230)+AG40*$M$191)&gt;$M$193,$M$193-SUM($AA230:AF230),AG40*$M$191)),2)</f>
        <v>0</v>
      </c>
      <c r="AH230" s="42">
        <f>ROUND(IF(SUM($AA230:AG230)&gt;$M$193,0,IF((SUM($AA230:AG230)+AH40*$M$191)&gt;$M$193,$M$193-SUM($AA230:AG230),AH40*$M$191)),2)</f>
        <v>0</v>
      </c>
      <c r="AI230" s="42">
        <f>ROUND(IF(SUM($AA230:AH230)&gt;$M$193,0,IF((SUM($AA230:AH230)+AI40*$M$191)&gt;$M$193,$M$193-SUM($AA230:AH230),AI40*$M$191)),2)</f>
        <v>0</v>
      </c>
      <c r="AJ230" s="42">
        <f>ROUND(IF(SUM($AA230:AI230)&gt;$M$193,0,IF((SUM($AA230:AI230)+AJ40*$M$191)&gt;$M$193,$M$193-SUM($AA230:AI230),AJ40*$M$191)),2)</f>
        <v>0</v>
      </c>
      <c r="AK230" s="42">
        <f>ROUND(IF(SUM($AA230:AJ230)&gt;$M$193,0,IF((SUM($AA230:AJ230)+AK40*$M$191)&gt;$M$193,$M$193-SUM($AA230:AJ230),AK40*$M$191)),2)</f>
        <v>0</v>
      </c>
      <c r="AL230" s="42">
        <f>ROUND(IF(SUM($AA230:AK230)&gt;$M$193,0,IF((SUM($AA230:AK230)+AL40*$M$191)&gt;$M$193,$M$193-SUM($AA230:AK230),AL40*$M$191)),2)</f>
        <v>0</v>
      </c>
      <c r="AM230" s="42">
        <f>ROUND(IF(SUM($N230:N230)&gt;$M$193,0,IF((SUM($N230:N230)+AM40*$M$191)&gt;$M$193,$M$193-SUM($N230:N230),AM40*$M$191)),2)</f>
        <v>56</v>
      </c>
      <c r="AN230" s="42">
        <f>ROUND(IF(SUM($AM230:AM230)&gt;$M$193,0,IF((SUM($AM230:AM230)+AN40*$M$191)&gt;$M$193,$M$193-SUM($AM230:AM230),AN40*$M$191)),2)</f>
        <v>0</v>
      </c>
      <c r="AO230" s="42">
        <f>ROUND(IF(SUM($AM230:AN230)&gt;$M$193,0,IF((SUM($AM230:AN230)+AO40*$M$191)&gt;$M$193,$M$193-SUM($AM230:AN230),AO40*$M$191)),2)</f>
        <v>0</v>
      </c>
      <c r="AP230" s="42">
        <f>ROUND(IF(SUM($AM230:AO230)&gt;$M$193,0,IF((SUM($AM230:AO230)+AP40*$M$191)&gt;$M$193,$M$193-SUM($AM230:AO230),AP40*$M$191)),2)</f>
        <v>0</v>
      </c>
      <c r="AQ230" s="42">
        <f>ROUND(IF(SUM($AM230:AP230)&gt;$M$193,0,IF((SUM($AM230:AP230)+AQ40*$M$191)&gt;$M$193,$M$193-SUM($AM230:AP230),AQ40*$M$191)),2)</f>
        <v>0</v>
      </c>
      <c r="AR230" s="42">
        <f>ROUND(IF(SUM($AM230:AQ230)&gt;$M$193,0,IF((SUM($AM230:AQ230)+AR40*$M$191)&gt;$M$193,$M$193-SUM($AM230:AQ230),AR40*$M$191)),2)</f>
        <v>0</v>
      </c>
      <c r="AS230" s="42">
        <f>ROUND(IF(SUM($AM230:AR230)&gt;$M$193,0,IF((SUM($AM230:AR230)+AS40*$M$191)&gt;$M$193,$M$193-SUM($AM230:AR230),AS40*$M$191)),2)</f>
        <v>0</v>
      </c>
      <c r="AT230" s="42">
        <f>ROUND(IF(SUM($AM230:AS230)&gt;$M$193,0,IF((SUM($AM230:AS230)+AT40*$M$191)&gt;$M$193,$M$193-SUM($AM230:AS230),AT40*$M$191)),2)</f>
        <v>0</v>
      </c>
      <c r="AU230" s="42">
        <f>ROUND(IF(SUM($AM230:AT230)&gt;$M$193,0,IF((SUM($AM230:AT230)+AU40*$M$191)&gt;$M$193,$M$193-SUM($AM230:AT230),AU40*$M$191)),2)</f>
        <v>0</v>
      </c>
      <c r="AV230" s="42">
        <f>ROUND(IF(SUM($AM230:AU230)&gt;$M$193,0,IF((SUM($AM230:AU230)+AV40*$M$191)&gt;$M$193,$M$193-SUM($AM230:AU230),AV40*$M$191)),2)</f>
        <v>0</v>
      </c>
      <c r="AW230" s="42">
        <f>ROUND(IF(SUM($AM230:AV230)&gt;$M$193,0,IF((SUM($AM230:AV230)+AW40*$M$191)&gt;$M$193,$M$193-SUM($AM230:AV230),AW40*$M$191)),2)</f>
        <v>0</v>
      </c>
      <c r="AX230" s="42">
        <f>ROUND(IF(SUM($AM230:AW230)&gt;$M$193,0,IF((SUM($AM230:AW230)+AX40*$M$191)&gt;$M$193,$M$193-SUM($AM230:AW230),AX40*$M$191)),2)</f>
        <v>0</v>
      </c>
    </row>
    <row r="231" spans="1:50" x14ac:dyDescent="0.3">
      <c r="A231" s="38" t="str">
        <f>A50</f>
        <v>Professional Services</v>
      </c>
      <c r="O231" s="42">
        <f>ROUND(IF(SUM($N231:N231)&gt;$M$193,0,IF((SUM($N231:N231)+O41*$M$191)&gt;$M$193,$M$193-SUM($N231:N231),O41*$M$191)),2)</f>
        <v>0</v>
      </c>
      <c r="P231" s="42">
        <f>ROUND(IF(SUM($O231:O231)&gt;$M$193,0,IF((SUM($O231:O231)+P41*$M$191)&gt;$M$193,$M$193-SUM($O231:O231),P41*$M$191)),2)</f>
        <v>0</v>
      </c>
      <c r="Q231" s="42">
        <f>ROUND(IF(SUM($O231:P231)&gt;$M$193,0,IF((SUM($O231:P231)+Q41*$M$191)&gt;$M$193,$M$193-SUM($O231:P231),Q41*$M$191)),2)</f>
        <v>0</v>
      </c>
      <c r="R231" s="42">
        <f>ROUND(IF(SUM($O231:Q231)&gt;$M$193,0,IF((SUM($O231:Q231)+R41*$M$191)&gt;$M$193,$M$193-SUM($O231:Q231),R41*$M$191)),2)</f>
        <v>0</v>
      </c>
      <c r="S231" s="42">
        <f>ROUND(IF(SUM($O231:R231)&gt;$M$193,0,IF((SUM($O231:R231)+S41*$M$191)&gt;$M$193,$M$193-SUM($O231:R231),S41*$M$191)),2)</f>
        <v>0</v>
      </c>
      <c r="T231" s="42">
        <f>ROUND(IF(SUM($O231:S231)&gt;$M$193,0,IF((SUM($O231:S231)+T41*$M$191)&gt;$M$193,$M$193-SUM($O231:S231),T41*$M$191)),2)</f>
        <v>0</v>
      </c>
      <c r="U231" s="42">
        <f>ROUND(IF(SUM($O231:T231)&gt;$M$193,0,IF((SUM($O231:T231)+U41*$M$191)&gt;$M$193,$M$193-SUM($O231:T231),U41*$M$191)),2)</f>
        <v>0</v>
      </c>
      <c r="V231" s="42">
        <f>ROUND(IF(SUM($O231:U231)&gt;$M$193,0,IF((SUM($O231:U231)+V41*$M$191)&gt;$M$193,$M$193-SUM($O231:U231),V41*$M$191)),2)</f>
        <v>0</v>
      </c>
      <c r="W231" s="42">
        <f>ROUND(IF(SUM($O231:V231)&gt;$M$193,0,IF((SUM($O231:V231)+W41*$M$191)&gt;$M$193,$M$193-SUM($O231:V231),W41*$M$191)),2)</f>
        <v>0</v>
      </c>
      <c r="X231" s="42">
        <f>ROUND(IF(SUM($O231:W231)&gt;$M$193,0,IF((SUM($O231:W231)+X41*$M$191)&gt;$M$193,$M$193-SUM($O231:W231),X41*$M$191)),2)</f>
        <v>0</v>
      </c>
      <c r="Y231" s="42">
        <f>ROUND(IF(SUM($O231:X231)&gt;$M$193,0,IF((SUM($O231:X231)+Y41*$M$191)&gt;$M$193,$M$193-SUM($O231:X231),Y41*$M$191)),2)</f>
        <v>0</v>
      </c>
      <c r="Z231" s="42">
        <f>ROUND(IF(SUM($O231:Y231)&gt;$M$193,0,IF((SUM($O231:Y231)+Z41*$M$191)&gt;$M$193,$M$193-SUM($O231:Y231),Z41*$M$191)),2)</f>
        <v>0</v>
      </c>
      <c r="AA231" s="42">
        <f>ROUND(IF(SUM($N231:N231)&gt;$M$193,0,IF((SUM($N231:N231)+AA41*$M$191)&gt;$M$193,$M$193-SUM($N231:N231),AA41*$M$191)),2)</f>
        <v>0</v>
      </c>
      <c r="AB231" s="42">
        <f>ROUND(IF(SUM($AA231:AA231)&gt;$M$193,0,IF((SUM($AA231:AA231)+AB41*$M$191)&gt;$M$193,$M$193-SUM($AA231:AA231),AB41*$M$191)),2)</f>
        <v>0</v>
      </c>
      <c r="AC231" s="42">
        <f>ROUND(IF(SUM($AA231:AB231)&gt;$M$193,0,IF((SUM($AA231:AB231)+AC41*$M$191)&gt;$M$193,$M$193-SUM($AA231:AB231),AC41*$M$191)),2)</f>
        <v>0</v>
      </c>
      <c r="AD231" s="42">
        <f>ROUND(IF(SUM($AA231:AC231)&gt;$M$193,0,IF((SUM($AA231:AC231)+AD41*$M$191)&gt;$M$193,$M$193-SUM($AA231:AC231),AD41*$M$191)),2)</f>
        <v>0</v>
      </c>
      <c r="AE231" s="42">
        <f>ROUND(IF(SUM($AA231:AD231)&gt;$M$193,0,IF((SUM($AA231:AD231)+AE41*$M$191)&gt;$M$193,$M$193-SUM($AA231:AD231),AE41*$M$191)),2)</f>
        <v>0</v>
      </c>
      <c r="AF231" s="42">
        <f>ROUND(IF(SUM($AA231:AE231)&gt;$M$193,0,IF((SUM($AA231:AE231)+AF41*$M$191)&gt;$M$193,$M$193-SUM($AA231:AE231),AF41*$M$191)),2)</f>
        <v>0</v>
      </c>
      <c r="AG231" s="42">
        <f>ROUND(IF(SUM($AA231:AF231)&gt;$M$193,0,IF((SUM($AA231:AF231)+AG41*$M$191)&gt;$M$193,$M$193-SUM($AA231:AF231),AG41*$M$191)),2)</f>
        <v>0</v>
      </c>
      <c r="AH231" s="42">
        <f>ROUND(IF(SUM($AA231:AG231)&gt;$M$193,0,IF((SUM($AA231:AG231)+AH41*$M$191)&gt;$M$193,$M$193-SUM($AA231:AG231),AH41*$M$191)),2)</f>
        <v>0</v>
      </c>
      <c r="AI231" s="42">
        <f>ROUND(IF(SUM($AA231:AH231)&gt;$M$193,0,IF((SUM($AA231:AH231)+AI41*$M$191)&gt;$M$193,$M$193-SUM($AA231:AH231),AI41*$M$191)),2)</f>
        <v>0</v>
      </c>
      <c r="AJ231" s="42">
        <f>ROUND(IF(SUM($AA231:AI231)&gt;$M$193,0,IF((SUM($AA231:AI231)+AJ41*$M$191)&gt;$M$193,$M$193-SUM($AA231:AI231),AJ41*$M$191)),2)</f>
        <v>0</v>
      </c>
      <c r="AK231" s="42">
        <f>ROUND(IF(SUM($AA231:AJ231)&gt;$M$193,0,IF((SUM($AA231:AJ231)+AK41*$M$191)&gt;$M$193,$M$193-SUM($AA231:AJ231),AK41*$M$191)),2)</f>
        <v>0</v>
      </c>
      <c r="AL231" s="42">
        <f>ROUND(IF(SUM($AA231:AK231)&gt;$M$193,0,IF((SUM($AA231:AK231)+AL41*$M$191)&gt;$M$193,$M$193-SUM($AA231:AK231),AL41*$M$191)),2)</f>
        <v>0</v>
      </c>
      <c r="AM231" s="42">
        <f>ROUND(IF(SUM($N231:N231)&gt;$M$193,0,IF((SUM($N231:N231)+AM41*$M$191)&gt;$M$193,$M$193-SUM($N231:N231),AM41*$M$191)),2)</f>
        <v>56</v>
      </c>
      <c r="AN231" s="42">
        <f>ROUND(IF(SUM($AM231:AM231)&gt;$M$193,0,IF((SUM($AM231:AM231)+AN41*$M$191)&gt;$M$193,$M$193-SUM($AM231:AM231),AN41*$M$191)),2)</f>
        <v>0</v>
      </c>
      <c r="AO231" s="42">
        <f>ROUND(IF(SUM($AM231:AN231)&gt;$M$193,0,IF((SUM($AM231:AN231)+AO41*$M$191)&gt;$M$193,$M$193-SUM($AM231:AN231),AO41*$M$191)),2)</f>
        <v>0</v>
      </c>
      <c r="AP231" s="42">
        <f>ROUND(IF(SUM($AM231:AO231)&gt;$M$193,0,IF((SUM($AM231:AO231)+AP41*$M$191)&gt;$M$193,$M$193-SUM($AM231:AO231),AP41*$M$191)),2)</f>
        <v>0</v>
      </c>
      <c r="AQ231" s="42">
        <f>ROUND(IF(SUM($AM231:AP231)&gt;$M$193,0,IF((SUM($AM231:AP231)+AQ41*$M$191)&gt;$M$193,$M$193-SUM($AM231:AP231),AQ41*$M$191)),2)</f>
        <v>0</v>
      </c>
      <c r="AR231" s="42">
        <f>ROUND(IF(SUM($AM231:AQ231)&gt;$M$193,0,IF((SUM($AM231:AQ231)+AR41*$M$191)&gt;$M$193,$M$193-SUM($AM231:AQ231),AR41*$M$191)),2)</f>
        <v>0</v>
      </c>
      <c r="AS231" s="42">
        <f>ROUND(IF(SUM($AM231:AR231)&gt;$M$193,0,IF((SUM($AM231:AR231)+AS41*$M$191)&gt;$M$193,$M$193-SUM($AM231:AR231),AS41*$M$191)),2)</f>
        <v>0</v>
      </c>
      <c r="AT231" s="42">
        <f>ROUND(IF(SUM($AM231:AS231)&gt;$M$193,0,IF((SUM($AM231:AS231)+AT41*$M$191)&gt;$M$193,$M$193-SUM($AM231:AS231),AT41*$M$191)),2)</f>
        <v>0</v>
      </c>
      <c r="AU231" s="42">
        <f>ROUND(IF(SUM($AM231:AT231)&gt;$M$193,0,IF((SUM($AM231:AT231)+AU41*$M$191)&gt;$M$193,$M$193-SUM($AM231:AT231),AU41*$M$191)),2)</f>
        <v>0</v>
      </c>
      <c r="AV231" s="42">
        <f>ROUND(IF(SUM($AM231:AU231)&gt;$M$193,0,IF((SUM($AM231:AU231)+AV41*$M$191)&gt;$M$193,$M$193-SUM($AM231:AU231),AV41*$M$191)),2)</f>
        <v>0</v>
      </c>
      <c r="AW231" s="42">
        <f>ROUND(IF(SUM($AM231:AV231)&gt;$M$193,0,IF((SUM($AM231:AV231)+AW41*$M$191)&gt;$M$193,$M$193-SUM($AM231:AV231),AW41*$M$191)),2)</f>
        <v>0</v>
      </c>
      <c r="AX231" s="42">
        <f>ROUND(IF(SUM($AM231:AW231)&gt;$M$193,0,IF((SUM($AM231:AW231)+AX41*$M$191)&gt;$M$193,$M$193-SUM($AM231:AW231),AX41*$M$191)),2)</f>
        <v>0</v>
      </c>
    </row>
    <row r="232" spans="1:50" x14ac:dyDescent="0.3">
      <c r="A232" s="38" t="str">
        <f>A51</f>
        <v>Contract/Order Admin</v>
      </c>
      <c r="O232" s="42">
        <f>ROUND(IF(SUM($N232:N232)&gt;$M$193,0,IF((SUM($N232:N232)+O42*$M$191)&gt;$M$193,$M$193-SUM($N232:N232),O42*$M$191)),2)</f>
        <v>0</v>
      </c>
      <c r="P232" s="42">
        <f>ROUND(IF(SUM($O232:O232)&gt;$M$193,0,IF((SUM($O232:O232)+P42*$M$191)&gt;$M$193,$M$193-SUM($O232:O232),P42*$M$191)),2)</f>
        <v>0</v>
      </c>
      <c r="Q232" s="42">
        <f>ROUND(IF(SUM($O232:P232)&gt;$M$193,0,IF((SUM($O232:P232)+Q42*$M$191)&gt;$M$193,$M$193-SUM($O232:P232),Q42*$M$191)),2)</f>
        <v>0</v>
      </c>
      <c r="R232" s="42">
        <f>ROUND(IF(SUM($O232:Q232)&gt;$M$193,0,IF((SUM($O232:Q232)+R42*$M$191)&gt;$M$193,$M$193-SUM($O232:Q232),R42*$M$191)),2)</f>
        <v>0</v>
      </c>
      <c r="S232" s="42">
        <f>ROUND(IF(SUM($O232:R232)&gt;$M$193,0,IF((SUM($O232:R232)+S42*$M$191)&gt;$M$193,$M$193-SUM($O232:R232),S42*$M$191)),2)</f>
        <v>0</v>
      </c>
      <c r="T232" s="42">
        <f>ROUND(IF(SUM($O232:S232)&gt;$M$193,0,IF((SUM($O232:S232)+T42*$M$191)&gt;$M$193,$M$193-SUM($O232:S232),T42*$M$191)),2)</f>
        <v>0</v>
      </c>
      <c r="U232" s="42">
        <f>ROUND(IF(SUM($O232:T232)&gt;$M$193,0,IF((SUM($O232:T232)+U42*$M$191)&gt;$M$193,$M$193-SUM($O232:T232),U42*$M$191)),2)</f>
        <v>0</v>
      </c>
      <c r="V232" s="42">
        <f>ROUND(IF(SUM($O232:U232)&gt;$M$193,0,IF((SUM($O232:U232)+V42*$M$191)&gt;$M$193,$M$193-SUM($O232:U232),V42*$M$191)),2)</f>
        <v>0</v>
      </c>
      <c r="W232" s="42">
        <f>ROUND(IF(SUM($O232:V232)&gt;$M$193,0,IF((SUM($O232:V232)+W42*$M$191)&gt;$M$193,$M$193-SUM($O232:V232),W42*$M$191)),2)</f>
        <v>0</v>
      </c>
      <c r="X232" s="42">
        <f>ROUND(IF(SUM($O232:W232)&gt;$M$193,0,IF((SUM($O232:W232)+X42*$M$191)&gt;$M$193,$M$193-SUM($O232:W232),X42*$M$191)),2)</f>
        <v>0</v>
      </c>
      <c r="Y232" s="42">
        <f>ROUND(IF(SUM($O232:X232)&gt;$M$193,0,IF((SUM($O232:X232)+Y42*$M$191)&gt;$M$193,$M$193-SUM($O232:X232),Y42*$M$191)),2)</f>
        <v>0</v>
      </c>
      <c r="Z232" s="42">
        <f>ROUND(IF(SUM($O232:Y232)&gt;$M$193,0,IF((SUM($O232:Y232)+Z42*$M$191)&gt;$M$193,$M$193-SUM($O232:Y232),Z42*$M$191)),2)</f>
        <v>0</v>
      </c>
      <c r="AA232" s="42">
        <f>ROUND(IF(SUM($N232:N232)&gt;$M$193,0,IF((SUM($N232:N232)+AA42*$M$191)&gt;$M$193,$M$193-SUM($N232:N232),AA42*$M$191)),2)</f>
        <v>0</v>
      </c>
      <c r="AB232" s="42">
        <f>ROUND(IF(SUM($AA232:AA232)&gt;$M$193,0,IF((SUM($AA232:AA232)+AB42*$M$191)&gt;$M$193,$M$193-SUM($AA232:AA232),AB42*$M$191)),2)</f>
        <v>0</v>
      </c>
      <c r="AC232" s="42">
        <f>ROUND(IF(SUM($AA232:AB232)&gt;$M$193,0,IF((SUM($AA232:AB232)+AC42*$M$191)&gt;$M$193,$M$193-SUM($AA232:AB232),AC42*$M$191)),2)</f>
        <v>0</v>
      </c>
      <c r="AD232" s="42">
        <f>ROUND(IF(SUM($AA232:AC232)&gt;$M$193,0,IF((SUM($AA232:AC232)+AD42*$M$191)&gt;$M$193,$M$193-SUM($AA232:AC232),AD42*$M$191)),2)</f>
        <v>0</v>
      </c>
      <c r="AE232" s="42">
        <f>ROUND(IF(SUM($AA232:AD232)&gt;$M$193,0,IF((SUM($AA232:AD232)+AE42*$M$191)&gt;$M$193,$M$193-SUM($AA232:AD232),AE42*$M$191)),2)</f>
        <v>0</v>
      </c>
      <c r="AF232" s="42">
        <f>ROUND(IF(SUM($AA232:AE232)&gt;$M$193,0,IF((SUM($AA232:AE232)+AF42*$M$191)&gt;$M$193,$M$193-SUM($AA232:AE232),AF42*$M$191)),2)</f>
        <v>0</v>
      </c>
      <c r="AG232" s="42">
        <f>ROUND(IF(SUM($AA232:AF232)&gt;$M$193,0,IF((SUM($AA232:AF232)+AG42*$M$191)&gt;$M$193,$M$193-SUM($AA232:AF232),AG42*$M$191)),2)</f>
        <v>0</v>
      </c>
      <c r="AH232" s="42">
        <f>ROUND(IF(SUM($AA232:AG232)&gt;$M$193,0,IF((SUM($AA232:AG232)+AH42*$M$191)&gt;$M$193,$M$193-SUM($AA232:AG232),AH42*$M$191)),2)</f>
        <v>0</v>
      </c>
      <c r="AI232" s="42">
        <f>ROUND(IF(SUM($AA232:AH232)&gt;$M$193,0,IF((SUM($AA232:AH232)+AI42*$M$191)&gt;$M$193,$M$193-SUM($AA232:AH232),AI42*$M$191)),2)</f>
        <v>0</v>
      </c>
      <c r="AJ232" s="42">
        <f>ROUND(IF(SUM($AA232:AI232)&gt;$M$193,0,IF((SUM($AA232:AI232)+AJ42*$M$191)&gt;$M$193,$M$193-SUM($AA232:AI232),AJ42*$M$191)),2)</f>
        <v>0</v>
      </c>
      <c r="AK232" s="42">
        <f>ROUND(IF(SUM($AA232:AJ232)&gt;$M$193,0,IF((SUM($AA232:AJ232)+AK42*$M$191)&gt;$M$193,$M$193-SUM($AA232:AJ232),AK42*$M$191)),2)</f>
        <v>0</v>
      </c>
      <c r="AL232" s="42">
        <f>ROUND(IF(SUM($AA232:AK232)&gt;$M$193,0,IF((SUM($AA232:AK232)+AL42*$M$191)&gt;$M$193,$M$193-SUM($AA232:AK232),AL42*$M$191)),2)</f>
        <v>0</v>
      </c>
      <c r="AM232" s="42">
        <f>ROUND(IF(SUM($N232:N232)&gt;$M$193,0,IF((SUM($N232:N232)+AM42*$M$191)&gt;$M$193,$M$193-SUM($N232:N232),AM42*$M$191)),2)</f>
        <v>53.33</v>
      </c>
      <c r="AN232" s="42">
        <f>ROUND(IF(SUM($AM232:AM232)&gt;$M$193,0,IF((SUM($AM232:AM232)+AN42*$M$191)&gt;$M$193,$M$193-SUM($AM232:AM232),AN42*$M$191)),2)</f>
        <v>2.67</v>
      </c>
      <c r="AO232" s="42">
        <f>ROUND(IF(SUM($AM232:AN232)&gt;$M$193,0,IF((SUM($AM232:AN232)+AO42*$M$191)&gt;$M$193,$M$193-SUM($AM232:AN232),AO42*$M$191)),2)</f>
        <v>0</v>
      </c>
      <c r="AP232" s="42">
        <f>ROUND(IF(SUM($AM232:AO232)&gt;$M$193,0,IF((SUM($AM232:AO232)+AP42*$M$191)&gt;$M$193,$M$193-SUM($AM232:AO232),AP42*$M$191)),2)</f>
        <v>0</v>
      </c>
      <c r="AQ232" s="42">
        <f>ROUND(IF(SUM($AM232:AP232)&gt;$M$193,0,IF((SUM($AM232:AP232)+AQ42*$M$191)&gt;$M$193,$M$193-SUM($AM232:AP232),AQ42*$M$191)),2)</f>
        <v>0</v>
      </c>
      <c r="AR232" s="42">
        <f>ROUND(IF(SUM($AM232:AQ232)&gt;$M$193,0,IF((SUM($AM232:AQ232)+AR42*$M$191)&gt;$M$193,$M$193-SUM($AM232:AQ232),AR42*$M$191)),2)</f>
        <v>0</v>
      </c>
      <c r="AS232" s="42">
        <f>ROUND(IF(SUM($AM232:AR232)&gt;$M$193,0,IF((SUM($AM232:AR232)+AS42*$M$191)&gt;$M$193,$M$193-SUM($AM232:AR232),AS42*$M$191)),2)</f>
        <v>0</v>
      </c>
      <c r="AT232" s="42">
        <f>ROUND(IF(SUM($AM232:AS232)&gt;$M$193,0,IF((SUM($AM232:AS232)+AT42*$M$191)&gt;$M$193,$M$193-SUM($AM232:AS232),AT42*$M$191)),2)</f>
        <v>0</v>
      </c>
      <c r="AU232" s="42">
        <f>ROUND(IF(SUM($AM232:AT232)&gt;$M$193,0,IF((SUM($AM232:AT232)+AU42*$M$191)&gt;$M$193,$M$193-SUM($AM232:AT232),AU42*$M$191)),2)</f>
        <v>0</v>
      </c>
      <c r="AV232" s="42">
        <f>ROUND(IF(SUM($AM232:AU232)&gt;$M$193,0,IF((SUM($AM232:AU232)+AV42*$M$191)&gt;$M$193,$M$193-SUM($AM232:AU232),AV42*$M$191)),2)</f>
        <v>0</v>
      </c>
      <c r="AW232" s="42">
        <f>ROUND(IF(SUM($AM232:AV232)&gt;$M$193,0,IF((SUM($AM232:AV232)+AW42*$M$191)&gt;$M$193,$M$193-SUM($AM232:AV232),AW42*$M$191)),2)</f>
        <v>0</v>
      </c>
      <c r="AX232" s="42">
        <f>ROUND(IF(SUM($AM232:AW232)&gt;$M$193,0,IF((SUM($AM232:AW232)+AX42*$M$191)&gt;$M$193,$M$193-SUM($AM232:AW232),AX42*$M$191)),2)</f>
        <v>0</v>
      </c>
    </row>
    <row r="233" spans="1:50" x14ac:dyDescent="0.3">
      <c r="A233" s="38" t="str">
        <f>A52</f>
        <v>Contract/Order Admin</v>
      </c>
      <c r="O233" s="42">
        <f>ROUND(IF(SUM($N233:N233)&gt;$M$193,0,IF((SUM($N233:N233)+O43*$M$191)&gt;$M$193,$M$193-SUM($N233:N233),O43*$M$191)),2)</f>
        <v>0</v>
      </c>
      <c r="P233" s="42">
        <f>ROUND(IF(SUM($O233:O233)&gt;$M$193,0,IF((SUM($O233:O233)+P43*$M$191)&gt;$M$193,$M$193-SUM($O233:O233),P43*$M$191)),2)</f>
        <v>0</v>
      </c>
      <c r="Q233" s="42">
        <f>ROUND(IF(SUM($O233:P233)&gt;$M$193,0,IF((SUM($O233:P233)+Q43*$M$191)&gt;$M$193,$M$193-SUM($O233:P233),Q43*$M$191)),2)</f>
        <v>0</v>
      </c>
      <c r="R233" s="42">
        <f>ROUND(IF(SUM($O233:Q233)&gt;$M$193,0,IF((SUM($O233:Q233)+R43*$M$191)&gt;$M$193,$M$193-SUM($O233:Q233),R43*$M$191)),2)</f>
        <v>0</v>
      </c>
      <c r="S233" s="42">
        <f>ROUND(IF(SUM($O233:R233)&gt;$M$193,0,IF((SUM($O233:R233)+S43*$M$191)&gt;$M$193,$M$193-SUM($O233:R233),S43*$M$191)),2)</f>
        <v>0</v>
      </c>
      <c r="T233" s="42">
        <f>ROUND(IF(SUM($O233:S233)&gt;$M$193,0,IF((SUM($O233:S233)+T43*$M$191)&gt;$M$193,$M$193-SUM($O233:S233),T43*$M$191)),2)</f>
        <v>0</v>
      </c>
      <c r="U233" s="42">
        <f>ROUND(IF(SUM($O233:T233)&gt;$M$193,0,IF((SUM($O233:T233)+U43*$M$191)&gt;$M$193,$M$193-SUM($O233:T233),U43*$M$191)),2)</f>
        <v>0</v>
      </c>
      <c r="V233" s="42">
        <f>ROUND(IF(SUM($O233:U233)&gt;$M$193,0,IF((SUM($O233:U233)+V43*$M$191)&gt;$M$193,$M$193-SUM($O233:U233),V43*$M$191)),2)</f>
        <v>0</v>
      </c>
      <c r="W233" s="42">
        <f>ROUND(IF(SUM($O233:V233)&gt;$M$193,0,IF((SUM($O233:V233)+W43*$M$191)&gt;$M$193,$M$193-SUM($O233:V233),W43*$M$191)),2)</f>
        <v>0</v>
      </c>
      <c r="X233" s="42">
        <f>ROUND(IF(SUM($O233:W233)&gt;$M$193,0,IF((SUM($O233:W233)+X43*$M$191)&gt;$M$193,$M$193-SUM($O233:W233),X43*$M$191)),2)</f>
        <v>0</v>
      </c>
      <c r="Y233" s="42">
        <f>ROUND(IF(SUM($O233:X233)&gt;$M$193,0,IF((SUM($O233:X233)+Y43*$M$191)&gt;$M$193,$M$193-SUM($O233:X233),Y43*$M$191)),2)</f>
        <v>0</v>
      </c>
      <c r="Z233" s="42">
        <f>ROUND(IF(SUM($O233:Y233)&gt;$M$193,0,IF((SUM($O233:Y233)+Z43*$M$191)&gt;$M$193,$M$193-SUM($O233:Y233),Z43*$M$191)),2)</f>
        <v>0</v>
      </c>
      <c r="AA233" s="42">
        <f>ROUND(IF(SUM($N233:N233)&gt;$M$193,0,IF((SUM($N233:N233)+AA43*$M$191)&gt;$M$193,$M$193-SUM($N233:N233),AA43*$M$191)),2)</f>
        <v>0</v>
      </c>
      <c r="AB233" s="42">
        <f>ROUND(IF(SUM($AA233:AA233)&gt;$M$193,0,IF((SUM($AA233:AA233)+AB43*$M$191)&gt;$M$193,$M$193-SUM($AA233:AA233),AB43*$M$191)),2)</f>
        <v>0</v>
      </c>
      <c r="AC233" s="42">
        <f>ROUND(IF(SUM($AA233:AB233)&gt;$M$193,0,IF((SUM($AA233:AB233)+AC43*$M$191)&gt;$M$193,$M$193-SUM($AA233:AB233),AC43*$M$191)),2)</f>
        <v>0</v>
      </c>
      <c r="AD233" s="42">
        <f>ROUND(IF(SUM($AA233:AC233)&gt;$M$193,0,IF((SUM($AA233:AC233)+AD43*$M$191)&gt;$M$193,$M$193-SUM($AA233:AC233),AD43*$M$191)),2)</f>
        <v>0</v>
      </c>
      <c r="AE233" s="42">
        <f>ROUND(IF(SUM($AA233:AD233)&gt;$M$193,0,IF((SUM($AA233:AD233)+AE43*$M$191)&gt;$M$193,$M$193-SUM($AA233:AD233),AE43*$M$191)),2)</f>
        <v>0</v>
      </c>
      <c r="AF233" s="42">
        <f>ROUND(IF(SUM($AA233:AE233)&gt;$M$193,0,IF((SUM($AA233:AE233)+AF43*$M$191)&gt;$M$193,$M$193-SUM($AA233:AE233),AF43*$M$191)),2)</f>
        <v>0</v>
      </c>
      <c r="AG233" s="42">
        <f>ROUND(IF(SUM($AA233:AF233)&gt;$M$193,0,IF((SUM($AA233:AF233)+AG43*$M$191)&gt;$M$193,$M$193-SUM($AA233:AF233),AG43*$M$191)),2)</f>
        <v>0</v>
      </c>
      <c r="AH233" s="42">
        <f>ROUND(IF(SUM($AA233:AG233)&gt;$M$193,0,IF((SUM($AA233:AG233)+AH43*$M$191)&gt;$M$193,$M$193-SUM($AA233:AG233),AH43*$M$191)),2)</f>
        <v>0</v>
      </c>
      <c r="AI233" s="42">
        <f>ROUND(IF(SUM($AA233:AH233)&gt;$M$193,0,IF((SUM($AA233:AH233)+AI43*$M$191)&gt;$M$193,$M$193-SUM($AA233:AH233),AI43*$M$191)),2)</f>
        <v>0</v>
      </c>
      <c r="AJ233" s="42">
        <f>ROUND(IF(SUM($AA233:AI233)&gt;$M$193,0,IF((SUM($AA233:AI233)+AJ43*$M$191)&gt;$M$193,$M$193-SUM($AA233:AI233),AJ43*$M$191)),2)</f>
        <v>0</v>
      </c>
      <c r="AK233" s="42">
        <f>ROUND(IF(SUM($AA233:AJ233)&gt;$M$193,0,IF((SUM($AA233:AJ233)+AK43*$M$191)&gt;$M$193,$M$193-SUM($AA233:AJ233),AK43*$M$191)),2)</f>
        <v>0</v>
      </c>
      <c r="AL233" s="42">
        <f>ROUND(IF(SUM($AA233:AK233)&gt;$M$193,0,IF((SUM($AA233:AK233)+AL43*$M$191)&gt;$M$193,$M$193-SUM($AA233:AK233),AL43*$M$191)),2)</f>
        <v>0</v>
      </c>
      <c r="AM233" s="42">
        <f>ROUND(IF(SUM($N233:N233)&gt;$M$193,0,IF((SUM($N233:N233)+AM43*$M$191)&gt;$M$193,$M$193-SUM($N233:N233),AM43*$M$191)),2)</f>
        <v>53.33</v>
      </c>
      <c r="AN233" s="42">
        <f>ROUND(IF(SUM($AM233:AM233)&gt;$M$193,0,IF((SUM($AM233:AM233)+AN43*$M$191)&gt;$M$193,$M$193-SUM($AM233:AM233),AN43*$M$191)),2)</f>
        <v>2.67</v>
      </c>
      <c r="AO233" s="42">
        <f>ROUND(IF(SUM($AM233:AN233)&gt;$M$193,0,IF((SUM($AM233:AN233)+AO43*$M$191)&gt;$M$193,$M$193-SUM($AM233:AN233),AO43*$M$191)),2)</f>
        <v>0</v>
      </c>
      <c r="AP233" s="42">
        <f>ROUND(IF(SUM($AM233:AO233)&gt;$M$193,0,IF((SUM($AM233:AO233)+AP43*$M$191)&gt;$M$193,$M$193-SUM($AM233:AO233),AP43*$M$191)),2)</f>
        <v>0</v>
      </c>
      <c r="AQ233" s="42">
        <f>ROUND(IF(SUM($AM233:AP233)&gt;$M$193,0,IF((SUM($AM233:AP233)+AQ43*$M$191)&gt;$M$193,$M$193-SUM($AM233:AP233),AQ43*$M$191)),2)</f>
        <v>0</v>
      </c>
      <c r="AR233" s="42">
        <f>ROUND(IF(SUM($AM233:AQ233)&gt;$M$193,0,IF((SUM($AM233:AQ233)+AR43*$M$191)&gt;$M$193,$M$193-SUM($AM233:AQ233),AR43*$M$191)),2)</f>
        <v>0</v>
      </c>
      <c r="AS233" s="42">
        <f>ROUND(IF(SUM($AM233:AR233)&gt;$M$193,0,IF((SUM($AM233:AR233)+AS43*$M$191)&gt;$M$193,$M$193-SUM($AM233:AR233),AS43*$M$191)),2)</f>
        <v>0</v>
      </c>
      <c r="AT233" s="42">
        <f>ROUND(IF(SUM($AM233:AS233)&gt;$M$193,0,IF((SUM($AM233:AS233)+AT43*$M$191)&gt;$M$193,$M$193-SUM($AM233:AS233),AT43*$M$191)),2)</f>
        <v>0</v>
      </c>
      <c r="AU233" s="42">
        <f>ROUND(IF(SUM($AM233:AT233)&gt;$M$193,0,IF((SUM($AM233:AT233)+AU43*$M$191)&gt;$M$193,$M$193-SUM($AM233:AT233),AU43*$M$191)),2)</f>
        <v>0</v>
      </c>
      <c r="AV233" s="42">
        <f>ROUND(IF(SUM($AM233:AU233)&gt;$M$193,0,IF((SUM($AM233:AU233)+AV43*$M$191)&gt;$M$193,$M$193-SUM($AM233:AU233),AV43*$M$191)),2)</f>
        <v>0</v>
      </c>
      <c r="AW233" s="42">
        <f>ROUND(IF(SUM($AM233:AV233)&gt;$M$193,0,IF((SUM($AM233:AV233)+AW43*$M$191)&gt;$M$193,$M$193-SUM($AM233:AV233),AW43*$M$191)),2)</f>
        <v>0</v>
      </c>
      <c r="AX233" s="42">
        <f>ROUND(IF(SUM($AM233:AW233)&gt;$M$193,0,IF((SUM($AM233:AW233)+AX43*$M$191)&gt;$M$193,$M$193-SUM($AM233:AW233),AX43*$M$191)),2)</f>
        <v>0</v>
      </c>
    </row>
    <row r="235" spans="1:50" x14ac:dyDescent="0.3">
      <c r="O235" s="43">
        <f t="shared" ref="O235:AX235" si="72">SUM(O194:O234)</f>
        <v>109.33</v>
      </c>
      <c r="P235" s="43">
        <f t="shared" si="72"/>
        <v>56</v>
      </c>
      <c r="Q235" s="43">
        <f t="shared" si="72"/>
        <v>26</v>
      </c>
      <c r="R235" s="43">
        <f t="shared" si="72"/>
        <v>23.33</v>
      </c>
      <c r="S235" s="43">
        <f t="shared" si="72"/>
        <v>172</v>
      </c>
      <c r="T235" s="43">
        <f t="shared" si="72"/>
        <v>5.34</v>
      </c>
      <c r="U235" s="43">
        <f t="shared" si="72"/>
        <v>0</v>
      </c>
      <c r="V235" s="43">
        <f t="shared" si="72"/>
        <v>109.33</v>
      </c>
      <c r="W235" s="43">
        <f t="shared" si="72"/>
        <v>2.67</v>
      </c>
      <c r="X235" s="43">
        <f t="shared" si="72"/>
        <v>53.33</v>
      </c>
      <c r="Y235" s="43">
        <f t="shared" si="72"/>
        <v>2.67</v>
      </c>
      <c r="Z235" s="43">
        <f t="shared" si="72"/>
        <v>53.33</v>
      </c>
      <c r="AA235" s="43">
        <f t="shared" si="72"/>
        <v>649.30999999999995</v>
      </c>
      <c r="AB235" s="43">
        <f t="shared" si="72"/>
        <v>158.01999999999998</v>
      </c>
      <c r="AC235" s="43">
        <f t="shared" si="72"/>
        <v>63.33</v>
      </c>
      <c r="AD235" s="43">
        <f t="shared" si="72"/>
        <v>25.34</v>
      </c>
      <c r="AE235" s="43">
        <f t="shared" si="72"/>
        <v>0</v>
      </c>
      <c r="AF235" s="43">
        <f t="shared" si="72"/>
        <v>0</v>
      </c>
      <c r="AG235" s="43">
        <f t="shared" si="72"/>
        <v>53.33</v>
      </c>
      <c r="AH235" s="43">
        <f t="shared" si="72"/>
        <v>2.67</v>
      </c>
      <c r="AI235" s="43">
        <f t="shared" si="72"/>
        <v>0</v>
      </c>
      <c r="AJ235" s="43">
        <f t="shared" si="72"/>
        <v>0</v>
      </c>
      <c r="AK235" s="43">
        <f t="shared" si="72"/>
        <v>0</v>
      </c>
      <c r="AL235" s="43">
        <f t="shared" si="72"/>
        <v>0</v>
      </c>
      <c r="AM235" s="43">
        <f t="shared" si="72"/>
        <v>1558.12</v>
      </c>
      <c r="AN235" s="43">
        <f t="shared" si="72"/>
        <v>295.20000000000005</v>
      </c>
      <c r="AO235" s="43">
        <f t="shared" si="72"/>
        <v>130.68</v>
      </c>
      <c r="AP235" s="43">
        <f t="shared" si="72"/>
        <v>144</v>
      </c>
      <c r="AQ235" s="43">
        <f t="shared" si="72"/>
        <v>112</v>
      </c>
      <c r="AR235" s="43">
        <f t="shared" si="72"/>
        <v>0</v>
      </c>
      <c r="AS235" s="43">
        <f t="shared" si="72"/>
        <v>0</v>
      </c>
      <c r="AT235" s="43">
        <f t="shared" si="72"/>
        <v>0</v>
      </c>
      <c r="AU235" s="43">
        <f t="shared" si="72"/>
        <v>0</v>
      </c>
      <c r="AV235" s="43">
        <f t="shared" si="72"/>
        <v>0</v>
      </c>
      <c r="AW235" s="43">
        <f t="shared" si="72"/>
        <v>0</v>
      </c>
      <c r="AX235" s="43">
        <f t="shared" si="72"/>
        <v>0</v>
      </c>
    </row>
    <row r="240" spans="1:50" x14ac:dyDescent="0.3">
      <c r="B240" s="26"/>
      <c r="C240" s="29"/>
      <c r="D240" s="29"/>
      <c r="E240" s="29"/>
      <c r="F240" s="29"/>
      <c r="G240" s="29"/>
      <c r="H240" s="29"/>
      <c r="I240" s="29"/>
      <c r="J240" s="29"/>
      <c r="K240" s="29"/>
      <c r="L240" s="29"/>
      <c r="M240" s="29"/>
      <c r="N240" s="29"/>
    </row>
    <row r="241" spans="2:14" x14ac:dyDescent="0.3">
      <c r="B241" s="26"/>
      <c r="C241" s="29"/>
      <c r="D241" s="29"/>
      <c r="E241" s="29"/>
      <c r="F241" s="29"/>
      <c r="G241" s="29"/>
      <c r="H241" s="29"/>
      <c r="I241" s="29"/>
      <c r="J241" s="29"/>
      <c r="K241" s="29"/>
      <c r="L241" s="29"/>
      <c r="M241" s="29"/>
      <c r="N241" s="29"/>
    </row>
    <row r="244" spans="2:14" x14ac:dyDescent="0.3">
      <c r="B244" s="26"/>
      <c r="C244" s="29"/>
      <c r="D244" s="29"/>
      <c r="E244" s="29"/>
      <c r="F244" s="29"/>
      <c r="G244" s="29"/>
      <c r="H244" s="29"/>
      <c r="I244" s="29"/>
      <c r="J244" s="29"/>
      <c r="K244" s="29"/>
      <c r="L244" s="29"/>
      <c r="M244" s="29"/>
      <c r="N244" s="29"/>
    </row>
    <row r="245" spans="2:14" x14ac:dyDescent="0.3">
      <c r="B245" s="26"/>
      <c r="C245" s="29"/>
      <c r="D245" s="29"/>
      <c r="E245" s="29"/>
      <c r="F245" s="29"/>
      <c r="G245" s="29"/>
      <c r="H245" s="29"/>
      <c r="I245" s="29"/>
      <c r="J245" s="29"/>
      <c r="K245" s="29"/>
      <c r="L245" s="29"/>
      <c r="M245" s="29"/>
      <c r="N245" s="29"/>
    </row>
    <row r="246" spans="2:14" x14ac:dyDescent="0.3">
      <c r="B246" s="26"/>
      <c r="C246" s="29"/>
      <c r="D246" s="29"/>
      <c r="E246" s="29"/>
      <c r="F246" s="29"/>
      <c r="G246" s="29"/>
      <c r="H246" s="29"/>
      <c r="I246" s="29"/>
      <c r="J246" s="29"/>
      <c r="K246" s="29"/>
      <c r="L246" s="29"/>
      <c r="M246" s="29"/>
      <c r="N246" s="29"/>
    </row>
    <row r="247" spans="2:14" x14ac:dyDescent="0.3">
      <c r="B247" s="26"/>
      <c r="C247" s="29"/>
      <c r="D247" s="29"/>
      <c r="E247" s="29"/>
      <c r="F247" s="29"/>
      <c r="G247" s="29"/>
      <c r="H247" s="29"/>
      <c r="I247" s="29"/>
      <c r="J247" s="29"/>
      <c r="K247" s="29"/>
      <c r="L247" s="29"/>
      <c r="M247" s="29"/>
      <c r="N247" s="29"/>
    </row>
    <row r="248" spans="2:14" x14ac:dyDescent="0.3">
      <c r="B248" s="26"/>
      <c r="C248" s="29"/>
      <c r="D248" s="29"/>
      <c r="E248" s="29"/>
      <c r="F248" s="29"/>
      <c r="G248" s="29"/>
      <c r="H248" s="29"/>
      <c r="I248" s="29"/>
      <c r="J248" s="29"/>
      <c r="K248" s="29"/>
      <c r="L248" s="29"/>
      <c r="M248" s="29"/>
      <c r="N248" s="29"/>
    </row>
    <row r="249" spans="2:14" x14ac:dyDescent="0.3">
      <c r="B249" s="26"/>
      <c r="C249" s="29"/>
      <c r="D249" s="29"/>
      <c r="E249" s="29"/>
      <c r="F249" s="29"/>
      <c r="G249" s="29"/>
      <c r="H249" s="29"/>
      <c r="I249" s="29"/>
      <c r="J249" s="29"/>
      <c r="K249" s="29"/>
      <c r="L249" s="29"/>
      <c r="M249" s="29"/>
      <c r="N249" s="29"/>
    </row>
    <row r="250" spans="2:14" x14ac:dyDescent="0.3">
      <c r="B250" s="26"/>
      <c r="C250" s="29"/>
      <c r="D250" s="29"/>
      <c r="E250" s="29"/>
      <c r="F250" s="29"/>
      <c r="G250" s="29"/>
      <c r="H250" s="29"/>
      <c r="I250" s="29"/>
      <c r="J250" s="29"/>
      <c r="K250" s="29"/>
      <c r="L250" s="29"/>
      <c r="M250" s="29"/>
      <c r="N250" s="29"/>
    </row>
    <row r="251" spans="2:14" x14ac:dyDescent="0.3">
      <c r="B251" s="26"/>
      <c r="C251" s="29"/>
      <c r="D251" s="29"/>
      <c r="E251" s="29"/>
      <c r="F251" s="29"/>
      <c r="G251" s="29"/>
      <c r="H251" s="29"/>
      <c r="I251" s="29"/>
      <c r="J251" s="29"/>
      <c r="K251" s="29"/>
      <c r="L251" s="29"/>
      <c r="M251" s="29"/>
      <c r="N251" s="29"/>
    </row>
    <row r="252" spans="2:14" x14ac:dyDescent="0.3">
      <c r="B252" s="26"/>
      <c r="C252" s="29"/>
      <c r="D252" s="29"/>
      <c r="E252" s="29"/>
      <c r="F252" s="29"/>
      <c r="G252" s="29"/>
      <c r="H252" s="29"/>
      <c r="I252" s="29"/>
      <c r="J252" s="29"/>
      <c r="K252" s="29"/>
      <c r="L252" s="29"/>
      <c r="M252" s="29"/>
      <c r="N252" s="29"/>
    </row>
    <row r="253" spans="2:14" x14ac:dyDescent="0.3">
      <c r="B253" s="26"/>
      <c r="C253" s="29"/>
      <c r="D253" s="29"/>
      <c r="E253" s="29"/>
      <c r="F253" s="29"/>
      <c r="G253" s="29"/>
      <c r="H253" s="29"/>
      <c r="I253" s="29"/>
      <c r="J253" s="29"/>
      <c r="K253" s="29"/>
      <c r="L253" s="29"/>
      <c r="M253" s="29"/>
      <c r="N253" s="29"/>
    </row>
    <row r="254" spans="2:14" x14ac:dyDescent="0.3">
      <c r="B254" s="26"/>
      <c r="C254" s="29"/>
      <c r="D254" s="29"/>
      <c r="E254" s="29"/>
      <c r="F254" s="29"/>
      <c r="G254" s="29"/>
      <c r="H254" s="29"/>
      <c r="I254" s="29"/>
      <c r="J254" s="29"/>
      <c r="K254" s="29"/>
      <c r="L254" s="29"/>
      <c r="M254" s="29"/>
      <c r="N254" s="29"/>
    </row>
    <row r="255" spans="2:14" x14ac:dyDescent="0.3">
      <c r="B255" s="26"/>
      <c r="C255" s="29"/>
      <c r="D255" s="29"/>
      <c r="E255" s="29"/>
      <c r="F255" s="29"/>
      <c r="G255" s="29"/>
      <c r="H255" s="29"/>
      <c r="I255" s="29"/>
      <c r="J255" s="29"/>
      <c r="K255" s="29"/>
      <c r="L255" s="29"/>
      <c r="M255" s="29"/>
      <c r="N255" s="29"/>
    </row>
    <row r="256" spans="2:14" x14ac:dyDescent="0.3">
      <c r="B256" s="26"/>
      <c r="C256" s="29"/>
      <c r="D256" s="29"/>
      <c r="E256" s="29"/>
      <c r="F256" s="29"/>
      <c r="G256" s="29"/>
      <c r="H256" s="29"/>
      <c r="I256" s="29"/>
      <c r="J256" s="29"/>
      <c r="K256" s="29"/>
      <c r="L256" s="29"/>
      <c r="M256" s="29"/>
      <c r="N256" s="29"/>
    </row>
    <row r="257" spans="2:14" x14ac:dyDescent="0.3">
      <c r="B257" s="26"/>
      <c r="C257" s="29"/>
      <c r="D257" s="29"/>
      <c r="E257" s="29"/>
      <c r="F257" s="29"/>
      <c r="G257" s="29"/>
      <c r="H257" s="29"/>
      <c r="I257" s="29"/>
      <c r="J257" s="29"/>
      <c r="K257" s="29"/>
      <c r="L257" s="29"/>
      <c r="M257" s="29"/>
      <c r="N257" s="29"/>
    </row>
    <row r="258" spans="2:14" x14ac:dyDescent="0.3">
      <c r="B258" s="26"/>
      <c r="C258" s="29"/>
      <c r="D258" s="29"/>
      <c r="E258" s="29"/>
      <c r="F258" s="29"/>
      <c r="G258" s="29"/>
      <c r="H258" s="29"/>
      <c r="I258" s="29"/>
      <c r="J258" s="29"/>
      <c r="K258" s="29"/>
      <c r="L258" s="29"/>
      <c r="M258" s="29"/>
      <c r="N258" s="29"/>
    </row>
    <row r="259" spans="2:14" x14ac:dyDescent="0.3">
      <c r="B259" s="26"/>
      <c r="C259" s="29"/>
      <c r="D259" s="29"/>
      <c r="E259" s="29"/>
      <c r="F259" s="29"/>
      <c r="G259" s="29"/>
      <c r="H259" s="29"/>
      <c r="I259" s="29"/>
      <c r="J259" s="29"/>
      <c r="K259" s="29"/>
      <c r="L259" s="29"/>
      <c r="M259" s="29"/>
      <c r="N259" s="29"/>
    </row>
    <row r="260" spans="2:14" x14ac:dyDescent="0.3">
      <c r="B260" s="26"/>
      <c r="C260" s="29"/>
      <c r="D260" s="29"/>
      <c r="E260" s="29"/>
      <c r="F260" s="29"/>
      <c r="G260" s="29"/>
      <c r="H260" s="29"/>
      <c r="I260" s="29"/>
      <c r="J260" s="29"/>
      <c r="K260" s="29"/>
      <c r="L260" s="29"/>
      <c r="M260" s="29"/>
      <c r="N260" s="29"/>
    </row>
    <row r="261" spans="2:14" x14ac:dyDescent="0.3">
      <c r="B261" s="26"/>
      <c r="C261" s="29"/>
      <c r="D261" s="29"/>
      <c r="E261" s="29"/>
      <c r="F261" s="29"/>
      <c r="G261" s="29"/>
      <c r="H261" s="29"/>
      <c r="I261" s="29"/>
      <c r="J261" s="29"/>
      <c r="K261" s="29"/>
      <c r="L261" s="29"/>
      <c r="M261" s="29"/>
      <c r="N261" s="29"/>
    </row>
    <row r="262" spans="2:14" x14ac:dyDescent="0.3">
      <c r="B262" s="26"/>
      <c r="C262" s="29"/>
      <c r="D262" s="29"/>
      <c r="E262" s="29"/>
      <c r="F262" s="29"/>
      <c r="G262" s="29"/>
      <c r="H262" s="29"/>
      <c r="I262" s="29"/>
      <c r="J262" s="29"/>
      <c r="K262" s="29"/>
      <c r="L262" s="29"/>
      <c r="M262" s="29"/>
      <c r="N262" s="29"/>
    </row>
    <row r="263" spans="2:14" x14ac:dyDescent="0.3">
      <c r="B263" s="26"/>
      <c r="C263" s="29"/>
      <c r="D263" s="29"/>
      <c r="E263" s="29"/>
      <c r="F263" s="29"/>
      <c r="G263" s="29"/>
      <c r="H263" s="29"/>
      <c r="I263" s="29"/>
      <c r="J263" s="29"/>
      <c r="K263" s="29"/>
      <c r="L263" s="29"/>
      <c r="M263" s="29"/>
      <c r="N263" s="29"/>
    </row>
    <row r="264" spans="2:14" x14ac:dyDescent="0.3">
      <c r="B264" s="26"/>
      <c r="C264" s="29"/>
      <c r="D264" s="29"/>
      <c r="E264" s="29"/>
      <c r="F264" s="29"/>
      <c r="G264" s="29"/>
      <c r="H264" s="29"/>
      <c r="I264" s="29"/>
      <c r="J264" s="29"/>
      <c r="K264" s="29"/>
      <c r="L264" s="29"/>
      <c r="M264" s="29"/>
      <c r="N264" s="29"/>
    </row>
    <row r="265" spans="2:14" x14ac:dyDescent="0.3">
      <c r="B265" s="26"/>
      <c r="C265" s="29"/>
      <c r="D265" s="29"/>
      <c r="E265" s="29"/>
      <c r="F265" s="29"/>
      <c r="G265" s="29"/>
      <c r="H265" s="29"/>
      <c r="I265" s="29"/>
      <c r="J265" s="29"/>
      <c r="K265" s="29"/>
      <c r="L265" s="29"/>
      <c r="M265" s="29"/>
      <c r="N265" s="29"/>
    </row>
    <row r="266" spans="2:14" x14ac:dyDescent="0.3">
      <c r="B266" s="26"/>
      <c r="C266" s="29"/>
      <c r="D266" s="29"/>
      <c r="E266" s="29"/>
      <c r="F266" s="29"/>
      <c r="G266" s="29"/>
      <c r="H266" s="29"/>
      <c r="I266" s="29"/>
      <c r="J266" s="29"/>
      <c r="K266" s="29"/>
      <c r="L266" s="29"/>
      <c r="M266" s="29"/>
      <c r="N266" s="29"/>
    </row>
    <row r="267" spans="2:14" x14ac:dyDescent="0.3">
      <c r="B267" s="26"/>
      <c r="C267" s="29"/>
      <c r="D267" s="29"/>
      <c r="E267" s="29"/>
      <c r="F267" s="29"/>
      <c r="G267" s="29"/>
      <c r="H267" s="29"/>
      <c r="I267" s="29"/>
      <c r="J267" s="29"/>
      <c r="K267" s="29"/>
      <c r="L267" s="29"/>
      <c r="M267" s="29"/>
      <c r="N267" s="29"/>
    </row>
    <row r="268" spans="2:14" x14ac:dyDescent="0.3">
      <c r="B268" s="26"/>
      <c r="C268" s="29"/>
      <c r="D268" s="29"/>
      <c r="E268" s="29"/>
      <c r="F268" s="29"/>
      <c r="G268" s="29"/>
      <c r="H268" s="29"/>
      <c r="I268" s="29"/>
      <c r="J268" s="29"/>
      <c r="K268" s="29"/>
      <c r="L268" s="29"/>
      <c r="M268" s="29"/>
      <c r="N268" s="29"/>
    </row>
    <row r="269" spans="2:14" x14ac:dyDescent="0.3">
      <c r="B269" s="26"/>
      <c r="C269" s="29"/>
      <c r="D269" s="29"/>
      <c r="E269" s="29"/>
      <c r="F269" s="29"/>
      <c r="G269" s="29"/>
      <c r="H269" s="29"/>
      <c r="I269" s="29"/>
      <c r="J269" s="29"/>
      <c r="K269" s="29"/>
      <c r="L269" s="29"/>
      <c r="M269" s="29"/>
      <c r="N269" s="29"/>
    </row>
    <row r="270" spans="2:14" x14ac:dyDescent="0.3">
      <c r="B270" s="26"/>
      <c r="C270" s="29"/>
      <c r="D270" s="29"/>
      <c r="E270" s="29"/>
      <c r="F270" s="29"/>
      <c r="G270" s="29"/>
      <c r="H270" s="29"/>
      <c r="I270" s="29"/>
      <c r="J270" s="29"/>
      <c r="K270" s="29"/>
      <c r="L270" s="29"/>
      <c r="M270" s="29"/>
      <c r="N270" s="29"/>
    </row>
    <row r="271" spans="2:14" x14ac:dyDescent="0.3">
      <c r="B271" s="26"/>
      <c r="C271" s="29"/>
      <c r="D271" s="29"/>
      <c r="E271" s="29"/>
      <c r="F271" s="29"/>
      <c r="G271" s="29"/>
      <c r="H271" s="29"/>
      <c r="I271" s="29"/>
      <c r="J271" s="29"/>
      <c r="K271" s="29"/>
      <c r="L271" s="29"/>
      <c r="M271" s="29"/>
      <c r="N271" s="29"/>
    </row>
    <row r="272" spans="2:14" x14ac:dyDescent="0.3">
      <c r="B272" s="26"/>
      <c r="C272" s="29"/>
      <c r="D272" s="29"/>
      <c r="E272" s="29"/>
      <c r="F272" s="29"/>
      <c r="G272" s="29"/>
      <c r="H272" s="29"/>
      <c r="I272" s="29"/>
      <c r="J272" s="29"/>
      <c r="K272" s="29"/>
      <c r="L272" s="29"/>
      <c r="M272" s="29"/>
      <c r="N272" s="29"/>
    </row>
    <row r="273" spans="2:14" x14ac:dyDescent="0.3">
      <c r="B273" s="26"/>
      <c r="C273" s="29"/>
      <c r="D273" s="29"/>
      <c r="E273" s="29"/>
      <c r="F273" s="29"/>
      <c r="G273" s="29"/>
      <c r="H273" s="29"/>
      <c r="I273" s="29"/>
      <c r="J273" s="29"/>
      <c r="K273" s="29"/>
      <c r="L273" s="29"/>
      <c r="M273" s="29"/>
      <c r="N273" s="29"/>
    </row>
    <row r="274" spans="2:14" x14ac:dyDescent="0.3">
      <c r="B274" s="26"/>
      <c r="C274" s="29"/>
      <c r="D274" s="29"/>
      <c r="E274" s="29"/>
      <c r="F274" s="29"/>
      <c r="G274" s="29"/>
      <c r="H274" s="29"/>
      <c r="I274" s="29"/>
      <c r="J274" s="29"/>
      <c r="K274" s="29"/>
      <c r="L274" s="29"/>
      <c r="M274" s="29"/>
      <c r="N274" s="29"/>
    </row>
    <row r="275" spans="2:14" x14ac:dyDescent="0.3">
      <c r="B275" s="26"/>
      <c r="C275" s="29"/>
      <c r="D275" s="29"/>
      <c r="E275" s="29"/>
      <c r="F275" s="29"/>
      <c r="G275" s="29"/>
      <c r="H275" s="29"/>
      <c r="I275" s="29"/>
      <c r="J275" s="29"/>
      <c r="K275" s="29"/>
      <c r="L275" s="29"/>
      <c r="M275" s="29"/>
      <c r="N275" s="29"/>
    </row>
    <row r="276" spans="2:14" x14ac:dyDescent="0.3">
      <c r="B276" s="26"/>
      <c r="C276" s="29"/>
      <c r="D276" s="29"/>
      <c r="E276" s="29"/>
      <c r="F276" s="29"/>
      <c r="G276" s="29"/>
      <c r="H276" s="29"/>
      <c r="I276" s="29"/>
      <c r="J276" s="29"/>
      <c r="K276" s="29"/>
      <c r="L276" s="29"/>
      <c r="M276" s="29"/>
      <c r="N276" s="29"/>
    </row>
    <row r="277" spans="2:14" x14ac:dyDescent="0.3">
      <c r="B277" s="26"/>
      <c r="C277" s="29"/>
      <c r="D277" s="29"/>
      <c r="E277" s="29"/>
      <c r="F277" s="29"/>
      <c r="G277" s="29"/>
      <c r="H277" s="29"/>
      <c r="I277" s="29"/>
      <c r="J277" s="29"/>
      <c r="K277" s="29"/>
      <c r="L277" s="29"/>
      <c r="M277" s="29"/>
      <c r="N277" s="29"/>
    </row>
    <row r="278" spans="2:14" x14ac:dyDescent="0.3">
      <c r="B278" s="26"/>
      <c r="C278" s="29"/>
      <c r="D278" s="29"/>
      <c r="E278" s="29"/>
      <c r="F278" s="29"/>
      <c r="G278" s="29"/>
      <c r="H278" s="29"/>
      <c r="I278" s="29"/>
      <c r="J278" s="29"/>
      <c r="K278" s="29"/>
      <c r="L278" s="29"/>
      <c r="M278" s="29"/>
      <c r="N278" s="29"/>
    </row>
    <row r="279" spans="2:14" x14ac:dyDescent="0.3">
      <c r="B279" s="26"/>
      <c r="C279" s="29"/>
      <c r="D279" s="29"/>
      <c r="E279" s="29"/>
      <c r="F279" s="29"/>
      <c r="G279" s="29"/>
      <c r="H279" s="29"/>
      <c r="I279" s="29"/>
      <c r="J279" s="29"/>
      <c r="K279" s="29"/>
      <c r="L279" s="29"/>
      <c r="M279" s="29"/>
      <c r="N279" s="29"/>
    </row>
    <row r="280" spans="2:14" x14ac:dyDescent="0.3">
      <c r="B280" s="26"/>
      <c r="C280" s="29"/>
      <c r="D280" s="29"/>
      <c r="E280" s="29"/>
      <c r="F280" s="29"/>
      <c r="G280" s="29"/>
      <c r="H280" s="29"/>
      <c r="I280" s="29"/>
      <c r="J280" s="29"/>
      <c r="K280" s="29"/>
      <c r="L280" s="29"/>
      <c r="M280" s="29"/>
      <c r="N280" s="29"/>
    </row>
    <row r="281" spans="2:14" x14ac:dyDescent="0.3">
      <c r="B281" s="26"/>
      <c r="C281" s="29"/>
      <c r="D281" s="29"/>
      <c r="E281" s="29"/>
      <c r="F281" s="29"/>
      <c r="G281" s="29"/>
      <c r="H281" s="29"/>
      <c r="I281" s="29"/>
      <c r="J281" s="29"/>
      <c r="K281" s="29"/>
      <c r="L281" s="29"/>
      <c r="M281" s="29"/>
      <c r="N281" s="29"/>
    </row>
    <row r="282" spans="2:14" x14ac:dyDescent="0.3">
      <c r="B282" s="26"/>
      <c r="C282" s="29"/>
      <c r="D282" s="29"/>
      <c r="E282" s="29"/>
      <c r="F282" s="29"/>
      <c r="G282" s="29"/>
      <c r="H282" s="29"/>
      <c r="I282" s="29"/>
      <c r="J282" s="29"/>
      <c r="K282" s="29"/>
      <c r="L282" s="29"/>
      <c r="M282" s="29"/>
      <c r="N282" s="29"/>
    </row>
    <row r="283" spans="2:14" x14ac:dyDescent="0.3">
      <c r="B283" s="26"/>
      <c r="C283" s="29"/>
      <c r="D283" s="29"/>
      <c r="E283" s="29"/>
      <c r="F283" s="29"/>
      <c r="G283" s="29"/>
      <c r="H283" s="29"/>
      <c r="I283" s="29"/>
      <c r="J283" s="29"/>
      <c r="K283" s="29"/>
      <c r="L283" s="29"/>
      <c r="M283" s="29"/>
      <c r="N283" s="29"/>
    </row>
    <row r="284" spans="2:14" x14ac:dyDescent="0.3">
      <c r="B284" s="26"/>
      <c r="C284" s="29"/>
      <c r="D284" s="29"/>
      <c r="E284" s="29"/>
      <c r="F284" s="29"/>
      <c r="G284" s="29"/>
      <c r="H284" s="29"/>
      <c r="I284" s="29"/>
      <c r="J284" s="29"/>
      <c r="K284" s="29"/>
      <c r="L284" s="29"/>
      <c r="M284" s="29"/>
      <c r="N284" s="29"/>
    </row>
    <row r="285" spans="2:14" x14ac:dyDescent="0.3">
      <c r="B285" s="26"/>
      <c r="C285" s="29"/>
      <c r="D285" s="29"/>
      <c r="E285" s="29"/>
      <c r="F285" s="29"/>
      <c r="G285" s="29"/>
      <c r="H285" s="29"/>
      <c r="I285" s="29"/>
      <c r="J285" s="29"/>
      <c r="K285" s="29"/>
      <c r="L285" s="29"/>
      <c r="M285" s="29"/>
      <c r="N285" s="29"/>
    </row>
    <row r="286" spans="2:14" x14ac:dyDescent="0.3">
      <c r="B286" s="26"/>
      <c r="C286" s="29"/>
      <c r="D286" s="29"/>
      <c r="E286" s="29"/>
      <c r="F286" s="29"/>
      <c r="G286" s="29"/>
      <c r="H286" s="29"/>
      <c r="I286" s="29"/>
      <c r="J286" s="29"/>
      <c r="K286" s="29"/>
      <c r="L286" s="29"/>
      <c r="M286" s="29"/>
      <c r="N286" s="29"/>
    </row>
    <row r="287" spans="2:14" x14ac:dyDescent="0.3">
      <c r="B287" s="26"/>
      <c r="C287" s="29"/>
      <c r="D287" s="29"/>
      <c r="E287" s="29"/>
      <c r="F287" s="29"/>
      <c r="G287" s="29"/>
      <c r="H287" s="29"/>
      <c r="I287" s="29"/>
      <c r="J287" s="29"/>
      <c r="K287" s="29"/>
      <c r="L287" s="29"/>
      <c r="M287" s="29"/>
      <c r="N287" s="29"/>
    </row>
    <row r="288" spans="2:14" x14ac:dyDescent="0.3">
      <c r="B288" s="26"/>
      <c r="C288" s="29"/>
      <c r="D288" s="29"/>
      <c r="E288" s="29"/>
      <c r="F288" s="29"/>
      <c r="G288" s="29"/>
      <c r="H288" s="29"/>
      <c r="I288" s="29"/>
      <c r="J288" s="29"/>
      <c r="K288" s="29"/>
      <c r="L288" s="29"/>
      <c r="M288" s="29"/>
      <c r="N288" s="29"/>
    </row>
    <row r="289" spans="2:14" x14ac:dyDescent="0.3">
      <c r="B289" s="26"/>
      <c r="C289" s="29"/>
      <c r="D289" s="29"/>
      <c r="E289" s="29"/>
      <c r="F289" s="29"/>
      <c r="G289" s="29"/>
      <c r="H289" s="29"/>
      <c r="I289" s="29"/>
      <c r="J289" s="29"/>
      <c r="K289" s="29"/>
      <c r="L289" s="29"/>
      <c r="M289" s="29"/>
      <c r="N289" s="29"/>
    </row>
    <row r="290" spans="2:14" x14ac:dyDescent="0.3">
      <c r="B290" s="26"/>
      <c r="C290" s="29"/>
      <c r="D290" s="29"/>
      <c r="E290" s="29"/>
      <c r="F290" s="29"/>
      <c r="G290" s="29"/>
      <c r="H290" s="29"/>
      <c r="I290" s="29"/>
      <c r="J290" s="29"/>
      <c r="K290" s="29"/>
      <c r="L290" s="29"/>
      <c r="M290" s="29"/>
      <c r="N290" s="29"/>
    </row>
    <row r="291" spans="2:14" x14ac:dyDescent="0.3">
      <c r="B291" s="26"/>
      <c r="C291" s="29"/>
      <c r="D291" s="29"/>
      <c r="E291" s="29"/>
      <c r="F291" s="29"/>
      <c r="G291" s="29"/>
      <c r="H291" s="29"/>
      <c r="I291" s="29"/>
      <c r="J291" s="29"/>
      <c r="K291" s="29"/>
      <c r="L291" s="29"/>
      <c r="M291" s="29"/>
      <c r="N291" s="29"/>
    </row>
    <row r="292" spans="2:14" x14ac:dyDescent="0.3">
      <c r="B292" s="26"/>
      <c r="C292" s="29"/>
      <c r="D292" s="29"/>
      <c r="E292" s="29"/>
      <c r="F292" s="29"/>
      <c r="G292" s="29"/>
      <c r="H292" s="29"/>
      <c r="I292" s="29"/>
      <c r="J292" s="29"/>
      <c r="K292" s="29"/>
      <c r="L292" s="29"/>
      <c r="M292" s="29"/>
      <c r="N292" s="29"/>
    </row>
    <row r="293" spans="2:14" x14ac:dyDescent="0.3">
      <c r="B293" s="26"/>
      <c r="C293" s="29"/>
      <c r="D293" s="29"/>
      <c r="E293" s="29"/>
      <c r="F293" s="29"/>
      <c r="G293" s="29"/>
      <c r="H293" s="29"/>
      <c r="I293" s="29"/>
      <c r="J293" s="29"/>
      <c r="K293" s="29"/>
      <c r="L293" s="29"/>
      <c r="M293" s="29"/>
      <c r="N293" s="29"/>
    </row>
    <row r="294" spans="2:14" x14ac:dyDescent="0.3">
      <c r="B294" s="26"/>
      <c r="C294" s="29"/>
      <c r="D294" s="29"/>
      <c r="E294" s="29"/>
      <c r="F294" s="29"/>
      <c r="G294" s="29"/>
      <c r="H294" s="29"/>
      <c r="I294" s="29"/>
      <c r="J294" s="29"/>
      <c r="K294" s="29"/>
      <c r="L294" s="29"/>
      <c r="M294" s="29"/>
      <c r="N294" s="29"/>
    </row>
    <row r="295" spans="2:14" x14ac:dyDescent="0.3">
      <c r="B295" s="26"/>
      <c r="C295" s="29"/>
      <c r="D295" s="29"/>
      <c r="E295" s="29"/>
      <c r="F295" s="29"/>
      <c r="G295" s="29"/>
      <c r="H295" s="29"/>
      <c r="I295" s="29"/>
      <c r="J295" s="29"/>
      <c r="K295" s="29"/>
      <c r="L295" s="29"/>
      <c r="M295" s="29"/>
      <c r="N295" s="29"/>
    </row>
    <row r="296" spans="2:14" x14ac:dyDescent="0.3">
      <c r="B296" s="26"/>
      <c r="C296" s="29"/>
      <c r="D296" s="29"/>
      <c r="E296" s="29"/>
      <c r="F296" s="29"/>
      <c r="G296" s="29"/>
      <c r="H296" s="29"/>
      <c r="I296" s="29"/>
      <c r="J296" s="29"/>
      <c r="K296" s="29"/>
      <c r="L296" s="29"/>
      <c r="M296" s="29"/>
      <c r="N296" s="29"/>
    </row>
    <row r="297" spans="2:14" x14ac:dyDescent="0.3">
      <c r="B297" s="26"/>
      <c r="C297" s="29"/>
      <c r="D297" s="29"/>
      <c r="E297" s="29"/>
      <c r="F297" s="29"/>
      <c r="G297" s="29"/>
      <c r="H297" s="29"/>
      <c r="I297" s="29"/>
      <c r="J297" s="29"/>
      <c r="K297" s="29"/>
      <c r="L297" s="29"/>
      <c r="M297" s="29"/>
      <c r="N297" s="29"/>
    </row>
    <row r="298" spans="2:14" x14ac:dyDescent="0.3">
      <c r="B298" s="26"/>
      <c r="C298" s="29"/>
      <c r="D298" s="29"/>
      <c r="E298" s="29"/>
      <c r="F298" s="29"/>
      <c r="G298" s="29"/>
      <c r="H298" s="29"/>
      <c r="I298" s="29"/>
      <c r="J298" s="29"/>
      <c r="K298" s="29"/>
      <c r="L298" s="29"/>
      <c r="M298" s="29"/>
      <c r="N298" s="29"/>
    </row>
    <row r="299" spans="2:14" x14ac:dyDescent="0.3">
      <c r="B299" s="26"/>
      <c r="C299" s="29"/>
      <c r="D299" s="29"/>
      <c r="E299" s="29"/>
      <c r="F299" s="29"/>
      <c r="G299" s="29"/>
      <c r="H299" s="29"/>
      <c r="I299" s="29"/>
      <c r="J299" s="29"/>
      <c r="K299" s="29"/>
      <c r="L299" s="29"/>
      <c r="M299" s="29"/>
      <c r="N299" s="29"/>
    </row>
    <row r="300" spans="2:14" x14ac:dyDescent="0.3">
      <c r="B300" s="26"/>
      <c r="C300" s="29"/>
      <c r="D300" s="29"/>
      <c r="E300" s="29"/>
      <c r="F300" s="29"/>
      <c r="G300" s="29"/>
      <c r="H300" s="29"/>
      <c r="I300" s="29"/>
      <c r="J300" s="29"/>
      <c r="K300" s="29"/>
      <c r="L300" s="29"/>
      <c r="M300" s="29"/>
      <c r="N300" s="29"/>
    </row>
    <row r="301" spans="2:14" x14ac:dyDescent="0.3">
      <c r="B301" s="26"/>
      <c r="C301" s="29"/>
      <c r="D301" s="29"/>
      <c r="E301" s="29"/>
      <c r="F301" s="29"/>
      <c r="G301" s="29"/>
      <c r="H301" s="29"/>
      <c r="I301" s="29"/>
      <c r="J301" s="29"/>
      <c r="K301" s="29"/>
      <c r="L301" s="29"/>
      <c r="M301" s="29"/>
      <c r="N301" s="29"/>
    </row>
    <row r="302" spans="2:14" x14ac:dyDescent="0.3">
      <c r="B302" s="26"/>
      <c r="C302" s="29"/>
      <c r="D302" s="29"/>
      <c r="E302" s="29"/>
      <c r="F302" s="29"/>
      <c r="G302" s="29"/>
      <c r="H302" s="29"/>
      <c r="I302" s="29"/>
      <c r="J302" s="29"/>
      <c r="K302" s="29"/>
      <c r="L302" s="29"/>
      <c r="M302" s="29"/>
      <c r="N302" s="29"/>
    </row>
    <row r="303" spans="2:14" x14ac:dyDescent="0.3">
      <c r="B303" s="26"/>
      <c r="C303" s="29"/>
      <c r="D303" s="29"/>
      <c r="E303" s="29"/>
      <c r="F303" s="29"/>
      <c r="G303" s="29"/>
      <c r="H303" s="29"/>
      <c r="I303" s="29"/>
      <c r="J303" s="29"/>
      <c r="K303" s="29"/>
      <c r="L303" s="29"/>
      <c r="M303" s="29"/>
      <c r="N303" s="29"/>
    </row>
    <row r="304" spans="2:14" x14ac:dyDescent="0.3">
      <c r="B304" s="26"/>
      <c r="C304" s="29"/>
      <c r="D304" s="29"/>
      <c r="E304" s="29"/>
      <c r="F304" s="29"/>
      <c r="G304" s="29"/>
      <c r="H304" s="29"/>
      <c r="I304" s="29"/>
      <c r="J304" s="29"/>
      <c r="K304" s="29"/>
      <c r="L304" s="29"/>
      <c r="M304" s="29"/>
      <c r="N304" s="29"/>
    </row>
    <row r="305" spans="2:14" x14ac:dyDescent="0.3">
      <c r="B305" s="26"/>
      <c r="C305" s="29"/>
      <c r="D305" s="29"/>
      <c r="E305" s="29"/>
      <c r="F305" s="29"/>
      <c r="G305" s="29"/>
      <c r="H305" s="29"/>
      <c r="I305" s="29"/>
      <c r="J305" s="29"/>
      <c r="K305" s="29"/>
      <c r="L305" s="29"/>
      <c r="M305" s="29"/>
      <c r="N305" s="29"/>
    </row>
    <row r="306" spans="2:14" x14ac:dyDescent="0.3">
      <c r="B306" s="26"/>
      <c r="C306" s="29"/>
      <c r="D306" s="29"/>
      <c r="E306" s="29"/>
      <c r="F306" s="29"/>
      <c r="G306" s="29"/>
      <c r="H306" s="29"/>
      <c r="I306" s="29"/>
      <c r="J306" s="29"/>
      <c r="K306" s="29"/>
      <c r="L306" s="29"/>
      <c r="M306" s="29"/>
      <c r="N306" s="29"/>
    </row>
    <row r="307" spans="2:14" x14ac:dyDescent="0.3">
      <c r="B307" s="26"/>
      <c r="C307" s="29"/>
      <c r="D307" s="29"/>
      <c r="E307" s="29"/>
      <c r="F307" s="29"/>
      <c r="G307" s="29"/>
      <c r="H307" s="29"/>
      <c r="I307" s="29"/>
      <c r="J307" s="29"/>
      <c r="K307" s="29"/>
      <c r="L307" s="29"/>
      <c r="M307" s="29"/>
      <c r="N307" s="29"/>
    </row>
    <row r="308" spans="2:14" x14ac:dyDescent="0.3">
      <c r="B308" s="26"/>
      <c r="C308" s="29"/>
      <c r="D308" s="29"/>
      <c r="E308" s="29"/>
      <c r="F308" s="29"/>
      <c r="G308" s="29"/>
      <c r="H308" s="29"/>
      <c r="I308" s="29"/>
      <c r="J308" s="29"/>
      <c r="K308" s="29"/>
      <c r="L308" s="29"/>
      <c r="M308" s="29"/>
      <c r="N308" s="29"/>
    </row>
    <row r="309" spans="2:14" x14ac:dyDescent="0.3">
      <c r="B309" s="26"/>
      <c r="C309" s="29"/>
      <c r="D309" s="29"/>
      <c r="E309" s="29"/>
      <c r="F309" s="29"/>
      <c r="G309" s="29"/>
      <c r="H309" s="29"/>
      <c r="I309" s="29"/>
      <c r="J309" s="29"/>
      <c r="K309" s="29"/>
      <c r="L309" s="29"/>
      <c r="M309" s="29"/>
      <c r="N309" s="29"/>
    </row>
    <row r="310" spans="2:14" x14ac:dyDescent="0.3">
      <c r="B310" s="26"/>
      <c r="C310" s="29"/>
      <c r="D310" s="29"/>
      <c r="E310" s="29"/>
      <c r="F310" s="29"/>
      <c r="G310" s="29"/>
      <c r="H310" s="29"/>
      <c r="I310" s="29"/>
      <c r="J310" s="29"/>
      <c r="K310" s="29"/>
      <c r="L310" s="29"/>
      <c r="M310" s="29"/>
      <c r="N310" s="29"/>
    </row>
    <row r="311" spans="2:14" x14ac:dyDescent="0.3">
      <c r="B311" s="26"/>
      <c r="C311" s="29"/>
      <c r="D311" s="29"/>
      <c r="E311" s="29"/>
      <c r="F311" s="29"/>
      <c r="G311" s="29"/>
      <c r="H311" s="29"/>
      <c r="I311" s="29"/>
      <c r="J311" s="29"/>
      <c r="K311" s="29"/>
      <c r="L311" s="29"/>
      <c r="M311" s="29"/>
      <c r="N311" s="29"/>
    </row>
    <row r="312" spans="2:14" x14ac:dyDescent="0.3">
      <c r="B312" s="26"/>
      <c r="C312" s="29"/>
      <c r="D312" s="29"/>
      <c r="E312" s="29"/>
      <c r="F312" s="29"/>
      <c r="G312" s="29"/>
      <c r="H312" s="29"/>
      <c r="I312" s="29"/>
      <c r="J312" s="29"/>
      <c r="K312" s="29"/>
      <c r="L312" s="29"/>
      <c r="M312" s="29"/>
      <c r="N312" s="29"/>
    </row>
    <row r="313" spans="2:14" x14ac:dyDescent="0.3">
      <c r="B313" s="26"/>
      <c r="C313" s="29"/>
      <c r="D313" s="29"/>
      <c r="E313" s="29"/>
      <c r="F313" s="29"/>
      <c r="G313" s="29"/>
      <c r="H313" s="29"/>
      <c r="I313" s="29"/>
      <c r="J313" s="29"/>
      <c r="K313" s="29"/>
      <c r="L313" s="29"/>
      <c r="M313" s="29"/>
      <c r="N313" s="29"/>
    </row>
    <row r="314" spans="2:14" x14ac:dyDescent="0.3">
      <c r="B314" s="26"/>
      <c r="C314" s="29"/>
      <c r="D314" s="29"/>
      <c r="E314" s="29"/>
      <c r="F314" s="29"/>
      <c r="G314" s="29"/>
      <c r="H314" s="29"/>
      <c r="I314" s="29"/>
      <c r="J314" s="29"/>
      <c r="K314" s="29"/>
      <c r="L314" s="29"/>
      <c r="M314" s="29"/>
      <c r="N314" s="29"/>
    </row>
    <row r="315" spans="2:14" x14ac:dyDescent="0.3">
      <c r="B315" s="26"/>
      <c r="C315" s="29"/>
      <c r="D315" s="29"/>
      <c r="E315" s="29"/>
      <c r="F315" s="29"/>
      <c r="G315" s="29"/>
      <c r="H315" s="29"/>
      <c r="I315" s="29"/>
      <c r="J315" s="29"/>
      <c r="K315" s="29"/>
      <c r="L315" s="29"/>
      <c r="M315" s="29"/>
      <c r="N315" s="29"/>
    </row>
    <row r="316" spans="2:14" x14ac:dyDescent="0.3">
      <c r="B316" s="26"/>
      <c r="C316" s="29"/>
      <c r="D316" s="29"/>
      <c r="E316" s="29"/>
      <c r="F316" s="29"/>
      <c r="G316" s="29"/>
      <c r="H316" s="29"/>
      <c r="I316" s="29"/>
      <c r="J316" s="29"/>
      <c r="K316" s="29"/>
      <c r="L316" s="29"/>
      <c r="M316" s="29"/>
      <c r="N316" s="29"/>
    </row>
    <row r="317" spans="2:14" x14ac:dyDescent="0.3">
      <c r="B317" s="26"/>
      <c r="C317" s="29"/>
      <c r="D317" s="29"/>
      <c r="E317" s="29"/>
      <c r="F317" s="29"/>
      <c r="G317" s="29"/>
      <c r="H317" s="29"/>
      <c r="I317" s="29"/>
      <c r="J317" s="29"/>
      <c r="K317" s="29"/>
      <c r="L317" s="29"/>
      <c r="M317" s="29"/>
      <c r="N317" s="29"/>
    </row>
    <row r="318" spans="2:14" x14ac:dyDescent="0.3">
      <c r="B318" s="26"/>
      <c r="C318" s="29"/>
      <c r="D318" s="29"/>
      <c r="E318" s="29"/>
      <c r="F318" s="29"/>
      <c r="G318" s="29"/>
      <c r="H318" s="29"/>
      <c r="I318" s="29"/>
      <c r="J318" s="29"/>
      <c r="K318" s="29"/>
      <c r="L318" s="29"/>
      <c r="M318" s="29"/>
      <c r="N318" s="29"/>
    </row>
    <row r="319" spans="2:14" x14ac:dyDescent="0.3">
      <c r="B319" s="26"/>
      <c r="C319" s="29"/>
      <c r="D319" s="29"/>
      <c r="E319" s="29"/>
      <c r="F319" s="29"/>
      <c r="G319" s="29"/>
      <c r="H319" s="29"/>
      <c r="I319" s="29"/>
      <c r="J319" s="29"/>
      <c r="K319" s="29"/>
      <c r="L319" s="29"/>
      <c r="M319" s="29"/>
      <c r="N319" s="29"/>
    </row>
    <row r="320" spans="2:14" x14ac:dyDescent="0.3">
      <c r="B320" s="26"/>
      <c r="C320" s="29"/>
      <c r="D320" s="29"/>
      <c r="E320" s="29"/>
      <c r="F320" s="29"/>
      <c r="G320" s="29"/>
      <c r="H320" s="29"/>
      <c r="I320" s="29"/>
      <c r="J320" s="29"/>
      <c r="K320" s="29"/>
      <c r="L320" s="29"/>
      <c r="M320" s="29"/>
      <c r="N320" s="29"/>
    </row>
    <row r="321" spans="2:14" x14ac:dyDescent="0.3">
      <c r="B321" s="26"/>
      <c r="C321" s="29"/>
      <c r="D321" s="29"/>
      <c r="E321" s="29"/>
      <c r="F321" s="29"/>
      <c r="G321" s="29"/>
      <c r="H321" s="29"/>
      <c r="I321" s="29"/>
      <c r="J321" s="29"/>
      <c r="K321" s="29"/>
      <c r="L321" s="29"/>
      <c r="M321" s="29"/>
      <c r="N321" s="29"/>
    </row>
    <row r="322" spans="2:14" x14ac:dyDescent="0.3">
      <c r="B322" s="26"/>
      <c r="C322" s="29"/>
      <c r="D322" s="29"/>
      <c r="E322" s="29"/>
      <c r="F322" s="29"/>
      <c r="G322" s="29"/>
      <c r="H322" s="29"/>
      <c r="I322" s="29"/>
      <c r="J322" s="29"/>
      <c r="K322" s="29"/>
      <c r="L322" s="29"/>
      <c r="M322" s="29"/>
      <c r="N322" s="29"/>
    </row>
    <row r="323" spans="2:14" x14ac:dyDescent="0.3">
      <c r="B323" s="26"/>
      <c r="C323" s="29"/>
      <c r="D323" s="29"/>
      <c r="E323" s="29"/>
      <c r="F323" s="29"/>
      <c r="G323" s="29"/>
      <c r="H323" s="29"/>
      <c r="I323" s="29"/>
      <c r="J323" s="29"/>
      <c r="K323" s="29"/>
      <c r="L323" s="29"/>
      <c r="M323" s="29"/>
      <c r="N323" s="29"/>
    </row>
    <row r="324" spans="2:14" x14ac:dyDescent="0.3">
      <c r="B324" s="26"/>
      <c r="C324" s="29"/>
      <c r="D324" s="29"/>
      <c r="E324" s="29"/>
      <c r="F324" s="29"/>
      <c r="G324" s="29"/>
      <c r="H324" s="29"/>
      <c r="I324" s="29"/>
      <c r="J324" s="29"/>
      <c r="K324" s="29"/>
      <c r="L324" s="29"/>
      <c r="M324" s="29"/>
      <c r="N324" s="29"/>
    </row>
    <row r="325" spans="2:14" x14ac:dyDescent="0.3">
      <c r="B325" s="26"/>
      <c r="C325" s="29"/>
      <c r="D325" s="29"/>
      <c r="E325" s="29"/>
      <c r="F325" s="29"/>
      <c r="G325" s="29"/>
      <c r="H325" s="29"/>
      <c r="I325" s="29"/>
      <c r="J325" s="29"/>
      <c r="K325" s="29"/>
      <c r="L325" s="29"/>
      <c r="M325" s="29"/>
      <c r="N325" s="29"/>
    </row>
    <row r="326" spans="2:14" x14ac:dyDescent="0.3">
      <c r="B326" s="26"/>
      <c r="C326" s="29"/>
      <c r="D326" s="29"/>
      <c r="E326" s="29"/>
      <c r="F326" s="29"/>
      <c r="G326" s="29"/>
      <c r="H326" s="29"/>
      <c r="I326" s="29"/>
      <c r="J326" s="29"/>
      <c r="K326" s="29"/>
      <c r="L326" s="29"/>
      <c r="M326" s="29"/>
      <c r="N326" s="29"/>
    </row>
    <row r="327" spans="2:14" x14ac:dyDescent="0.3">
      <c r="B327" s="26"/>
      <c r="C327" s="29"/>
      <c r="D327" s="29"/>
      <c r="E327" s="29"/>
      <c r="F327" s="29"/>
      <c r="G327" s="29"/>
      <c r="H327" s="29"/>
      <c r="I327" s="29"/>
      <c r="J327" s="29"/>
      <c r="K327" s="29"/>
      <c r="L327" s="29"/>
      <c r="M327" s="29"/>
      <c r="N327" s="29"/>
    </row>
    <row r="328" spans="2:14" x14ac:dyDescent="0.3">
      <c r="B328" s="26"/>
      <c r="C328" s="29"/>
      <c r="D328" s="29"/>
      <c r="E328" s="29"/>
      <c r="F328" s="29"/>
      <c r="G328" s="29"/>
      <c r="H328" s="29"/>
      <c r="I328" s="29"/>
      <c r="J328" s="29"/>
      <c r="K328" s="29"/>
      <c r="L328" s="29"/>
      <c r="M328" s="29"/>
      <c r="N328" s="29"/>
    </row>
    <row r="329" spans="2:14" x14ac:dyDescent="0.3">
      <c r="B329" s="26"/>
      <c r="C329" s="29"/>
      <c r="D329" s="29"/>
      <c r="E329" s="29"/>
      <c r="F329" s="29"/>
      <c r="G329" s="29"/>
      <c r="H329" s="29"/>
      <c r="I329" s="29"/>
      <c r="J329" s="29"/>
      <c r="K329" s="29"/>
      <c r="L329" s="29"/>
      <c r="M329" s="29"/>
      <c r="N329" s="29"/>
    </row>
    <row r="330" spans="2:14" x14ac:dyDescent="0.3">
      <c r="B330" s="26"/>
      <c r="C330" s="29"/>
      <c r="D330" s="29"/>
      <c r="E330" s="29"/>
      <c r="F330" s="29"/>
      <c r="G330" s="29"/>
      <c r="H330" s="29"/>
      <c r="I330" s="29"/>
      <c r="J330" s="29"/>
      <c r="K330" s="29"/>
      <c r="L330" s="29"/>
      <c r="M330" s="29"/>
      <c r="N330" s="29"/>
    </row>
    <row r="331" spans="2:14" x14ac:dyDescent="0.3">
      <c r="B331" s="26"/>
      <c r="C331" s="29"/>
      <c r="D331" s="29"/>
      <c r="E331" s="29"/>
      <c r="F331" s="29"/>
      <c r="G331" s="29"/>
      <c r="H331" s="29"/>
      <c r="I331" s="29"/>
      <c r="J331" s="29"/>
      <c r="K331" s="29"/>
      <c r="L331" s="29"/>
      <c r="M331" s="29"/>
      <c r="N331" s="29"/>
    </row>
    <row r="332" spans="2:14" x14ac:dyDescent="0.3">
      <c r="B332" s="26"/>
      <c r="C332" s="29"/>
      <c r="D332" s="29"/>
      <c r="E332" s="29"/>
      <c r="F332" s="29"/>
      <c r="G332" s="29"/>
      <c r="H332" s="29"/>
      <c r="I332" s="29"/>
      <c r="J332" s="29"/>
      <c r="K332" s="29"/>
      <c r="L332" s="29"/>
      <c r="M332" s="29"/>
      <c r="N332" s="29"/>
    </row>
    <row r="333" spans="2:14" x14ac:dyDescent="0.3">
      <c r="B333" s="26"/>
      <c r="C333" s="29"/>
      <c r="D333" s="29"/>
      <c r="E333" s="29"/>
      <c r="F333" s="29"/>
      <c r="G333" s="29"/>
      <c r="H333" s="29"/>
      <c r="I333" s="29"/>
      <c r="J333" s="29"/>
      <c r="K333" s="29"/>
      <c r="L333" s="29"/>
      <c r="M333" s="29"/>
      <c r="N333" s="29"/>
    </row>
    <row r="334" spans="2:14" x14ac:dyDescent="0.3">
      <c r="B334" s="26"/>
      <c r="C334" s="29"/>
      <c r="D334" s="29"/>
      <c r="E334" s="29"/>
      <c r="F334" s="29"/>
      <c r="G334" s="29"/>
      <c r="H334" s="29"/>
      <c r="I334" s="29"/>
      <c r="J334" s="29"/>
      <c r="K334" s="29"/>
      <c r="L334" s="29"/>
      <c r="M334" s="29"/>
      <c r="N334" s="29"/>
    </row>
    <row r="335" spans="2:14" x14ac:dyDescent="0.3">
      <c r="B335" s="26"/>
      <c r="C335" s="29"/>
      <c r="D335" s="29"/>
      <c r="E335" s="29"/>
      <c r="F335" s="29"/>
      <c r="G335" s="29"/>
      <c r="H335" s="29"/>
      <c r="I335" s="29"/>
      <c r="J335" s="29"/>
      <c r="K335" s="29"/>
      <c r="L335" s="29"/>
      <c r="M335" s="29"/>
      <c r="N335" s="29"/>
    </row>
    <row r="336" spans="2:14" x14ac:dyDescent="0.3">
      <c r="B336" s="26"/>
      <c r="C336" s="29"/>
      <c r="D336" s="29"/>
      <c r="E336" s="29"/>
      <c r="F336" s="29"/>
      <c r="G336" s="29"/>
      <c r="H336" s="29"/>
      <c r="I336" s="29"/>
      <c r="J336" s="29"/>
      <c r="K336" s="29"/>
      <c r="L336" s="29"/>
      <c r="M336" s="29"/>
      <c r="N336" s="29"/>
    </row>
    <row r="337" spans="2:14" x14ac:dyDescent="0.3">
      <c r="B337" s="26"/>
      <c r="C337" s="29"/>
      <c r="D337" s="29"/>
      <c r="E337" s="29"/>
      <c r="F337" s="29"/>
      <c r="G337" s="29"/>
      <c r="H337" s="29"/>
      <c r="I337" s="29"/>
      <c r="J337" s="29"/>
      <c r="K337" s="29"/>
      <c r="L337" s="29"/>
      <c r="M337" s="29"/>
      <c r="N337" s="29"/>
    </row>
    <row r="338" spans="2:14" x14ac:dyDescent="0.3">
      <c r="B338" s="26"/>
      <c r="C338" s="29"/>
      <c r="D338" s="29"/>
      <c r="E338" s="29"/>
      <c r="F338" s="29"/>
      <c r="G338" s="29"/>
      <c r="H338" s="29"/>
      <c r="I338" s="29"/>
      <c r="J338" s="29"/>
      <c r="K338" s="29"/>
      <c r="L338" s="29"/>
      <c r="M338" s="29"/>
      <c r="N338" s="29"/>
    </row>
    <row r="339" spans="2:14" x14ac:dyDescent="0.3">
      <c r="B339" s="26"/>
      <c r="C339" s="29"/>
      <c r="D339" s="29"/>
      <c r="E339" s="29"/>
      <c r="F339" s="29"/>
      <c r="G339" s="29"/>
      <c r="H339" s="29"/>
      <c r="I339" s="29"/>
      <c r="J339" s="29"/>
      <c r="K339" s="29"/>
      <c r="L339" s="29"/>
      <c r="M339" s="29"/>
      <c r="N339" s="29"/>
    </row>
    <row r="340" spans="2:14" x14ac:dyDescent="0.3">
      <c r="B340" s="26"/>
      <c r="C340" s="29"/>
      <c r="D340" s="29"/>
      <c r="E340" s="29"/>
      <c r="F340" s="29"/>
      <c r="G340" s="29"/>
      <c r="H340" s="29"/>
      <c r="I340" s="29"/>
      <c r="J340" s="29"/>
      <c r="K340" s="29"/>
      <c r="L340" s="29"/>
      <c r="M340" s="29"/>
      <c r="N340" s="29"/>
    </row>
    <row r="341" spans="2:14" x14ac:dyDescent="0.3">
      <c r="B341" s="26"/>
      <c r="C341" s="29"/>
      <c r="D341" s="29"/>
      <c r="E341" s="29"/>
      <c r="F341" s="29"/>
      <c r="G341" s="29"/>
      <c r="H341" s="29"/>
      <c r="I341" s="29"/>
      <c r="J341" s="29"/>
      <c r="K341" s="29"/>
      <c r="L341" s="29"/>
      <c r="M341" s="29"/>
      <c r="N341" s="29"/>
    </row>
    <row r="342" spans="2:14" x14ac:dyDescent="0.3">
      <c r="B342" s="26"/>
      <c r="C342" s="29"/>
      <c r="D342" s="29"/>
      <c r="E342" s="29"/>
      <c r="F342" s="29"/>
      <c r="G342" s="29"/>
      <c r="H342" s="29"/>
      <c r="I342" s="29"/>
      <c r="J342" s="29"/>
      <c r="K342" s="29"/>
      <c r="L342" s="29"/>
      <c r="M342" s="29"/>
      <c r="N342" s="29"/>
    </row>
    <row r="343" spans="2:14" x14ac:dyDescent="0.3">
      <c r="B343" s="26"/>
      <c r="C343" s="29"/>
      <c r="D343" s="29"/>
      <c r="E343" s="29"/>
      <c r="F343" s="29"/>
      <c r="G343" s="29"/>
      <c r="H343" s="29"/>
      <c r="I343" s="29"/>
      <c r="J343" s="29"/>
      <c r="K343" s="29"/>
      <c r="L343" s="29"/>
      <c r="M343" s="29"/>
      <c r="N343" s="29"/>
    </row>
    <row r="344" spans="2:14" x14ac:dyDescent="0.3">
      <c r="B344" s="26"/>
      <c r="C344" s="29"/>
      <c r="D344" s="29"/>
      <c r="E344" s="29"/>
      <c r="F344" s="29"/>
      <c r="G344" s="29"/>
      <c r="H344" s="29"/>
      <c r="I344" s="29"/>
      <c r="J344" s="29"/>
      <c r="K344" s="29"/>
      <c r="L344" s="29"/>
      <c r="M344" s="29"/>
      <c r="N344" s="29"/>
    </row>
    <row r="345" spans="2:14" x14ac:dyDescent="0.3">
      <c r="B345" s="26"/>
      <c r="C345" s="29"/>
      <c r="D345" s="29"/>
      <c r="E345" s="29"/>
      <c r="F345" s="29"/>
      <c r="G345" s="29"/>
      <c r="H345" s="29"/>
      <c r="I345" s="29"/>
      <c r="J345" s="29"/>
      <c r="K345" s="29"/>
      <c r="L345" s="29"/>
      <c r="M345" s="29"/>
      <c r="N345" s="29"/>
    </row>
    <row r="346" spans="2:14" x14ac:dyDescent="0.3">
      <c r="B346" s="26"/>
      <c r="C346" s="29"/>
      <c r="D346" s="29"/>
      <c r="E346" s="29"/>
      <c r="F346" s="29"/>
      <c r="G346" s="29"/>
      <c r="H346" s="29"/>
      <c r="I346" s="29"/>
      <c r="J346" s="29"/>
      <c r="K346" s="29"/>
      <c r="L346" s="29"/>
      <c r="M346" s="29"/>
      <c r="N346" s="29"/>
    </row>
    <row r="347" spans="2:14" x14ac:dyDescent="0.3">
      <c r="B347" s="26"/>
      <c r="C347" s="29"/>
      <c r="D347" s="29"/>
      <c r="E347" s="29"/>
      <c r="F347" s="29"/>
      <c r="G347" s="29"/>
      <c r="H347" s="29"/>
      <c r="I347" s="29"/>
      <c r="J347" s="29"/>
      <c r="K347" s="29"/>
      <c r="L347" s="29"/>
      <c r="M347" s="29"/>
      <c r="N347" s="29"/>
    </row>
    <row r="348" spans="2:14" x14ac:dyDescent="0.3">
      <c r="B348" s="26"/>
      <c r="C348" s="29"/>
      <c r="D348" s="29"/>
      <c r="E348" s="29"/>
      <c r="F348" s="29"/>
      <c r="G348" s="29"/>
      <c r="H348" s="29"/>
      <c r="I348" s="29"/>
      <c r="J348" s="29"/>
      <c r="K348" s="29"/>
      <c r="L348" s="29"/>
      <c r="M348" s="29"/>
      <c r="N348" s="29"/>
    </row>
    <row r="349" spans="2:14" x14ac:dyDescent="0.3">
      <c r="B349" s="26"/>
      <c r="C349" s="29"/>
      <c r="D349" s="29"/>
      <c r="E349" s="29"/>
      <c r="F349" s="29"/>
      <c r="G349" s="29"/>
      <c r="H349" s="29"/>
      <c r="I349" s="29"/>
      <c r="J349" s="29"/>
      <c r="K349" s="29"/>
      <c r="L349" s="29"/>
      <c r="M349" s="29"/>
      <c r="N349" s="29"/>
    </row>
    <row r="350" spans="2:14" x14ac:dyDescent="0.3">
      <c r="B350" s="26"/>
      <c r="C350" s="29"/>
      <c r="D350" s="29"/>
      <c r="E350" s="29"/>
      <c r="F350" s="29"/>
      <c r="G350" s="29"/>
      <c r="H350" s="29"/>
      <c r="I350" s="29"/>
      <c r="J350" s="29"/>
      <c r="K350" s="29"/>
      <c r="L350" s="29"/>
      <c r="M350" s="29"/>
      <c r="N350" s="29"/>
    </row>
    <row r="351" spans="2:14" x14ac:dyDescent="0.3">
      <c r="B351" s="26"/>
      <c r="C351" s="29"/>
      <c r="D351" s="29"/>
      <c r="E351" s="29"/>
      <c r="F351" s="29"/>
      <c r="G351" s="29"/>
      <c r="H351" s="29"/>
      <c r="I351" s="29"/>
      <c r="J351" s="29"/>
      <c r="K351" s="29"/>
      <c r="L351" s="29"/>
      <c r="M351" s="29"/>
      <c r="N351" s="29"/>
    </row>
    <row r="352" spans="2:14" x14ac:dyDescent="0.3">
      <c r="B352" s="26"/>
      <c r="C352" s="29"/>
      <c r="D352" s="29"/>
      <c r="E352" s="29"/>
      <c r="F352" s="29"/>
      <c r="G352" s="29"/>
      <c r="H352" s="29"/>
      <c r="I352" s="29"/>
      <c r="J352" s="29"/>
      <c r="K352" s="29"/>
      <c r="L352" s="29"/>
      <c r="M352" s="29"/>
      <c r="N352" s="29"/>
    </row>
    <row r="353" spans="2:14" x14ac:dyDescent="0.3">
      <c r="B353" s="26"/>
      <c r="C353" s="29"/>
      <c r="D353" s="29"/>
      <c r="E353" s="29"/>
      <c r="F353" s="29"/>
      <c r="G353" s="29"/>
      <c r="H353" s="29"/>
      <c r="I353" s="29"/>
      <c r="J353" s="29"/>
      <c r="K353" s="29"/>
      <c r="L353" s="29"/>
      <c r="M353" s="29"/>
      <c r="N353" s="29"/>
    </row>
    <row r="354" spans="2:14" x14ac:dyDescent="0.3">
      <c r="B354" s="26"/>
      <c r="C354" s="29"/>
      <c r="D354" s="29"/>
      <c r="E354" s="29"/>
      <c r="F354" s="29"/>
      <c r="G354" s="29"/>
      <c r="H354" s="29"/>
      <c r="I354" s="29"/>
      <c r="J354" s="29"/>
      <c r="K354" s="29"/>
      <c r="L354" s="29"/>
      <c r="M354" s="29"/>
      <c r="N354" s="29"/>
    </row>
    <row r="355" spans="2:14" x14ac:dyDescent="0.3">
      <c r="B355" s="26"/>
      <c r="C355" s="29"/>
      <c r="D355" s="29"/>
      <c r="E355" s="29"/>
      <c r="F355" s="29"/>
      <c r="G355" s="29"/>
      <c r="H355" s="29"/>
      <c r="I355" s="29"/>
      <c r="J355" s="29"/>
      <c r="K355" s="29"/>
      <c r="L355" s="29"/>
      <c r="M355" s="29"/>
      <c r="N355" s="29"/>
    </row>
    <row r="356" spans="2:14" x14ac:dyDescent="0.3">
      <c r="B356" s="26"/>
      <c r="C356" s="29"/>
      <c r="D356" s="29"/>
      <c r="E356" s="29"/>
      <c r="F356" s="29"/>
      <c r="G356" s="29"/>
      <c r="H356" s="29"/>
      <c r="I356" s="29"/>
      <c r="J356" s="29"/>
      <c r="K356" s="29"/>
      <c r="L356" s="29"/>
      <c r="M356" s="29"/>
      <c r="N356" s="29"/>
    </row>
    <row r="357" spans="2:14" x14ac:dyDescent="0.3">
      <c r="B357" s="26"/>
      <c r="C357" s="29"/>
      <c r="D357" s="29"/>
      <c r="E357" s="29"/>
      <c r="F357" s="29"/>
      <c r="G357" s="29"/>
      <c r="H357" s="29"/>
      <c r="I357" s="29"/>
      <c r="J357" s="29"/>
      <c r="K357" s="29"/>
      <c r="L357" s="29"/>
      <c r="M357" s="29"/>
      <c r="N357" s="29"/>
    </row>
    <row r="358" spans="2:14" x14ac:dyDescent="0.3">
      <c r="B358" s="26"/>
      <c r="C358" s="29"/>
      <c r="D358" s="29"/>
      <c r="E358" s="29"/>
      <c r="F358" s="29"/>
      <c r="G358" s="29"/>
      <c r="H358" s="29"/>
      <c r="I358" s="29"/>
      <c r="J358" s="29"/>
      <c r="K358" s="29"/>
      <c r="L358" s="29"/>
      <c r="M358" s="29"/>
      <c r="N358" s="29"/>
    </row>
    <row r="359" spans="2:14" x14ac:dyDescent="0.3">
      <c r="B359" s="26"/>
      <c r="C359" s="29"/>
      <c r="D359" s="29"/>
      <c r="E359" s="29"/>
      <c r="F359" s="29"/>
      <c r="G359" s="29"/>
      <c r="H359" s="29"/>
      <c r="I359" s="29"/>
      <c r="J359" s="29"/>
      <c r="K359" s="29"/>
      <c r="L359" s="29"/>
      <c r="M359" s="29"/>
      <c r="N359" s="29"/>
    </row>
    <row r="360" spans="2:14" x14ac:dyDescent="0.3">
      <c r="B360" s="26"/>
      <c r="C360" s="29"/>
      <c r="D360" s="29"/>
      <c r="E360" s="29"/>
      <c r="F360" s="29"/>
      <c r="G360" s="29"/>
      <c r="H360" s="29"/>
      <c r="I360" s="29"/>
      <c r="J360" s="29"/>
      <c r="K360" s="29"/>
      <c r="L360" s="29"/>
      <c r="M360" s="29"/>
      <c r="N360" s="29"/>
    </row>
    <row r="361" spans="2:14" x14ac:dyDescent="0.3">
      <c r="B361" s="26"/>
      <c r="C361" s="29"/>
      <c r="D361" s="29"/>
      <c r="E361" s="29"/>
      <c r="F361" s="29"/>
      <c r="G361" s="29"/>
      <c r="H361" s="29"/>
      <c r="I361" s="29"/>
      <c r="J361" s="29"/>
      <c r="K361" s="29"/>
      <c r="L361" s="29"/>
      <c r="M361" s="29"/>
      <c r="N361" s="29"/>
    </row>
    <row r="362" spans="2:14" x14ac:dyDescent="0.3">
      <c r="B362" s="26"/>
      <c r="C362" s="29"/>
      <c r="D362" s="29"/>
      <c r="E362" s="29"/>
      <c r="F362" s="29"/>
      <c r="G362" s="29"/>
      <c r="H362" s="29"/>
      <c r="I362" s="29"/>
      <c r="J362" s="29"/>
      <c r="K362" s="29"/>
      <c r="L362" s="29"/>
      <c r="M362" s="29"/>
      <c r="N362" s="29"/>
    </row>
    <row r="363" spans="2:14" x14ac:dyDescent="0.3">
      <c r="B363" s="26"/>
      <c r="C363" s="29"/>
      <c r="D363" s="29"/>
      <c r="E363" s="29"/>
      <c r="F363" s="29"/>
      <c r="G363" s="29"/>
      <c r="H363" s="29"/>
      <c r="I363" s="29"/>
      <c r="J363" s="29"/>
      <c r="K363" s="29"/>
      <c r="L363" s="29"/>
      <c r="M363" s="29"/>
      <c r="N363" s="29"/>
    </row>
    <row r="364" spans="2:14" x14ac:dyDescent="0.3">
      <c r="B364" s="26"/>
      <c r="C364" s="29"/>
      <c r="D364" s="29"/>
      <c r="E364" s="29"/>
      <c r="F364" s="29"/>
      <c r="G364" s="29"/>
      <c r="H364" s="29"/>
      <c r="I364" s="29"/>
      <c r="J364" s="29"/>
      <c r="K364" s="29"/>
      <c r="L364" s="29"/>
      <c r="M364" s="29"/>
      <c r="N364" s="29"/>
    </row>
    <row r="365" spans="2:14" x14ac:dyDescent="0.3">
      <c r="B365" s="26"/>
      <c r="C365" s="29"/>
      <c r="D365" s="29"/>
      <c r="E365" s="29"/>
      <c r="F365" s="29"/>
      <c r="G365" s="29"/>
      <c r="H365" s="29"/>
      <c r="I365" s="29"/>
      <c r="J365" s="29"/>
      <c r="K365" s="29"/>
      <c r="L365" s="29"/>
      <c r="M365" s="29"/>
      <c r="N365" s="29"/>
    </row>
    <row r="366" spans="2:14" x14ac:dyDescent="0.3">
      <c r="B366" s="26"/>
      <c r="C366" s="29"/>
      <c r="D366" s="29"/>
      <c r="E366" s="29"/>
      <c r="F366" s="29"/>
      <c r="G366" s="29"/>
      <c r="H366" s="29"/>
      <c r="I366" s="29"/>
      <c r="J366" s="29"/>
      <c r="K366" s="29"/>
      <c r="L366" s="29"/>
      <c r="M366" s="29"/>
      <c r="N366" s="29"/>
    </row>
    <row r="367" spans="2:14" x14ac:dyDescent="0.3">
      <c r="B367" s="26"/>
      <c r="C367" s="29"/>
      <c r="D367" s="29"/>
      <c r="E367" s="29"/>
      <c r="F367" s="29"/>
      <c r="G367" s="29"/>
      <c r="H367" s="29"/>
      <c r="I367" s="29"/>
      <c r="J367" s="29"/>
      <c r="K367" s="29"/>
      <c r="L367" s="29"/>
      <c r="M367" s="29"/>
      <c r="N367" s="29"/>
    </row>
    <row r="368" spans="2:14" x14ac:dyDescent="0.3">
      <c r="B368" s="26"/>
      <c r="C368" s="29"/>
      <c r="D368" s="29"/>
      <c r="E368" s="29"/>
      <c r="F368" s="29"/>
      <c r="G368" s="29"/>
      <c r="H368" s="29"/>
      <c r="I368" s="29"/>
      <c r="J368" s="29"/>
      <c r="K368" s="29"/>
      <c r="L368" s="29"/>
      <c r="M368" s="29"/>
      <c r="N368" s="29"/>
    </row>
    <row r="369" spans="2:14" x14ac:dyDescent="0.3">
      <c r="B369" s="26"/>
      <c r="C369" s="29"/>
      <c r="D369" s="29"/>
      <c r="E369" s="29"/>
      <c r="F369" s="29"/>
      <c r="G369" s="29"/>
      <c r="H369" s="29"/>
      <c r="I369" s="29"/>
      <c r="J369" s="29"/>
      <c r="K369" s="29"/>
      <c r="L369" s="29"/>
      <c r="M369" s="29"/>
      <c r="N369" s="29"/>
    </row>
    <row r="370" spans="2:14" x14ac:dyDescent="0.3">
      <c r="B370" s="26"/>
      <c r="C370" s="29"/>
      <c r="D370" s="29"/>
      <c r="E370" s="29"/>
      <c r="F370" s="29"/>
      <c r="G370" s="29"/>
      <c r="H370" s="29"/>
      <c r="I370" s="29"/>
      <c r="J370" s="29"/>
      <c r="K370" s="29"/>
      <c r="L370" s="29"/>
      <c r="M370" s="29"/>
      <c r="N370" s="29"/>
    </row>
    <row r="371" spans="2:14" x14ac:dyDescent="0.3">
      <c r="B371" s="26"/>
      <c r="C371" s="29"/>
      <c r="D371" s="29"/>
      <c r="E371" s="29"/>
      <c r="F371" s="29"/>
      <c r="G371" s="29"/>
      <c r="H371" s="29"/>
      <c r="I371" s="29"/>
      <c r="J371" s="29"/>
      <c r="K371" s="29"/>
      <c r="L371" s="29"/>
      <c r="M371" s="29"/>
      <c r="N371" s="29"/>
    </row>
    <row r="372" spans="2:14" x14ac:dyDescent="0.3">
      <c r="B372" s="26"/>
      <c r="C372" s="29"/>
      <c r="D372" s="29"/>
      <c r="E372" s="29"/>
      <c r="F372" s="29"/>
      <c r="G372" s="29"/>
      <c r="H372" s="29"/>
      <c r="I372" s="29"/>
      <c r="J372" s="29"/>
      <c r="K372" s="29"/>
      <c r="L372" s="29"/>
      <c r="M372" s="29"/>
      <c r="N372" s="29"/>
    </row>
    <row r="373" spans="2:14" x14ac:dyDescent="0.3">
      <c r="B373" s="26"/>
      <c r="C373" s="29"/>
      <c r="D373" s="29"/>
      <c r="E373" s="29"/>
      <c r="F373" s="29"/>
      <c r="G373" s="29"/>
      <c r="H373" s="29"/>
      <c r="I373" s="29"/>
      <c r="J373" s="29"/>
      <c r="K373" s="29"/>
      <c r="L373" s="29"/>
      <c r="M373" s="29"/>
      <c r="N373" s="29"/>
    </row>
    <row r="374" spans="2:14" x14ac:dyDescent="0.3">
      <c r="B374" s="26"/>
      <c r="C374" s="29"/>
      <c r="D374" s="29"/>
      <c r="E374" s="29"/>
      <c r="F374" s="29"/>
      <c r="G374" s="29"/>
      <c r="H374" s="29"/>
      <c r="I374" s="29"/>
      <c r="J374" s="29"/>
      <c r="K374" s="29"/>
      <c r="L374" s="29"/>
      <c r="M374" s="29"/>
      <c r="N374" s="29"/>
    </row>
    <row r="375" spans="2:14" x14ac:dyDescent="0.3">
      <c r="B375" s="26"/>
      <c r="C375" s="29"/>
      <c r="D375" s="29"/>
      <c r="E375" s="29"/>
      <c r="F375" s="29"/>
      <c r="G375" s="29"/>
      <c r="H375" s="29"/>
      <c r="I375" s="29"/>
      <c r="J375" s="29"/>
      <c r="K375" s="29"/>
      <c r="L375" s="29"/>
      <c r="M375" s="29"/>
      <c r="N375" s="29"/>
    </row>
    <row r="376" spans="2:14" x14ac:dyDescent="0.3">
      <c r="B376" s="26"/>
      <c r="C376" s="29"/>
      <c r="D376" s="29"/>
      <c r="E376" s="29"/>
      <c r="F376" s="29"/>
      <c r="G376" s="29"/>
      <c r="H376" s="29"/>
      <c r="I376" s="29"/>
      <c r="J376" s="29"/>
      <c r="K376" s="29"/>
      <c r="L376" s="29"/>
      <c r="M376" s="29"/>
      <c r="N376" s="29"/>
    </row>
    <row r="377" spans="2:14" x14ac:dyDescent="0.3">
      <c r="B377" s="26"/>
      <c r="C377" s="29"/>
      <c r="D377" s="29"/>
      <c r="E377" s="29"/>
      <c r="F377" s="29"/>
      <c r="G377" s="29"/>
      <c r="H377" s="29"/>
      <c r="I377" s="29"/>
      <c r="J377" s="29"/>
      <c r="K377" s="29"/>
      <c r="L377" s="29"/>
      <c r="M377" s="29"/>
      <c r="N377" s="29"/>
    </row>
    <row r="378" spans="2:14" x14ac:dyDescent="0.3">
      <c r="B378" s="26"/>
      <c r="C378" s="29"/>
      <c r="D378" s="29"/>
      <c r="E378" s="29"/>
      <c r="F378" s="29"/>
      <c r="G378" s="29"/>
      <c r="H378" s="29"/>
      <c r="I378" s="29"/>
      <c r="J378" s="29"/>
      <c r="K378" s="29"/>
      <c r="L378" s="29"/>
      <c r="M378" s="29"/>
      <c r="N378" s="29"/>
    </row>
    <row r="379" spans="2:14" x14ac:dyDescent="0.3">
      <c r="B379" s="26"/>
      <c r="C379" s="29"/>
      <c r="D379" s="29"/>
      <c r="E379" s="29"/>
      <c r="F379" s="29"/>
      <c r="G379" s="29"/>
      <c r="H379" s="29"/>
      <c r="I379" s="29"/>
      <c r="J379" s="29"/>
      <c r="K379" s="29"/>
      <c r="L379" s="29"/>
      <c r="M379" s="29"/>
      <c r="N379" s="29"/>
    </row>
    <row r="380" spans="2:14" x14ac:dyDescent="0.3">
      <c r="B380" s="26"/>
      <c r="C380" s="29"/>
      <c r="D380" s="29"/>
      <c r="E380" s="29"/>
      <c r="F380" s="29"/>
      <c r="G380" s="29"/>
      <c r="H380" s="29"/>
      <c r="I380" s="29"/>
      <c r="J380" s="29"/>
      <c r="K380" s="29"/>
      <c r="L380" s="29"/>
      <c r="M380" s="29"/>
      <c r="N380" s="29"/>
    </row>
    <row r="381" spans="2:14" x14ac:dyDescent="0.3">
      <c r="B381" s="26"/>
      <c r="C381" s="29"/>
      <c r="D381" s="29"/>
      <c r="E381" s="29"/>
      <c r="F381" s="29"/>
      <c r="G381" s="29"/>
      <c r="H381" s="29"/>
      <c r="I381" s="29"/>
      <c r="J381" s="29"/>
      <c r="K381" s="29"/>
      <c r="L381" s="29"/>
      <c r="M381" s="29"/>
      <c r="N381" s="29"/>
    </row>
    <row r="382" spans="2:14" x14ac:dyDescent="0.3">
      <c r="B382" s="26"/>
      <c r="C382" s="29"/>
      <c r="D382" s="29"/>
      <c r="E382" s="29"/>
      <c r="F382" s="29"/>
      <c r="G382" s="29"/>
      <c r="H382" s="29"/>
      <c r="I382" s="29"/>
      <c r="J382" s="29"/>
      <c r="K382" s="29"/>
      <c r="L382" s="29"/>
      <c r="M382" s="29"/>
      <c r="N382" s="29"/>
    </row>
    <row r="383" spans="2:14" x14ac:dyDescent="0.3">
      <c r="B383" s="26"/>
      <c r="C383" s="29"/>
      <c r="D383" s="29"/>
      <c r="E383" s="29"/>
      <c r="F383" s="29"/>
      <c r="G383" s="29"/>
      <c r="H383" s="29"/>
      <c r="I383" s="29"/>
      <c r="J383" s="29"/>
      <c r="K383" s="29"/>
      <c r="L383" s="29"/>
      <c r="M383" s="29"/>
      <c r="N383" s="29"/>
    </row>
    <row r="384" spans="2:14" x14ac:dyDescent="0.3">
      <c r="B384" s="26"/>
      <c r="C384" s="29"/>
      <c r="D384" s="29"/>
      <c r="E384" s="29"/>
      <c r="F384" s="29"/>
      <c r="G384" s="29"/>
      <c r="H384" s="29"/>
      <c r="I384" s="29"/>
      <c r="J384" s="29"/>
      <c r="K384" s="29"/>
      <c r="L384" s="29"/>
      <c r="M384" s="29"/>
      <c r="N384" s="29"/>
    </row>
    <row r="385" spans="2:14" x14ac:dyDescent="0.3">
      <c r="B385" s="26"/>
      <c r="C385" s="29"/>
      <c r="D385" s="29"/>
      <c r="E385" s="29"/>
      <c r="F385" s="29"/>
      <c r="G385" s="29"/>
      <c r="H385" s="29"/>
      <c r="I385" s="29"/>
      <c r="J385" s="29"/>
      <c r="K385" s="29"/>
      <c r="L385" s="29"/>
      <c r="M385" s="29"/>
      <c r="N385" s="29"/>
    </row>
    <row r="386" spans="2:14" x14ac:dyDescent="0.3">
      <c r="B386" s="26"/>
      <c r="C386" s="29"/>
      <c r="D386" s="29"/>
      <c r="E386" s="29"/>
      <c r="F386" s="29"/>
      <c r="G386" s="29"/>
      <c r="H386" s="29"/>
      <c r="I386" s="29"/>
      <c r="J386" s="29"/>
      <c r="K386" s="29"/>
      <c r="L386" s="29"/>
      <c r="M386" s="29"/>
      <c r="N386" s="29"/>
    </row>
    <row r="387" spans="2:14" x14ac:dyDescent="0.3">
      <c r="B387" s="26"/>
      <c r="C387" s="29"/>
      <c r="D387" s="29"/>
      <c r="E387" s="29"/>
      <c r="F387" s="29"/>
      <c r="G387" s="29"/>
      <c r="H387" s="29"/>
      <c r="I387" s="29"/>
      <c r="J387" s="29"/>
      <c r="K387" s="29"/>
      <c r="L387" s="29"/>
      <c r="M387" s="29"/>
      <c r="N387" s="29"/>
    </row>
    <row r="388" spans="2:14" x14ac:dyDescent="0.3">
      <c r="B388" s="26"/>
      <c r="C388" s="29"/>
      <c r="D388" s="29"/>
      <c r="E388" s="29"/>
      <c r="F388" s="29"/>
      <c r="G388" s="29"/>
      <c r="H388" s="29"/>
      <c r="I388" s="29"/>
      <c r="J388" s="29"/>
      <c r="K388" s="29"/>
      <c r="L388" s="29"/>
      <c r="M388" s="29"/>
      <c r="N388" s="29"/>
    </row>
    <row r="389" spans="2:14" x14ac:dyDescent="0.3">
      <c r="B389" s="26"/>
      <c r="C389" s="29"/>
      <c r="D389" s="29"/>
      <c r="E389" s="29"/>
      <c r="F389" s="29"/>
      <c r="G389" s="29"/>
      <c r="H389" s="29"/>
      <c r="I389" s="29"/>
      <c r="J389" s="29"/>
      <c r="K389" s="29"/>
      <c r="L389" s="29"/>
      <c r="M389" s="29"/>
      <c r="N389" s="29"/>
    </row>
    <row r="390" spans="2:14" x14ac:dyDescent="0.3">
      <c r="B390" s="26"/>
      <c r="C390" s="29"/>
      <c r="D390" s="29"/>
      <c r="E390" s="29"/>
      <c r="F390" s="29"/>
      <c r="G390" s="29"/>
      <c r="H390" s="29"/>
      <c r="I390" s="29"/>
      <c r="J390" s="29"/>
      <c r="K390" s="29"/>
      <c r="L390" s="29"/>
      <c r="M390" s="29"/>
      <c r="N390" s="29"/>
    </row>
    <row r="391" spans="2:14" x14ac:dyDescent="0.3">
      <c r="B391" s="26"/>
      <c r="C391" s="29"/>
      <c r="D391" s="29"/>
      <c r="E391" s="29"/>
      <c r="F391" s="29"/>
      <c r="G391" s="29"/>
      <c r="H391" s="29"/>
      <c r="I391" s="29"/>
      <c r="J391" s="29"/>
      <c r="K391" s="29"/>
      <c r="L391" s="29"/>
      <c r="M391" s="29"/>
      <c r="N391" s="29"/>
    </row>
    <row r="392" spans="2:14" x14ac:dyDescent="0.3">
      <c r="B392" s="26"/>
      <c r="C392" s="29"/>
      <c r="D392" s="29"/>
      <c r="E392" s="29"/>
      <c r="F392" s="29"/>
      <c r="G392" s="29"/>
      <c r="H392" s="29"/>
      <c r="I392" s="29"/>
      <c r="J392" s="29"/>
      <c r="K392" s="29"/>
      <c r="L392" s="29"/>
      <c r="M392" s="29"/>
      <c r="N392" s="29"/>
    </row>
    <row r="393" spans="2:14" x14ac:dyDescent="0.3">
      <c r="B393" s="26"/>
      <c r="C393" s="29"/>
      <c r="D393" s="29"/>
      <c r="E393" s="29"/>
      <c r="F393" s="29"/>
      <c r="G393" s="29"/>
      <c r="H393" s="29"/>
      <c r="I393" s="29"/>
      <c r="J393" s="29"/>
      <c r="K393" s="29"/>
      <c r="L393" s="29"/>
      <c r="M393" s="29"/>
      <c r="N393" s="29"/>
    </row>
    <row r="394" spans="2:14" x14ac:dyDescent="0.3">
      <c r="B394" s="26"/>
      <c r="C394" s="29"/>
      <c r="D394" s="29"/>
      <c r="E394" s="29"/>
      <c r="F394" s="29"/>
      <c r="G394" s="29"/>
      <c r="H394" s="29"/>
      <c r="I394" s="29"/>
      <c r="J394" s="29"/>
      <c r="K394" s="29"/>
      <c r="L394" s="29"/>
      <c r="M394" s="29"/>
      <c r="N394" s="29"/>
    </row>
    <row r="395" spans="2:14" x14ac:dyDescent="0.3">
      <c r="B395" s="26"/>
      <c r="C395" s="29"/>
      <c r="D395" s="29"/>
      <c r="E395" s="29"/>
      <c r="F395" s="29"/>
      <c r="G395" s="29"/>
      <c r="H395" s="29"/>
      <c r="I395" s="29"/>
      <c r="J395" s="29"/>
      <c r="K395" s="29"/>
      <c r="L395" s="29"/>
      <c r="M395" s="29"/>
      <c r="N395" s="29"/>
    </row>
    <row r="396" spans="2:14" x14ac:dyDescent="0.3">
      <c r="B396" s="26"/>
      <c r="C396" s="29"/>
      <c r="D396" s="29"/>
      <c r="E396" s="29"/>
      <c r="F396" s="29"/>
      <c r="G396" s="29"/>
      <c r="H396" s="29"/>
      <c r="I396" s="29"/>
      <c r="J396" s="29"/>
      <c r="K396" s="29"/>
      <c r="L396" s="29"/>
      <c r="M396" s="29"/>
      <c r="N396" s="29"/>
    </row>
    <row r="397" spans="2:14" x14ac:dyDescent="0.3">
      <c r="B397" s="26"/>
      <c r="C397" s="29"/>
      <c r="D397" s="29"/>
      <c r="E397" s="29"/>
      <c r="F397" s="29"/>
      <c r="G397" s="29"/>
      <c r="H397" s="29"/>
      <c r="I397" s="29"/>
      <c r="J397" s="29"/>
      <c r="K397" s="29"/>
      <c r="L397" s="29"/>
      <c r="M397" s="29"/>
      <c r="N397" s="29"/>
    </row>
    <row r="398" spans="2:14" x14ac:dyDescent="0.3">
      <c r="B398" s="26"/>
      <c r="C398" s="29"/>
      <c r="D398" s="29"/>
      <c r="E398" s="29"/>
      <c r="F398" s="29"/>
      <c r="G398" s="29"/>
      <c r="H398" s="29"/>
      <c r="I398" s="29"/>
      <c r="J398" s="29"/>
      <c r="K398" s="29"/>
      <c r="L398" s="29"/>
      <c r="M398" s="29"/>
      <c r="N398" s="29"/>
    </row>
    <row r="399" spans="2:14" x14ac:dyDescent="0.3">
      <c r="B399" s="26"/>
      <c r="C399" s="29"/>
      <c r="D399" s="29"/>
      <c r="E399" s="29"/>
      <c r="F399" s="29"/>
      <c r="G399" s="29"/>
      <c r="H399" s="29"/>
      <c r="I399" s="29"/>
      <c r="J399" s="29"/>
      <c r="K399" s="29"/>
      <c r="L399" s="29"/>
      <c r="M399" s="29"/>
      <c r="N399" s="29"/>
    </row>
    <row r="400" spans="2:14" x14ac:dyDescent="0.3">
      <c r="B400" s="26"/>
      <c r="C400" s="29"/>
      <c r="D400" s="29"/>
      <c r="E400" s="29"/>
      <c r="F400" s="29"/>
      <c r="G400" s="29"/>
      <c r="H400" s="29"/>
      <c r="I400" s="29"/>
      <c r="J400" s="29"/>
      <c r="K400" s="29"/>
      <c r="L400" s="29"/>
      <c r="M400" s="29"/>
      <c r="N400" s="29"/>
    </row>
    <row r="401" spans="2:14" x14ac:dyDescent="0.3">
      <c r="B401" s="26"/>
      <c r="C401" s="29"/>
      <c r="D401" s="29"/>
      <c r="E401" s="29"/>
      <c r="F401" s="29"/>
      <c r="G401" s="29"/>
      <c r="H401" s="29"/>
      <c r="I401" s="29"/>
      <c r="J401" s="29"/>
      <c r="K401" s="29"/>
      <c r="L401" s="29"/>
      <c r="M401" s="29"/>
      <c r="N401" s="29"/>
    </row>
    <row r="402" spans="2:14" x14ac:dyDescent="0.3">
      <c r="B402" s="26"/>
      <c r="C402" s="29"/>
      <c r="D402" s="29"/>
      <c r="E402" s="29"/>
      <c r="F402" s="29"/>
      <c r="G402" s="29"/>
      <c r="H402" s="29"/>
      <c r="I402" s="29"/>
      <c r="J402" s="29"/>
      <c r="K402" s="29"/>
      <c r="L402" s="29"/>
      <c r="M402" s="29"/>
      <c r="N402" s="29"/>
    </row>
    <row r="403" spans="2:14" x14ac:dyDescent="0.3">
      <c r="B403" s="26"/>
      <c r="C403" s="29"/>
      <c r="D403" s="29"/>
      <c r="E403" s="29"/>
      <c r="F403" s="29"/>
      <c r="G403" s="29"/>
      <c r="H403" s="29"/>
      <c r="I403" s="29"/>
      <c r="J403" s="29"/>
      <c r="K403" s="29"/>
      <c r="L403" s="29"/>
      <c r="M403" s="29"/>
      <c r="N403" s="29"/>
    </row>
    <row r="404" spans="2:14" x14ac:dyDescent="0.3">
      <c r="B404" s="26"/>
      <c r="C404" s="29"/>
      <c r="D404" s="29"/>
      <c r="E404" s="29"/>
      <c r="F404" s="29"/>
      <c r="G404" s="29"/>
      <c r="H404" s="29"/>
      <c r="I404" s="29"/>
      <c r="J404" s="29"/>
      <c r="K404" s="29"/>
      <c r="L404" s="29"/>
      <c r="M404" s="29"/>
      <c r="N404" s="29"/>
    </row>
    <row r="405" spans="2:14" x14ac:dyDescent="0.3">
      <c r="B405" s="26"/>
      <c r="C405" s="29"/>
      <c r="D405" s="29"/>
      <c r="E405" s="29"/>
      <c r="F405" s="29"/>
      <c r="G405" s="29"/>
      <c r="H405" s="29"/>
      <c r="I405" s="29"/>
      <c r="J405" s="29"/>
      <c r="K405" s="29"/>
      <c r="L405" s="29"/>
      <c r="M405" s="29"/>
      <c r="N405" s="29"/>
    </row>
    <row r="406" spans="2:14" x14ac:dyDescent="0.3">
      <c r="B406" s="26"/>
      <c r="C406" s="29"/>
      <c r="D406" s="29"/>
      <c r="E406" s="29"/>
      <c r="F406" s="29"/>
      <c r="G406" s="29"/>
      <c r="H406" s="29"/>
      <c r="I406" s="29"/>
      <c r="J406" s="29"/>
      <c r="K406" s="29"/>
      <c r="L406" s="29"/>
      <c r="M406" s="29"/>
      <c r="N406" s="29"/>
    </row>
    <row r="407" spans="2:14" x14ac:dyDescent="0.3">
      <c r="B407" s="26"/>
      <c r="C407" s="29"/>
      <c r="D407" s="29"/>
      <c r="E407" s="29"/>
      <c r="F407" s="29"/>
      <c r="G407" s="29"/>
      <c r="H407" s="29"/>
      <c r="I407" s="29"/>
      <c r="J407" s="29"/>
      <c r="K407" s="29"/>
      <c r="L407" s="29"/>
      <c r="M407" s="29"/>
      <c r="N407" s="29"/>
    </row>
    <row r="408" spans="2:14" x14ac:dyDescent="0.3">
      <c r="B408" s="26"/>
      <c r="C408" s="29"/>
      <c r="D408" s="29"/>
      <c r="E408" s="29"/>
      <c r="F408" s="29"/>
      <c r="G408" s="29"/>
      <c r="H408" s="29"/>
      <c r="I408" s="29"/>
      <c r="J408" s="29"/>
      <c r="K408" s="29"/>
      <c r="L408" s="29"/>
      <c r="M408" s="29"/>
      <c r="N408" s="29"/>
    </row>
    <row r="409" spans="2:14" x14ac:dyDescent="0.3">
      <c r="B409" s="26"/>
      <c r="C409" s="29"/>
      <c r="D409" s="29"/>
      <c r="E409" s="29"/>
      <c r="F409" s="29"/>
      <c r="G409" s="29"/>
      <c r="H409" s="29"/>
      <c r="I409" s="29"/>
      <c r="J409" s="29"/>
      <c r="K409" s="29"/>
      <c r="L409" s="29"/>
      <c r="M409" s="29"/>
      <c r="N409" s="29"/>
    </row>
    <row r="410" spans="2:14" x14ac:dyDescent="0.3">
      <c r="B410" s="26"/>
      <c r="C410" s="29"/>
      <c r="D410" s="29"/>
      <c r="E410" s="29"/>
      <c r="F410" s="29"/>
      <c r="G410" s="29"/>
      <c r="H410" s="29"/>
      <c r="I410" s="29"/>
      <c r="J410" s="29"/>
      <c r="K410" s="29"/>
      <c r="L410" s="29"/>
      <c r="M410" s="29"/>
      <c r="N410" s="29"/>
    </row>
    <row r="411" spans="2:14" x14ac:dyDescent="0.3">
      <c r="B411" s="26"/>
      <c r="C411" s="29"/>
      <c r="D411" s="29"/>
      <c r="E411" s="29"/>
      <c r="F411" s="29"/>
      <c r="G411" s="29"/>
      <c r="H411" s="29"/>
      <c r="I411" s="29"/>
      <c r="J411" s="29"/>
      <c r="K411" s="29"/>
      <c r="L411" s="29"/>
      <c r="M411" s="29"/>
      <c r="N411" s="29"/>
    </row>
    <row r="412" spans="2:14" x14ac:dyDescent="0.3">
      <c r="B412" s="26"/>
      <c r="C412" s="29"/>
      <c r="D412" s="29"/>
      <c r="E412" s="29"/>
      <c r="F412" s="29"/>
      <c r="G412" s="29"/>
      <c r="H412" s="29"/>
      <c r="I412" s="29"/>
      <c r="J412" s="29"/>
      <c r="K412" s="29"/>
      <c r="L412" s="29"/>
      <c r="M412" s="29"/>
      <c r="N412" s="29"/>
    </row>
    <row r="413" spans="2:14" x14ac:dyDescent="0.3">
      <c r="B413" s="26"/>
      <c r="C413" s="29"/>
      <c r="D413" s="29"/>
      <c r="E413" s="29"/>
      <c r="F413" s="29"/>
      <c r="G413" s="29"/>
      <c r="H413" s="29"/>
      <c r="I413" s="29"/>
      <c r="J413" s="29"/>
      <c r="K413" s="29"/>
      <c r="L413" s="29"/>
      <c r="M413" s="29"/>
      <c r="N413" s="29"/>
    </row>
    <row r="414" spans="2:14" x14ac:dyDescent="0.3">
      <c r="B414" s="26"/>
      <c r="C414" s="29"/>
      <c r="D414" s="29"/>
      <c r="E414" s="29"/>
      <c r="F414" s="29"/>
      <c r="G414" s="29"/>
      <c r="H414" s="29"/>
      <c r="I414" s="29"/>
      <c r="J414" s="29"/>
      <c r="K414" s="29"/>
      <c r="L414" s="29"/>
      <c r="M414" s="29"/>
      <c r="N414" s="29"/>
    </row>
    <row r="415" spans="2:14" x14ac:dyDescent="0.3">
      <c r="B415" s="26"/>
      <c r="C415" s="29"/>
      <c r="D415" s="29"/>
      <c r="E415" s="29"/>
      <c r="F415" s="29"/>
      <c r="G415" s="29"/>
      <c r="H415" s="29"/>
      <c r="I415" s="29"/>
      <c r="J415" s="29"/>
      <c r="K415" s="29"/>
      <c r="L415" s="29"/>
      <c r="M415" s="29"/>
      <c r="N415" s="29"/>
    </row>
    <row r="416" spans="2:14" x14ac:dyDescent="0.3">
      <c r="B416" s="26"/>
      <c r="C416" s="29"/>
      <c r="D416" s="29"/>
      <c r="E416" s="29"/>
      <c r="F416" s="29"/>
      <c r="G416" s="29"/>
      <c r="H416" s="29"/>
      <c r="I416" s="29"/>
      <c r="J416" s="29"/>
      <c r="K416" s="29"/>
      <c r="L416" s="29"/>
      <c r="M416" s="29"/>
      <c r="N416" s="29"/>
    </row>
    <row r="417" spans="2:14" x14ac:dyDescent="0.3">
      <c r="B417" s="26"/>
      <c r="C417" s="29"/>
      <c r="D417" s="29"/>
      <c r="E417" s="29"/>
      <c r="F417" s="29"/>
      <c r="G417" s="29"/>
      <c r="H417" s="29"/>
      <c r="I417" s="29"/>
      <c r="J417" s="29"/>
      <c r="K417" s="29"/>
      <c r="L417" s="29"/>
      <c r="M417" s="29"/>
      <c r="N417" s="29"/>
    </row>
    <row r="418" spans="2:14" x14ac:dyDescent="0.3">
      <c r="B418" s="26"/>
      <c r="C418" s="29"/>
      <c r="D418" s="29"/>
      <c r="E418" s="29"/>
      <c r="F418" s="29"/>
      <c r="G418" s="29"/>
      <c r="H418" s="29"/>
      <c r="I418" s="29"/>
      <c r="J418" s="29"/>
      <c r="K418" s="29"/>
      <c r="L418" s="29"/>
      <c r="M418" s="29"/>
      <c r="N418" s="29"/>
    </row>
    <row r="419" spans="2:14" x14ac:dyDescent="0.3">
      <c r="B419" s="26"/>
      <c r="C419" s="29"/>
      <c r="D419" s="29"/>
      <c r="E419" s="29"/>
      <c r="F419" s="29"/>
      <c r="G419" s="29"/>
      <c r="H419" s="29"/>
      <c r="I419" s="29"/>
      <c r="J419" s="29"/>
      <c r="K419" s="29"/>
      <c r="L419" s="29"/>
      <c r="M419" s="29"/>
      <c r="N419" s="29"/>
    </row>
    <row r="420" spans="2:14" x14ac:dyDescent="0.3">
      <c r="B420" s="26"/>
      <c r="C420" s="29"/>
      <c r="D420" s="29"/>
      <c r="E420" s="29"/>
      <c r="F420" s="29"/>
      <c r="G420" s="29"/>
      <c r="H420" s="29"/>
      <c r="I420" s="29"/>
      <c r="J420" s="29"/>
      <c r="K420" s="29"/>
      <c r="L420" s="29"/>
      <c r="M420" s="29"/>
      <c r="N420" s="29"/>
    </row>
    <row r="421" spans="2:14" x14ac:dyDescent="0.3">
      <c r="B421" s="26"/>
      <c r="C421" s="29"/>
      <c r="D421" s="29"/>
      <c r="E421" s="29"/>
      <c r="F421" s="29"/>
      <c r="G421" s="29"/>
      <c r="H421" s="29"/>
      <c r="I421" s="29"/>
      <c r="J421" s="29"/>
      <c r="K421" s="29"/>
      <c r="L421" s="29"/>
      <c r="M421" s="29"/>
      <c r="N421" s="29"/>
    </row>
    <row r="422" spans="2:14" x14ac:dyDescent="0.3">
      <c r="B422" s="26"/>
      <c r="C422" s="29"/>
      <c r="D422" s="29"/>
      <c r="E422" s="29"/>
      <c r="F422" s="29"/>
      <c r="G422" s="29"/>
      <c r="H422" s="29"/>
      <c r="I422" s="29"/>
      <c r="J422" s="29"/>
      <c r="K422" s="29"/>
      <c r="L422" s="29"/>
      <c r="M422" s="29"/>
      <c r="N422" s="29"/>
    </row>
    <row r="423" spans="2:14" x14ac:dyDescent="0.3">
      <c r="B423" s="26"/>
      <c r="C423" s="29"/>
      <c r="D423" s="29"/>
      <c r="E423" s="29"/>
      <c r="F423" s="29"/>
      <c r="G423" s="29"/>
      <c r="H423" s="29"/>
      <c r="I423" s="29"/>
      <c r="J423" s="29"/>
      <c r="K423" s="29"/>
      <c r="L423" s="29"/>
      <c r="M423" s="29"/>
      <c r="N423" s="29"/>
    </row>
    <row r="424" spans="2:14" x14ac:dyDescent="0.3">
      <c r="B424" s="26"/>
      <c r="C424" s="29"/>
      <c r="D424" s="29"/>
      <c r="E424" s="29"/>
      <c r="F424" s="29"/>
      <c r="G424" s="29"/>
      <c r="H424" s="29"/>
      <c r="I424" s="29"/>
      <c r="J424" s="29"/>
      <c r="K424" s="29"/>
      <c r="L424" s="29"/>
      <c r="M424" s="29"/>
      <c r="N424" s="29"/>
    </row>
    <row r="425" spans="2:14" x14ac:dyDescent="0.3">
      <c r="B425" s="26"/>
      <c r="C425" s="29"/>
      <c r="D425" s="29"/>
      <c r="E425" s="29"/>
      <c r="F425" s="29"/>
      <c r="G425" s="29"/>
      <c r="H425" s="29"/>
      <c r="I425" s="29"/>
      <c r="J425" s="29"/>
      <c r="K425" s="29"/>
      <c r="L425" s="29"/>
      <c r="M425" s="29"/>
      <c r="N425" s="29"/>
    </row>
    <row r="426" spans="2:14" x14ac:dyDescent="0.3">
      <c r="B426" s="26"/>
      <c r="C426" s="29"/>
      <c r="D426" s="29"/>
      <c r="E426" s="29"/>
      <c r="F426" s="29"/>
      <c r="G426" s="29"/>
      <c r="H426" s="29"/>
      <c r="I426" s="29"/>
      <c r="J426" s="29"/>
      <c r="K426" s="29"/>
      <c r="L426" s="29"/>
      <c r="M426" s="29"/>
      <c r="N426" s="29"/>
    </row>
    <row r="427" spans="2:14" x14ac:dyDescent="0.3">
      <c r="B427" s="26"/>
      <c r="C427" s="29"/>
      <c r="D427" s="29"/>
      <c r="E427" s="29"/>
      <c r="F427" s="29"/>
      <c r="G427" s="29"/>
      <c r="H427" s="29"/>
      <c r="I427" s="29"/>
      <c r="J427" s="29"/>
      <c r="K427" s="29"/>
      <c r="L427" s="29"/>
      <c r="M427" s="29"/>
      <c r="N427" s="29"/>
    </row>
    <row r="428" spans="2:14" x14ac:dyDescent="0.3">
      <c r="B428" s="26"/>
      <c r="C428" s="29"/>
      <c r="D428" s="29"/>
      <c r="E428" s="29"/>
      <c r="F428" s="29"/>
      <c r="G428" s="29"/>
      <c r="H428" s="29"/>
      <c r="I428" s="29"/>
      <c r="J428" s="29"/>
      <c r="K428" s="29"/>
      <c r="L428" s="29"/>
      <c r="M428" s="29"/>
      <c r="N428" s="29"/>
    </row>
    <row r="429" spans="2:14" x14ac:dyDescent="0.3">
      <c r="B429" s="26"/>
      <c r="C429" s="29"/>
      <c r="D429" s="29"/>
      <c r="E429" s="29"/>
      <c r="F429" s="29"/>
      <c r="G429" s="29"/>
      <c r="H429" s="29"/>
      <c r="I429" s="29"/>
      <c r="J429" s="29"/>
      <c r="K429" s="29"/>
      <c r="L429" s="29"/>
      <c r="M429" s="29"/>
      <c r="N429" s="29"/>
    </row>
    <row r="430" spans="2:14" x14ac:dyDescent="0.3">
      <c r="B430" s="26"/>
      <c r="C430" s="29"/>
      <c r="D430" s="29"/>
      <c r="E430" s="29"/>
      <c r="F430" s="29"/>
      <c r="G430" s="29"/>
      <c r="H430" s="29"/>
      <c r="I430" s="29"/>
      <c r="J430" s="29"/>
      <c r="K430" s="29"/>
      <c r="L430" s="29"/>
      <c r="M430" s="29"/>
      <c r="N430" s="29"/>
    </row>
    <row r="431" spans="2:14" x14ac:dyDescent="0.3">
      <c r="B431" s="26"/>
      <c r="C431" s="29"/>
      <c r="D431" s="29"/>
      <c r="E431" s="29"/>
      <c r="F431" s="29"/>
      <c r="G431" s="29"/>
      <c r="H431" s="29"/>
      <c r="I431" s="29"/>
      <c r="J431" s="29"/>
      <c r="K431" s="29"/>
      <c r="L431" s="29"/>
      <c r="M431" s="29"/>
      <c r="N431" s="29"/>
    </row>
    <row r="432" spans="2:14" x14ac:dyDescent="0.3">
      <c r="B432" s="26"/>
      <c r="C432" s="29"/>
      <c r="D432" s="29"/>
      <c r="E432" s="29"/>
      <c r="F432" s="29"/>
      <c r="G432" s="29"/>
      <c r="H432" s="29"/>
      <c r="I432" s="29"/>
      <c r="J432" s="29"/>
      <c r="K432" s="29"/>
      <c r="L432" s="29"/>
      <c r="M432" s="29"/>
      <c r="N432" s="29"/>
    </row>
    <row r="433" spans="2:14" x14ac:dyDescent="0.3">
      <c r="B433" s="26"/>
      <c r="C433" s="29"/>
      <c r="D433" s="29"/>
      <c r="E433" s="29"/>
      <c r="F433" s="29"/>
      <c r="G433" s="29"/>
      <c r="H433" s="29"/>
      <c r="I433" s="29"/>
      <c r="J433" s="29"/>
      <c r="K433" s="29"/>
      <c r="L433" s="29"/>
      <c r="M433" s="29"/>
      <c r="N433" s="29"/>
    </row>
    <row r="434" spans="2:14" x14ac:dyDescent="0.3">
      <c r="B434" s="26"/>
      <c r="C434" s="29"/>
      <c r="D434" s="29"/>
      <c r="E434" s="29"/>
      <c r="F434" s="29"/>
      <c r="G434" s="29"/>
      <c r="H434" s="29"/>
      <c r="I434" s="29"/>
      <c r="J434" s="29"/>
      <c r="K434" s="29"/>
      <c r="L434" s="29"/>
      <c r="M434" s="29"/>
      <c r="N434" s="29"/>
    </row>
    <row r="435" spans="2:14" x14ac:dyDescent="0.3">
      <c r="B435" s="26"/>
      <c r="C435" s="29"/>
      <c r="D435" s="29"/>
      <c r="E435" s="29"/>
      <c r="F435" s="29"/>
      <c r="G435" s="29"/>
      <c r="H435" s="29"/>
      <c r="I435" s="29"/>
      <c r="J435" s="29"/>
      <c r="K435" s="29"/>
      <c r="L435" s="29"/>
      <c r="M435" s="29"/>
      <c r="N435" s="29"/>
    </row>
    <row r="436" spans="2:14" x14ac:dyDescent="0.3">
      <c r="B436" s="26"/>
      <c r="C436" s="29"/>
      <c r="D436" s="29"/>
      <c r="E436" s="29"/>
      <c r="F436" s="29"/>
      <c r="G436" s="29"/>
      <c r="H436" s="29"/>
      <c r="I436" s="29"/>
      <c r="J436" s="29"/>
      <c r="K436" s="29"/>
      <c r="L436" s="29"/>
      <c r="M436" s="29"/>
      <c r="N436" s="29"/>
    </row>
    <row r="437" spans="2:14" x14ac:dyDescent="0.3">
      <c r="B437" s="26"/>
      <c r="C437" s="29"/>
      <c r="D437" s="29"/>
      <c r="E437" s="29"/>
      <c r="F437" s="29"/>
      <c r="G437" s="29"/>
      <c r="H437" s="29"/>
      <c r="I437" s="29"/>
      <c r="J437" s="29"/>
      <c r="K437" s="29"/>
      <c r="L437" s="29"/>
      <c r="M437" s="29"/>
      <c r="N437" s="29"/>
    </row>
    <row r="438" spans="2:14" x14ac:dyDescent="0.3">
      <c r="B438" s="26"/>
      <c r="C438" s="29"/>
      <c r="D438" s="29"/>
      <c r="E438" s="29"/>
      <c r="F438" s="29"/>
      <c r="G438" s="29"/>
      <c r="H438" s="29"/>
      <c r="I438" s="29"/>
      <c r="J438" s="29"/>
      <c r="K438" s="29"/>
      <c r="L438" s="29"/>
      <c r="M438" s="29"/>
      <c r="N438" s="29"/>
    </row>
    <row r="439" spans="2:14" x14ac:dyDescent="0.3">
      <c r="B439" s="26"/>
      <c r="C439" s="29"/>
      <c r="D439" s="29"/>
      <c r="E439" s="29"/>
      <c r="F439" s="29"/>
      <c r="G439" s="29"/>
      <c r="H439" s="29"/>
      <c r="I439" s="29"/>
      <c r="J439" s="29"/>
      <c r="K439" s="29"/>
      <c r="L439" s="29"/>
      <c r="M439" s="29"/>
      <c r="N439" s="29"/>
    </row>
    <row r="440" spans="2:14" x14ac:dyDescent="0.3">
      <c r="B440" s="26"/>
      <c r="C440" s="29"/>
      <c r="D440" s="29"/>
      <c r="E440" s="29"/>
      <c r="F440" s="29"/>
      <c r="G440" s="29"/>
      <c r="H440" s="29"/>
      <c r="I440" s="29"/>
      <c r="J440" s="29"/>
      <c r="K440" s="29"/>
      <c r="L440" s="29"/>
      <c r="M440" s="29"/>
      <c r="N440" s="29"/>
    </row>
    <row r="441" spans="2:14" x14ac:dyDescent="0.3">
      <c r="B441" s="26"/>
      <c r="C441" s="29"/>
      <c r="D441" s="29"/>
      <c r="E441" s="29"/>
      <c r="F441" s="29"/>
      <c r="G441" s="29"/>
      <c r="H441" s="29"/>
      <c r="I441" s="29"/>
      <c r="J441" s="29"/>
      <c r="K441" s="29"/>
      <c r="L441" s="29"/>
      <c r="M441" s="29"/>
      <c r="N441" s="29"/>
    </row>
    <row r="442" spans="2:14" x14ac:dyDescent="0.3">
      <c r="B442" s="26"/>
      <c r="C442" s="29"/>
      <c r="D442" s="29"/>
      <c r="E442" s="29"/>
      <c r="F442" s="29"/>
      <c r="G442" s="29"/>
      <c r="H442" s="29"/>
      <c r="I442" s="29"/>
      <c r="J442" s="29"/>
      <c r="K442" s="29"/>
      <c r="L442" s="29"/>
      <c r="M442" s="29"/>
      <c r="N442" s="29"/>
    </row>
    <row r="443" spans="2:14" x14ac:dyDescent="0.3">
      <c r="B443" s="26"/>
      <c r="C443" s="29"/>
      <c r="D443" s="29"/>
      <c r="E443" s="29"/>
      <c r="F443" s="29"/>
      <c r="G443" s="29"/>
      <c r="H443" s="29"/>
      <c r="I443" s="29"/>
      <c r="J443" s="29"/>
      <c r="K443" s="29"/>
      <c r="L443" s="29"/>
      <c r="M443" s="29"/>
      <c r="N443" s="29"/>
    </row>
    <row r="444" spans="2:14" x14ac:dyDescent="0.3">
      <c r="B444" s="26"/>
      <c r="C444" s="29"/>
      <c r="D444" s="29"/>
      <c r="E444" s="29"/>
      <c r="F444" s="29"/>
      <c r="G444" s="29"/>
      <c r="H444" s="29"/>
      <c r="I444" s="29"/>
      <c r="J444" s="29"/>
      <c r="K444" s="29"/>
      <c r="L444" s="29"/>
      <c r="M444" s="29"/>
      <c r="N444" s="29"/>
    </row>
    <row r="445" spans="2:14" x14ac:dyDescent="0.3">
      <c r="B445" s="26"/>
      <c r="C445" s="29"/>
      <c r="D445" s="29"/>
      <c r="E445" s="29"/>
      <c r="F445" s="29"/>
      <c r="G445" s="29"/>
      <c r="H445" s="29"/>
      <c r="I445" s="29"/>
      <c r="J445" s="29"/>
      <c r="K445" s="29"/>
      <c r="L445" s="29"/>
      <c r="M445" s="29"/>
      <c r="N445" s="29"/>
    </row>
    <row r="446" spans="2:14" x14ac:dyDescent="0.3">
      <c r="B446" s="26"/>
      <c r="C446" s="29"/>
      <c r="D446" s="29"/>
      <c r="E446" s="29"/>
      <c r="F446" s="29"/>
      <c r="G446" s="29"/>
      <c r="H446" s="29"/>
      <c r="I446" s="29"/>
      <c r="J446" s="29"/>
      <c r="K446" s="29"/>
      <c r="L446" s="29"/>
      <c r="M446" s="29"/>
      <c r="N446" s="29"/>
    </row>
    <row r="447" spans="2:14" x14ac:dyDescent="0.3">
      <c r="B447" s="26"/>
      <c r="C447" s="29"/>
      <c r="D447" s="29"/>
      <c r="E447" s="29"/>
      <c r="F447" s="29"/>
      <c r="G447" s="29"/>
      <c r="H447" s="29"/>
      <c r="I447" s="29"/>
      <c r="J447" s="29"/>
      <c r="K447" s="29"/>
      <c r="L447" s="29"/>
      <c r="M447" s="29"/>
      <c r="N447" s="29"/>
    </row>
    <row r="448" spans="2:14" x14ac:dyDescent="0.3">
      <c r="B448" s="26"/>
      <c r="C448" s="29"/>
      <c r="D448" s="29"/>
      <c r="E448" s="29"/>
      <c r="F448" s="29"/>
      <c r="G448" s="29"/>
      <c r="H448" s="29"/>
      <c r="I448" s="29"/>
      <c r="J448" s="29"/>
      <c r="K448" s="29"/>
      <c r="L448" s="29"/>
      <c r="M448" s="29"/>
      <c r="N448" s="29"/>
    </row>
    <row r="449" spans="2:14" x14ac:dyDescent="0.3">
      <c r="B449" s="26"/>
      <c r="C449" s="29"/>
      <c r="D449" s="29"/>
      <c r="E449" s="29"/>
      <c r="F449" s="29"/>
      <c r="G449" s="29"/>
      <c r="H449" s="29"/>
      <c r="I449" s="29"/>
      <c r="J449" s="29"/>
      <c r="K449" s="29"/>
      <c r="L449" s="29"/>
      <c r="M449" s="29"/>
      <c r="N449" s="29"/>
    </row>
    <row r="450" spans="2:14" x14ac:dyDescent="0.3">
      <c r="B450" s="26"/>
      <c r="C450" s="29"/>
      <c r="D450" s="29"/>
      <c r="E450" s="29"/>
      <c r="F450" s="29"/>
      <c r="G450" s="29"/>
      <c r="H450" s="29"/>
      <c r="I450" s="29"/>
      <c r="J450" s="29"/>
      <c r="K450" s="29"/>
      <c r="L450" s="29"/>
      <c r="M450" s="29"/>
      <c r="N450" s="29"/>
    </row>
    <row r="451" spans="2:14" x14ac:dyDescent="0.3">
      <c r="B451" s="26"/>
      <c r="C451" s="29"/>
      <c r="D451" s="29"/>
      <c r="E451" s="29"/>
      <c r="F451" s="29"/>
      <c r="G451" s="29"/>
      <c r="H451" s="29"/>
      <c r="I451" s="29"/>
      <c r="J451" s="29"/>
      <c r="K451" s="29"/>
      <c r="L451" s="29"/>
      <c r="M451" s="29"/>
      <c r="N451" s="29"/>
    </row>
    <row r="452" spans="2:14" x14ac:dyDescent="0.3">
      <c r="B452" s="26"/>
      <c r="C452" s="29"/>
      <c r="D452" s="29"/>
      <c r="E452" s="29"/>
      <c r="F452" s="29"/>
      <c r="G452" s="29"/>
      <c r="H452" s="29"/>
      <c r="I452" s="29"/>
      <c r="J452" s="29"/>
      <c r="K452" s="29"/>
      <c r="L452" s="29"/>
      <c r="M452" s="29"/>
      <c r="N452" s="29"/>
    </row>
    <row r="453" spans="2:14" x14ac:dyDescent="0.3">
      <c r="B453" s="26"/>
      <c r="C453" s="29"/>
      <c r="D453" s="29"/>
      <c r="E453" s="29"/>
      <c r="F453" s="29"/>
      <c r="G453" s="29"/>
      <c r="H453" s="29"/>
      <c r="I453" s="29"/>
      <c r="J453" s="29"/>
      <c r="K453" s="29"/>
      <c r="L453" s="29"/>
      <c r="M453" s="29"/>
      <c r="N453" s="29"/>
    </row>
    <row r="454" spans="2:14" x14ac:dyDescent="0.3">
      <c r="B454" s="26"/>
      <c r="C454" s="29"/>
      <c r="D454" s="29"/>
      <c r="E454" s="29"/>
      <c r="F454" s="29"/>
      <c r="G454" s="29"/>
      <c r="H454" s="29"/>
      <c r="I454" s="29"/>
      <c r="J454" s="29"/>
      <c r="K454" s="29"/>
      <c r="L454" s="29"/>
      <c r="M454" s="29"/>
      <c r="N454" s="29"/>
    </row>
    <row r="455" spans="2:14" x14ac:dyDescent="0.3">
      <c r="B455" s="26"/>
      <c r="C455" s="29"/>
      <c r="D455" s="29"/>
      <c r="E455" s="29"/>
      <c r="F455" s="29"/>
      <c r="G455" s="29"/>
      <c r="H455" s="29"/>
      <c r="I455" s="29"/>
      <c r="J455" s="29"/>
      <c r="K455" s="29"/>
      <c r="L455" s="29"/>
      <c r="M455" s="29"/>
      <c r="N455" s="29"/>
    </row>
    <row r="456" spans="2:14" x14ac:dyDescent="0.3">
      <c r="B456" s="26"/>
      <c r="C456" s="29"/>
      <c r="D456" s="29"/>
      <c r="E456" s="29"/>
      <c r="F456" s="29"/>
      <c r="G456" s="29"/>
      <c r="H456" s="29"/>
      <c r="I456" s="29"/>
      <c r="J456" s="29"/>
      <c r="K456" s="29"/>
      <c r="L456" s="29"/>
      <c r="M456" s="29"/>
      <c r="N456" s="29"/>
    </row>
    <row r="457" spans="2:14" x14ac:dyDescent="0.3">
      <c r="B457" s="26"/>
      <c r="C457" s="29"/>
      <c r="D457" s="29"/>
      <c r="E457" s="29"/>
      <c r="F457" s="29"/>
      <c r="G457" s="29"/>
      <c r="H457" s="29"/>
      <c r="I457" s="29"/>
      <c r="J457" s="29"/>
      <c r="K457" s="29"/>
      <c r="L457" s="29"/>
      <c r="M457" s="29"/>
      <c r="N457" s="29"/>
    </row>
    <row r="458" spans="2:14" x14ac:dyDescent="0.3">
      <c r="B458" s="26"/>
      <c r="C458" s="29"/>
      <c r="D458" s="29"/>
      <c r="E458" s="29"/>
      <c r="F458" s="29"/>
      <c r="G458" s="29"/>
      <c r="H458" s="29"/>
      <c r="I458" s="29"/>
      <c r="J458" s="29"/>
      <c r="K458" s="29"/>
      <c r="L458" s="29"/>
      <c r="M458" s="29"/>
      <c r="N458" s="29"/>
    </row>
    <row r="459" spans="2:14" x14ac:dyDescent="0.3">
      <c r="B459" s="26"/>
      <c r="C459" s="29"/>
      <c r="D459" s="29"/>
      <c r="E459" s="29"/>
      <c r="F459" s="29"/>
      <c r="G459" s="29"/>
      <c r="H459" s="29"/>
      <c r="I459" s="29"/>
      <c r="J459" s="29"/>
      <c r="K459" s="29"/>
      <c r="L459" s="29"/>
      <c r="M459" s="29"/>
      <c r="N459" s="29"/>
    </row>
    <row r="460" spans="2:14" x14ac:dyDescent="0.3">
      <c r="B460" s="26"/>
      <c r="C460" s="29"/>
      <c r="D460" s="29"/>
      <c r="E460" s="29"/>
      <c r="F460" s="29"/>
      <c r="G460" s="29"/>
      <c r="H460" s="29"/>
      <c r="I460" s="29"/>
      <c r="J460" s="29"/>
      <c r="K460" s="29"/>
      <c r="L460" s="29"/>
      <c r="M460" s="29"/>
      <c r="N460" s="29"/>
    </row>
    <row r="461" spans="2:14" x14ac:dyDescent="0.3">
      <c r="B461" s="26"/>
      <c r="C461" s="29"/>
      <c r="D461" s="29"/>
      <c r="E461" s="29"/>
      <c r="F461" s="29"/>
      <c r="G461" s="29"/>
      <c r="H461" s="29"/>
      <c r="I461" s="29"/>
      <c r="J461" s="29"/>
      <c r="K461" s="29"/>
      <c r="L461" s="29"/>
      <c r="M461" s="29"/>
      <c r="N461" s="29"/>
    </row>
    <row r="462" spans="2:14" x14ac:dyDescent="0.3">
      <c r="B462" s="26"/>
      <c r="C462" s="29"/>
      <c r="D462" s="29"/>
      <c r="E462" s="29"/>
      <c r="F462" s="29"/>
      <c r="G462" s="29"/>
      <c r="H462" s="29"/>
      <c r="I462" s="29"/>
      <c r="J462" s="29"/>
      <c r="K462" s="29"/>
      <c r="L462" s="29"/>
      <c r="M462" s="29"/>
      <c r="N462" s="29"/>
    </row>
    <row r="463" spans="2:14" x14ac:dyDescent="0.3">
      <c r="B463" s="26"/>
      <c r="C463" s="29"/>
      <c r="D463" s="29"/>
      <c r="E463" s="29"/>
      <c r="F463" s="29"/>
      <c r="G463" s="29"/>
      <c r="H463" s="29"/>
      <c r="I463" s="29"/>
      <c r="J463" s="29"/>
      <c r="K463" s="29"/>
      <c r="L463" s="29"/>
      <c r="M463" s="29"/>
      <c r="N463" s="29"/>
    </row>
    <row r="464" spans="2:14" x14ac:dyDescent="0.3">
      <c r="B464" s="26"/>
      <c r="C464" s="29"/>
      <c r="D464" s="29"/>
      <c r="E464" s="29"/>
      <c r="F464" s="29"/>
      <c r="G464" s="29"/>
      <c r="H464" s="29"/>
      <c r="I464" s="29"/>
      <c r="J464" s="29"/>
      <c r="K464" s="29"/>
      <c r="L464" s="29"/>
      <c r="M464" s="29"/>
      <c r="N464" s="29"/>
    </row>
    <row r="465" spans="2:14" x14ac:dyDescent="0.3">
      <c r="B465" s="26"/>
      <c r="C465" s="29"/>
      <c r="D465" s="29"/>
      <c r="E465" s="29"/>
      <c r="F465" s="29"/>
      <c r="G465" s="29"/>
      <c r="H465" s="29"/>
      <c r="I465" s="29"/>
      <c r="J465" s="29"/>
      <c r="K465" s="29"/>
      <c r="L465" s="29"/>
      <c r="M465" s="29"/>
      <c r="N465" s="29"/>
    </row>
    <row r="466" spans="2:14" x14ac:dyDescent="0.3">
      <c r="B466" s="26"/>
      <c r="C466" s="29"/>
      <c r="D466" s="29"/>
      <c r="E466" s="29"/>
      <c r="F466" s="29"/>
      <c r="G466" s="29"/>
      <c r="H466" s="29"/>
      <c r="I466" s="29"/>
      <c r="J466" s="29"/>
      <c r="K466" s="29"/>
      <c r="L466" s="29"/>
      <c r="M466" s="29"/>
      <c r="N466" s="29"/>
    </row>
    <row r="467" spans="2:14" x14ac:dyDescent="0.3">
      <c r="B467" s="26"/>
      <c r="C467" s="29"/>
      <c r="D467" s="29"/>
      <c r="E467" s="29"/>
      <c r="F467" s="29"/>
      <c r="G467" s="29"/>
      <c r="H467" s="29"/>
      <c r="I467" s="29"/>
      <c r="J467" s="29"/>
      <c r="K467" s="29"/>
      <c r="L467" s="29"/>
      <c r="M467" s="29"/>
      <c r="N467" s="29"/>
    </row>
    <row r="468" spans="2:14" x14ac:dyDescent="0.3">
      <c r="B468" s="26"/>
      <c r="C468" s="29"/>
      <c r="D468" s="29"/>
      <c r="E468" s="29"/>
      <c r="F468" s="29"/>
      <c r="G468" s="29"/>
      <c r="H468" s="29"/>
      <c r="I468" s="29"/>
      <c r="J468" s="29"/>
      <c r="K468" s="29"/>
      <c r="L468" s="29"/>
      <c r="M468" s="29"/>
      <c r="N468" s="29"/>
    </row>
    <row r="469" spans="2:14" x14ac:dyDescent="0.3">
      <c r="B469" s="26"/>
      <c r="C469" s="29"/>
      <c r="D469" s="29"/>
      <c r="E469" s="29"/>
      <c r="F469" s="29"/>
      <c r="G469" s="29"/>
      <c r="H469" s="29"/>
      <c r="I469" s="29"/>
      <c r="J469" s="29"/>
      <c r="K469" s="29"/>
      <c r="L469" s="29"/>
      <c r="M469" s="29"/>
      <c r="N469" s="29"/>
    </row>
    <row r="470" spans="2:14" x14ac:dyDescent="0.3">
      <c r="B470" s="26"/>
      <c r="C470" s="29"/>
      <c r="D470" s="29"/>
      <c r="E470" s="29"/>
      <c r="F470" s="29"/>
      <c r="G470" s="29"/>
      <c r="H470" s="29"/>
      <c r="I470" s="29"/>
      <c r="J470" s="29"/>
      <c r="K470" s="29"/>
      <c r="L470" s="29"/>
      <c r="M470" s="29"/>
      <c r="N470" s="29"/>
    </row>
    <row r="471" spans="2:14" x14ac:dyDescent="0.3">
      <c r="B471" s="26"/>
      <c r="C471" s="29"/>
      <c r="D471" s="29"/>
      <c r="E471" s="29"/>
      <c r="F471" s="29"/>
      <c r="G471" s="29"/>
      <c r="H471" s="29"/>
      <c r="I471" s="29"/>
      <c r="J471" s="29"/>
      <c r="K471" s="29"/>
      <c r="L471" s="29"/>
      <c r="M471" s="29"/>
      <c r="N471" s="29"/>
    </row>
    <row r="472" spans="2:14" x14ac:dyDescent="0.3">
      <c r="B472" s="26"/>
      <c r="C472" s="29"/>
      <c r="D472" s="29"/>
      <c r="E472" s="29"/>
      <c r="F472" s="29"/>
      <c r="G472" s="29"/>
      <c r="H472" s="29"/>
      <c r="I472" s="29"/>
      <c r="J472" s="29"/>
      <c r="K472" s="29"/>
      <c r="L472" s="29"/>
      <c r="M472" s="29"/>
      <c r="N472" s="29"/>
    </row>
    <row r="473" spans="2:14" x14ac:dyDescent="0.3">
      <c r="B473" s="26"/>
      <c r="C473" s="29"/>
      <c r="D473" s="29"/>
      <c r="E473" s="29"/>
      <c r="F473" s="29"/>
      <c r="G473" s="29"/>
      <c r="H473" s="29"/>
      <c r="I473" s="29"/>
      <c r="J473" s="29"/>
      <c r="K473" s="29"/>
      <c r="L473" s="29"/>
      <c r="M473" s="29"/>
      <c r="N473" s="29"/>
    </row>
    <row r="474" spans="2:14" x14ac:dyDescent="0.3">
      <c r="B474" s="26"/>
      <c r="C474" s="29"/>
      <c r="D474" s="29"/>
      <c r="E474" s="29"/>
      <c r="F474" s="29"/>
      <c r="G474" s="29"/>
      <c r="H474" s="29"/>
      <c r="I474" s="29"/>
      <c r="J474" s="29"/>
      <c r="K474" s="29"/>
      <c r="L474" s="29"/>
      <c r="M474" s="29"/>
      <c r="N474" s="29"/>
    </row>
    <row r="475" spans="2:14" x14ac:dyDescent="0.3">
      <c r="B475" s="26"/>
      <c r="C475" s="29"/>
      <c r="D475" s="29"/>
      <c r="E475" s="29"/>
      <c r="F475" s="29"/>
      <c r="G475" s="29"/>
      <c r="H475" s="29"/>
      <c r="I475" s="29"/>
      <c r="J475" s="29"/>
      <c r="K475" s="29"/>
      <c r="L475" s="29"/>
      <c r="M475" s="29"/>
      <c r="N475" s="29"/>
    </row>
    <row r="476" spans="2:14" x14ac:dyDescent="0.3">
      <c r="B476" s="26"/>
      <c r="C476" s="29"/>
      <c r="D476" s="29"/>
      <c r="E476" s="29"/>
      <c r="F476" s="29"/>
      <c r="G476" s="29"/>
      <c r="H476" s="29"/>
      <c r="I476" s="29"/>
      <c r="J476" s="29"/>
      <c r="K476" s="29"/>
      <c r="L476" s="29"/>
      <c r="M476" s="29"/>
      <c r="N476" s="29"/>
    </row>
    <row r="477" spans="2:14" x14ac:dyDescent="0.3">
      <c r="B477" s="26"/>
      <c r="C477" s="29"/>
      <c r="D477" s="29"/>
      <c r="E477" s="29"/>
      <c r="F477" s="29"/>
      <c r="G477" s="29"/>
      <c r="H477" s="29"/>
      <c r="I477" s="29"/>
      <c r="J477" s="29"/>
      <c r="K477" s="29"/>
      <c r="L477" s="29"/>
      <c r="M477" s="29"/>
      <c r="N477" s="29"/>
    </row>
    <row r="478" spans="2:14" x14ac:dyDescent="0.3">
      <c r="B478" s="26"/>
      <c r="C478" s="29"/>
      <c r="D478" s="29"/>
      <c r="E478" s="29"/>
      <c r="F478" s="29"/>
      <c r="G478" s="29"/>
      <c r="H478" s="29"/>
      <c r="I478" s="29"/>
      <c r="J478" s="29"/>
      <c r="K478" s="29"/>
      <c r="L478" s="29"/>
      <c r="M478" s="29"/>
      <c r="N478" s="29"/>
    </row>
    <row r="479" spans="2:14" x14ac:dyDescent="0.3">
      <c r="B479" s="26"/>
      <c r="C479" s="29"/>
      <c r="D479" s="29"/>
      <c r="E479" s="29"/>
      <c r="F479" s="29"/>
      <c r="G479" s="29"/>
      <c r="H479" s="29"/>
      <c r="I479" s="29"/>
      <c r="J479" s="29"/>
      <c r="K479" s="29"/>
      <c r="L479" s="29"/>
      <c r="M479" s="29"/>
      <c r="N479" s="29"/>
    </row>
    <row r="480" spans="2:14" x14ac:dyDescent="0.3">
      <c r="B480" s="26"/>
      <c r="C480" s="29"/>
      <c r="D480" s="29"/>
      <c r="E480" s="29"/>
      <c r="F480" s="29"/>
      <c r="G480" s="29"/>
      <c r="H480" s="29"/>
      <c r="I480" s="29"/>
      <c r="J480" s="29"/>
      <c r="K480" s="29"/>
      <c r="L480" s="29"/>
      <c r="M480" s="29"/>
      <c r="N480" s="29"/>
    </row>
    <row r="481" spans="2:14" x14ac:dyDescent="0.3">
      <c r="B481" s="26"/>
      <c r="C481" s="29"/>
      <c r="D481" s="29"/>
      <c r="E481" s="29"/>
      <c r="F481" s="29"/>
      <c r="G481" s="29"/>
      <c r="H481" s="29"/>
      <c r="I481" s="29"/>
      <c r="J481" s="29"/>
      <c r="K481" s="29"/>
      <c r="L481" s="29"/>
      <c r="M481" s="29"/>
      <c r="N481" s="29"/>
    </row>
    <row r="482" spans="2:14" x14ac:dyDescent="0.3">
      <c r="B482" s="26"/>
      <c r="C482" s="29"/>
      <c r="D482" s="29"/>
      <c r="E482" s="29"/>
      <c r="F482" s="29"/>
      <c r="G482" s="29"/>
      <c r="H482" s="29"/>
      <c r="I482" s="29"/>
      <c r="J482" s="29"/>
      <c r="K482" s="29"/>
      <c r="L482" s="29"/>
      <c r="M482" s="29"/>
      <c r="N482" s="29"/>
    </row>
    <row r="483" spans="2:14" x14ac:dyDescent="0.3">
      <c r="B483" s="26"/>
      <c r="C483" s="29"/>
      <c r="D483" s="29"/>
      <c r="E483" s="29"/>
      <c r="F483" s="29"/>
      <c r="G483" s="29"/>
      <c r="H483" s="29"/>
      <c r="I483" s="29"/>
      <c r="J483" s="29"/>
      <c r="K483" s="29"/>
      <c r="L483" s="29"/>
      <c r="M483" s="29"/>
      <c r="N483" s="29"/>
    </row>
    <row r="484" spans="2:14" x14ac:dyDescent="0.3">
      <c r="B484" s="26"/>
      <c r="C484" s="29"/>
      <c r="D484" s="29"/>
      <c r="E484" s="29"/>
      <c r="F484" s="29"/>
      <c r="G484" s="29"/>
      <c r="H484" s="29"/>
      <c r="I484" s="29"/>
      <c r="J484" s="29"/>
      <c r="K484" s="29"/>
      <c r="L484" s="29"/>
      <c r="M484" s="29"/>
      <c r="N484" s="29"/>
    </row>
    <row r="485" spans="2:14" x14ac:dyDescent="0.3">
      <c r="B485" s="26"/>
      <c r="C485" s="29"/>
      <c r="D485" s="29"/>
      <c r="E485" s="29"/>
      <c r="F485" s="29"/>
      <c r="G485" s="29"/>
      <c r="H485" s="29"/>
      <c r="I485" s="29"/>
      <c r="J485" s="29"/>
      <c r="K485" s="29"/>
      <c r="L485" s="29"/>
      <c r="M485" s="29"/>
      <c r="N485" s="29"/>
    </row>
    <row r="486" spans="2:14" x14ac:dyDescent="0.3">
      <c r="B486" s="26"/>
      <c r="C486" s="29"/>
      <c r="D486" s="29"/>
      <c r="E486" s="29"/>
      <c r="F486" s="29"/>
      <c r="G486" s="29"/>
      <c r="H486" s="29"/>
      <c r="I486" s="29"/>
      <c r="J486" s="29"/>
      <c r="K486" s="29"/>
      <c r="L486" s="29"/>
      <c r="M486" s="29"/>
      <c r="N486" s="29"/>
    </row>
    <row r="487" spans="2:14" x14ac:dyDescent="0.3">
      <c r="B487" s="26"/>
      <c r="C487" s="29"/>
      <c r="D487" s="29"/>
      <c r="E487" s="29"/>
      <c r="F487" s="29"/>
      <c r="G487" s="29"/>
      <c r="H487" s="29"/>
      <c r="I487" s="29"/>
      <c r="J487" s="29"/>
      <c r="K487" s="29"/>
      <c r="L487" s="29"/>
      <c r="M487" s="29"/>
      <c r="N487" s="29"/>
    </row>
    <row r="488" spans="2:14" x14ac:dyDescent="0.3">
      <c r="B488" s="26"/>
      <c r="C488" s="29"/>
      <c r="D488" s="29"/>
      <c r="E488" s="29"/>
      <c r="F488" s="29"/>
      <c r="G488" s="29"/>
      <c r="H488" s="29"/>
      <c r="I488" s="29"/>
      <c r="J488" s="29"/>
      <c r="K488" s="29"/>
      <c r="L488" s="29"/>
      <c r="M488" s="29"/>
      <c r="N488" s="29"/>
    </row>
    <row r="489" spans="2:14" x14ac:dyDescent="0.3">
      <c r="B489" s="26"/>
      <c r="C489" s="29"/>
      <c r="D489" s="29"/>
      <c r="E489" s="29"/>
      <c r="F489" s="29"/>
      <c r="G489" s="29"/>
      <c r="H489" s="29"/>
      <c r="I489" s="29"/>
      <c r="J489" s="29"/>
      <c r="K489" s="29"/>
      <c r="L489" s="29"/>
      <c r="M489" s="29"/>
      <c r="N489" s="29"/>
    </row>
    <row r="490" spans="2:14" x14ac:dyDescent="0.3">
      <c r="B490" s="26"/>
      <c r="C490" s="29"/>
      <c r="D490" s="29"/>
      <c r="E490" s="29"/>
      <c r="F490" s="29"/>
      <c r="G490" s="29"/>
      <c r="H490" s="29"/>
      <c r="I490" s="29"/>
      <c r="J490" s="29"/>
      <c r="K490" s="29"/>
      <c r="L490" s="29"/>
      <c r="M490" s="29"/>
      <c r="N490" s="29"/>
    </row>
    <row r="491" spans="2:14" x14ac:dyDescent="0.3">
      <c r="B491" s="26"/>
      <c r="C491" s="29"/>
      <c r="D491" s="29"/>
      <c r="E491" s="29"/>
      <c r="F491" s="29"/>
      <c r="G491" s="29"/>
      <c r="H491" s="29"/>
      <c r="I491" s="29"/>
      <c r="J491" s="29"/>
      <c r="K491" s="29"/>
      <c r="L491" s="29"/>
      <c r="M491" s="29"/>
      <c r="N491" s="29"/>
    </row>
    <row r="492" spans="2:14" x14ac:dyDescent="0.3">
      <c r="B492" s="26"/>
      <c r="C492" s="29"/>
      <c r="D492" s="29"/>
      <c r="E492" s="29"/>
      <c r="F492" s="29"/>
      <c r="G492" s="29"/>
      <c r="H492" s="29"/>
      <c r="I492" s="29"/>
      <c r="J492" s="29"/>
      <c r="K492" s="29"/>
      <c r="L492" s="29"/>
      <c r="M492" s="29"/>
      <c r="N492" s="29"/>
    </row>
    <row r="493" spans="2:14" x14ac:dyDescent="0.3">
      <c r="B493" s="26"/>
      <c r="C493" s="29"/>
      <c r="D493" s="29"/>
      <c r="E493" s="29"/>
      <c r="F493" s="29"/>
      <c r="G493" s="29"/>
      <c r="H493" s="29"/>
      <c r="I493" s="29"/>
      <c r="J493" s="29"/>
      <c r="K493" s="29"/>
      <c r="L493" s="29"/>
      <c r="M493" s="29"/>
      <c r="N493" s="29"/>
    </row>
    <row r="494" spans="2:14" x14ac:dyDescent="0.3">
      <c r="B494" s="26"/>
      <c r="C494" s="29"/>
      <c r="D494" s="29"/>
      <c r="E494" s="29"/>
      <c r="F494" s="29"/>
      <c r="G494" s="29"/>
      <c r="H494" s="29"/>
      <c r="I494" s="29"/>
      <c r="J494" s="29"/>
      <c r="K494" s="29"/>
      <c r="L494" s="29"/>
      <c r="M494" s="29"/>
      <c r="N494" s="29"/>
    </row>
    <row r="495" spans="2:14" x14ac:dyDescent="0.3">
      <c r="B495" s="26"/>
      <c r="C495" s="29"/>
      <c r="D495" s="29"/>
      <c r="E495" s="29"/>
      <c r="F495" s="29"/>
      <c r="G495" s="29"/>
      <c r="H495" s="29"/>
      <c r="I495" s="29"/>
      <c r="J495" s="29"/>
      <c r="K495" s="29"/>
      <c r="L495" s="29"/>
      <c r="M495" s="29"/>
      <c r="N495" s="29"/>
    </row>
    <row r="496" spans="2:14" x14ac:dyDescent="0.3">
      <c r="B496" s="26"/>
      <c r="C496" s="29"/>
      <c r="D496" s="29"/>
      <c r="E496" s="29"/>
      <c r="F496" s="29"/>
      <c r="G496" s="29"/>
      <c r="H496" s="29"/>
      <c r="I496" s="29"/>
      <c r="J496" s="29"/>
      <c r="K496" s="29"/>
      <c r="L496" s="29"/>
      <c r="M496" s="29"/>
      <c r="N496" s="29"/>
    </row>
    <row r="497" spans="2:14" x14ac:dyDescent="0.3">
      <c r="B497" s="26"/>
      <c r="C497" s="29"/>
      <c r="D497" s="29"/>
      <c r="E497" s="29"/>
      <c r="F497" s="29"/>
      <c r="G497" s="29"/>
      <c r="H497" s="29"/>
      <c r="I497" s="29"/>
      <c r="J497" s="29"/>
      <c r="K497" s="29"/>
      <c r="L497" s="29"/>
      <c r="M497" s="29"/>
      <c r="N497" s="29"/>
    </row>
    <row r="498" spans="2:14" x14ac:dyDescent="0.3">
      <c r="B498" s="26"/>
      <c r="C498" s="29"/>
      <c r="D498" s="29"/>
      <c r="E498" s="29"/>
      <c r="F498" s="29"/>
      <c r="G498" s="29"/>
      <c r="H498" s="29"/>
      <c r="I498" s="29"/>
      <c r="J498" s="29"/>
      <c r="K498" s="29"/>
      <c r="L498" s="29"/>
      <c r="M498" s="29"/>
      <c r="N498" s="29"/>
    </row>
    <row r="499" spans="2:14" x14ac:dyDescent="0.3">
      <c r="B499" s="26"/>
      <c r="C499" s="29"/>
      <c r="D499" s="29"/>
      <c r="E499" s="29"/>
      <c r="F499" s="29"/>
      <c r="G499" s="29"/>
      <c r="H499" s="29"/>
      <c r="I499" s="29"/>
      <c r="J499" s="29"/>
      <c r="K499" s="29"/>
      <c r="L499" s="29"/>
      <c r="M499" s="29"/>
      <c r="N499" s="29"/>
    </row>
    <row r="500" spans="2:14" x14ac:dyDescent="0.3">
      <c r="B500" s="26"/>
      <c r="C500" s="29"/>
      <c r="D500" s="29"/>
      <c r="E500" s="29"/>
      <c r="F500" s="29"/>
      <c r="G500" s="29"/>
      <c r="H500" s="29"/>
      <c r="I500" s="29"/>
      <c r="J500" s="29"/>
      <c r="K500" s="29"/>
      <c r="L500" s="29"/>
      <c r="M500" s="29"/>
      <c r="N500" s="29"/>
    </row>
    <row r="501" spans="2:14" x14ac:dyDescent="0.3">
      <c r="B501" s="26"/>
      <c r="C501" s="29"/>
      <c r="D501" s="29"/>
      <c r="E501" s="29"/>
      <c r="F501" s="29"/>
      <c r="G501" s="29"/>
      <c r="H501" s="29"/>
      <c r="I501" s="29"/>
      <c r="J501" s="29"/>
      <c r="K501" s="29"/>
      <c r="L501" s="29"/>
      <c r="M501" s="29"/>
      <c r="N501" s="29"/>
    </row>
    <row r="502" spans="2:14" x14ac:dyDescent="0.3">
      <c r="B502" s="26"/>
      <c r="C502" s="29"/>
      <c r="D502" s="29"/>
      <c r="E502" s="29"/>
      <c r="F502" s="29"/>
      <c r="G502" s="29"/>
      <c r="H502" s="29"/>
      <c r="I502" s="29"/>
      <c r="J502" s="29"/>
      <c r="K502" s="29"/>
      <c r="L502" s="29"/>
      <c r="M502" s="29"/>
      <c r="N502" s="29"/>
    </row>
    <row r="503" spans="2:14" x14ac:dyDescent="0.3">
      <c r="B503" s="26"/>
      <c r="C503" s="29"/>
      <c r="D503" s="29"/>
      <c r="E503" s="29"/>
      <c r="F503" s="29"/>
      <c r="G503" s="29"/>
      <c r="H503" s="29"/>
      <c r="I503" s="29"/>
      <c r="J503" s="29"/>
      <c r="K503" s="29"/>
      <c r="L503" s="29"/>
      <c r="M503" s="29"/>
      <c r="N503" s="29"/>
    </row>
    <row r="504" spans="2:14" x14ac:dyDescent="0.3">
      <c r="B504" s="26"/>
      <c r="C504" s="29"/>
      <c r="D504" s="29"/>
      <c r="E504" s="29"/>
      <c r="F504" s="29"/>
      <c r="G504" s="29"/>
      <c r="H504" s="29"/>
      <c r="I504" s="29"/>
      <c r="J504" s="29"/>
      <c r="K504" s="29"/>
      <c r="L504" s="29"/>
      <c r="M504" s="29"/>
      <c r="N504" s="29"/>
    </row>
    <row r="505" spans="2:14" x14ac:dyDescent="0.3">
      <c r="B505" s="26"/>
      <c r="C505" s="29"/>
      <c r="D505" s="29"/>
      <c r="E505" s="29"/>
      <c r="F505" s="29"/>
      <c r="G505" s="29"/>
      <c r="H505" s="29"/>
      <c r="I505" s="29"/>
      <c r="J505" s="29"/>
      <c r="K505" s="29"/>
      <c r="L505" s="29"/>
      <c r="M505" s="29"/>
      <c r="N505" s="29"/>
    </row>
    <row r="506" spans="2:14" x14ac:dyDescent="0.3">
      <c r="B506" s="26"/>
      <c r="C506" s="29"/>
      <c r="D506" s="29"/>
      <c r="E506" s="29"/>
      <c r="F506" s="29"/>
      <c r="G506" s="29"/>
      <c r="H506" s="29"/>
      <c r="I506" s="29"/>
      <c r="J506" s="29"/>
      <c r="K506" s="29"/>
      <c r="L506" s="29"/>
      <c r="M506" s="29"/>
      <c r="N506" s="29"/>
    </row>
    <row r="507" spans="2:14" x14ac:dyDescent="0.3">
      <c r="B507" s="26"/>
      <c r="C507" s="29"/>
      <c r="D507" s="29"/>
      <c r="E507" s="29"/>
      <c r="F507" s="29"/>
      <c r="G507" s="29"/>
      <c r="H507" s="29"/>
      <c r="I507" s="29"/>
      <c r="J507" s="29"/>
      <c r="K507" s="29"/>
      <c r="L507" s="29"/>
      <c r="M507" s="29"/>
      <c r="N507" s="29"/>
    </row>
    <row r="508" spans="2:14" x14ac:dyDescent="0.3">
      <c r="B508" s="26"/>
      <c r="C508" s="29"/>
      <c r="D508" s="29"/>
      <c r="E508" s="29"/>
      <c r="F508" s="29"/>
      <c r="G508" s="29"/>
      <c r="H508" s="29"/>
      <c r="I508" s="29"/>
      <c r="J508" s="29"/>
      <c r="K508" s="29"/>
      <c r="L508" s="29"/>
      <c r="M508" s="29"/>
      <c r="N508" s="29"/>
    </row>
    <row r="509" spans="2:14" x14ac:dyDescent="0.3">
      <c r="B509" s="26"/>
      <c r="C509" s="29"/>
      <c r="D509" s="29"/>
      <c r="E509" s="29"/>
      <c r="F509" s="29"/>
      <c r="G509" s="29"/>
      <c r="H509" s="29"/>
      <c r="I509" s="29"/>
      <c r="J509" s="29"/>
      <c r="K509" s="29"/>
      <c r="L509" s="29"/>
      <c r="M509" s="29"/>
      <c r="N509" s="29"/>
    </row>
    <row r="510" spans="2:14" x14ac:dyDescent="0.3">
      <c r="B510" s="26"/>
      <c r="C510" s="29"/>
      <c r="D510" s="29"/>
      <c r="E510" s="29"/>
      <c r="F510" s="29"/>
      <c r="G510" s="29"/>
      <c r="H510" s="29"/>
      <c r="I510" s="29"/>
      <c r="J510" s="29"/>
      <c r="K510" s="29"/>
      <c r="L510" s="29"/>
      <c r="M510" s="29"/>
      <c r="N510" s="29"/>
    </row>
    <row r="511" spans="2:14" x14ac:dyDescent="0.3">
      <c r="B511" s="26"/>
      <c r="C511" s="29"/>
      <c r="D511" s="29"/>
      <c r="E511" s="29"/>
      <c r="F511" s="29"/>
      <c r="G511" s="29"/>
      <c r="H511" s="29"/>
      <c r="I511" s="29"/>
      <c r="J511" s="29"/>
      <c r="K511" s="29"/>
      <c r="L511" s="29"/>
      <c r="M511" s="29"/>
      <c r="N511" s="29"/>
    </row>
    <row r="512" spans="2:14" x14ac:dyDescent="0.3">
      <c r="B512" s="26"/>
      <c r="C512" s="29"/>
      <c r="D512" s="29"/>
      <c r="E512" s="29"/>
      <c r="F512" s="29"/>
      <c r="G512" s="29"/>
      <c r="H512" s="29"/>
      <c r="I512" s="29"/>
      <c r="J512" s="29"/>
      <c r="K512" s="29"/>
      <c r="L512" s="29"/>
      <c r="M512" s="29"/>
      <c r="N512" s="29"/>
    </row>
    <row r="513" spans="2:14" x14ac:dyDescent="0.3">
      <c r="B513" s="26"/>
      <c r="C513" s="29"/>
      <c r="D513" s="29"/>
      <c r="E513" s="29"/>
      <c r="F513" s="29"/>
      <c r="G513" s="29"/>
      <c r="H513" s="29"/>
      <c r="I513" s="29"/>
      <c r="J513" s="29"/>
      <c r="K513" s="29"/>
      <c r="L513" s="29"/>
      <c r="M513" s="29"/>
      <c r="N513" s="29"/>
    </row>
    <row r="514" spans="2:14" x14ac:dyDescent="0.3">
      <c r="B514" s="26"/>
      <c r="C514" s="29"/>
      <c r="D514" s="29"/>
      <c r="E514" s="29"/>
      <c r="F514" s="29"/>
      <c r="G514" s="29"/>
      <c r="H514" s="29"/>
      <c r="I514" s="29"/>
      <c r="J514" s="29"/>
      <c r="K514" s="29"/>
      <c r="L514" s="29"/>
      <c r="M514" s="29"/>
      <c r="N514" s="29"/>
    </row>
    <row r="515" spans="2:14" x14ac:dyDescent="0.3">
      <c r="B515" s="26"/>
      <c r="C515" s="29"/>
      <c r="D515" s="29"/>
      <c r="E515" s="29"/>
      <c r="F515" s="29"/>
      <c r="G515" s="29"/>
      <c r="H515" s="29"/>
      <c r="I515" s="29"/>
      <c r="J515" s="29"/>
      <c r="K515" s="29"/>
      <c r="L515" s="29"/>
      <c r="M515" s="29"/>
      <c r="N515" s="29"/>
    </row>
    <row r="516" spans="2:14" x14ac:dyDescent="0.3">
      <c r="B516" s="26"/>
      <c r="C516" s="29"/>
      <c r="D516" s="29"/>
      <c r="E516" s="29"/>
      <c r="F516" s="29"/>
      <c r="G516" s="29"/>
      <c r="H516" s="29"/>
      <c r="I516" s="29"/>
      <c r="J516" s="29"/>
      <c r="K516" s="29"/>
      <c r="L516" s="29"/>
      <c r="M516" s="29"/>
      <c r="N516" s="29"/>
    </row>
    <row r="517" spans="2:14" x14ac:dyDescent="0.3">
      <c r="B517" s="26"/>
      <c r="C517" s="29"/>
      <c r="D517" s="29"/>
      <c r="E517" s="29"/>
      <c r="F517" s="29"/>
      <c r="G517" s="29"/>
      <c r="H517" s="29"/>
      <c r="I517" s="29"/>
      <c r="J517" s="29"/>
      <c r="K517" s="29"/>
      <c r="L517" s="29"/>
      <c r="M517" s="29"/>
      <c r="N517" s="29"/>
    </row>
    <row r="518" spans="2:14" x14ac:dyDescent="0.3">
      <c r="B518" s="26"/>
      <c r="C518" s="29"/>
      <c r="D518" s="29"/>
      <c r="E518" s="29"/>
      <c r="F518" s="29"/>
      <c r="G518" s="29"/>
      <c r="H518" s="29"/>
      <c r="I518" s="29"/>
      <c r="J518" s="29"/>
      <c r="K518" s="29"/>
      <c r="L518" s="29"/>
      <c r="M518" s="29"/>
      <c r="N518" s="29"/>
    </row>
    <row r="519" spans="2:14" x14ac:dyDescent="0.3">
      <c r="B519" s="26"/>
      <c r="C519" s="29"/>
      <c r="D519" s="29"/>
      <c r="E519" s="29"/>
      <c r="F519" s="29"/>
      <c r="G519" s="29"/>
      <c r="H519" s="29"/>
      <c r="I519" s="29"/>
      <c r="J519" s="29"/>
      <c r="K519" s="29"/>
      <c r="L519" s="29"/>
      <c r="M519" s="29"/>
      <c r="N519" s="29"/>
    </row>
    <row r="520" spans="2:14" x14ac:dyDescent="0.3">
      <c r="B520" s="26"/>
      <c r="C520" s="29"/>
      <c r="D520" s="29"/>
      <c r="E520" s="29"/>
      <c r="F520" s="29"/>
      <c r="G520" s="29"/>
      <c r="H520" s="29"/>
      <c r="I520" s="29"/>
      <c r="J520" s="29"/>
      <c r="K520" s="29"/>
      <c r="L520" s="29"/>
      <c r="M520" s="29"/>
      <c r="N520" s="29"/>
    </row>
    <row r="521" spans="2:14" x14ac:dyDescent="0.3">
      <c r="B521" s="26"/>
      <c r="C521" s="29"/>
      <c r="D521" s="29"/>
      <c r="E521" s="29"/>
      <c r="F521" s="29"/>
      <c r="G521" s="29"/>
      <c r="H521" s="29"/>
      <c r="I521" s="29"/>
      <c r="J521" s="29"/>
      <c r="K521" s="29"/>
      <c r="L521" s="29"/>
      <c r="M521" s="29"/>
      <c r="N521" s="29"/>
    </row>
    <row r="522" spans="2:14" x14ac:dyDescent="0.3">
      <c r="B522" s="26"/>
      <c r="C522" s="29"/>
      <c r="D522" s="29"/>
      <c r="E522" s="29"/>
      <c r="F522" s="29"/>
      <c r="G522" s="29"/>
      <c r="H522" s="29"/>
      <c r="I522" s="29"/>
      <c r="J522" s="29"/>
      <c r="K522" s="29"/>
      <c r="L522" s="29"/>
      <c r="M522" s="29"/>
      <c r="N522" s="29"/>
    </row>
    <row r="523" spans="2:14" x14ac:dyDescent="0.3">
      <c r="B523" s="26"/>
      <c r="C523" s="29"/>
      <c r="D523" s="29"/>
      <c r="E523" s="29"/>
      <c r="F523" s="29"/>
      <c r="G523" s="29"/>
      <c r="H523" s="29"/>
      <c r="I523" s="29"/>
      <c r="J523" s="29"/>
      <c r="K523" s="29"/>
      <c r="L523" s="29"/>
      <c r="M523" s="29"/>
      <c r="N523" s="29"/>
    </row>
    <row r="524" spans="2:14" x14ac:dyDescent="0.3">
      <c r="B524" s="26"/>
      <c r="C524" s="29"/>
      <c r="D524" s="29"/>
      <c r="E524" s="29"/>
      <c r="F524" s="29"/>
      <c r="G524" s="29"/>
      <c r="H524" s="29"/>
      <c r="I524" s="29"/>
      <c r="J524" s="29"/>
      <c r="K524" s="29"/>
      <c r="L524" s="29"/>
      <c r="M524" s="29"/>
      <c r="N524" s="29"/>
    </row>
    <row r="525" spans="2:14" x14ac:dyDescent="0.3">
      <c r="B525" s="26"/>
      <c r="C525" s="29"/>
      <c r="D525" s="29"/>
      <c r="E525" s="29"/>
      <c r="F525" s="29"/>
      <c r="G525" s="29"/>
      <c r="H525" s="29"/>
      <c r="I525" s="29"/>
      <c r="J525" s="29"/>
      <c r="K525" s="29"/>
      <c r="L525" s="29"/>
      <c r="M525" s="29"/>
      <c r="N525" s="29"/>
    </row>
    <row r="526" spans="2:14" x14ac:dyDescent="0.3">
      <c r="B526" s="26"/>
      <c r="C526" s="29"/>
      <c r="D526" s="29"/>
      <c r="E526" s="29"/>
      <c r="F526" s="29"/>
      <c r="G526" s="29"/>
      <c r="H526" s="29"/>
      <c r="I526" s="29"/>
      <c r="J526" s="29"/>
      <c r="K526" s="29"/>
      <c r="L526" s="29"/>
      <c r="M526" s="29"/>
      <c r="N526" s="29"/>
    </row>
    <row r="527" spans="2:14" x14ac:dyDescent="0.3">
      <c r="B527" s="26"/>
      <c r="C527" s="29"/>
      <c r="D527" s="29"/>
      <c r="E527" s="29"/>
      <c r="F527" s="29"/>
      <c r="G527" s="29"/>
      <c r="H527" s="29"/>
      <c r="I527" s="29"/>
      <c r="J527" s="29"/>
      <c r="K527" s="29"/>
      <c r="L527" s="29"/>
      <c r="M527" s="29"/>
      <c r="N527" s="29"/>
    </row>
    <row r="528" spans="2:14" x14ac:dyDescent="0.3">
      <c r="B528" s="26"/>
      <c r="C528" s="29"/>
      <c r="D528" s="29"/>
      <c r="E528" s="29"/>
      <c r="F528" s="29"/>
      <c r="G528" s="29"/>
      <c r="H528" s="29"/>
      <c r="I528" s="29"/>
      <c r="J528" s="29"/>
      <c r="K528" s="29"/>
      <c r="L528" s="29"/>
      <c r="M528" s="29"/>
      <c r="N528" s="29"/>
    </row>
    <row r="529" spans="2:14" x14ac:dyDescent="0.3">
      <c r="B529" s="26"/>
      <c r="C529" s="29"/>
      <c r="D529" s="29"/>
      <c r="E529" s="29"/>
      <c r="F529" s="29"/>
      <c r="G529" s="29"/>
      <c r="H529" s="29"/>
      <c r="I529" s="29"/>
      <c r="J529" s="29"/>
      <c r="K529" s="29"/>
      <c r="L529" s="29"/>
      <c r="M529" s="29"/>
      <c r="N529" s="29"/>
    </row>
    <row r="530" spans="2:14" x14ac:dyDescent="0.3">
      <c r="B530" s="26"/>
      <c r="C530" s="29"/>
      <c r="D530" s="29"/>
      <c r="E530" s="29"/>
      <c r="F530" s="29"/>
      <c r="G530" s="29"/>
      <c r="H530" s="29"/>
      <c r="I530" s="29"/>
      <c r="J530" s="29"/>
      <c r="K530" s="29"/>
      <c r="L530" s="29"/>
      <c r="M530" s="29"/>
      <c r="N530" s="29"/>
    </row>
    <row r="531" spans="2:14" x14ac:dyDescent="0.3">
      <c r="B531" s="26"/>
      <c r="C531" s="29"/>
      <c r="D531" s="29"/>
      <c r="E531" s="29"/>
      <c r="F531" s="29"/>
      <c r="G531" s="29"/>
      <c r="H531" s="29"/>
      <c r="I531" s="29"/>
      <c r="J531" s="29"/>
      <c r="K531" s="29"/>
      <c r="L531" s="29"/>
      <c r="M531" s="29"/>
      <c r="N531" s="29"/>
    </row>
    <row r="532" spans="2:14" x14ac:dyDescent="0.3">
      <c r="B532" s="26"/>
      <c r="C532" s="29"/>
      <c r="D532" s="29"/>
      <c r="E532" s="29"/>
      <c r="F532" s="29"/>
      <c r="G532" s="29"/>
      <c r="H532" s="29"/>
      <c r="I532" s="29"/>
      <c r="J532" s="29"/>
      <c r="K532" s="29"/>
      <c r="L532" s="29"/>
      <c r="M532" s="29"/>
      <c r="N532" s="29"/>
    </row>
    <row r="533" spans="2:14" x14ac:dyDescent="0.3">
      <c r="B533" s="26"/>
      <c r="C533" s="29"/>
      <c r="D533" s="29"/>
      <c r="E533" s="29"/>
      <c r="F533" s="29"/>
      <c r="G533" s="29"/>
      <c r="H533" s="29"/>
      <c r="I533" s="29"/>
      <c r="J533" s="29"/>
      <c r="K533" s="29"/>
      <c r="L533" s="29"/>
      <c r="M533" s="29"/>
      <c r="N533" s="29"/>
    </row>
    <row r="534" spans="2:14" x14ac:dyDescent="0.3">
      <c r="B534" s="26"/>
      <c r="C534" s="29"/>
      <c r="D534" s="29"/>
      <c r="E534" s="29"/>
      <c r="F534" s="29"/>
      <c r="G534" s="29"/>
      <c r="H534" s="29"/>
      <c r="I534" s="29"/>
      <c r="J534" s="29"/>
      <c r="K534" s="29"/>
      <c r="L534" s="29"/>
      <c r="M534" s="29"/>
      <c r="N534" s="29"/>
    </row>
    <row r="535" spans="2:14" x14ac:dyDescent="0.3">
      <c r="B535" s="26"/>
      <c r="C535" s="29"/>
      <c r="D535" s="29"/>
      <c r="E535" s="29"/>
      <c r="F535" s="29"/>
      <c r="G535" s="29"/>
      <c r="H535" s="29"/>
      <c r="I535" s="29"/>
      <c r="J535" s="29"/>
      <c r="K535" s="29"/>
      <c r="L535" s="29"/>
      <c r="M535" s="29"/>
      <c r="N535" s="29"/>
    </row>
    <row r="536" spans="2:14" x14ac:dyDescent="0.3">
      <c r="B536" s="26"/>
      <c r="C536" s="29"/>
      <c r="D536" s="29"/>
      <c r="E536" s="29"/>
      <c r="F536" s="29"/>
      <c r="G536" s="29"/>
      <c r="H536" s="29"/>
      <c r="I536" s="29"/>
      <c r="J536" s="29"/>
      <c r="K536" s="29"/>
      <c r="L536" s="29"/>
      <c r="M536" s="29"/>
      <c r="N536" s="29"/>
    </row>
    <row r="537" spans="2:14" x14ac:dyDescent="0.3">
      <c r="B537" s="26"/>
      <c r="C537" s="29"/>
      <c r="D537" s="29"/>
      <c r="E537" s="29"/>
      <c r="F537" s="29"/>
      <c r="G537" s="29"/>
      <c r="H537" s="29"/>
      <c r="I537" s="29"/>
      <c r="J537" s="29"/>
      <c r="K537" s="29"/>
      <c r="L537" s="29"/>
      <c r="M537" s="29"/>
      <c r="N537" s="29"/>
    </row>
    <row r="538" spans="2:14" x14ac:dyDescent="0.3">
      <c r="B538" s="26"/>
      <c r="C538" s="29"/>
      <c r="D538" s="29"/>
      <c r="E538" s="29"/>
      <c r="F538" s="29"/>
      <c r="G538" s="29"/>
      <c r="H538" s="29"/>
      <c r="I538" s="29"/>
      <c r="J538" s="29"/>
      <c r="K538" s="29"/>
      <c r="L538" s="29"/>
      <c r="M538" s="29"/>
      <c r="N538" s="29"/>
    </row>
    <row r="539" spans="2:14" x14ac:dyDescent="0.3">
      <c r="B539" s="26"/>
      <c r="C539" s="29"/>
      <c r="D539" s="29"/>
      <c r="E539" s="29"/>
      <c r="F539" s="29"/>
      <c r="G539" s="29"/>
      <c r="H539" s="29"/>
      <c r="I539" s="29"/>
      <c r="J539" s="29"/>
      <c r="K539" s="29"/>
      <c r="L539" s="29"/>
      <c r="M539" s="29"/>
      <c r="N539" s="29"/>
    </row>
    <row r="540" spans="2:14" x14ac:dyDescent="0.3">
      <c r="B540" s="26"/>
      <c r="C540" s="29"/>
      <c r="D540" s="29"/>
      <c r="E540" s="29"/>
      <c r="F540" s="29"/>
      <c r="G540" s="29"/>
      <c r="H540" s="29"/>
      <c r="I540" s="29"/>
      <c r="J540" s="29"/>
      <c r="K540" s="29"/>
      <c r="L540" s="29"/>
      <c r="M540" s="29"/>
      <c r="N540" s="29"/>
    </row>
    <row r="541" spans="2:14" x14ac:dyDescent="0.3">
      <c r="B541" s="26"/>
      <c r="C541" s="29"/>
      <c r="D541" s="29"/>
      <c r="E541" s="29"/>
      <c r="F541" s="29"/>
      <c r="G541" s="29"/>
      <c r="H541" s="29"/>
      <c r="I541" s="29"/>
      <c r="J541" s="29"/>
      <c r="K541" s="29"/>
      <c r="L541" s="29"/>
      <c r="M541" s="29"/>
      <c r="N541" s="29"/>
    </row>
    <row r="542" spans="2:14" x14ac:dyDescent="0.3">
      <c r="B542" s="26"/>
      <c r="C542" s="29"/>
      <c r="D542" s="29"/>
      <c r="E542" s="29"/>
      <c r="F542" s="29"/>
      <c r="G542" s="29"/>
      <c r="H542" s="29"/>
      <c r="I542" s="29"/>
      <c r="J542" s="29"/>
      <c r="K542" s="29"/>
      <c r="L542" s="29"/>
      <c r="M542" s="29"/>
      <c r="N542" s="29"/>
    </row>
    <row r="543" spans="2:14" x14ac:dyDescent="0.3">
      <c r="B543" s="26"/>
      <c r="C543" s="29"/>
      <c r="D543" s="29"/>
      <c r="E543" s="29"/>
      <c r="F543" s="29"/>
      <c r="G543" s="29"/>
      <c r="H543" s="29"/>
      <c r="I543" s="29"/>
      <c r="J543" s="29"/>
      <c r="K543" s="29"/>
      <c r="L543" s="29"/>
      <c r="M543" s="29"/>
      <c r="N543" s="29"/>
    </row>
    <row r="544" spans="2:14" x14ac:dyDescent="0.3">
      <c r="B544" s="26"/>
      <c r="C544" s="29"/>
      <c r="D544" s="29"/>
      <c r="E544" s="29"/>
      <c r="F544" s="29"/>
      <c r="G544" s="29"/>
      <c r="H544" s="29"/>
      <c r="I544" s="29"/>
      <c r="J544" s="29"/>
      <c r="K544" s="29"/>
      <c r="L544" s="29"/>
      <c r="M544" s="29"/>
      <c r="N544" s="29"/>
    </row>
    <row r="545" spans="2:14" x14ac:dyDescent="0.3">
      <c r="B545" s="26"/>
      <c r="C545" s="29"/>
      <c r="D545" s="29"/>
      <c r="E545" s="29"/>
      <c r="F545" s="29"/>
      <c r="G545" s="29"/>
      <c r="H545" s="29"/>
      <c r="I545" s="29"/>
      <c r="J545" s="29"/>
      <c r="K545" s="29"/>
      <c r="L545" s="29"/>
      <c r="M545" s="29"/>
      <c r="N545" s="29"/>
    </row>
    <row r="546" spans="2:14" x14ac:dyDescent="0.3">
      <c r="B546" s="26"/>
      <c r="C546" s="29"/>
      <c r="D546" s="29"/>
      <c r="E546" s="29"/>
      <c r="F546" s="29"/>
      <c r="G546" s="29"/>
      <c r="H546" s="29"/>
      <c r="I546" s="29"/>
      <c r="J546" s="29"/>
      <c r="K546" s="29"/>
      <c r="L546" s="29"/>
      <c r="M546" s="29"/>
      <c r="N546" s="29"/>
    </row>
    <row r="547" spans="2:14" x14ac:dyDescent="0.3">
      <c r="B547" s="26"/>
      <c r="C547" s="29"/>
      <c r="D547" s="29"/>
      <c r="E547" s="29"/>
      <c r="F547" s="29"/>
      <c r="G547" s="29"/>
      <c r="H547" s="29"/>
      <c r="I547" s="29"/>
      <c r="J547" s="29"/>
      <c r="K547" s="29"/>
      <c r="L547" s="29"/>
      <c r="M547" s="29"/>
      <c r="N547" s="29"/>
    </row>
    <row r="548" spans="2:14" x14ac:dyDescent="0.3">
      <c r="B548" s="26"/>
      <c r="C548" s="29"/>
      <c r="D548" s="29"/>
      <c r="E548" s="29"/>
      <c r="F548" s="29"/>
      <c r="G548" s="29"/>
      <c r="H548" s="29"/>
      <c r="I548" s="29"/>
      <c r="J548" s="29"/>
      <c r="K548" s="29"/>
      <c r="L548" s="29"/>
      <c r="M548" s="29"/>
      <c r="N548" s="29"/>
    </row>
    <row r="549" spans="2:14" x14ac:dyDescent="0.3">
      <c r="B549" s="26"/>
      <c r="C549" s="29"/>
      <c r="D549" s="29"/>
      <c r="E549" s="29"/>
      <c r="F549" s="29"/>
      <c r="G549" s="29"/>
      <c r="H549" s="29"/>
      <c r="I549" s="29"/>
      <c r="J549" s="29"/>
      <c r="K549" s="29"/>
      <c r="L549" s="29"/>
      <c r="M549" s="29"/>
      <c r="N549" s="29"/>
    </row>
    <row r="550" spans="2:14" x14ac:dyDescent="0.3">
      <c r="B550" s="26"/>
      <c r="C550" s="29"/>
      <c r="D550" s="29"/>
      <c r="E550" s="29"/>
      <c r="F550" s="29"/>
      <c r="G550" s="29"/>
      <c r="H550" s="29"/>
      <c r="I550" s="29"/>
      <c r="J550" s="29"/>
      <c r="K550" s="29"/>
      <c r="L550" s="29"/>
      <c r="M550" s="29"/>
      <c r="N550" s="29"/>
    </row>
    <row r="551" spans="2:14" x14ac:dyDescent="0.3">
      <c r="B551" s="26"/>
      <c r="C551" s="29"/>
      <c r="D551" s="29"/>
      <c r="E551" s="29"/>
      <c r="F551" s="29"/>
      <c r="G551" s="29"/>
      <c r="H551" s="29"/>
      <c r="I551" s="29"/>
      <c r="J551" s="29"/>
      <c r="K551" s="29"/>
      <c r="L551" s="29"/>
      <c r="M551" s="29"/>
      <c r="N551" s="29"/>
    </row>
    <row r="552" spans="2:14" x14ac:dyDescent="0.3">
      <c r="B552" s="26"/>
      <c r="C552" s="29"/>
      <c r="D552" s="29"/>
      <c r="E552" s="29"/>
      <c r="F552" s="29"/>
      <c r="G552" s="29"/>
      <c r="H552" s="29"/>
      <c r="I552" s="29"/>
      <c r="J552" s="29"/>
      <c r="K552" s="29"/>
      <c r="L552" s="29"/>
      <c r="M552" s="29"/>
      <c r="N552" s="29"/>
    </row>
    <row r="553" spans="2:14" x14ac:dyDescent="0.3">
      <c r="B553" s="26"/>
      <c r="C553" s="29"/>
      <c r="D553" s="29"/>
      <c r="E553" s="29"/>
      <c r="F553" s="29"/>
      <c r="G553" s="29"/>
      <c r="H553" s="29"/>
      <c r="I553" s="29"/>
      <c r="J553" s="29"/>
      <c r="K553" s="29"/>
      <c r="L553" s="29"/>
      <c r="M553" s="29"/>
      <c r="N553" s="29"/>
    </row>
    <row r="554" spans="2:14" x14ac:dyDescent="0.3">
      <c r="B554" s="26"/>
      <c r="C554" s="29"/>
      <c r="D554" s="29"/>
      <c r="E554" s="29"/>
      <c r="F554" s="29"/>
      <c r="G554" s="29"/>
      <c r="H554" s="29"/>
      <c r="I554" s="29"/>
      <c r="J554" s="29"/>
      <c r="K554" s="29"/>
      <c r="L554" s="29"/>
      <c r="M554" s="29"/>
      <c r="N554" s="29"/>
    </row>
    <row r="555" spans="2:14" x14ac:dyDescent="0.3">
      <c r="B555" s="26"/>
      <c r="C555" s="29"/>
      <c r="D555" s="29"/>
      <c r="E555" s="29"/>
      <c r="F555" s="29"/>
      <c r="G555" s="29"/>
      <c r="H555" s="29"/>
      <c r="I555" s="29"/>
      <c r="J555" s="29"/>
      <c r="K555" s="29"/>
      <c r="L555" s="29"/>
      <c r="M555" s="29"/>
      <c r="N555" s="29"/>
    </row>
    <row r="556" spans="2:14" x14ac:dyDescent="0.3">
      <c r="B556" s="26"/>
      <c r="C556" s="29"/>
      <c r="D556" s="29"/>
      <c r="E556" s="29"/>
      <c r="F556" s="29"/>
      <c r="G556" s="29"/>
      <c r="H556" s="29"/>
      <c r="I556" s="29"/>
      <c r="J556" s="29"/>
      <c r="K556" s="29"/>
      <c r="L556" s="29"/>
      <c r="M556" s="29"/>
      <c r="N556" s="29"/>
    </row>
    <row r="557" spans="2:14" x14ac:dyDescent="0.3">
      <c r="B557" s="26"/>
      <c r="C557" s="29"/>
      <c r="D557" s="29"/>
      <c r="E557" s="29"/>
      <c r="F557" s="29"/>
      <c r="G557" s="29"/>
      <c r="H557" s="29"/>
      <c r="I557" s="29"/>
      <c r="J557" s="29"/>
      <c r="K557" s="29"/>
      <c r="L557" s="29"/>
      <c r="M557" s="29"/>
      <c r="N557" s="29"/>
    </row>
    <row r="558" spans="2:14" x14ac:dyDescent="0.3">
      <c r="B558" s="26"/>
      <c r="C558" s="29"/>
      <c r="D558" s="29"/>
      <c r="E558" s="29"/>
      <c r="F558" s="29"/>
      <c r="G558" s="29"/>
      <c r="H558" s="29"/>
      <c r="I558" s="29"/>
      <c r="J558" s="29"/>
      <c r="K558" s="29"/>
      <c r="L558" s="29"/>
      <c r="M558" s="29"/>
      <c r="N558" s="29"/>
    </row>
    <row r="559" spans="2:14" x14ac:dyDescent="0.3">
      <c r="B559" s="26"/>
      <c r="C559" s="29"/>
      <c r="D559" s="29"/>
      <c r="E559" s="29"/>
      <c r="F559" s="29"/>
      <c r="G559" s="29"/>
      <c r="H559" s="29"/>
      <c r="I559" s="29"/>
      <c r="J559" s="29"/>
      <c r="K559" s="29"/>
      <c r="L559" s="29"/>
      <c r="M559" s="29"/>
      <c r="N559" s="29"/>
    </row>
    <row r="560" spans="2:14" x14ac:dyDescent="0.3">
      <c r="B560" s="26"/>
      <c r="C560" s="29"/>
      <c r="D560" s="29"/>
      <c r="E560" s="29"/>
      <c r="F560" s="29"/>
      <c r="G560" s="29"/>
      <c r="H560" s="29"/>
      <c r="I560" s="29"/>
      <c r="J560" s="29"/>
      <c r="K560" s="29"/>
      <c r="L560" s="29"/>
      <c r="M560" s="29"/>
      <c r="N560" s="29"/>
    </row>
    <row r="561" spans="2:14" x14ac:dyDescent="0.3">
      <c r="B561" s="26"/>
      <c r="C561" s="29"/>
      <c r="D561" s="29"/>
      <c r="E561" s="29"/>
      <c r="F561" s="29"/>
      <c r="G561" s="29"/>
      <c r="H561" s="29"/>
      <c r="I561" s="29"/>
      <c r="J561" s="29"/>
      <c r="K561" s="29"/>
      <c r="L561" s="29"/>
      <c r="M561" s="29"/>
      <c r="N561" s="29"/>
    </row>
    <row r="562" spans="2:14" x14ac:dyDescent="0.3">
      <c r="B562" s="26"/>
      <c r="C562" s="29"/>
      <c r="D562" s="29"/>
      <c r="E562" s="29"/>
      <c r="F562" s="29"/>
      <c r="G562" s="29"/>
      <c r="H562" s="29"/>
      <c r="I562" s="29"/>
      <c r="J562" s="29"/>
      <c r="K562" s="29"/>
      <c r="L562" s="29"/>
      <c r="M562" s="29"/>
      <c r="N562" s="29"/>
    </row>
    <row r="563" spans="2:14" x14ac:dyDescent="0.3">
      <c r="B563" s="26"/>
      <c r="C563" s="29"/>
      <c r="D563" s="29"/>
      <c r="E563" s="29"/>
      <c r="F563" s="29"/>
      <c r="G563" s="29"/>
      <c r="H563" s="29"/>
      <c r="I563" s="29"/>
      <c r="J563" s="29"/>
      <c r="K563" s="29"/>
      <c r="L563" s="29"/>
      <c r="M563" s="29"/>
      <c r="N563" s="29"/>
    </row>
    <row r="564" spans="2:14" x14ac:dyDescent="0.3">
      <c r="B564" s="26"/>
      <c r="C564" s="29"/>
      <c r="D564" s="29"/>
      <c r="E564" s="29"/>
      <c r="F564" s="29"/>
      <c r="G564" s="29"/>
      <c r="H564" s="29"/>
      <c r="I564" s="29"/>
      <c r="J564" s="29"/>
      <c r="K564" s="29"/>
      <c r="L564" s="29"/>
      <c r="M564" s="29"/>
      <c r="N564" s="29"/>
    </row>
    <row r="565" spans="2:14" x14ac:dyDescent="0.3">
      <c r="B565" s="26"/>
      <c r="C565" s="29"/>
      <c r="D565" s="29"/>
      <c r="E565" s="29"/>
      <c r="F565" s="29"/>
      <c r="G565" s="29"/>
      <c r="H565" s="29"/>
      <c r="I565" s="29"/>
      <c r="J565" s="29"/>
      <c r="K565" s="29"/>
      <c r="L565" s="29"/>
      <c r="M565" s="29"/>
      <c r="N565" s="29"/>
    </row>
    <row r="566" spans="2:14" x14ac:dyDescent="0.3">
      <c r="B566" s="26"/>
      <c r="C566" s="29"/>
      <c r="D566" s="29"/>
      <c r="E566" s="29"/>
      <c r="F566" s="29"/>
      <c r="G566" s="29"/>
      <c r="H566" s="29"/>
      <c r="I566" s="29"/>
      <c r="J566" s="29"/>
      <c r="K566" s="29"/>
      <c r="L566" s="29"/>
      <c r="M566" s="29"/>
      <c r="N566" s="29"/>
    </row>
    <row r="567" spans="2:14" x14ac:dyDescent="0.3">
      <c r="B567" s="26"/>
      <c r="C567" s="29"/>
      <c r="D567" s="29"/>
      <c r="E567" s="29"/>
      <c r="F567" s="29"/>
      <c r="G567" s="29"/>
      <c r="H567" s="29"/>
      <c r="I567" s="29"/>
      <c r="J567" s="29"/>
      <c r="K567" s="29"/>
      <c r="L567" s="29"/>
      <c r="M567" s="29"/>
      <c r="N567" s="29"/>
    </row>
    <row r="568" spans="2:14" x14ac:dyDescent="0.3">
      <c r="B568" s="26"/>
      <c r="C568" s="29"/>
      <c r="D568" s="29"/>
      <c r="E568" s="29"/>
      <c r="F568" s="29"/>
      <c r="G568" s="29"/>
      <c r="H568" s="29"/>
      <c r="I568" s="29"/>
      <c r="J568" s="29"/>
      <c r="K568" s="29"/>
      <c r="L568" s="29"/>
      <c r="M568" s="29"/>
      <c r="N568" s="29"/>
    </row>
    <row r="569" spans="2:14" x14ac:dyDescent="0.3">
      <c r="B569" s="26"/>
      <c r="C569" s="29"/>
      <c r="D569" s="29"/>
      <c r="E569" s="29"/>
      <c r="F569" s="29"/>
      <c r="G569" s="29"/>
      <c r="H569" s="29"/>
      <c r="I569" s="29"/>
      <c r="J569" s="29"/>
      <c r="K569" s="29"/>
      <c r="L569" s="29"/>
      <c r="M569" s="29"/>
      <c r="N569" s="29"/>
    </row>
    <row r="570" spans="2:14" x14ac:dyDescent="0.3">
      <c r="B570" s="26"/>
      <c r="C570" s="29"/>
      <c r="D570" s="29"/>
      <c r="E570" s="29"/>
      <c r="F570" s="29"/>
      <c r="G570" s="29"/>
      <c r="H570" s="29"/>
      <c r="I570" s="29"/>
      <c r="J570" s="29"/>
      <c r="K570" s="29"/>
      <c r="L570" s="29"/>
      <c r="M570" s="29"/>
      <c r="N570" s="29"/>
    </row>
    <row r="571" spans="2:14" x14ac:dyDescent="0.3">
      <c r="B571" s="26"/>
      <c r="C571" s="29"/>
      <c r="D571" s="29"/>
      <c r="E571" s="29"/>
      <c r="F571" s="29"/>
      <c r="G571" s="29"/>
      <c r="H571" s="29"/>
      <c r="I571" s="29"/>
      <c r="J571" s="29"/>
      <c r="K571" s="29"/>
      <c r="L571" s="29"/>
      <c r="M571" s="29"/>
      <c r="N571" s="29"/>
    </row>
    <row r="572" spans="2:14" x14ac:dyDescent="0.3">
      <c r="B572" s="26"/>
      <c r="C572" s="29"/>
      <c r="D572" s="29"/>
      <c r="E572" s="29"/>
      <c r="F572" s="29"/>
      <c r="G572" s="29"/>
      <c r="H572" s="29"/>
      <c r="I572" s="29"/>
      <c r="J572" s="29"/>
      <c r="K572" s="29"/>
      <c r="L572" s="29"/>
      <c r="M572" s="29"/>
      <c r="N572" s="29"/>
    </row>
    <row r="573" spans="2:14" x14ac:dyDescent="0.3">
      <c r="B573" s="26"/>
      <c r="C573" s="29"/>
      <c r="D573" s="29"/>
      <c r="E573" s="29"/>
      <c r="F573" s="29"/>
      <c r="G573" s="29"/>
      <c r="H573" s="29"/>
      <c r="I573" s="29"/>
      <c r="J573" s="29"/>
      <c r="K573" s="29"/>
      <c r="L573" s="29"/>
      <c r="M573" s="29"/>
      <c r="N573" s="29"/>
    </row>
    <row r="574" spans="2:14" x14ac:dyDescent="0.3">
      <c r="B574" s="26"/>
      <c r="C574" s="29"/>
      <c r="D574" s="29"/>
      <c r="E574" s="29"/>
      <c r="F574" s="29"/>
      <c r="G574" s="29"/>
      <c r="H574" s="29"/>
      <c r="I574" s="29"/>
      <c r="J574" s="29"/>
      <c r="K574" s="29"/>
      <c r="L574" s="29"/>
      <c r="M574" s="29"/>
      <c r="N574" s="29"/>
    </row>
    <row r="575" spans="2:14" x14ac:dyDescent="0.3">
      <c r="B575" s="26"/>
      <c r="C575" s="29"/>
      <c r="D575" s="29"/>
      <c r="E575" s="29"/>
      <c r="F575" s="29"/>
      <c r="G575" s="29"/>
      <c r="H575" s="29"/>
      <c r="I575" s="29"/>
      <c r="J575" s="29"/>
      <c r="K575" s="29"/>
      <c r="L575" s="29"/>
      <c r="M575" s="29"/>
      <c r="N575" s="29"/>
    </row>
    <row r="576" spans="2:14" x14ac:dyDescent="0.3">
      <c r="B576" s="26"/>
      <c r="C576" s="29"/>
      <c r="D576" s="29"/>
      <c r="E576" s="29"/>
      <c r="F576" s="29"/>
      <c r="G576" s="29"/>
      <c r="H576" s="29"/>
      <c r="I576" s="29"/>
      <c r="J576" s="29"/>
      <c r="K576" s="29"/>
      <c r="L576" s="29"/>
      <c r="M576" s="29"/>
      <c r="N576" s="29"/>
    </row>
    <row r="577" spans="2:14" x14ac:dyDescent="0.3">
      <c r="B577" s="26"/>
      <c r="C577" s="29"/>
      <c r="D577" s="29"/>
      <c r="E577" s="29"/>
      <c r="F577" s="29"/>
      <c r="G577" s="29"/>
      <c r="H577" s="29"/>
      <c r="I577" s="29"/>
      <c r="J577" s="29"/>
      <c r="K577" s="29"/>
      <c r="L577" s="29"/>
      <c r="M577" s="29"/>
      <c r="N577" s="29"/>
    </row>
    <row r="578" spans="2:14" x14ac:dyDescent="0.3">
      <c r="B578" s="26"/>
      <c r="C578" s="29"/>
      <c r="D578" s="29"/>
      <c r="E578" s="29"/>
      <c r="F578" s="29"/>
      <c r="G578" s="29"/>
      <c r="H578" s="29"/>
      <c r="I578" s="29"/>
      <c r="J578" s="29"/>
      <c r="K578" s="29"/>
      <c r="L578" s="29"/>
      <c r="M578" s="29"/>
      <c r="N578" s="29"/>
    </row>
    <row r="579" spans="2:14" x14ac:dyDescent="0.3">
      <c r="B579" s="26"/>
      <c r="C579" s="29"/>
      <c r="D579" s="29"/>
      <c r="E579" s="29"/>
      <c r="F579" s="29"/>
      <c r="G579" s="29"/>
      <c r="H579" s="29"/>
      <c r="I579" s="29"/>
      <c r="J579" s="29"/>
      <c r="K579" s="29"/>
      <c r="L579" s="29"/>
      <c r="M579" s="29"/>
      <c r="N579" s="29"/>
    </row>
    <row r="580" spans="2:14" x14ac:dyDescent="0.3">
      <c r="B580" s="26"/>
      <c r="C580" s="29"/>
      <c r="D580" s="29"/>
      <c r="E580" s="29"/>
      <c r="F580" s="29"/>
      <c r="G580" s="29"/>
      <c r="H580" s="29"/>
      <c r="I580" s="29"/>
      <c r="J580" s="29"/>
      <c r="K580" s="29"/>
      <c r="L580" s="29"/>
      <c r="M580" s="29"/>
      <c r="N580" s="29"/>
    </row>
    <row r="581" spans="2:14" x14ac:dyDescent="0.3">
      <c r="B581" s="26"/>
      <c r="C581" s="29"/>
      <c r="D581" s="29"/>
      <c r="E581" s="29"/>
      <c r="F581" s="29"/>
      <c r="G581" s="29"/>
      <c r="H581" s="29"/>
      <c r="I581" s="29"/>
      <c r="J581" s="29"/>
      <c r="K581" s="29"/>
      <c r="L581" s="29"/>
      <c r="M581" s="29"/>
      <c r="N581" s="29"/>
    </row>
    <row r="582" spans="2:14" x14ac:dyDescent="0.3">
      <c r="B582" s="26"/>
      <c r="C582" s="29"/>
      <c r="D582" s="29"/>
      <c r="E582" s="29"/>
      <c r="F582" s="29"/>
      <c r="G582" s="29"/>
      <c r="H582" s="29"/>
      <c r="I582" s="29"/>
      <c r="J582" s="29"/>
      <c r="K582" s="29"/>
      <c r="L582" s="29"/>
      <c r="M582" s="29"/>
      <c r="N582" s="29"/>
    </row>
    <row r="583" spans="2:14" x14ac:dyDescent="0.3">
      <c r="B583" s="26"/>
      <c r="C583" s="29"/>
      <c r="D583" s="29"/>
      <c r="E583" s="29"/>
      <c r="F583" s="29"/>
      <c r="G583" s="29"/>
      <c r="H583" s="29"/>
      <c r="I583" s="29"/>
      <c r="J583" s="29"/>
      <c r="K583" s="29"/>
      <c r="L583" s="29"/>
      <c r="M583" s="29"/>
      <c r="N583" s="29"/>
    </row>
    <row r="584" spans="2:14" x14ac:dyDescent="0.3">
      <c r="B584" s="26"/>
      <c r="C584" s="29"/>
      <c r="D584" s="29"/>
      <c r="E584" s="29"/>
      <c r="F584" s="29"/>
      <c r="G584" s="29"/>
      <c r="H584" s="29"/>
      <c r="I584" s="29"/>
      <c r="J584" s="29"/>
      <c r="K584" s="29"/>
      <c r="L584" s="29"/>
      <c r="M584" s="29"/>
      <c r="N584" s="29"/>
    </row>
    <row r="585" spans="2:14" x14ac:dyDescent="0.3">
      <c r="B585" s="26"/>
      <c r="C585" s="29"/>
      <c r="D585" s="29"/>
      <c r="E585" s="29"/>
      <c r="F585" s="29"/>
      <c r="G585" s="29"/>
      <c r="H585" s="29"/>
      <c r="I585" s="29"/>
      <c r="J585" s="29"/>
      <c r="K585" s="29"/>
      <c r="L585" s="29"/>
      <c r="M585" s="29"/>
      <c r="N585" s="29"/>
    </row>
    <row r="586" spans="2:14" x14ac:dyDescent="0.3">
      <c r="B586" s="26"/>
      <c r="C586" s="29"/>
      <c r="D586" s="29"/>
      <c r="E586" s="29"/>
      <c r="F586" s="29"/>
      <c r="G586" s="29"/>
      <c r="H586" s="29"/>
      <c r="I586" s="29"/>
      <c r="J586" s="29"/>
      <c r="K586" s="29"/>
      <c r="L586" s="29"/>
      <c r="M586" s="29"/>
      <c r="N586" s="29"/>
    </row>
    <row r="587" spans="2:14" x14ac:dyDescent="0.3">
      <c r="B587" s="26"/>
      <c r="C587" s="29"/>
      <c r="D587" s="29"/>
      <c r="E587" s="29"/>
      <c r="F587" s="29"/>
      <c r="G587" s="29"/>
      <c r="H587" s="29"/>
      <c r="I587" s="29"/>
      <c r="J587" s="29"/>
      <c r="K587" s="29"/>
      <c r="L587" s="29"/>
      <c r="M587" s="29"/>
      <c r="N587" s="29"/>
    </row>
    <row r="588" spans="2:14" x14ac:dyDescent="0.3">
      <c r="B588" s="26"/>
      <c r="C588" s="29"/>
      <c r="D588" s="29"/>
      <c r="E588" s="29"/>
      <c r="F588" s="29"/>
      <c r="G588" s="29"/>
      <c r="H588" s="29"/>
      <c r="I588" s="29"/>
      <c r="J588" s="29"/>
      <c r="K588" s="29"/>
      <c r="L588" s="29"/>
      <c r="M588" s="29"/>
      <c r="N588" s="29"/>
    </row>
    <row r="589" spans="2:14" x14ac:dyDescent="0.3">
      <c r="B589" s="26"/>
      <c r="C589" s="29"/>
      <c r="D589" s="29"/>
      <c r="E589" s="29"/>
      <c r="F589" s="29"/>
      <c r="G589" s="29"/>
      <c r="H589" s="29"/>
      <c r="I589" s="29"/>
      <c r="J589" s="29"/>
      <c r="K589" s="29"/>
      <c r="L589" s="29"/>
      <c r="M589" s="29"/>
      <c r="N589" s="29"/>
    </row>
    <row r="590" spans="2:14" x14ac:dyDescent="0.3">
      <c r="B590" s="26"/>
      <c r="C590" s="29"/>
      <c r="D590" s="29"/>
      <c r="E590" s="29"/>
      <c r="F590" s="29"/>
      <c r="G590" s="29"/>
      <c r="H590" s="29"/>
      <c r="I590" s="29"/>
      <c r="J590" s="29"/>
      <c r="K590" s="29"/>
      <c r="L590" s="29"/>
      <c r="M590" s="29"/>
      <c r="N590" s="29"/>
    </row>
    <row r="591" spans="2:14" x14ac:dyDescent="0.3">
      <c r="B591" s="26"/>
      <c r="C591" s="29"/>
      <c r="D591" s="29"/>
      <c r="E591" s="29"/>
      <c r="F591" s="29"/>
      <c r="G591" s="29"/>
      <c r="H591" s="29"/>
      <c r="I591" s="29"/>
      <c r="J591" s="29"/>
      <c r="K591" s="29"/>
      <c r="L591" s="29"/>
      <c r="M591" s="29"/>
      <c r="N591" s="29"/>
    </row>
    <row r="592" spans="2:14" x14ac:dyDescent="0.3">
      <c r="B592" s="26"/>
      <c r="C592" s="29"/>
      <c r="D592" s="29"/>
      <c r="E592" s="29"/>
      <c r="F592" s="29"/>
      <c r="G592" s="29"/>
      <c r="H592" s="29"/>
      <c r="I592" s="29"/>
      <c r="J592" s="29"/>
      <c r="K592" s="29"/>
      <c r="L592" s="29"/>
      <c r="M592" s="29"/>
      <c r="N592" s="29"/>
    </row>
    <row r="593" spans="2:14" x14ac:dyDescent="0.3">
      <c r="B593" s="26"/>
      <c r="C593" s="29"/>
      <c r="D593" s="29"/>
      <c r="E593" s="29"/>
      <c r="F593" s="29"/>
      <c r="G593" s="29"/>
      <c r="H593" s="29"/>
      <c r="I593" s="29"/>
      <c r="J593" s="29"/>
      <c r="K593" s="29"/>
      <c r="L593" s="29"/>
      <c r="M593" s="29"/>
      <c r="N593" s="29"/>
    </row>
    <row r="594" spans="2:14" x14ac:dyDescent="0.3">
      <c r="B594" s="26"/>
      <c r="C594" s="29"/>
      <c r="D594" s="29"/>
      <c r="E594" s="29"/>
      <c r="F594" s="29"/>
      <c r="G594" s="29"/>
      <c r="H594" s="29"/>
      <c r="I594" s="29"/>
      <c r="J594" s="29"/>
      <c r="K594" s="29"/>
      <c r="L594" s="29"/>
      <c r="M594" s="29"/>
      <c r="N594" s="29"/>
    </row>
    <row r="595" spans="2:14" x14ac:dyDescent="0.3">
      <c r="B595" s="26"/>
      <c r="C595" s="29"/>
      <c r="D595" s="29"/>
      <c r="E595" s="29"/>
      <c r="F595" s="29"/>
      <c r="G595" s="29"/>
      <c r="H595" s="29"/>
      <c r="I595" s="29"/>
      <c r="J595" s="29"/>
      <c r="K595" s="29"/>
      <c r="L595" s="29"/>
      <c r="M595" s="29"/>
      <c r="N595" s="29"/>
    </row>
    <row r="596" spans="2:14" x14ac:dyDescent="0.3">
      <c r="B596" s="26"/>
      <c r="C596" s="29"/>
      <c r="D596" s="29"/>
      <c r="E596" s="29"/>
      <c r="F596" s="29"/>
      <c r="G596" s="29"/>
      <c r="H596" s="29"/>
      <c r="I596" s="29"/>
      <c r="J596" s="29"/>
      <c r="K596" s="29"/>
      <c r="L596" s="29"/>
      <c r="M596" s="29"/>
      <c r="N596" s="29"/>
    </row>
    <row r="597" spans="2:14" x14ac:dyDescent="0.3">
      <c r="B597" s="26"/>
      <c r="C597" s="29"/>
      <c r="D597" s="29"/>
      <c r="E597" s="29"/>
      <c r="F597" s="29"/>
      <c r="G597" s="29"/>
      <c r="H597" s="29"/>
      <c r="I597" s="29"/>
      <c r="J597" s="29"/>
      <c r="K597" s="29"/>
      <c r="L597" s="29"/>
      <c r="M597" s="29"/>
      <c r="N597" s="29"/>
    </row>
    <row r="598" spans="2:14" x14ac:dyDescent="0.3">
      <c r="B598" s="26"/>
      <c r="C598" s="29"/>
      <c r="D598" s="29"/>
      <c r="E598" s="29"/>
      <c r="F598" s="29"/>
      <c r="G598" s="29"/>
      <c r="H598" s="29"/>
      <c r="I598" s="29"/>
      <c r="J598" s="29"/>
      <c r="K598" s="29"/>
      <c r="L598" s="29"/>
      <c r="M598" s="29"/>
      <c r="N598" s="29"/>
    </row>
    <row r="599" spans="2:14" x14ac:dyDescent="0.3">
      <c r="B599" s="26"/>
      <c r="C599" s="29"/>
      <c r="D599" s="29"/>
      <c r="E599" s="29"/>
      <c r="F599" s="29"/>
      <c r="G599" s="29"/>
      <c r="H599" s="29"/>
      <c r="I599" s="29"/>
      <c r="J599" s="29"/>
      <c r="K599" s="29"/>
      <c r="L599" s="29"/>
      <c r="M599" s="29"/>
      <c r="N599" s="29"/>
    </row>
    <row r="600" spans="2:14" x14ac:dyDescent="0.3">
      <c r="B600" s="26"/>
      <c r="C600" s="29"/>
      <c r="D600" s="29"/>
      <c r="E600" s="29"/>
      <c r="F600" s="29"/>
      <c r="G600" s="29"/>
      <c r="H600" s="29"/>
      <c r="I600" s="29"/>
      <c r="J600" s="29"/>
      <c r="K600" s="29"/>
      <c r="L600" s="29"/>
      <c r="M600" s="29"/>
      <c r="N600" s="29"/>
    </row>
    <row r="601" spans="2:14" x14ac:dyDescent="0.3">
      <c r="B601" s="26"/>
      <c r="C601" s="29"/>
      <c r="D601" s="29"/>
      <c r="E601" s="29"/>
      <c r="F601" s="29"/>
      <c r="G601" s="29"/>
      <c r="H601" s="29"/>
      <c r="I601" s="29"/>
      <c r="J601" s="29"/>
      <c r="K601" s="29"/>
      <c r="L601" s="29"/>
      <c r="M601" s="29"/>
      <c r="N601" s="29"/>
    </row>
    <row r="602" spans="2:14" x14ac:dyDescent="0.3">
      <c r="B602" s="26"/>
      <c r="C602" s="29"/>
      <c r="D602" s="29"/>
      <c r="E602" s="29"/>
      <c r="F602" s="29"/>
      <c r="G602" s="29"/>
      <c r="H602" s="29"/>
      <c r="I602" s="29"/>
      <c r="J602" s="29"/>
      <c r="K602" s="29"/>
      <c r="L602" s="29"/>
      <c r="M602" s="29"/>
      <c r="N602" s="29"/>
    </row>
    <row r="603" spans="2:14" x14ac:dyDescent="0.3">
      <c r="B603" s="26"/>
      <c r="C603" s="29"/>
      <c r="D603" s="29"/>
      <c r="E603" s="29"/>
      <c r="F603" s="29"/>
      <c r="G603" s="29"/>
      <c r="H603" s="29"/>
      <c r="I603" s="29"/>
      <c r="J603" s="29"/>
      <c r="K603" s="29"/>
      <c r="L603" s="29"/>
      <c r="M603" s="29"/>
      <c r="N603" s="29"/>
    </row>
    <row r="604" spans="2:14" x14ac:dyDescent="0.3">
      <c r="B604" s="26"/>
      <c r="C604" s="29"/>
      <c r="D604" s="29"/>
      <c r="E604" s="29"/>
      <c r="F604" s="29"/>
      <c r="G604" s="29"/>
      <c r="H604" s="29"/>
      <c r="I604" s="29"/>
      <c r="J604" s="29"/>
      <c r="K604" s="29"/>
      <c r="L604" s="29"/>
      <c r="M604" s="29"/>
      <c r="N604" s="29"/>
    </row>
    <row r="605" spans="2:14" x14ac:dyDescent="0.3">
      <c r="B605" s="26"/>
      <c r="C605" s="29"/>
      <c r="D605" s="29"/>
      <c r="E605" s="29"/>
      <c r="F605" s="29"/>
      <c r="G605" s="29"/>
      <c r="H605" s="29"/>
      <c r="I605" s="29"/>
      <c r="J605" s="29"/>
      <c r="K605" s="29"/>
      <c r="L605" s="29"/>
      <c r="M605" s="29"/>
      <c r="N605" s="29"/>
    </row>
    <row r="606" spans="2:14" x14ac:dyDescent="0.3">
      <c r="B606" s="26"/>
      <c r="C606" s="29"/>
      <c r="D606" s="29"/>
      <c r="E606" s="29"/>
      <c r="F606" s="29"/>
      <c r="G606" s="29"/>
      <c r="H606" s="29"/>
      <c r="I606" s="29"/>
      <c r="J606" s="29"/>
      <c r="K606" s="29"/>
      <c r="L606" s="29"/>
      <c r="M606" s="29"/>
      <c r="N606" s="29"/>
    </row>
    <row r="607" spans="2:14" x14ac:dyDescent="0.3">
      <c r="B607" s="26"/>
      <c r="C607" s="29"/>
      <c r="D607" s="29"/>
      <c r="E607" s="29"/>
      <c r="F607" s="29"/>
      <c r="G607" s="29"/>
      <c r="H607" s="29"/>
      <c r="I607" s="29"/>
      <c r="J607" s="29"/>
      <c r="K607" s="29"/>
      <c r="L607" s="29"/>
      <c r="M607" s="29"/>
      <c r="N607" s="29"/>
    </row>
    <row r="608" spans="2:14" x14ac:dyDescent="0.3">
      <c r="B608" s="26"/>
      <c r="C608" s="29"/>
      <c r="D608" s="29"/>
      <c r="E608" s="29"/>
      <c r="F608" s="29"/>
      <c r="G608" s="29"/>
      <c r="H608" s="29"/>
      <c r="I608" s="29"/>
      <c r="J608" s="29"/>
      <c r="K608" s="29"/>
      <c r="L608" s="29"/>
      <c r="M608" s="29"/>
      <c r="N608" s="29"/>
    </row>
    <row r="609" spans="2:14" x14ac:dyDescent="0.3">
      <c r="B609" s="26"/>
      <c r="C609" s="29"/>
      <c r="D609" s="29"/>
      <c r="E609" s="29"/>
      <c r="F609" s="29"/>
      <c r="G609" s="29"/>
      <c r="H609" s="29"/>
      <c r="I609" s="29"/>
      <c r="J609" s="29"/>
      <c r="K609" s="29"/>
      <c r="L609" s="29"/>
      <c r="M609" s="29"/>
      <c r="N609" s="29"/>
    </row>
    <row r="610" spans="2:14" x14ac:dyDescent="0.3">
      <c r="B610" s="26"/>
      <c r="C610" s="29"/>
      <c r="D610" s="29"/>
      <c r="E610" s="29"/>
      <c r="F610" s="29"/>
      <c r="G610" s="29"/>
      <c r="H610" s="29"/>
      <c r="I610" s="29"/>
      <c r="J610" s="29"/>
      <c r="K610" s="29"/>
      <c r="L610" s="29"/>
      <c r="M610" s="29"/>
      <c r="N610" s="29"/>
    </row>
    <row r="611" spans="2:14" x14ac:dyDescent="0.3">
      <c r="B611" s="26"/>
      <c r="C611" s="29"/>
      <c r="D611" s="29"/>
      <c r="E611" s="29"/>
      <c r="F611" s="29"/>
      <c r="G611" s="29"/>
      <c r="H611" s="29"/>
      <c r="I611" s="29"/>
      <c r="J611" s="29"/>
      <c r="K611" s="29"/>
      <c r="L611" s="29"/>
      <c r="M611" s="29"/>
      <c r="N611" s="29"/>
    </row>
    <row r="612" spans="2:14" x14ac:dyDescent="0.3">
      <c r="B612" s="26"/>
      <c r="C612" s="29"/>
      <c r="D612" s="29"/>
      <c r="E612" s="29"/>
      <c r="F612" s="29"/>
      <c r="G612" s="29"/>
      <c r="H612" s="29"/>
      <c r="I612" s="29"/>
      <c r="J612" s="29"/>
      <c r="K612" s="29"/>
      <c r="L612" s="29"/>
      <c r="M612" s="29"/>
      <c r="N612" s="29"/>
    </row>
    <row r="613" spans="2:14" x14ac:dyDescent="0.3">
      <c r="B613" s="26"/>
      <c r="C613" s="29"/>
      <c r="D613" s="29"/>
      <c r="E613" s="29"/>
      <c r="F613" s="29"/>
      <c r="G613" s="29"/>
      <c r="H613" s="29"/>
      <c r="I613" s="29"/>
      <c r="J613" s="29"/>
      <c r="K613" s="29"/>
      <c r="L613" s="29"/>
      <c r="M613" s="29"/>
      <c r="N613" s="29"/>
    </row>
    <row r="614" spans="2:14" x14ac:dyDescent="0.3">
      <c r="B614" s="26"/>
      <c r="C614" s="29"/>
      <c r="D614" s="29"/>
      <c r="E614" s="29"/>
      <c r="F614" s="29"/>
      <c r="G614" s="29"/>
      <c r="H614" s="29"/>
      <c r="I614" s="29"/>
      <c r="J614" s="29"/>
      <c r="K614" s="29"/>
      <c r="L614" s="29"/>
      <c r="M614" s="29"/>
      <c r="N614" s="29"/>
    </row>
    <row r="615" spans="2:14" x14ac:dyDescent="0.3">
      <c r="B615" s="26"/>
      <c r="C615" s="29"/>
      <c r="D615" s="29"/>
      <c r="E615" s="29"/>
      <c r="F615" s="29"/>
      <c r="G615" s="29"/>
      <c r="H615" s="29"/>
      <c r="I615" s="29"/>
      <c r="J615" s="29"/>
      <c r="K615" s="29"/>
      <c r="L615" s="29"/>
      <c r="M615" s="29"/>
      <c r="N615" s="29"/>
    </row>
    <row r="616" spans="2:14" x14ac:dyDescent="0.3">
      <c r="B616" s="26"/>
      <c r="C616" s="29"/>
      <c r="D616" s="29"/>
      <c r="E616" s="29"/>
      <c r="F616" s="29"/>
      <c r="G616" s="29"/>
      <c r="H616" s="29"/>
      <c r="I616" s="29"/>
      <c r="J616" s="29"/>
      <c r="K616" s="29"/>
      <c r="L616" s="29"/>
      <c r="M616" s="29"/>
      <c r="N616" s="29"/>
    </row>
    <row r="617" spans="2:14" x14ac:dyDescent="0.3">
      <c r="B617" s="26"/>
      <c r="C617" s="29"/>
      <c r="D617" s="29"/>
      <c r="E617" s="29"/>
      <c r="F617" s="29"/>
      <c r="G617" s="29"/>
      <c r="H617" s="29"/>
      <c r="I617" s="29"/>
      <c r="J617" s="29"/>
      <c r="K617" s="29"/>
      <c r="L617" s="29"/>
      <c r="M617" s="29"/>
      <c r="N617" s="29"/>
    </row>
    <row r="618" spans="2:14" x14ac:dyDescent="0.3">
      <c r="B618" s="26"/>
      <c r="C618" s="29"/>
      <c r="D618" s="29"/>
      <c r="E618" s="29"/>
      <c r="F618" s="29"/>
      <c r="G618" s="29"/>
      <c r="H618" s="29"/>
      <c r="I618" s="29"/>
      <c r="J618" s="29"/>
      <c r="K618" s="29"/>
      <c r="L618" s="29"/>
      <c r="M618" s="29"/>
      <c r="N618" s="29"/>
    </row>
    <row r="619" spans="2:14" x14ac:dyDescent="0.3">
      <c r="B619" s="26"/>
      <c r="C619" s="29"/>
      <c r="D619" s="29"/>
      <c r="E619" s="29"/>
      <c r="F619" s="29"/>
      <c r="G619" s="29"/>
      <c r="H619" s="29"/>
      <c r="I619" s="29"/>
      <c r="J619" s="29"/>
      <c r="K619" s="29"/>
      <c r="L619" s="29"/>
      <c r="M619" s="29"/>
      <c r="N619" s="29"/>
    </row>
    <row r="620" spans="2:14" x14ac:dyDescent="0.3">
      <c r="B620" s="26"/>
      <c r="C620" s="29"/>
      <c r="D620" s="29"/>
      <c r="E620" s="29"/>
      <c r="F620" s="29"/>
      <c r="G620" s="29"/>
      <c r="H620" s="29"/>
      <c r="I620" s="29"/>
      <c r="J620" s="29"/>
      <c r="K620" s="29"/>
      <c r="L620" s="29"/>
      <c r="M620" s="29"/>
      <c r="N620" s="29"/>
    </row>
    <row r="621" spans="2:14" x14ac:dyDescent="0.3">
      <c r="B621" s="26"/>
      <c r="C621" s="29"/>
      <c r="D621" s="29"/>
      <c r="E621" s="29"/>
      <c r="F621" s="29"/>
      <c r="G621" s="29"/>
      <c r="H621" s="29"/>
      <c r="I621" s="29"/>
      <c r="J621" s="29"/>
      <c r="K621" s="29"/>
      <c r="L621" s="29"/>
      <c r="M621" s="29"/>
      <c r="N621" s="29"/>
    </row>
    <row r="622" spans="2:14" x14ac:dyDescent="0.3">
      <c r="B622" s="26"/>
      <c r="C622" s="29"/>
      <c r="D622" s="29"/>
      <c r="E622" s="29"/>
      <c r="F622" s="29"/>
      <c r="G622" s="29"/>
      <c r="H622" s="29"/>
      <c r="I622" s="29"/>
      <c r="J622" s="29"/>
      <c r="K622" s="29"/>
      <c r="L622" s="29"/>
      <c r="M622" s="29"/>
      <c r="N622" s="29"/>
    </row>
    <row r="623" spans="2:14" x14ac:dyDescent="0.3">
      <c r="B623" s="26"/>
      <c r="C623" s="29"/>
      <c r="D623" s="29"/>
      <c r="E623" s="29"/>
      <c r="F623" s="29"/>
      <c r="G623" s="29"/>
      <c r="H623" s="29"/>
      <c r="I623" s="29"/>
      <c r="J623" s="29"/>
      <c r="K623" s="29"/>
      <c r="L623" s="29"/>
      <c r="M623" s="29"/>
      <c r="N623" s="29"/>
    </row>
    <row r="624" spans="2:14" x14ac:dyDescent="0.3">
      <c r="B624" s="26"/>
      <c r="C624" s="29"/>
      <c r="D624" s="29"/>
      <c r="E624" s="29"/>
      <c r="F624" s="29"/>
      <c r="G624" s="29"/>
      <c r="H624" s="29"/>
      <c r="I624" s="29"/>
      <c r="J624" s="29"/>
      <c r="K624" s="29"/>
      <c r="L624" s="29"/>
      <c r="M624" s="29"/>
      <c r="N624" s="29"/>
    </row>
    <row r="625" spans="2:14" x14ac:dyDescent="0.3">
      <c r="B625" s="26"/>
      <c r="C625" s="29"/>
      <c r="D625" s="29"/>
      <c r="E625" s="29"/>
      <c r="F625" s="29"/>
      <c r="G625" s="29"/>
      <c r="H625" s="29"/>
      <c r="I625" s="29"/>
      <c r="J625" s="29"/>
      <c r="K625" s="29"/>
      <c r="L625" s="29"/>
      <c r="M625" s="29"/>
      <c r="N625" s="29"/>
    </row>
    <row r="626" spans="2:14" x14ac:dyDescent="0.3">
      <c r="B626" s="26"/>
      <c r="C626" s="29"/>
      <c r="D626" s="29"/>
      <c r="E626" s="29"/>
      <c r="F626" s="29"/>
      <c r="G626" s="29"/>
      <c r="H626" s="29"/>
      <c r="I626" s="29"/>
      <c r="J626" s="29"/>
      <c r="K626" s="29"/>
      <c r="L626" s="29"/>
      <c r="M626" s="29"/>
      <c r="N626" s="29"/>
    </row>
    <row r="627" spans="2:14" x14ac:dyDescent="0.3">
      <c r="B627" s="26"/>
      <c r="C627" s="29"/>
      <c r="D627" s="29"/>
      <c r="E627" s="29"/>
      <c r="F627" s="29"/>
      <c r="G627" s="29"/>
      <c r="H627" s="29"/>
      <c r="I627" s="29"/>
      <c r="J627" s="29"/>
      <c r="K627" s="29"/>
      <c r="L627" s="29"/>
      <c r="M627" s="29"/>
      <c r="N627" s="29"/>
    </row>
    <row r="628" spans="2:14" x14ac:dyDescent="0.3">
      <c r="B628" s="26"/>
      <c r="C628" s="29"/>
      <c r="D628" s="29"/>
      <c r="E628" s="29"/>
      <c r="F628" s="29"/>
      <c r="G628" s="29"/>
      <c r="H628" s="29"/>
      <c r="I628" s="29"/>
      <c r="J628" s="29"/>
      <c r="K628" s="29"/>
      <c r="L628" s="29"/>
      <c r="M628" s="29"/>
      <c r="N628" s="29"/>
    </row>
    <row r="629" spans="2:14" x14ac:dyDescent="0.3">
      <c r="B629" s="26"/>
      <c r="C629" s="29"/>
      <c r="D629" s="29"/>
      <c r="E629" s="29"/>
      <c r="F629" s="29"/>
      <c r="G629" s="29"/>
      <c r="H629" s="29"/>
      <c r="I629" s="29"/>
      <c r="J629" s="29"/>
      <c r="K629" s="29"/>
      <c r="L629" s="29"/>
      <c r="M629" s="29"/>
      <c r="N629" s="29"/>
    </row>
    <row r="630" spans="2:14" x14ac:dyDescent="0.3">
      <c r="B630" s="26"/>
      <c r="C630" s="29"/>
      <c r="D630" s="29"/>
      <c r="E630" s="29"/>
      <c r="F630" s="29"/>
      <c r="G630" s="29"/>
      <c r="H630" s="29"/>
      <c r="I630" s="29"/>
      <c r="J630" s="29"/>
      <c r="K630" s="29"/>
      <c r="L630" s="29"/>
      <c r="M630" s="29"/>
      <c r="N630" s="29"/>
    </row>
    <row r="631" spans="2:14" x14ac:dyDescent="0.3">
      <c r="B631" s="26"/>
      <c r="C631" s="29"/>
      <c r="D631" s="29"/>
      <c r="E631" s="29"/>
      <c r="F631" s="29"/>
      <c r="G631" s="29"/>
      <c r="H631" s="29"/>
      <c r="I631" s="29"/>
      <c r="J631" s="29"/>
      <c r="K631" s="29"/>
      <c r="L631" s="29"/>
      <c r="M631" s="29"/>
      <c r="N631" s="29"/>
    </row>
    <row r="632" spans="2:14" x14ac:dyDescent="0.3">
      <c r="B632" s="26"/>
      <c r="C632" s="29"/>
      <c r="D632" s="29"/>
      <c r="E632" s="29"/>
      <c r="F632" s="29"/>
      <c r="G632" s="29"/>
      <c r="H632" s="29"/>
      <c r="I632" s="29"/>
      <c r="J632" s="29"/>
      <c r="K632" s="29"/>
      <c r="L632" s="29"/>
      <c r="M632" s="29"/>
      <c r="N632" s="29"/>
    </row>
    <row r="633" spans="2:14" x14ac:dyDescent="0.3">
      <c r="B633" s="26"/>
      <c r="C633" s="29"/>
      <c r="D633" s="29"/>
      <c r="E633" s="29"/>
      <c r="F633" s="29"/>
      <c r="G633" s="29"/>
      <c r="H633" s="29"/>
      <c r="I633" s="29"/>
      <c r="J633" s="29"/>
      <c r="K633" s="29"/>
      <c r="L633" s="29"/>
      <c r="M633" s="29"/>
      <c r="N633" s="29"/>
    </row>
    <row r="634" spans="2:14" x14ac:dyDescent="0.3">
      <c r="B634" s="26"/>
      <c r="C634" s="29"/>
      <c r="D634" s="29"/>
      <c r="E634" s="29"/>
      <c r="F634" s="29"/>
      <c r="G634" s="29"/>
      <c r="H634" s="29"/>
      <c r="I634" s="29"/>
      <c r="J634" s="29"/>
      <c r="K634" s="29"/>
      <c r="L634" s="29"/>
      <c r="M634" s="29"/>
      <c r="N634" s="29"/>
    </row>
    <row r="635" spans="2:14" x14ac:dyDescent="0.3">
      <c r="B635" s="26"/>
      <c r="C635" s="29"/>
      <c r="D635" s="29"/>
      <c r="E635" s="29"/>
      <c r="F635" s="29"/>
      <c r="G635" s="29"/>
      <c r="H635" s="29"/>
      <c r="I635" s="29"/>
      <c r="J635" s="29"/>
      <c r="K635" s="29"/>
      <c r="L635" s="29"/>
      <c r="M635" s="29"/>
      <c r="N635" s="29"/>
    </row>
    <row r="636" spans="2:14" x14ac:dyDescent="0.3">
      <c r="B636" s="26"/>
      <c r="C636" s="29"/>
      <c r="D636" s="29"/>
      <c r="E636" s="29"/>
      <c r="F636" s="29"/>
      <c r="G636" s="29"/>
      <c r="H636" s="29"/>
      <c r="I636" s="29"/>
      <c r="J636" s="29"/>
      <c r="K636" s="29"/>
      <c r="L636" s="29"/>
      <c r="M636" s="29"/>
      <c r="N636" s="29"/>
    </row>
    <row r="637" spans="2:14" x14ac:dyDescent="0.3">
      <c r="B637" s="26"/>
      <c r="C637" s="29"/>
      <c r="D637" s="29"/>
      <c r="E637" s="29"/>
      <c r="F637" s="29"/>
      <c r="G637" s="29"/>
      <c r="H637" s="29"/>
      <c r="I637" s="29"/>
      <c r="J637" s="29"/>
      <c r="K637" s="29"/>
      <c r="L637" s="29"/>
      <c r="M637" s="29"/>
      <c r="N637" s="29"/>
    </row>
    <row r="638" spans="2:14" x14ac:dyDescent="0.3">
      <c r="B638" s="26"/>
      <c r="C638" s="29"/>
      <c r="D638" s="29"/>
      <c r="E638" s="29"/>
      <c r="F638" s="29"/>
      <c r="G638" s="29"/>
      <c r="H638" s="29"/>
      <c r="I638" s="29"/>
      <c r="J638" s="29"/>
      <c r="K638" s="29"/>
      <c r="L638" s="29"/>
      <c r="M638" s="29"/>
      <c r="N638" s="29"/>
    </row>
    <row r="639" spans="2:14" x14ac:dyDescent="0.3">
      <c r="B639" s="26"/>
      <c r="C639" s="29"/>
      <c r="D639" s="29"/>
      <c r="E639" s="29"/>
      <c r="F639" s="29"/>
      <c r="G639" s="29"/>
      <c r="H639" s="29"/>
      <c r="I639" s="29"/>
      <c r="J639" s="29"/>
      <c r="K639" s="29"/>
      <c r="L639" s="29"/>
      <c r="M639" s="29"/>
      <c r="N639" s="29"/>
    </row>
    <row r="640" spans="2:14" x14ac:dyDescent="0.3">
      <c r="B640" s="26"/>
      <c r="C640" s="29"/>
      <c r="D640" s="29"/>
      <c r="E640" s="29"/>
      <c r="F640" s="29"/>
      <c r="G640" s="29"/>
      <c r="H640" s="29"/>
      <c r="I640" s="29"/>
      <c r="J640" s="29"/>
      <c r="K640" s="29"/>
      <c r="L640" s="29"/>
      <c r="M640" s="29"/>
      <c r="N640" s="29"/>
    </row>
    <row r="641" spans="2:14" x14ac:dyDescent="0.3">
      <c r="B641" s="26"/>
      <c r="C641" s="29"/>
      <c r="D641" s="29"/>
      <c r="E641" s="29"/>
      <c r="F641" s="29"/>
      <c r="G641" s="29"/>
      <c r="H641" s="29"/>
      <c r="I641" s="29"/>
      <c r="J641" s="29"/>
      <c r="K641" s="29"/>
      <c r="L641" s="29"/>
      <c r="M641" s="29"/>
      <c r="N641" s="29"/>
    </row>
    <row r="642" spans="2:14" x14ac:dyDescent="0.3">
      <c r="B642" s="26"/>
      <c r="C642" s="29"/>
      <c r="D642" s="29"/>
      <c r="E642" s="29"/>
      <c r="F642" s="29"/>
      <c r="G642" s="29"/>
      <c r="H642" s="29"/>
      <c r="I642" s="29"/>
      <c r="J642" s="29"/>
      <c r="K642" s="29"/>
      <c r="L642" s="29"/>
      <c r="M642" s="29"/>
      <c r="N642" s="29"/>
    </row>
    <row r="643" spans="2:14" x14ac:dyDescent="0.3">
      <c r="B643" s="26"/>
      <c r="C643" s="29"/>
      <c r="D643" s="29"/>
      <c r="E643" s="29"/>
      <c r="F643" s="29"/>
      <c r="G643" s="29"/>
      <c r="H643" s="29"/>
      <c r="I643" s="29"/>
      <c r="J643" s="29"/>
      <c r="K643" s="29"/>
      <c r="L643" s="29"/>
      <c r="M643" s="29"/>
      <c r="N643" s="29"/>
    </row>
    <row r="644" spans="2:14" x14ac:dyDescent="0.3">
      <c r="B644" s="26"/>
      <c r="C644" s="29"/>
      <c r="D644" s="29"/>
      <c r="E644" s="29"/>
      <c r="F644" s="29"/>
      <c r="G644" s="29"/>
      <c r="H644" s="29"/>
      <c r="I644" s="29"/>
      <c r="J644" s="29"/>
      <c r="K644" s="29"/>
      <c r="L644" s="29"/>
      <c r="M644" s="29"/>
      <c r="N644" s="29"/>
    </row>
    <row r="645" spans="2:14" x14ac:dyDescent="0.3">
      <c r="B645" s="26"/>
      <c r="C645" s="29"/>
      <c r="D645" s="29"/>
      <c r="E645" s="29"/>
      <c r="F645" s="29"/>
      <c r="G645" s="29"/>
      <c r="H645" s="29"/>
      <c r="I645" s="29"/>
      <c r="J645" s="29"/>
      <c r="K645" s="29"/>
      <c r="L645" s="29"/>
      <c r="M645" s="29"/>
      <c r="N645" s="29"/>
    </row>
    <row r="646" spans="2:14" x14ac:dyDescent="0.3">
      <c r="B646" s="26"/>
      <c r="C646" s="29"/>
      <c r="D646" s="29"/>
      <c r="E646" s="29"/>
      <c r="F646" s="29"/>
      <c r="G646" s="29"/>
      <c r="H646" s="29"/>
      <c r="I646" s="29"/>
      <c r="J646" s="29"/>
      <c r="K646" s="29"/>
      <c r="L646" s="29"/>
      <c r="M646" s="29"/>
      <c r="N646" s="29"/>
    </row>
    <row r="647" spans="2:14" x14ac:dyDescent="0.3">
      <c r="B647" s="26"/>
      <c r="C647" s="29"/>
      <c r="D647" s="29"/>
      <c r="E647" s="29"/>
      <c r="F647" s="29"/>
      <c r="G647" s="29"/>
      <c r="H647" s="29"/>
      <c r="I647" s="29"/>
      <c r="J647" s="29"/>
      <c r="K647" s="29"/>
      <c r="L647" s="29"/>
      <c r="M647" s="29"/>
      <c r="N647" s="29"/>
    </row>
    <row r="648" spans="2:14" x14ac:dyDescent="0.3">
      <c r="B648" s="26"/>
      <c r="C648" s="29"/>
      <c r="D648" s="29"/>
      <c r="E648" s="29"/>
      <c r="F648" s="29"/>
      <c r="G648" s="29"/>
      <c r="H648" s="29"/>
      <c r="I648" s="29"/>
      <c r="J648" s="29"/>
      <c r="K648" s="29"/>
      <c r="L648" s="29"/>
      <c r="M648" s="29"/>
      <c r="N648" s="29"/>
    </row>
    <row r="649" spans="2:14" x14ac:dyDescent="0.3">
      <c r="B649" s="26"/>
      <c r="C649" s="29"/>
      <c r="D649" s="29"/>
      <c r="E649" s="29"/>
      <c r="F649" s="29"/>
      <c r="G649" s="29"/>
      <c r="H649" s="29"/>
      <c r="I649" s="29"/>
      <c r="J649" s="29"/>
      <c r="K649" s="29"/>
      <c r="L649" s="29"/>
      <c r="M649" s="29"/>
      <c r="N649" s="29"/>
    </row>
    <row r="650" spans="2:14" x14ac:dyDescent="0.3">
      <c r="B650" s="26"/>
      <c r="C650" s="29"/>
      <c r="D650" s="29"/>
      <c r="E650" s="29"/>
      <c r="F650" s="29"/>
      <c r="G650" s="29"/>
      <c r="H650" s="29"/>
      <c r="I650" s="29"/>
      <c r="J650" s="29"/>
      <c r="K650" s="29"/>
      <c r="L650" s="29"/>
      <c r="M650" s="29"/>
      <c r="N650" s="29"/>
    </row>
    <row r="651" spans="2:14" x14ac:dyDescent="0.3">
      <c r="B651" s="26"/>
      <c r="C651" s="29"/>
      <c r="D651" s="29"/>
      <c r="E651" s="29"/>
      <c r="F651" s="29"/>
      <c r="G651" s="29"/>
      <c r="H651" s="29"/>
      <c r="I651" s="29"/>
      <c r="J651" s="29"/>
      <c r="K651" s="29"/>
      <c r="L651" s="29"/>
      <c r="M651" s="29"/>
      <c r="N651" s="29"/>
    </row>
    <row r="652" spans="2:14" x14ac:dyDescent="0.3">
      <c r="B652" s="26"/>
      <c r="C652" s="29"/>
      <c r="D652" s="29"/>
      <c r="E652" s="29"/>
      <c r="F652" s="29"/>
      <c r="G652" s="29"/>
      <c r="H652" s="29"/>
      <c r="I652" s="29"/>
      <c r="J652" s="29"/>
      <c r="K652" s="29"/>
      <c r="L652" s="29"/>
      <c r="M652" s="29"/>
      <c r="N652" s="29"/>
    </row>
    <row r="653" spans="2:14" x14ac:dyDescent="0.3">
      <c r="B653" s="26"/>
      <c r="C653" s="29"/>
      <c r="D653" s="29"/>
      <c r="E653" s="29"/>
      <c r="F653" s="29"/>
      <c r="G653" s="29"/>
      <c r="H653" s="29"/>
      <c r="I653" s="29"/>
      <c r="J653" s="29"/>
      <c r="K653" s="29"/>
      <c r="L653" s="29"/>
      <c r="M653" s="29"/>
      <c r="N653" s="29"/>
    </row>
    <row r="654" spans="2:14" x14ac:dyDescent="0.3">
      <c r="B654" s="26"/>
      <c r="C654" s="29"/>
      <c r="D654" s="29"/>
      <c r="E654" s="29"/>
      <c r="F654" s="29"/>
      <c r="G654" s="29"/>
      <c r="H654" s="29"/>
      <c r="I654" s="29"/>
      <c r="J654" s="29"/>
      <c r="K654" s="29"/>
      <c r="L654" s="29"/>
      <c r="M654" s="29"/>
      <c r="N654" s="29"/>
    </row>
    <row r="655" spans="2:14" x14ac:dyDescent="0.3">
      <c r="B655" s="26"/>
      <c r="C655" s="29"/>
      <c r="D655" s="29"/>
      <c r="E655" s="29"/>
      <c r="F655" s="29"/>
      <c r="G655" s="29"/>
      <c r="H655" s="29"/>
      <c r="I655" s="29"/>
      <c r="J655" s="29"/>
      <c r="K655" s="29"/>
      <c r="L655" s="29"/>
      <c r="M655" s="29"/>
      <c r="N655" s="29"/>
    </row>
    <row r="656" spans="2:14" x14ac:dyDescent="0.3">
      <c r="B656" s="26"/>
      <c r="C656" s="29"/>
      <c r="D656" s="29"/>
      <c r="E656" s="29"/>
      <c r="F656" s="29"/>
      <c r="G656" s="29"/>
      <c r="H656" s="29"/>
      <c r="I656" s="29"/>
      <c r="J656" s="29"/>
      <c r="K656" s="29"/>
      <c r="L656" s="29"/>
      <c r="M656" s="29"/>
      <c r="N656" s="29"/>
    </row>
    <row r="657" spans="2:14" x14ac:dyDescent="0.3">
      <c r="B657" s="26"/>
      <c r="C657" s="29"/>
      <c r="D657" s="29"/>
      <c r="E657" s="29"/>
      <c r="F657" s="29"/>
      <c r="G657" s="29"/>
      <c r="H657" s="29"/>
      <c r="I657" s="29"/>
      <c r="J657" s="29"/>
      <c r="K657" s="29"/>
      <c r="L657" s="29"/>
      <c r="M657" s="29"/>
      <c r="N657" s="29"/>
    </row>
    <row r="658" spans="2:14" x14ac:dyDescent="0.3">
      <c r="B658" s="26"/>
      <c r="C658" s="29"/>
      <c r="D658" s="29"/>
      <c r="E658" s="29"/>
      <c r="F658" s="29"/>
      <c r="G658" s="29"/>
      <c r="H658" s="29"/>
      <c r="I658" s="29"/>
      <c r="J658" s="29"/>
      <c r="K658" s="29"/>
      <c r="L658" s="29"/>
      <c r="M658" s="29"/>
      <c r="N658" s="29"/>
    </row>
    <row r="659" spans="2:14" x14ac:dyDescent="0.3">
      <c r="B659" s="26"/>
      <c r="C659" s="29"/>
      <c r="D659" s="29"/>
      <c r="E659" s="29"/>
      <c r="F659" s="29"/>
      <c r="G659" s="29"/>
      <c r="H659" s="29"/>
      <c r="I659" s="29"/>
      <c r="J659" s="29"/>
      <c r="K659" s="29"/>
      <c r="L659" s="29"/>
      <c r="M659" s="29"/>
      <c r="N659" s="29"/>
    </row>
    <row r="660" spans="2:14" x14ac:dyDescent="0.3">
      <c r="B660" s="26"/>
      <c r="C660" s="29"/>
      <c r="D660" s="29"/>
      <c r="E660" s="29"/>
      <c r="F660" s="29"/>
      <c r="G660" s="29"/>
      <c r="H660" s="29"/>
      <c r="I660" s="29"/>
      <c r="J660" s="29"/>
      <c r="K660" s="29"/>
      <c r="L660" s="29"/>
      <c r="M660" s="29"/>
      <c r="N660" s="29"/>
    </row>
    <row r="661" spans="2:14" x14ac:dyDescent="0.3">
      <c r="B661" s="26"/>
      <c r="C661" s="29"/>
      <c r="D661" s="29"/>
      <c r="E661" s="29"/>
      <c r="F661" s="29"/>
      <c r="G661" s="29"/>
      <c r="H661" s="29"/>
      <c r="I661" s="29"/>
      <c r="J661" s="29"/>
      <c r="K661" s="29"/>
      <c r="L661" s="29"/>
      <c r="M661" s="29"/>
      <c r="N661" s="29"/>
    </row>
    <row r="662" spans="2:14" x14ac:dyDescent="0.3">
      <c r="B662" s="26"/>
      <c r="C662" s="29"/>
      <c r="D662" s="29"/>
      <c r="E662" s="29"/>
      <c r="F662" s="29"/>
      <c r="G662" s="29"/>
      <c r="H662" s="29"/>
      <c r="I662" s="29"/>
      <c r="J662" s="29"/>
      <c r="K662" s="29"/>
      <c r="L662" s="29"/>
      <c r="M662" s="29"/>
      <c r="N662" s="29"/>
    </row>
    <row r="663" spans="2:14" x14ac:dyDescent="0.3">
      <c r="B663" s="26"/>
      <c r="C663" s="29"/>
      <c r="D663" s="29"/>
      <c r="E663" s="29"/>
      <c r="F663" s="29"/>
      <c r="G663" s="29"/>
      <c r="H663" s="29"/>
      <c r="I663" s="29"/>
      <c r="J663" s="29"/>
      <c r="K663" s="29"/>
      <c r="L663" s="29"/>
      <c r="M663" s="29"/>
      <c r="N663" s="29"/>
    </row>
    <row r="664" spans="2:14" x14ac:dyDescent="0.3">
      <c r="B664" s="26"/>
      <c r="C664" s="29"/>
      <c r="D664" s="29"/>
      <c r="E664" s="29"/>
      <c r="F664" s="29"/>
      <c r="G664" s="29"/>
      <c r="H664" s="29"/>
      <c r="I664" s="29"/>
      <c r="J664" s="29"/>
      <c r="K664" s="29"/>
      <c r="L664" s="29"/>
      <c r="M664" s="29"/>
      <c r="N664" s="29"/>
    </row>
    <row r="665" spans="2:14" x14ac:dyDescent="0.3">
      <c r="B665" s="26"/>
      <c r="C665" s="29"/>
      <c r="D665" s="29"/>
      <c r="E665" s="29"/>
      <c r="F665" s="29"/>
      <c r="G665" s="29"/>
      <c r="H665" s="29"/>
      <c r="I665" s="29"/>
      <c r="J665" s="29"/>
      <c r="K665" s="29"/>
      <c r="L665" s="29"/>
      <c r="M665" s="29"/>
      <c r="N665" s="29"/>
    </row>
    <row r="666" spans="2:14" x14ac:dyDescent="0.3">
      <c r="B666" s="26"/>
      <c r="C666" s="29"/>
      <c r="D666" s="29"/>
      <c r="E666" s="29"/>
      <c r="F666" s="29"/>
      <c r="G666" s="29"/>
      <c r="H666" s="29"/>
      <c r="I666" s="29"/>
      <c r="J666" s="29"/>
      <c r="K666" s="29"/>
      <c r="L666" s="29"/>
      <c r="M666" s="29"/>
      <c r="N666" s="29"/>
    </row>
    <row r="667" spans="2:14" x14ac:dyDescent="0.3">
      <c r="B667" s="26"/>
      <c r="C667" s="29"/>
      <c r="D667" s="29"/>
      <c r="E667" s="29"/>
      <c r="F667" s="29"/>
      <c r="G667" s="29"/>
      <c r="H667" s="29"/>
      <c r="I667" s="29"/>
      <c r="J667" s="29"/>
      <c r="K667" s="29"/>
      <c r="L667" s="29"/>
      <c r="M667" s="29"/>
      <c r="N667" s="29"/>
    </row>
    <row r="668" spans="2:14" x14ac:dyDescent="0.3">
      <c r="B668" s="26"/>
      <c r="C668" s="29"/>
      <c r="D668" s="29"/>
      <c r="E668" s="29"/>
      <c r="F668" s="29"/>
      <c r="G668" s="29"/>
      <c r="H668" s="29"/>
      <c r="I668" s="29"/>
      <c r="J668" s="29"/>
      <c r="K668" s="29"/>
      <c r="L668" s="29"/>
      <c r="M668" s="29"/>
      <c r="N668" s="29"/>
    </row>
    <row r="669" spans="2:14" x14ac:dyDescent="0.3">
      <c r="B669" s="26"/>
      <c r="C669" s="29"/>
      <c r="D669" s="29"/>
      <c r="E669" s="29"/>
      <c r="F669" s="29"/>
      <c r="G669" s="29"/>
      <c r="H669" s="29"/>
      <c r="I669" s="29"/>
      <c r="J669" s="29"/>
      <c r="K669" s="29"/>
      <c r="L669" s="29"/>
      <c r="M669" s="29"/>
      <c r="N669" s="29"/>
    </row>
    <row r="670" spans="2:14" x14ac:dyDescent="0.3">
      <c r="B670" s="26"/>
      <c r="C670" s="29"/>
      <c r="D670" s="29"/>
      <c r="E670" s="29"/>
      <c r="F670" s="29"/>
      <c r="G670" s="29"/>
      <c r="H670" s="29"/>
      <c r="I670" s="29"/>
      <c r="J670" s="29"/>
      <c r="K670" s="29"/>
      <c r="L670" s="29"/>
      <c r="M670" s="29"/>
      <c r="N670" s="29"/>
    </row>
    <row r="671" spans="2:14" x14ac:dyDescent="0.3">
      <c r="B671" s="26"/>
      <c r="C671" s="29"/>
      <c r="D671" s="29"/>
      <c r="E671" s="29"/>
      <c r="F671" s="29"/>
      <c r="G671" s="29"/>
      <c r="H671" s="29"/>
      <c r="I671" s="29"/>
      <c r="J671" s="29"/>
      <c r="K671" s="29"/>
      <c r="L671" s="29"/>
      <c r="M671" s="29"/>
      <c r="N671" s="29"/>
    </row>
    <row r="672" spans="2:14" x14ac:dyDescent="0.3">
      <c r="B672" s="26"/>
      <c r="C672" s="29"/>
      <c r="D672" s="29"/>
      <c r="E672" s="29"/>
      <c r="F672" s="29"/>
      <c r="G672" s="29"/>
      <c r="H672" s="29"/>
      <c r="I672" s="29"/>
      <c r="J672" s="29"/>
      <c r="K672" s="29"/>
      <c r="L672" s="29"/>
      <c r="M672" s="29"/>
      <c r="N672" s="29"/>
    </row>
    <row r="673" spans="2:14" x14ac:dyDescent="0.3">
      <c r="B673" s="26"/>
      <c r="C673" s="29"/>
      <c r="D673" s="29"/>
      <c r="E673" s="29"/>
      <c r="F673" s="29"/>
      <c r="G673" s="29"/>
      <c r="H673" s="29"/>
      <c r="I673" s="29"/>
      <c r="J673" s="29"/>
      <c r="K673" s="29"/>
      <c r="L673" s="29"/>
      <c r="M673" s="29"/>
      <c r="N673" s="29"/>
    </row>
    <row r="674" spans="2:14" x14ac:dyDescent="0.3">
      <c r="B674" s="26"/>
      <c r="C674" s="29"/>
      <c r="D674" s="29"/>
      <c r="E674" s="29"/>
      <c r="F674" s="29"/>
      <c r="G674" s="29"/>
      <c r="H674" s="29"/>
      <c r="I674" s="29"/>
      <c r="J674" s="29"/>
      <c r="K674" s="29"/>
      <c r="L674" s="29"/>
      <c r="M674" s="29"/>
      <c r="N674" s="29"/>
    </row>
    <row r="675" spans="2:14" x14ac:dyDescent="0.3">
      <c r="B675" s="26"/>
      <c r="C675" s="29"/>
      <c r="D675" s="29"/>
      <c r="E675" s="29"/>
      <c r="F675" s="29"/>
      <c r="G675" s="29"/>
      <c r="H675" s="29"/>
      <c r="I675" s="29"/>
      <c r="J675" s="29"/>
      <c r="K675" s="29"/>
      <c r="L675" s="29"/>
      <c r="M675" s="29"/>
      <c r="N675" s="29"/>
    </row>
    <row r="676" spans="2:14" x14ac:dyDescent="0.3">
      <c r="B676" s="26"/>
      <c r="C676" s="29"/>
      <c r="D676" s="29"/>
      <c r="E676" s="29"/>
      <c r="F676" s="29"/>
      <c r="G676" s="29"/>
      <c r="H676" s="29"/>
      <c r="I676" s="29"/>
      <c r="J676" s="29"/>
      <c r="K676" s="29"/>
      <c r="L676" s="29"/>
      <c r="M676" s="29"/>
      <c r="N676" s="29"/>
    </row>
    <row r="677" spans="2:14" x14ac:dyDescent="0.3">
      <c r="B677" s="26"/>
      <c r="C677" s="29"/>
      <c r="D677" s="29"/>
      <c r="E677" s="29"/>
      <c r="F677" s="29"/>
      <c r="G677" s="29"/>
      <c r="H677" s="29"/>
      <c r="I677" s="29"/>
      <c r="J677" s="29"/>
      <c r="K677" s="29"/>
      <c r="L677" s="29"/>
      <c r="M677" s="29"/>
      <c r="N677" s="29"/>
    </row>
    <row r="678" spans="2:14" x14ac:dyDescent="0.3">
      <c r="B678" s="26"/>
      <c r="C678" s="29"/>
      <c r="D678" s="29"/>
      <c r="E678" s="29"/>
      <c r="F678" s="29"/>
      <c r="G678" s="29"/>
      <c r="H678" s="29"/>
      <c r="I678" s="29"/>
      <c r="J678" s="29"/>
      <c r="K678" s="29"/>
      <c r="L678" s="29"/>
      <c r="M678" s="29"/>
      <c r="N678" s="29"/>
    </row>
    <row r="679" spans="2:14" x14ac:dyDescent="0.3">
      <c r="B679" s="26"/>
      <c r="C679" s="29"/>
      <c r="D679" s="29"/>
      <c r="E679" s="29"/>
      <c r="F679" s="29"/>
      <c r="G679" s="29"/>
      <c r="H679" s="29"/>
      <c r="I679" s="29"/>
      <c r="J679" s="29"/>
      <c r="K679" s="29"/>
      <c r="L679" s="29"/>
      <c r="M679" s="29"/>
      <c r="N679" s="29"/>
    </row>
    <row r="680" spans="2:14" x14ac:dyDescent="0.3">
      <c r="B680" s="26"/>
      <c r="C680" s="29"/>
      <c r="D680" s="29"/>
      <c r="E680" s="29"/>
      <c r="F680" s="29"/>
      <c r="G680" s="29"/>
      <c r="H680" s="29"/>
      <c r="I680" s="29"/>
      <c r="J680" s="29"/>
      <c r="K680" s="29"/>
      <c r="L680" s="29"/>
      <c r="M680" s="29"/>
      <c r="N680" s="29"/>
    </row>
    <row r="681" spans="2:14" x14ac:dyDescent="0.3">
      <c r="B681" s="26"/>
      <c r="C681" s="29"/>
      <c r="D681" s="29"/>
      <c r="E681" s="29"/>
      <c r="F681" s="29"/>
      <c r="G681" s="29"/>
      <c r="H681" s="29"/>
      <c r="I681" s="29"/>
      <c r="J681" s="29"/>
      <c r="K681" s="29"/>
      <c r="L681" s="29"/>
      <c r="M681" s="29"/>
      <c r="N681" s="29"/>
    </row>
    <row r="682" spans="2:14" x14ac:dyDescent="0.3">
      <c r="B682" s="26"/>
      <c r="C682" s="29"/>
      <c r="D682" s="29"/>
      <c r="E682" s="29"/>
      <c r="F682" s="29"/>
      <c r="G682" s="29"/>
      <c r="H682" s="29"/>
      <c r="I682" s="29"/>
      <c r="J682" s="29"/>
      <c r="K682" s="29"/>
      <c r="L682" s="29"/>
      <c r="M682" s="29"/>
      <c r="N682" s="29"/>
    </row>
    <row r="683" spans="2:14" x14ac:dyDescent="0.3">
      <c r="B683" s="26"/>
      <c r="C683" s="29"/>
      <c r="D683" s="29"/>
      <c r="E683" s="29"/>
      <c r="F683" s="29"/>
      <c r="G683" s="29"/>
      <c r="H683" s="29"/>
      <c r="I683" s="29"/>
      <c r="J683" s="29"/>
      <c r="K683" s="29"/>
      <c r="L683" s="29"/>
      <c r="M683" s="29"/>
      <c r="N683" s="29"/>
    </row>
    <row r="684" spans="2:14" x14ac:dyDescent="0.3">
      <c r="B684" s="26"/>
      <c r="C684" s="29"/>
      <c r="D684" s="29"/>
      <c r="E684" s="29"/>
      <c r="F684" s="29"/>
      <c r="G684" s="29"/>
      <c r="H684" s="29"/>
      <c r="I684" s="29"/>
      <c r="J684" s="29"/>
      <c r="K684" s="29"/>
      <c r="L684" s="29"/>
      <c r="M684" s="29"/>
      <c r="N684" s="29"/>
    </row>
    <row r="685" spans="2:14" x14ac:dyDescent="0.3">
      <c r="B685" s="26"/>
      <c r="C685" s="29"/>
      <c r="D685" s="29"/>
      <c r="E685" s="29"/>
      <c r="F685" s="29"/>
      <c r="G685" s="29"/>
      <c r="H685" s="29"/>
      <c r="I685" s="29"/>
      <c r="J685" s="29"/>
      <c r="K685" s="29"/>
      <c r="L685" s="29"/>
      <c r="M685" s="29"/>
      <c r="N685" s="29"/>
    </row>
    <row r="686" spans="2:14" x14ac:dyDescent="0.3">
      <c r="B686" s="26"/>
      <c r="C686" s="29"/>
      <c r="D686" s="29"/>
      <c r="E686" s="29"/>
      <c r="F686" s="29"/>
      <c r="G686" s="29"/>
      <c r="H686" s="29"/>
      <c r="I686" s="29"/>
      <c r="J686" s="29"/>
      <c r="K686" s="29"/>
      <c r="L686" s="29"/>
      <c r="M686" s="29"/>
      <c r="N686" s="29"/>
    </row>
    <row r="687" spans="2:14" x14ac:dyDescent="0.3">
      <c r="B687" s="26"/>
      <c r="C687" s="29"/>
      <c r="D687" s="29"/>
      <c r="E687" s="29"/>
      <c r="F687" s="29"/>
      <c r="G687" s="29"/>
      <c r="H687" s="29"/>
      <c r="I687" s="29"/>
      <c r="J687" s="29"/>
      <c r="K687" s="29"/>
      <c r="L687" s="29"/>
      <c r="M687" s="29"/>
      <c r="N687" s="29"/>
    </row>
    <row r="688" spans="2:14" x14ac:dyDescent="0.3">
      <c r="B688" s="26"/>
      <c r="C688" s="29"/>
      <c r="D688" s="29"/>
      <c r="E688" s="29"/>
      <c r="F688" s="29"/>
      <c r="G688" s="29"/>
      <c r="H688" s="29"/>
      <c r="I688" s="29"/>
      <c r="J688" s="29"/>
      <c r="K688" s="29"/>
      <c r="L688" s="29"/>
      <c r="M688" s="29"/>
      <c r="N688" s="29"/>
    </row>
    <row r="689" spans="2:14" x14ac:dyDescent="0.3">
      <c r="B689" s="26"/>
      <c r="C689" s="29"/>
      <c r="D689" s="29"/>
      <c r="E689" s="29"/>
      <c r="F689" s="29"/>
      <c r="G689" s="29"/>
      <c r="H689" s="29"/>
      <c r="I689" s="29"/>
      <c r="J689" s="29"/>
      <c r="K689" s="29"/>
      <c r="L689" s="29"/>
      <c r="M689" s="29"/>
      <c r="N689" s="29"/>
    </row>
    <row r="690" spans="2:14" x14ac:dyDescent="0.3">
      <c r="B690" s="26"/>
      <c r="C690" s="29"/>
      <c r="D690" s="29"/>
      <c r="E690" s="29"/>
      <c r="F690" s="29"/>
      <c r="G690" s="29"/>
      <c r="H690" s="29"/>
      <c r="I690" s="29"/>
      <c r="J690" s="29"/>
      <c r="K690" s="29"/>
      <c r="L690" s="29"/>
      <c r="M690" s="29"/>
      <c r="N690" s="29"/>
    </row>
    <row r="691" spans="2:14" x14ac:dyDescent="0.3">
      <c r="B691" s="26"/>
      <c r="C691" s="29"/>
      <c r="D691" s="29"/>
      <c r="E691" s="29"/>
      <c r="F691" s="29"/>
      <c r="G691" s="29"/>
      <c r="H691" s="29"/>
      <c r="I691" s="29"/>
      <c r="J691" s="29"/>
      <c r="K691" s="29"/>
      <c r="L691" s="29"/>
      <c r="M691" s="29"/>
      <c r="N691" s="29"/>
    </row>
    <row r="692" spans="2:14" x14ac:dyDescent="0.3">
      <c r="B692" s="26"/>
      <c r="C692" s="29"/>
      <c r="D692" s="29"/>
      <c r="E692" s="29"/>
      <c r="F692" s="29"/>
      <c r="G692" s="29"/>
      <c r="H692" s="29"/>
      <c r="I692" s="29"/>
      <c r="J692" s="29"/>
      <c r="K692" s="29"/>
      <c r="L692" s="29"/>
      <c r="M692" s="29"/>
      <c r="N692" s="29"/>
    </row>
    <row r="693" spans="2:14" x14ac:dyDescent="0.3">
      <c r="B693" s="26"/>
      <c r="C693" s="29"/>
      <c r="D693" s="29"/>
      <c r="E693" s="29"/>
      <c r="F693" s="29"/>
      <c r="G693" s="29"/>
      <c r="H693" s="29"/>
      <c r="I693" s="29"/>
      <c r="J693" s="29"/>
      <c r="K693" s="29"/>
      <c r="L693" s="29"/>
      <c r="M693" s="29"/>
      <c r="N693" s="29"/>
    </row>
    <row r="694" spans="2:14" x14ac:dyDescent="0.3">
      <c r="B694" s="26"/>
      <c r="C694" s="29"/>
      <c r="D694" s="29"/>
      <c r="E694" s="29"/>
      <c r="F694" s="29"/>
      <c r="G694" s="29"/>
      <c r="H694" s="29"/>
      <c r="I694" s="29"/>
      <c r="J694" s="29"/>
      <c r="K694" s="29"/>
      <c r="L694" s="29"/>
      <c r="M694" s="29"/>
      <c r="N694" s="29"/>
    </row>
    <row r="695" spans="2:14" x14ac:dyDescent="0.3">
      <c r="B695" s="26"/>
      <c r="C695" s="29"/>
      <c r="D695" s="29"/>
      <c r="E695" s="29"/>
      <c r="F695" s="29"/>
      <c r="G695" s="29"/>
      <c r="H695" s="29"/>
      <c r="I695" s="29"/>
      <c r="J695" s="29"/>
      <c r="K695" s="29"/>
      <c r="L695" s="29"/>
      <c r="M695" s="29"/>
      <c r="N695" s="29"/>
    </row>
    <row r="696" spans="2:14" x14ac:dyDescent="0.3">
      <c r="B696" s="26"/>
      <c r="C696" s="29"/>
      <c r="D696" s="29"/>
      <c r="E696" s="29"/>
      <c r="F696" s="29"/>
      <c r="G696" s="29"/>
      <c r="H696" s="29"/>
      <c r="I696" s="29"/>
      <c r="J696" s="29"/>
      <c r="K696" s="29"/>
      <c r="L696" s="29"/>
      <c r="M696" s="29"/>
      <c r="N696" s="29"/>
    </row>
    <row r="697" spans="2:14" x14ac:dyDescent="0.3">
      <c r="B697" s="26"/>
      <c r="C697" s="29"/>
      <c r="D697" s="29"/>
      <c r="E697" s="29"/>
      <c r="F697" s="29"/>
      <c r="G697" s="29"/>
      <c r="H697" s="29"/>
      <c r="I697" s="29"/>
      <c r="J697" s="29"/>
      <c r="K697" s="29"/>
      <c r="L697" s="29"/>
      <c r="M697" s="29"/>
      <c r="N697" s="29"/>
    </row>
    <row r="698" spans="2:14" x14ac:dyDescent="0.3">
      <c r="B698" s="26"/>
      <c r="C698" s="29"/>
      <c r="D698" s="29"/>
      <c r="E698" s="29"/>
      <c r="F698" s="29"/>
      <c r="G698" s="29"/>
      <c r="H698" s="29"/>
      <c r="I698" s="29"/>
      <c r="J698" s="29"/>
      <c r="K698" s="29"/>
      <c r="L698" s="29"/>
      <c r="M698" s="29"/>
      <c r="N698" s="29"/>
    </row>
    <row r="699" spans="2:14" x14ac:dyDescent="0.3">
      <c r="B699" s="26"/>
      <c r="C699" s="29"/>
      <c r="D699" s="29"/>
      <c r="E699" s="29"/>
      <c r="F699" s="29"/>
      <c r="G699" s="29"/>
      <c r="H699" s="29"/>
      <c r="I699" s="29"/>
      <c r="J699" s="29"/>
      <c r="K699" s="29"/>
      <c r="L699" s="29"/>
      <c r="M699" s="29"/>
      <c r="N699" s="29"/>
    </row>
    <row r="700" spans="2:14" x14ac:dyDescent="0.3">
      <c r="B700" s="26"/>
      <c r="C700" s="29"/>
      <c r="D700" s="29"/>
      <c r="E700" s="29"/>
      <c r="F700" s="29"/>
      <c r="G700" s="29"/>
      <c r="H700" s="29"/>
      <c r="I700" s="29"/>
      <c r="J700" s="29"/>
      <c r="K700" s="29"/>
      <c r="L700" s="29"/>
      <c r="M700" s="29"/>
      <c r="N700" s="29"/>
    </row>
    <row r="701" spans="2:14" x14ac:dyDescent="0.3">
      <c r="B701" s="26"/>
      <c r="C701" s="29"/>
      <c r="D701" s="29"/>
      <c r="E701" s="29"/>
      <c r="F701" s="29"/>
      <c r="G701" s="29"/>
      <c r="H701" s="29"/>
      <c r="I701" s="29"/>
      <c r="J701" s="29"/>
      <c r="K701" s="29"/>
      <c r="L701" s="29"/>
      <c r="M701" s="29"/>
      <c r="N701" s="29"/>
    </row>
    <row r="702" spans="2:14" x14ac:dyDescent="0.3">
      <c r="B702" s="26"/>
      <c r="C702" s="29"/>
      <c r="D702" s="29"/>
      <c r="E702" s="29"/>
      <c r="F702" s="29"/>
      <c r="G702" s="29"/>
      <c r="H702" s="29"/>
      <c r="I702" s="29"/>
      <c r="J702" s="29"/>
      <c r="K702" s="29"/>
      <c r="L702" s="29"/>
      <c r="M702" s="29"/>
      <c r="N702" s="29"/>
    </row>
    <row r="703" spans="2:14" x14ac:dyDescent="0.3">
      <c r="B703" s="26"/>
      <c r="C703" s="29"/>
      <c r="D703" s="29"/>
      <c r="E703" s="29"/>
      <c r="F703" s="29"/>
      <c r="G703" s="29"/>
      <c r="H703" s="29"/>
      <c r="I703" s="29"/>
      <c r="J703" s="29"/>
      <c r="K703" s="29"/>
      <c r="L703" s="29"/>
      <c r="M703" s="29"/>
      <c r="N703" s="29"/>
    </row>
    <row r="704" spans="2:14" x14ac:dyDescent="0.3">
      <c r="B704" s="26"/>
      <c r="C704" s="29"/>
      <c r="D704" s="29"/>
      <c r="E704" s="29"/>
      <c r="F704" s="29"/>
      <c r="G704" s="29"/>
      <c r="H704" s="29"/>
      <c r="I704" s="29"/>
      <c r="J704" s="29"/>
      <c r="K704" s="29"/>
      <c r="L704" s="29"/>
      <c r="M704" s="29"/>
      <c r="N704" s="29"/>
    </row>
    <row r="705" spans="2:14" x14ac:dyDescent="0.3">
      <c r="B705" s="26"/>
      <c r="C705" s="29"/>
      <c r="D705" s="29"/>
      <c r="E705" s="29"/>
      <c r="F705" s="29"/>
      <c r="G705" s="29"/>
      <c r="H705" s="29"/>
      <c r="I705" s="29"/>
      <c r="J705" s="29"/>
      <c r="K705" s="29"/>
      <c r="L705" s="29"/>
      <c r="M705" s="29"/>
      <c r="N705" s="29"/>
    </row>
    <row r="706" spans="2:14" x14ac:dyDescent="0.3">
      <c r="B706" s="26"/>
      <c r="C706" s="29"/>
      <c r="D706" s="29"/>
      <c r="E706" s="29"/>
      <c r="F706" s="29"/>
      <c r="G706" s="29"/>
      <c r="H706" s="29"/>
      <c r="I706" s="29"/>
      <c r="J706" s="29"/>
      <c r="K706" s="29"/>
      <c r="L706" s="29"/>
      <c r="M706" s="29"/>
      <c r="N706" s="29"/>
    </row>
    <row r="707" spans="2:14" x14ac:dyDescent="0.3">
      <c r="B707" s="26"/>
      <c r="C707" s="29"/>
      <c r="D707" s="29"/>
      <c r="E707" s="29"/>
      <c r="F707" s="29"/>
      <c r="G707" s="29"/>
      <c r="H707" s="29"/>
      <c r="I707" s="29"/>
      <c r="J707" s="29"/>
      <c r="K707" s="29"/>
      <c r="L707" s="29"/>
      <c r="M707" s="29"/>
      <c r="N707" s="29"/>
    </row>
    <row r="708" spans="2:14" x14ac:dyDescent="0.3">
      <c r="B708" s="26"/>
      <c r="C708" s="29"/>
      <c r="D708" s="29"/>
      <c r="E708" s="29"/>
      <c r="F708" s="29"/>
      <c r="G708" s="29"/>
      <c r="H708" s="29"/>
      <c r="I708" s="29"/>
      <c r="J708" s="29"/>
      <c r="K708" s="29"/>
      <c r="L708" s="29"/>
      <c r="M708" s="29"/>
      <c r="N708" s="29"/>
    </row>
    <row r="709" spans="2:14" x14ac:dyDescent="0.3">
      <c r="B709" s="26"/>
      <c r="C709" s="29"/>
      <c r="D709" s="29"/>
      <c r="E709" s="29"/>
      <c r="F709" s="29"/>
      <c r="G709" s="29"/>
      <c r="H709" s="29"/>
      <c r="I709" s="29"/>
      <c r="J709" s="29"/>
      <c r="K709" s="29"/>
      <c r="L709" s="29"/>
      <c r="M709" s="29"/>
      <c r="N709" s="29"/>
    </row>
    <row r="710" spans="2:14" x14ac:dyDescent="0.3">
      <c r="B710" s="26"/>
      <c r="C710" s="29"/>
      <c r="D710" s="29"/>
      <c r="E710" s="29"/>
      <c r="F710" s="29"/>
      <c r="G710" s="29"/>
      <c r="H710" s="29"/>
      <c r="I710" s="29"/>
      <c r="J710" s="29"/>
      <c r="K710" s="29"/>
      <c r="L710" s="29"/>
      <c r="M710" s="29"/>
      <c r="N710" s="29"/>
    </row>
    <row r="711" spans="2:14" x14ac:dyDescent="0.3">
      <c r="B711" s="26"/>
      <c r="C711" s="29"/>
      <c r="D711" s="29"/>
      <c r="E711" s="29"/>
      <c r="F711" s="29"/>
      <c r="G711" s="29"/>
      <c r="H711" s="29"/>
      <c r="I711" s="29"/>
      <c r="J711" s="29"/>
      <c r="K711" s="29"/>
      <c r="L711" s="29"/>
      <c r="M711" s="29"/>
      <c r="N711" s="29"/>
    </row>
    <row r="712" spans="2:14" x14ac:dyDescent="0.3">
      <c r="B712" s="26"/>
      <c r="C712" s="29"/>
      <c r="D712" s="29"/>
      <c r="E712" s="29"/>
      <c r="F712" s="29"/>
      <c r="G712" s="29"/>
      <c r="H712" s="29"/>
      <c r="I712" s="29"/>
      <c r="J712" s="29"/>
      <c r="K712" s="29"/>
      <c r="L712" s="29"/>
      <c r="M712" s="29"/>
      <c r="N712" s="29"/>
    </row>
    <row r="713" spans="2:14" x14ac:dyDescent="0.3">
      <c r="B713" s="26"/>
      <c r="C713" s="29"/>
      <c r="D713" s="29"/>
      <c r="E713" s="29"/>
      <c r="F713" s="29"/>
      <c r="G713" s="29"/>
      <c r="H713" s="29"/>
      <c r="I713" s="29"/>
      <c r="J713" s="29"/>
      <c r="K713" s="29"/>
      <c r="L713" s="29"/>
      <c r="M713" s="29"/>
      <c r="N713" s="29"/>
    </row>
    <row r="714" spans="2:14" x14ac:dyDescent="0.3">
      <c r="B714" s="26"/>
      <c r="C714" s="29"/>
      <c r="D714" s="29"/>
      <c r="E714" s="29"/>
      <c r="F714" s="29"/>
      <c r="G714" s="29"/>
      <c r="H714" s="29"/>
      <c r="I714" s="29"/>
      <c r="J714" s="29"/>
      <c r="K714" s="29"/>
      <c r="L714" s="29"/>
      <c r="M714" s="29"/>
      <c r="N714" s="29"/>
    </row>
    <row r="715" spans="2:14" x14ac:dyDescent="0.3">
      <c r="B715" s="26"/>
      <c r="C715" s="29"/>
      <c r="D715" s="29"/>
      <c r="E715" s="29"/>
      <c r="F715" s="29"/>
      <c r="G715" s="29"/>
      <c r="H715" s="29"/>
      <c r="I715" s="29"/>
      <c r="J715" s="29"/>
      <c r="K715" s="29"/>
      <c r="L715" s="29"/>
      <c r="M715" s="29"/>
      <c r="N715" s="29"/>
    </row>
    <row r="716" spans="2:14" x14ac:dyDescent="0.3">
      <c r="B716" s="26"/>
      <c r="C716" s="29"/>
      <c r="D716" s="29"/>
      <c r="E716" s="29"/>
      <c r="F716" s="29"/>
      <c r="G716" s="29"/>
      <c r="H716" s="29"/>
      <c r="I716" s="29"/>
      <c r="J716" s="29"/>
      <c r="K716" s="29"/>
      <c r="L716" s="29"/>
      <c r="M716" s="29"/>
      <c r="N716" s="29"/>
    </row>
    <row r="717" spans="2:14" x14ac:dyDescent="0.3">
      <c r="B717" s="26"/>
      <c r="C717" s="29"/>
      <c r="D717" s="29"/>
      <c r="E717" s="29"/>
      <c r="F717" s="29"/>
      <c r="G717" s="29"/>
      <c r="H717" s="29"/>
      <c r="I717" s="29"/>
      <c r="J717" s="29"/>
      <c r="K717" s="29"/>
      <c r="L717" s="29"/>
      <c r="M717" s="29"/>
      <c r="N717" s="29"/>
    </row>
    <row r="718" spans="2:14" x14ac:dyDescent="0.3">
      <c r="B718" s="26"/>
      <c r="C718" s="29"/>
      <c r="D718" s="29"/>
      <c r="E718" s="29"/>
      <c r="F718" s="29"/>
      <c r="G718" s="29"/>
      <c r="H718" s="29"/>
      <c r="I718" s="29"/>
      <c r="J718" s="29"/>
      <c r="K718" s="29"/>
      <c r="L718" s="29"/>
      <c r="M718" s="29"/>
      <c r="N718" s="29"/>
    </row>
    <row r="719" spans="2:14" x14ac:dyDescent="0.3">
      <c r="B719" s="26"/>
      <c r="C719" s="29"/>
      <c r="D719" s="29"/>
      <c r="E719" s="29"/>
      <c r="F719" s="29"/>
      <c r="G719" s="29"/>
      <c r="H719" s="29"/>
      <c r="I719" s="29"/>
      <c r="J719" s="29"/>
      <c r="K719" s="29"/>
      <c r="L719" s="29"/>
      <c r="M719" s="29"/>
      <c r="N719" s="29"/>
    </row>
    <row r="720" spans="2:14" x14ac:dyDescent="0.3">
      <c r="B720" s="26"/>
      <c r="C720" s="29"/>
      <c r="D720" s="29"/>
      <c r="E720" s="29"/>
      <c r="F720" s="29"/>
      <c r="G720" s="29"/>
      <c r="H720" s="29"/>
      <c r="I720" s="29"/>
      <c r="J720" s="29"/>
      <c r="K720" s="29"/>
      <c r="L720" s="29"/>
      <c r="M720" s="29"/>
      <c r="N720" s="29"/>
    </row>
    <row r="721" spans="2:14" x14ac:dyDescent="0.3">
      <c r="B721" s="26"/>
      <c r="C721" s="29"/>
      <c r="D721" s="29"/>
      <c r="E721" s="29"/>
      <c r="F721" s="29"/>
      <c r="G721" s="29"/>
      <c r="H721" s="29"/>
      <c r="I721" s="29"/>
      <c r="J721" s="29"/>
      <c r="K721" s="29"/>
      <c r="L721" s="29"/>
      <c r="M721" s="29"/>
      <c r="N721" s="29"/>
    </row>
    <row r="722" spans="2:14" x14ac:dyDescent="0.3">
      <c r="B722" s="26"/>
      <c r="C722" s="29"/>
      <c r="D722" s="29"/>
      <c r="E722" s="29"/>
      <c r="F722" s="29"/>
      <c r="G722" s="29"/>
      <c r="H722" s="29"/>
      <c r="I722" s="29"/>
      <c r="J722" s="29"/>
      <c r="K722" s="29"/>
      <c r="L722" s="29"/>
      <c r="M722" s="29"/>
      <c r="N722" s="29"/>
    </row>
    <row r="723" spans="2:14" x14ac:dyDescent="0.3">
      <c r="B723" s="26"/>
      <c r="C723" s="29"/>
      <c r="D723" s="29"/>
      <c r="E723" s="29"/>
      <c r="F723" s="29"/>
      <c r="G723" s="29"/>
      <c r="H723" s="29"/>
      <c r="I723" s="29"/>
      <c r="J723" s="29"/>
      <c r="K723" s="29"/>
      <c r="L723" s="29"/>
      <c r="M723" s="29"/>
      <c r="N723" s="29"/>
    </row>
    <row r="724" spans="2:14" x14ac:dyDescent="0.3">
      <c r="B724" s="26"/>
      <c r="C724" s="29"/>
      <c r="D724" s="29"/>
      <c r="E724" s="29"/>
      <c r="F724" s="29"/>
      <c r="G724" s="29"/>
      <c r="H724" s="29"/>
      <c r="I724" s="29"/>
      <c r="J724" s="29"/>
      <c r="K724" s="29"/>
      <c r="L724" s="29"/>
      <c r="M724" s="29"/>
      <c r="N724" s="29"/>
    </row>
    <row r="725" spans="2:14" x14ac:dyDescent="0.3">
      <c r="B725" s="26"/>
      <c r="C725" s="29"/>
      <c r="D725" s="29"/>
      <c r="E725" s="29"/>
      <c r="F725" s="29"/>
      <c r="G725" s="29"/>
      <c r="H725" s="29"/>
      <c r="I725" s="29"/>
      <c r="J725" s="29"/>
      <c r="K725" s="29"/>
      <c r="L725" s="29"/>
      <c r="M725" s="29"/>
      <c r="N725" s="29"/>
    </row>
    <row r="726" spans="2:14" x14ac:dyDescent="0.3">
      <c r="B726" s="26"/>
      <c r="C726" s="29"/>
      <c r="D726" s="29"/>
      <c r="E726" s="29"/>
      <c r="F726" s="29"/>
      <c r="G726" s="29"/>
      <c r="H726" s="29"/>
      <c r="I726" s="29"/>
      <c r="J726" s="29"/>
      <c r="K726" s="29"/>
      <c r="L726" s="29"/>
      <c r="M726" s="29"/>
      <c r="N726" s="29"/>
    </row>
    <row r="727" spans="2:14" x14ac:dyDescent="0.3">
      <c r="B727" s="26"/>
      <c r="C727" s="29"/>
      <c r="D727" s="29"/>
      <c r="E727" s="29"/>
      <c r="F727" s="29"/>
      <c r="G727" s="29"/>
      <c r="H727" s="29"/>
      <c r="I727" s="29"/>
      <c r="J727" s="29"/>
      <c r="K727" s="29"/>
      <c r="L727" s="29"/>
      <c r="M727" s="29"/>
      <c r="N727" s="29"/>
    </row>
    <row r="728" spans="2:14" x14ac:dyDescent="0.3">
      <c r="B728" s="26"/>
      <c r="C728" s="29"/>
      <c r="D728" s="29"/>
      <c r="E728" s="29"/>
      <c r="F728" s="29"/>
      <c r="G728" s="29"/>
      <c r="H728" s="29"/>
      <c r="I728" s="29"/>
      <c r="J728" s="29"/>
      <c r="K728" s="29"/>
      <c r="L728" s="29"/>
      <c r="M728" s="29"/>
      <c r="N728" s="29"/>
    </row>
    <row r="729" spans="2:14" x14ac:dyDescent="0.3">
      <c r="B729" s="26"/>
      <c r="C729" s="29"/>
      <c r="D729" s="29"/>
      <c r="E729" s="29"/>
      <c r="F729" s="29"/>
      <c r="G729" s="29"/>
      <c r="H729" s="29"/>
      <c r="I729" s="29"/>
      <c r="J729" s="29"/>
      <c r="K729" s="29"/>
      <c r="L729" s="29"/>
      <c r="M729" s="29"/>
      <c r="N729" s="29"/>
    </row>
    <row r="730" spans="2:14" x14ac:dyDescent="0.3">
      <c r="B730" s="26"/>
      <c r="C730" s="29"/>
      <c r="D730" s="29"/>
      <c r="E730" s="29"/>
      <c r="F730" s="29"/>
      <c r="G730" s="29"/>
      <c r="H730" s="29"/>
      <c r="I730" s="29"/>
      <c r="J730" s="29"/>
      <c r="K730" s="29"/>
      <c r="L730" s="29"/>
      <c r="M730" s="29"/>
      <c r="N730" s="29"/>
    </row>
    <row r="731" spans="2:14" x14ac:dyDescent="0.3">
      <c r="B731" s="26"/>
      <c r="C731" s="29"/>
      <c r="D731" s="29"/>
      <c r="E731" s="29"/>
      <c r="F731" s="29"/>
      <c r="G731" s="29"/>
      <c r="H731" s="29"/>
      <c r="I731" s="29"/>
      <c r="J731" s="29"/>
      <c r="K731" s="29"/>
      <c r="L731" s="29"/>
      <c r="M731" s="29"/>
      <c r="N731" s="29"/>
    </row>
    <row r="732" spans="2:14" x14ac:dyDescent="0.3">
      <c r="B732" s="26"/>
      <c r="C732" s="29"/>
      <c r="D732" s="29"/>
      <c r="E732" s="29"/>
      <c r="F732" s="29"/>
      <c r="G732" s="29"/>
      <c r="H732" s="29"/>
      <c r="I732" s="29"/>
      <c r="J732" s="29"/>
      <c r="K732" s="29"/>
      <c r="L732" s="29"/>
      <c r="M732" s="29"/>
      <c r="N732" s="29"/>
    </row>
    <row r="733" spans="2:14" x14ac:dyDescent="0.3">
      <c r="B733" s="26"/>
      <c r="C733" s="29"/>
      <c r="D733" s="29"/>
      <c r="E733" s="29"/>
      <c r="F733" s="29"/>
      <c r="G733" s="29"/>
      <c r="H733" s="29"/>
      <c r="I733" s="29"/>
      <c r="J733" s="29"/>
      <c r="K733" s="29"/>
      <c r="L733" s="29"/>
      <c r="M733" s="29"/>
      <c r="N733" s="29"/>
    </row>
    <row r="734" spans="2:14" x14ac:dyDescent="0.3">
      <c r="B734" s="26"/>
      <c r="C734" s="29"/>
      <c r="D734" s="29"/>
      <c r="E734" s="29"/>
      <c r="F734" s="29"/>
      <c r="G734" s="29"/>
      <c r="H734" s="29"/>
      <c r="I734" s="29"/>
      <c r="J734" s="29"/>
      <c r="K734" s="29"/>
      <c r="L734" s="29"/>
      <c r="M734" s="29"/>
      <c r="N734" s="29"/>
    </row>
    <row r="735" spans="2:14" x14ac:dyDescent="0.3">
      <c r="B735" s="26"/>
      <c r="C735" s="29"/>
      <c r="D735" s="29"/>
      <c r="E735" s="29"/>
      <c r="F735" s="29"/>
      <c r="G735" s="29"/>
      <c r="H735" s="29"/>
      <c r="I735" s="29"/>
      <c r="J735" s="29"/>
      <c r="K735" s="29"/>
      <c r="L735" s="29"/>
      <c r="M735" s="29"/>
      <c r="N735" s="29"/>
    </row>
    <row r="736" spans="2:14" x14ac:dyDescent="0.3">
      <c r="B736" s="26"/>
      <c r="C736" s="29"/>
      <c r="D736" s="29"/>
      <c r="E736" s="29"/>
      <c r="F736" s="29"/>
      <c r="G736" s="29"/>
      <c r="H736" s="29"/>
      <c r="I736" s="29"/>
      <c r="J736" s="29"/>
      <c r="K736" s="29"/>
      <c r="L736" s="29"/>
      <c r="M736" s="29"/>
      <c r="N736" s="29"/>
    </row>
    <row r="737" spans="2:14" x14ac:dyDescent="0.3">
      <c r="B737" s="26"/>
      <c r="C737" s="29"/>
      <c r="D737" s="29"/>
      <c r="E737" s="29"/>
      <c r="F737" s="29"/>
      <c r="G737" s="29"/>
      <c r="H737" s="29"/>
      <c r="I737" s="29"/>
      <c r="J737" s="29"/>
      <c r="K737" s="29"/>
      <c r="L737" s="29"/>
      <c r="M737" s="29"/>
      <c r="N737" s="29"/>
    </row>
    <row r="738" spans="2:14" x14ac:dyDescent="0.3">
      <c r="B738" s="26"/>
      <c r="C738" s="29"/>
      <c r="D738" s="29"/>
      <c r="E738" s="29"/>
      <c r="F738" s="29"/>
      <c r="G738" s="29"/>
      <c r="H738" s="29"/>
      <c r="I738" s="29"/>
      <c r="J738" s="29"/>
      <c r="K738" s="29"/>
      <c r="L738" s="29"/>
      <c r="M738" s="29"/>
      <c r="N738" s="29"/>
    </row>
    <row r="739" spans="2:14" x14ac:dyDescent="0.3">
      <c r="B739" s="26"/>
      <c r="C739" s="29"/>
      <c r="D739" s="29"/>
      <c r="E739" s="29"/>
      <c r="F739" s="29"/>
      <c r="G739" s="29"/>
      <c r="H739" s="29"/>
      <c r="I739" s="29"/>
      <c r="J739" s="29"/>
      <c r="K739" s="29"/>
      <c r="L739" s="29"/>
      <c r="M739" s="29"/>
      <c r="N739" s="29"/>
    </row>
    <row r="740" spans="2:14" x14ac:dyDescent="0.3">
      <c r="B740" s="26"/>
      <c r="C740" s="29"/>
      <c r="D740" s="29"/>
      <c r="E740" s="29"/>
      <c r="F740" s="29"/>
      <c r="G740" s="29"/>
      <c r="H740" s="29"/>
      <c r="I740" s="29"/>
      <c r="J740" s="29"/>
      <c r="K740" s="29"/>
      <c r="L740" s="29"/>
      <c r="M740" s="29"/>
      <c r="N740" s="29"/>
    </row>
    <row r="741" spans="2:14" x14ac:dyDescent="0.3">
      <c r="B741" s="26"/>
      <c r="C741" s="29"/>
      <c r="D741" s="29"/>
      <c r="E741" s="29"/>
      <c r="F741" s="29"/>
      <c r="G741" s="29"/>
      <c r="H741" s="29"/>
      <c r="I741" s="29"/>
      <c r="J741" s="29"/>
      <c r="K741" s="29"/>
      <c r="L741" s="29"/>
      <c r="M741" s="29"/>
      <c r="N741" s="29"/>
    </row>
    <row r="742" spans="2:14" x14ac:dyDescent="0.3">
      <c r="B742" s="26"/>
      <c r="C742" s="29"/>
      <c r="D742" s="29"/>
      <c r="E742" s="29"/>
      <c r="F742" s="29"/>
      <c r="G742" s="29"/>
      <c r="H742" s="29"/>
      <c r="I742" s="29"/>
      <c r="J742" s="29"/>
      <c r="K742" s="29"/>
      <c r="L742" s="29"/>
      <c r="M742" s="29"/>
      <c r="N742" s="29"/>
    </row>
    <row r="743" spans="2:14" x14ac:dyDescent="0.3">
      <c r="B743" s="26"/>
      <c r="C743" s="29"/>
      <c r="D743" s="29"/>
      <c r="E743" s="29"/>
      <c r="F743" s="29"/>
      <c r="G743" s="29"/>
      <c r="H743" s="29"/>
      <c r="I743" s="29"/>
      <c r="J743" s="29"/>
      <c r="K743" s="29"/>
      <c r="L743" s="29"/>
      <c r="M743" s="29"/>
      <c r="N743" s="29"/>
    </row>
    <row r="744" spans="2:14" x14ac:dyDescent="0.3">
      <c r="B744" s="26"/>
      <c r="C744" s="29"/>
      <c r="D744" s="29"/>
      <c r="E744" s="29"/>
      <c r="F744" s="29"/>
      <c r="G744" s="29"/>
      <c r="H744" s="29"/>
      <c r="I744" s="29"/>
      <c r="J744" s="29"/>
      <c r="K744" s="29"/>
      <c r="L744" s="29"/>
      <c r="M744" s="29"/>
      <c r="N744" s="29"/>
    </row>
    <row r="745" spans="2:14" x14ac:dyDescent="0.3">
      <c r="B745" s="26"/>
      <c r="C745" s="29"/>
      <c r="D745" s="29"/>
      <c r="E745" s="29"/>
      <c r="F745" s="29"/>
      <c r="G745" s="29"/>
      <c r="H745" s="29"/>
      <c r="I745" s="29"/>
      <c r="J745" s="29"/>
      <c r="K745" s="29"/>
      <c r="L745" s="29"/>
      <c r="M745" s="29"/>
      <c r="N745" s="29"/>
    </row>
    <row r="746" spans="2:14" x14ac:dyDescent="0.3">
      <c r="B746" s="26"/>
      <c r="C746" s="29"/>
      <c r="D746" s="29"/>
      <c r="E746" s="29"/>
      <c r="F746" s="29"/>
      <c r="G746" s="29"/>
      <c r="H746" s="29"/>
      <c r="I746" s="29"/>
      <c r="J746" s="29"/>
      <c r="K746" s="29"/>
      <c r="L746" s="29"/>
      <c r="M746" s="29"/>
      <c r="N746" s="29"/>
    </row>
    <row r="747" spans="2:14" x14ac:dyDescent="0.3">
      <c r="B747" s="26"/>
      <c r="C747" s="29"/>
      <c r="D747" s="29"/>
      <c r="E747" s="29"/>
      <c r="F747" s="29"/>
      <c r="G747" s="29"/>
      <c r="H747" s="29"/>
      <c r="I747" s="29"/>
      <c r="J747" s="29"/>
      <c r="K747" s="29"/>
      <c r="L747" s="29"/>
      <c r="M747" s="29"/>
      <c r="N747" s="29"/>
    </row>
    <row r="748" spans="2:14" x14ac:dyDescent="0.3">
      <c r="B748" s="26"/>
      <c r="C748" s="29"/>
      <c r="D748" s="29"/>
      <c r="E748" s="29"/>
      <c r="F748" s="29"/>
      <c r="G748" s="29"/>
      <c r="H748" s="29"/>
      <c r="I748" s="29"/>
      <c r="J748" s="29"/>
      <c r="K748" s="29"/>
      <c r="L748" s="29"/>
      <c r="M748" s="29"/>
      <c r="N748" s="29"/>
    </row>
    <row r="749" spans="2:14" x14ac:dyDescent="0.3">
      <c r="B749" s="26"/>
      <c r="C749" s="29"/>
      <c r="D749" s="29"/>
      <c r="E749" s="29"/>
      <c r="F749" s="29"/>
      <c r="G749" s="29"/>
      <c r="H749" s="29"/>
      <c r="I749" s="29"/>
      <c r="J749" s="29"/>
      <c r="K749" s="29"/>
      <c r="L749" s="29"/>
      <c r="M749" s="29"/>
      <c r="N749" s="29"/>
    </row>
    <row r="750" spans="2:14" x14ac:dyDescent="0.3">
      <c r="B750" s="26"/>
      <c r="C750" s="29"/>
      <c r="D750" s="29"/>
      <c r="E750" s="29"/>
      <c r="F750" s="29"/>
      <c r="G750" s="29"/>
      <c r="H750" s="29"/>
      <c r="I750" s="29"/>
      <c r="J750" s="29"/>
      <c r="K750" s="29"/>
      <c r="L750" s="29"/>
      <c r="M750" s="29"/>
      <c r="N750" s="29"/>
    </row>
    <row r="751" spans="2:14" x14ac:dyDescent="0.3">
      <c r="B751" s="26"/>
      <c r="C751" s="29"/>
      <c r="D751" s="29"/>
      <c r="E751" s="29"/>
      <c r="F751" s="29"/>
      <c r="G751" s="29"/>
      <c r="H751" s="29"/>
      <c r="I751" s="29"/>
      <c r="J751" s="29"/>
      <c r="K751" s="29"/>
      <c r="L751" s="29"/>
      <c r="M751" s="29"/>
      <c r="N751" s="29"/>
    </row>
    <row r="752" spans="2:14" x14ac:dyDescent="0.3">
      <c r="B752" s="26"/>
      <c r="C752" s="29"/>
      <c r="D752" s="29"/>
      <c r="E752" s="29"/>
      <c r="F752" s="29"/>
      <c r="G752" s="29"/>
      <c r="H752" s="29"/>
      <c r="I752" s="29"/>
      <c r="J752" s="29"/>
      <c r="K752" s="29"/>
      <c r="L752" s="29"/>
      <c r="M752" s="29"/>
      <c r="N752" s="29"/>
    </row>
    <row r="753" spans="2:14" x14ac:dyDescent="0.3">
      <c r="B753" s="26"/>
      <c r="C753" s="29"/>
      <c r="D753" s="29"/>
      <c r="E753" s="29"/>
      <c r="F753" s="29"/>
      <c r="G753" s="29"/>
      <c r="H753" s="29"/>
      <c r="I753" s="29"/>
      <c r="J753" s="29"/>
      <c r="K753" s="29"/>
      <c r="L753" s="29"/>
      <c r="M753" s="29"/>
      <c r="N753" s="29"/>
    </row>
    <row r="754" spans="2:14" x14ac:dyDescent="0.3">
      <c r="B754" s="26"/>
      <c r="C754" s="29"/>
      <c r="D754" s="29"/>
      <c r="E754" s="29"/>
      <c r="F754" s="29"/>
      <c r="G754" s="29"/>
      <c r="H754" s="29"/>
      <c r="I754" s="29"/>
      <c r="J754" s="29"/>
      <c r="K754" s="29"/>
      <c r="L754" s="29"/>
      <c r="M754" s="29"/>
      <c r="N754" s="29"/>
    </row>
    <row r="755" spans="2:14" x14ac:dyDescent="0.3">
      <c r="B755" s="26"/>
      <c r="C755" s="29"/>
      <c r="D755" s="29"/>
      <c r="E755" s="29"/>
      <c r="F755" s="29"/>
      <c r="G755" s="29"/>
      <c r="H755" s="29"/>
      <c r="I755" s="29"/>
      <c r="J755" s="29"/>
      <c r="K755" s="29"/>
      <c r="L755" s="29"/>
      <c r="M755" s="29"/>
      <c r="N755" s="29"/>
    </row>
    <row r="756" spans="2:14" x14ac:dyDescent="0.3">
      <c r="B756" s="26"/>
      <c r="C756" s="29"/>
      <c r="D756" s="29"/>
      <c r="E756" s="29"/>
      <c r="F756" s="29"/>
      <c r="G756" s="29"/>
      <c r="H756" s="29"/>
      <c r="I756" s="29"/>
      <c r="J756" s="29"/>
      <c r="K756" s="29"/>
      <c r="L756" s="29"/>
      <c r="M756" s="29"/>
      <c r="N756" s="29"/>
    </row>
    <row r="757" spans="2:14" x14ac:dyDescent="0.3">
      <c r="B757" s="26"/>
      <c r="C757" s="29"/>
      <c r="D757" s="29"/>
      <c r="E757" s="29"/>
      <c r="F757" s="29"/>
      <c r="G757" s="29"/>
      <c r="H757" s="29"/>
      <c r="I757" s="29"/>
      <c r="J757" s="29"/>
      <c r="K757" s="29"/>
      <c r="L757" s="29"/>
      <c r="M757" s="29"/>
      <c r="N757" s="29"/>
    </row>
    <row r="758" spans="2:14" x14ac:dyDescent="0.3">
      <c r="B758" s="26"/>
      <c r="C758" s="29"/>
      <c r="D758" s="29"/>
      <c r="E758" s="29"/>
      <c r="F758" s="29"/>
      <c r="G758" s="29"/>
      <c r="H758" s="29"/>
      <c r="I758" s="29"/>
      <c r="J758" s="29"/>
      <c r="K758" s="29"/>
      <c r="L758" s="29"/>
      <c r="M758" s="29"/>
      <c r="N758" s="29"/>
    </row>
    <row r="759" spans="2:14" x14ac:dyDescent="0.3">
      <c r="B759" s="26"/>
      <c r="C759" s="29"/>
      <c r="D759" s="29"/>
      <c r="E759" s="29"/>
      <c r="F759" s="29"/>
      <c r="G759" s="29"/>
      <c r="H759" s="29"/>
      <c r="I759" s="29"/>
      <c r="J759" s="29"/>
      <c r="K759" s="29"/>
      <c r="L759" s="29"/>
      <c r="M759" s="29"/>
      <c r="N759" s="29"/>
    </row>
    <row r="760" spans="2:14" x14ac:dyDescent="0.3">
      <c r="B760" s="26"/>
      <c r="C760" s="29"/>
      <c r="D760" s="29"/>
      <c r="E760" s="29"/>
      <c r="F760" s="29"/>
      <c r="G760" s="29"/>
      <c r="H760" s="29"/>
      <c r="I760" s="29"/>
      <c r="J760" s="29"/>
      <c r="K760" s="29"/>
      <c r="L760" s="29"/>
      <c r="M760" s="29"/>
      <c r="N760" s="29"/>
    </row>
    <row r="761" spans="2:14" x14ac:dyDescent="0.3">
      <c r="B761" s="26"/>
      <c r="C761" s="29"/>
      <c r="D761" s="29"/>
      <c r="E761" s="29"/>
      <c r="F761" s="29"/>
      <c r="G761" s="29"/>
      <c r="H761" s="29"/>
      <c r="I761" s="29"/>
      <c r="J761" s="29"/>
      <c r="K761" s="29"/>
      <c r="L761" s="29"/>
      <c r="M761" s="29"/>
      <c r="N761" s="29"/>
    </row>
    <row r="762" spans="2:14" x14ac:dyDescent="0.3">
      <c r="B762" s="26"/>
      <c r="C762" s="29"/>
      <c r="D762" s="29"/>
      <c r="E762" s="29"/>
      <c r="F762" s="29"/>
      <c r="G762" s="29"/>
      <c r="H762" s="29"/>
      <c r="I762" s="29"/>
      <c r="J762" s="29"/>
      <c r="K762" s="29"/>
      <c r="L762" s="29"/>
      <c r="M762" s="29"/>
      <c r="N762" s="29"/>
    </row>
    <row r="763" spans="2:14" x14ac:dyDescent="0.3">
      <c r="B763" s="26"/>
      <c r="C763" s="29"/>
      <c r="D763" s="29"/>
      <c r="E763" s="29"/>
      <c r="F763" s="29"/>
      <c r="G763" s="29"/>
      <c r="H763" s="29"/>
      <c r="I763" s="29"/>
      <c r="J763" s="29"/>
      <c r="K763" s="29"/>
      <c r="L763" s="29"/>
      <c r="M763" s="29"/>
      <c r="N763" s="29"/>
    </row>
    <row r="764" spans="2:14" x14ac:dyDescent="0.3">
      <c r="B764" s="26"/>
      <c r="C764" s="29"/>
      <c r="D764" s="29"/>
      <c r="E764" s="29"/>
      <c r="F764" s="29"/>
      <c r="G764" s="29"/>
      <c r="H764" s="29"/>
      <c r="I764" s="29"/>
      <c r="J764" s="29"/>
      <c r="K764" s="29"/>
      <c r="L764" s="29"/>
      <c r="M764" s="29"/>
      <c r="N764" s="29"/>
    </row>
    <row r="765" spans="2:14" x14ac:dyDescent="0.3">
      <c r="B765" s="26"/>
      <c r="C765" s="29"/>
      <c r="D765" s="29"/>
      <c r="E765" s="29"/>
      <c r="F765" s="29"/>
      <c r="G765" s="29"/>
      <c r="H765" s="29"/>
      <c r="I765" s="29"/>
      <c r="J765" s="29"/>
      <c r="K765" s="29"/>
      <c r="L765" s="29"/>
      <c r="M765" s="29"/>
      <c r="N765" s="29"/>
    </row>
    <row r="766" spans="2:14" x14ac:dyDescent="0.3">
      <c r="B766" s="26"/>
      <c r="C766" s="29"/>
      <c r="D766" s="29"/>
      <c r="E766" s="29"/>
      <c r="F766" s="29"/>
      <c r="G766" s="29"/>
      <c r="H766" s="29"/>
      <c r="I766" s="29"/>
      <c r="J766" s="29"/>
      <c r="K766" s="29"/>
      <c r="L766" s="29"/>
      <c r="M766" s="29"/>
      <c r="N766" s="29"/>
    </row>
    <row r="767" spans="2:14" x14ac:dyDescent="0.3">
      <c r="B767" s="26"/>
      <c r="C767" s="29"/>
      <c r="D767" s="29"/>
      <c r="E767" s="29"/>
      <c r="F767" s="29"/>
      <c r="G767" s="29"/>
      <c r="H767" s="29"/>
      <c r="I767" s="29"/>
      <c r="J767" s="29"/>
      <c r="K767" s="29"/>
      <c r="L767" s="29"/>
      <c r="M767" s="29"/>
      <c r="N767" s="29"/>
    </row>
    <row r="768" spans="2:14" x14ac:dyDescent="0.3">
      <c r="B768" s="26"/>
      <c r="C768" s="29"/>
      <c r="D768" s="29"/>
      <c r="E768" s="29"/>
      <c r="F768" s="29"/>
      <c r="G768" s="29"/>
      <c r="H768" s="29"/>
      <c r="I768" s="29"/>
      <c r="J768" s="29"/>
      <c r="K768" s="29"/>
      <c r="L768" s="29"/>
      <c r="M768" s="29"/>
      <c r="N768" s="29"/>
    </row>
    <row r="769" spans="2:14" x14ac:dyDescent="0.3">
      <c r="B769" s="26"/>
      <c r="C769" s="29"/>
      <c r="D769" s="29"/>
      <c r="E769" s="29"/>
      <c r="F769" s="29"/>
      <c r="G769" s="29"/>
      <c r="H769" s="29"/>
      <c r="I769" s="29"/>
      <c r="J769" s="29"/>
      <c r="K769" s="29"/>
      <c r="L769" s="29"/>
      <c r="M769" s="29"/>
      <c r="N769" s="29"/>
    </row>
    <row r="770" spans="2:14" x14ac:dyDescent="0.3">
      <c r="B770" s="26"/>
      <c r="C770" s="29"/>
      <c r="D770" s="29"/>
      <c r="E770" s="29"/>
      <c r="F770" s="29"/>
      <c r="G770" s="29"/>
      <c r="H770" s="29"/>
      <c r="I770" s="29"/>
      <c r="J770" s="29"/>
      <c r="K770" s="29"/>
      <c r="L770" s="29"/>
      <c r="M770" s="29"/>
      <c r="N770" s="29"/>
    </row>
    <row r="771" spans="2:14" x14ac:dyDescent="0.3">
      <c r="B771" s="26"/>
      <c r="C771" s="29"/>
      <c r="D771" s="29"/>
      <c r="E771" s="29"/>
      <c r="F771" s="29"/>
      <c r="G771" s="29"/>
      <c r="H771" s="29"/>
      <c r="I771" s="29"/>
      <c r="J771" s="29"/>
      <c r="K771" s="29"/>
      <c r="L771" s="29"/>
      <c r="M771" s="29"/>
      <c r="N771" s="29"/>
    </row>
    <row r="772" spans="2:14" x14ac:dyDescent="0.3">
      <c r="B772" s="26"/>
      <c r="C772" s="29"/>
      <c r="D772" s="29"/>
      <c r="E772" s="29"/>
      <c r="F772" s="29"/>
      <c r="G772" s="29"/>
      <c r="H772" s="29"/>
      <c r="I772" s="29"/>
      <c r="J772" s="29"/>
      <c r="K772" s="29"/>
      <c r="L772" s="29"/>
      <c r="M772" s="29"/>
      <c r="N772" s="29"/>
    </row>
    <row r="773" spans="2:14" x14ac:dyDescent="0.3">
      <c r="B773" s="26"/>
      <c r="C773" s="29"/>
      <c r="D773" s="29"/>
      <c r="E773" s="29"/>
      <c r="F773" s="29"/>
      <c r="G773" s="29"/>
      <c r="H773" s="29"/>
      <c r="I773" s="29"/>
      <c r="J773" s="29"/>
      <c r="K773" s="29"/>
      <c r="L773" s="29"/>
      <c r="M773" s="29"/>
      <c r="N773" s="29"/>
    </row>
    <row r="774" spans="2:14" x14ac:dyDescent="0.3">
      <c r="B774" s="26"/>
      <c r="C774" s="29"/>
      <c r="D774" s="29"/>
      <c r="E774" s="29"/>
      <c r="F774" s="29"/>
      <c r="G774" s="29"/>
      <c r="H774" s="29"/>
      <c r="I774" s="29"/>
      <c r="J774" s="29"/>
      <c r="K774" s="29"/>
      <c r="L774" s="29"/>
      <c r="M774" s="29"/>
      <c r="N774" s="29"/>
    </row>
    <row r="775" spans="2:14" x14ac:dyDescent="0.3">
      <c r="B775" s="26"/>
      <c r="C775" s="29"/>
      <c r="D775" s="29"/>
      <c r="E775" s="29"/>
      <c r="F775" s="29"/>
      <c r="G775" s="29"/>
      <c r="H775" s="29"/>
      <c r="I775" s="29"/>
      <c r="J775" s="29"/>
      <c r="K775" s="29"/>
      <c r="L775" s="29"/>
      <c r="M775" s="29"/>
      <c r="N775" s="29"/>
    </row>
    <row r="776" spans="2:14" x14ac:dyDescent="0.3">
      <c r="B776" s="26"/>
      <c r="C776" s="29"/>
      <c r="D776" s="29"/>
      <c r="E776" s="29"/>
      <c r="F776" s="29"/>
      <c r="G776" s="29"/>
      <c r="H776" s="29"/>
      <c r="I776" s="29"/>
      <c r="J776" s="29"/>
      <c r="K776" s="29"/>
      <c r="L776" s="29"/>
      <c r="M776" s="29"/>
      <c r="N776" s="29"/>
    </row>
    <row r="777" spans="2:14" x14ac:dyDescent="0.3">
      <c r="B777" s="26"/>
      <c r="C777" s="29"/>
      <c r="D777" s="29"/>
      <c r="E777" s="29"/>
      <c r="F777" s="29"/>
      <c r="G777" s="29"/>
      <c r="H777" s="29"/>
      <c r="I777" s="29"/>
      <c r="J777" s="29"/>
      <c r="K777" s="29"/>
      <c r="L777" s="29"/>
      <c r="M777" s="29"/>
      <c r="N777" s="29"/>
    </row>
    <row r="778" spans="2:14" x14ac:dyDescent="0.3">
      <c r="B778" s="26"/>
      <c r="C778" s="29"/>
      <c r="D778" s="29"/>
      <c r="E778" s="29"/>
      <c r="F778" s="29"/>
      <c r="G778" s="29"/>
      <c r="H778" s="29"/>
      <c r="I778" s="29"/>
      <c r="J778" s="29"/>
      <c r="K778" s="29"/>
      <c r="L778" s="29"/>
      <c r="M778" s="29"/>
      <c r="N778" s="29"/>
    </row>
    <row r="779" spans="2:14" x14ac:dyDescent="0.3">
      <c r="B779" s="26"/>
      <c r="C779" s="29"/>
      <c r="D779" s="29"/>
      <c r="E779" s="29"/>
      <c r="F779" s="29"/>
      <c r="G779" s="29"/>
      <c r="H779" s="29"/>
      <c r="I779" s="29"/>
      <c r="J779" s="29"/>
      <c r="K779" s="29"/>
      <c r="L779" s="29"/>
      <c r="M779" s="29"/>
      <c r="N779" s="29"/>
    </row>
    <row r="780" spans="2:14" x14ac:dyDescent="0.3">
      <c r="B780" s="26"/>
      <c r="C780" s="29"/>
      <c r="D780" s="29"/>
      <c r="E780" s="29"/>
      <c r="F780" s="29"/>
      <c r="G780" s="29"/>
      <c r="H780" s="29"/>
      <c r="I780" s="29"/>
      <c r="J780" s="29"/>
      <c r="K780" s="29"/>
      <c r="L780" s="29"/>
      <c r="M780" s="29"/>
      <c r="N780" s="29"/>
    </row>
    <row r="781" spans="2:14" x14ac:dyDescent="0.3">
      <c r="B781" s="26"/>
      <c r="C781" s="29"/>
      <c r="D781" s="29"/>
      <c r="E781" s="29"/>
      <c r="F781" s="29"/>
      <c r="G781" s="29"/>
      <c r="H781" s="29"/>
      <c r="I781" s="29"/>
      <c r="J781" s="29"/>
      <c r="K781" s="29"/>
      <c r="L781" s="29"/>
      <c r="M781" s="29"/>
      <c r="N781" s="29"/>
    </row>
    <row r="782" spans="2:14" x14ac:dyDescent="0.3">
      <c r="B782" s="26"/>
      <c r="C782" s="29"/>
      <c r="D782" s="29"/>
      <c r="E782" s="29"/>
      <c r="F782" s="29"/>
      <c r="G782" s="29"/>
      <c r="H782" s="29"/>
      <c r="I782" s="29"/>
      <c r="J782" s="29"/>
      <c r="K782" s="29"/>
      <c r="L782" s="29"/>
      <c r="M782" s="29"/>
      <c r="N782" s="29"/>
    </row>
    <row r="783" spans="2:14" x14ac:dyDescent="0.3">
      <c r="B783" s="26"/>
      <c r="C783" s="29"/>
      <c r="D783" s="29"/>
      <c r="E783" s="29"/>
      <c r="F783" s="29"/>
      <c r="G783" s="29"/>
      <c r="H783" s="29"/>
      <c r="I783" s="29"/>
      <c r="J783" s="29"/>
      <c r="K783" s="29"/>
      <c r="L783" s="29"/>
      <c r="M783" s="29"/>
      <c r="N783" s="29"/>
    </row>
    <row r="784" spans="2:14" x14ac:dyDescent="0.3">
      <c r="B784" s="26"/>
      <c r="C784" s="29"/>
      <c r="D784" s="29"/>
      <c r="E784" s="29"/>
      <c r="F784" s="29"/>
      <c r="G784" s="29"/>
      <c r="H784" s="29"/>
      <c r="I784" s="29"/>
      <c r="J784" s="29"/>
      <c r="K784" s="29"/>
      <c r="L784" s="29"/>
      <c r="M784" s="29"/>
      <c r="N784" s="29"/>
    </row>
    <row r="785" spans="2:14" x14ac:dyDescent="0.3">
      <c r="B785" s="26"/>
      <c r="C785" s="29"/>
      <c r="D785" s="29"/>
      <c r="E785" s="29"/>
      <c r="F785" s="29"/>
      <c r="G785" s="29"/>
      <c r="H785" s="29"/>
      <c r="I785" s="29"/>
      <c r="J785" s="29"/>
      <c r="K785" s="29"/>
      <c r="L785" s="29"/>
      <c r="M785" s="29"/>
      <c r="N785" s="29"/>
    </row>
    <row r="786" spans="2:14" x14ac:dyDescent="0.3">
      <c r="B786" s="26"/>
      <c r="C786" s="29"/>
      <c r="D786" s="29"/>
      <c r="E786" s="29"/>
      <c r="F786" s="29"/>
      <c r="G786" s="29"/>
      <c r="H786" s="29"/>
      <c r="I786" s="29"/>
      <c r="J786" s="29"/>
      <c r="K786" s="29"/>
      <c r="L786" s="29"/>
      <c r="M786" s="29"/>
      <c r="N786" s="29"/>
    </row>
    <row r="787" spans="2:14" x14ac:dyDescent="0.3">
      <c r="B787" s="26"/>
      <c r="C787" s="29"/>
      <c r="D787" s="29"/>
      <c r="E787" s="29"/>
      <c r="F787" s="29"/>
      <c r="G787" s="29"/>
      <c r="H787" s="29"/>
      <c r="I787" s="29"/>
      <c r="J787" s="29"/>
      <c r="K787" s="29"/>
      <c r="L787" s="29"/>
      <c r="M787" s="29"/>
      <c r="N787" s="29"/>
    </row>
    <row r="788" spans="2:14" x14ac:dyDescent="0.3">
      <c r="B788" s="26"/>
      <c r="C788" s="29"/>
      <c r="D788" s="29"/>
      <c r="E788" s="29"/>
      <c r="F788" s="29"/>
      <c r="G788" s="29"/>
      <c r="H788" s="29"/>
      <c r="I788" s="29"/>
      <c r="J788" s="29"/>
      <c r="K788" s="29"/>
      <c r="L788" s="29"/>
      <c r="M788" s="29"/>
      <c r="N788" s="29"/>
    </row>
    <row r="789" spans="2:14" x14ac:dyDescent="0.3">
      <c r="B789" s="26"/>
      <c r="C789" s="29"/>
      <c r="D789" s="29"/>
      <c r="E789" s="29"/>
      <c r="F789" s="29"/>
      <c r="G789" s="29"/>
      <c r="H789" s="29"/>
      <c r="I789" s="29"/>
      <c r="J789" s="29"/>
      <c r="K789" s="29"/>
      <c r="L789" s="29"/>
      <c r="M789" s="29"/>
      <c r="N789" s="29"/>
    </row>
    <row r="790" spans="2:14" x14ac:dyDescent="0.3">
      <c r="B790" s="26"/>
      <c r="C790" s="29"/>
      <c r="D790" s="29"/>
      <c r="E790" s="29"/>
      <c r="F790" s="29"/>
      <c r="G790" s="29"/>
      <c r="H790" s="29"/>
      <c r="I790" s="29"/>
      <c r="J790" s="29"/>
      <c r="K790" s="29"/>
      <c r="L790" s="29"/>
      <c r="M790" s="29"/>
      <c r="N790" s="29"/>
    </row>
    <row r="791" spans="2:14" x14ac:dyDescent="0.3">
      <c r="B791" s="26"/>
      <c r="C791" s="29"/>
      <c r="D791" s="29"/>
      <c r="E791" s="29"/>
      <c r="F791" s="29"/>
      <c r="G791" s="29"/>
      <c r="H791" s="29"/>
      <c r="I791" s="29"/>
      <c r="J791" s="29"/>
      <c r="K791" s="29"/>
      <c r="L791" s="29"/>
      <c r="M791" s="29"/>
      <c r="N791" s="29"/>
    </row>
    <row r="792" spans="2:14" x14ac:dyDescent="0.3">
      <c r="B792" s="26"/>
      <c r="C792" s="29"/>
      <c r="D792" s="29"/>
      <c r="E792" s="29"/>
      <c r="F792" s="29"/>
      <c r="G792" s="29"/>
      <c r="H792" s="29"/>
      <c r="I792" s="29"/>
      <c r="J792" s="29"/>
      <c r="K792" s="29"/>
      <c r="L792" s="29"/>
      <c r="M792" s="29"/>
      <c r="N792" s="29"/>
    </row>
    <row r="793" spans="2:14" x14ac:dyDescent="0.3">
      <c r="B793" s="26"/>
      <c r="C793" s="29"/>
      <c r="D793" s="29"/>
      <c r="E793" s="29"/>
      <c r="F793" s="29"/>
      <c r="G793" s="29"/>
      <c r="H793" s="29"/>
      <c r="I793" s="29"/>
      <c r="J793" s="29"/>
      <c r="K793" s="29"/>
      <c r="L793" s="29"/>
      <c r="M793" s="29"/>
      <c r="N793" s="29"/>
    </row>
    <row r="794" spans="2:14" x14ac:dyDescent="0.3">
      <c r="B794" s="26"/>
      <c r="C794" s="29"/>
      <c r="D794" s="29"/>
      <c r="E794" s="29"/>
      <c r="F794" s="29"/>
      <c r="G794" s="29"/>
      <c r="H794" s="29"/>
      <c r="I794" s="29"/>
      <c r="J794" s="29"/>
      <c r="K794" s="29"/>
      <c r="L794" s="29"/>
      <c r="M794" s="29"/>
      <c r="N794" s="29"/>
    </row>
    <row r="795" spans="2:14" x14ac:dyDescent="0.3">
      <c r="B795" s="26"/>
      <c r="C795" s="29"/>
      <c r="D795" s="29"/>
      <c r="E795" s="29"/>
      <c r="F795" s="29"/>
      <c r="G795" s="29"/>
      <c r="H795" s="29"/>
      <c r="I795" s="29"/>
      <c r="J795" s="29"/>
      <c r="K795" s="29"/>
      <c r="L795" s="29"/>
      <c r="M795" s="29"/>
      <c r="N795" s="29"/>
    </row>
    <row r="796" spans="2:14" x14ac:dyDescent="0.3">
      <c r="B796" s="26"/>
      <c r="C796" s="29"/>
      <c r="D796" s="29"/>
      <c r="E796" s="29"/>
      <c r="F796" s="29"/>
      <c r="G796" s="29"/>
      <c r="H796" s="29"/>
      <c r="I796" s="29"/>
      <c r="J796" s="29"/>
      <c r="K796" s="29"/>
      <c r="L796" s="29"/>
      <c r="M796" s="29"/>
      <c r="N796" s="29"/>
    </row>
    <row r="797" spans="2:14" x14ac:dyDescent="0.3">
      <c r="B797" s="26"/>
      <c r="C797" s="29"/>
      <c r="D797" s="29"/>
      <c r="E797" s="29"/>
      <c r="F797" s="29"/>
      <c r="G797" s="29"/>
      <c r="H797" s="29"/>
      <c r="I797" s="29"/>
      <c r="J797" s="29"/>
      <c r="K797" s="29"/>
      <c r="L797" s="29"/>
      <c r="M797" s="29"/>
      <c r="N797" s="29"/>
    </row>
    <row r="798" spans="2:14" x14ac:dyDescent="0.3">
      <c r="B798" s="26"/>
      <c r="C798" s="29"/>
      <c r="D798" s="29"/>
      <c r="E798" s="29"/>
      <c r="F798" s="29"/>
      <c r="G798" s="29"/>
      <c r="H798" s="29"/>
      <c r="I798" s="29"/>
      <c r="J798" s="29"/>
      <c r="K798" s="29"/>
      <c r="L798" s="29"/>
      <c r="M798" s="29"/>
      <c r="N798" s="29"/>
    </row>
    <row r="799" spans="2:14" x14ac:dyDescent="0.3">
      <c r="B799" s="26"/>
      <c r="C799" s="29"/>
      <c r="D799" s="29"/>
      <c r="E799" s="29"/>
      <c r="F799" s="29"/>
      <c r="G799" s="29"/>
      <c r="H799" s="29"/>
      <c r="I799" s="29"/>
      <c r="J799" s="29"/>
      <c r="K799" s="29"/>
      <c r="L799" s="29"/>
      <c r="M799" s="29"/>
      <c r="N799" s="29"/>
    </row>
    <row r="800" spans="2:14" x14ac:dyDescent="0.3">
      <c r="B800" s="26"/>
      <c r="C800" s="29"/>
      <c r="D800" s="29"/>
      <c r="E800" s="29"/>
      <c r="F800" s="29"/>
      <c r="G800" s="29"/>
      <c r="H800" s="29"/>
      <c r="I800" s="29"/>
      <c r="J800" s="29"/>
      <c r="K800" s="29"/>
      <c r="L800" s="29"/>
      <c r="M800" s="29"/>
      <c r="N800" s="29"/>
    </row>
    <row r="801" spans="2:14" x14ac:dyDescent="0.3">
      <c r="B801" s="26"/>
      <c r="C801" s="29"/>
      <c r="D801" s="29"/>
      <c r="E801" s="29"/>
      <c r="F801" s="29"/>
      <c r="G801" s="29"/>
      <c r="H801" s="29"/>
      <c r="I801" s="29"/>
      <c r="J801" s="29"/>
      <c r="K801" s="29"/>
      <c r="L801" s="29"/>
      <c r="M801" s="29"/>
      <c r="N801" s="29"/>
    </row>
    <row r="802" spans="2:14" x14ac:dyDescent="0.3">
      <c r="B802" s="26"/>
      <c r="C802" s="29"/>
      <c r="D802" s="29"/>
      <c r="E802" s="29"/>
      <c r="F802" s="29"/>
      <c r="G802" s="29"/>
      <c r="H802" s="29"/>
      <c r="I802" s="29"/>
      <c r="J802" s="29"/>
      <c r="K802" s="29"/>
      <c r="L802" s="29"/>
      <c r="M802" s="29"/>
      <c r="N802" s="29"/>
    </row>
    <row r="803" spans="2:14" x14ac:dyDescent="0.3">
      <c r="B803" s="26"/>
      <c r="C803" s="29"/>
      <c r="D803" s="29"/>
      <c r="E803" s="29"/>
      <c r="F803" s="29"/>
      <c r="G803" s="29"/>
      <c r="H803" s="29"/>
      <c r="I803" s="29"/>
      <c r="J803" s="29"/>
      <c r="K803" s="29"/>
      <c r="L803" s="29"/>
      <c r="M803" s="29"/>
      <c r="N803" s="29"/>
    </row>
    <row r="804" spans="2:14" x14ac:dyDescent="0.3">
      <c r="B804" s="26"/>
      <c r="C804" s="29"/>
      <c r="D804" s="29"/>
      <c r="E804" s="29"/>
      <c r="F804" s="29"/>
      <c r="G804" s="29"/>
      <c r="H804" s="29"/>
      <c r="I804" s="29"/>
      <c r="J804" s="29"/>
      <c r="K804" s="29"/>
      <c r="L804" s="29"/>
      <c r="M804" s="29"/>
      <c r="N804" s="29"/>
    </row>
    <row r="805" spans="2:14" x14ac:dyDescent="0.3">
      <c r="B805" s="26"/>
      <c r="C805" s="29"/>
      <c r="D805" s="29"/>
      <c r="E805" s="29"/>
      <c r="F805" s="29"/>
      <c r="G805" s="29"/>
      <c r="H805" s="29"/>
      <c r="I805" s="29"/>
      <c r="J805" s="29"/>
      <c r="K805" s="29"/>
      <c r="L805" s="29"/>
      <c r="M805" s="29"/>
      <c r="N805" s="29"/>
    </row>
    <row r="806" spans="2:14" x14ac:dyDescent="0.3">
      <c r="B806" s="26"/>
      <c r="C806" s="29"/>
      <c r="D806" s="29"/>
      <c r="E806" s="29"/>
      <c r="F806" s="29"/>
      <c r="G806" s="29"/>
      <c r="H806" s="29"/>
      <c r="I806" s="29"/>
      <c r="J806" s="29"/>
      <c r="K806" s="29"/>
      <c r="L806" s="29"/>
      <c r="M806" s="29"/>
      <c r="N806" s="29"/>
    </row>
    <row r="807" spans="2:14" x14ac:dyDescent="0.3">
      <c r="B807" s="26"/>
      <c r="C807" s="29"/>
      <c r="D807" s="29"/>
      <c r="E807" s="29"/>
      <c r="F807" s="29"/>
      <c r="G807" s="29"/>
      <c r="H807" s="29"/>
      <c r="I807" s="29"/>
      <c r="J807" s="29"/>
      <c r="K807" s="29"/>
      <c r="L807" s="29"/>
      <c r="M807" s="29"/>
      <c r="N807" s="29"/>
    </row>
    <row r="808" spans="2:14" x14ac:dyDescent="0.3">
      <c r="B808" s="26"/>
      <c r="C808" s="29"/>
      <c r="D808" s="29"/>
      <c r="E808" s="29"/>
      <c r="F808" s="29"/>
      <c r="G808" s="29"/>
      <c r="H808" s="29"/>
      <c r="I808" s="29"/>
      <c r="J808" s="29"/>
      <c r="K808" s="29"/>
      <c r="L808" s="29"/>
      <c r="M808" s="29"/>
      <c r="N808" s="29"/>
    </row>
    <row r="809" spans="2:14" x14ac:dyDescent="0.3">
      <c r="B809" s="26"/>
      <c r="C809" s="29"/>
      <c r="D809" s="29"/>
      <c r="E809" s="29"/>
      <c r="F809" s="29"/>
      <c r="G809" s="29"/>
      <c r="H809" s="29"/>
      <c r="I809" s="29"/>
      <c r="J809" s="29"/>
      <c r="K809" s="29"/>
      <c r="L809" s="29"/>
      <c r="M809" s="29"/>
      <c r="N809" s="29"/>
    </row>
    <row r="810" spans="2:14" x14ac:dyDescent="0.3">
      <c r="B810" s="26"/>
      <c r="C810" s="29"/>
      <c r="D810" s="29"/>
      <c r="E810" s="29"/>
      <c r="F810" s="29"/>
      <c r="G810" s="29"/>
      <c r="H810" s="29"/>
      <c r="I810" s="29"/>
      <c r="J810" s="29"/>
      <c r="K810" s="29"/>
      <c r="L810" s="29"/>
      <c r="M810" s="29"/>
      <c r="N810" s="29"/>
    </row>
    <row r="811" spans="2:14" x14ac:dyDescent="0.3">
      <c r="B811" s="26"/>
      <c r="C811" s="29"/>
      <c r="D811" s="29"/>
      <c r="E811" s="29"/>
      <c r="F811" s="29"/>
      <c r="G811" s="29"/>
      <c r="H811" s="29"/>
      <c r="I811" s="29"/>
      <c r="J811" s="29"/>
      <c r="K811" s="29"/>
      <c r="L811" s="29"/>
      <c r="M811" s="29"/>
      <c r="N811" s="29"/>
    </row>
    <row r="812" spans="2:14" x14ac:dyDescent="0.3">
      <c r="B812" s="26"/>
      <c r="C812" s="29"/>
      <c r="D812" s="29"/>
      <c r="E812" s="29"/>
      <c r="F812" s="29"/>
      <c r="G812" s="29"/>
      <c r="H812" s="29"/>
      <c r="I812" s="29"/>
      <c r="J812" s="29"/>
      <c r="K812" s="29"/>
      <c r="L812" s="29"/>
      <c r="M812" s="29"/>
      <c r="N812" s="29"/>
    </row>
    <row r="813" spans="2:14" x14ac:dyDescent="0.3">
      <c r="B813" s="26"/>
      <c r="C813" s="29"/>
      <c r="D813" s="29"/>
      <c r="E813" s="29"/>
      <c r="F813" s="29"/>
      <c r="G813" s="29"/>
      <c r="H813" s="29"/>
      <c r="I813" s="29"/>
      <c r="J813" s="29"/>
      <c r="K813" s="29"/>
      <c r="L813" s="29"/>
      <c r="M813" s="29"/>
      <c r="N813" s="29"/>
    </row>
    <row r="814" spans="2:14" x14ac:dyDescent="0.3">
      <c r="B814" s="26"/>
      <c r="C814" s="29"/>
      <c r="D814" s="29"/>
      <c r="E814" s="29"/>
      <c r="F814" s="29"/>
      <c r="G814" s="29"/>
      <c r="H814" s="29"/>
      <c r="I814" s="29"/>
      <c r="J814" s="29"/>
      <c r="K814" s="29"/>
      <c r="L814" s="29"/>
      <c r="M814" s="29"/>
      <c r="N814" s="29"/>
    </row>
    <row r="815" spans="2:14" x14ac:dyDescent="0.3">
      <c r="B815" s="26"/>
      <c r="C815" s="29"/>
      <c r="D815" s="29"/>
      <c r="E815" s="29"/>
      <c r="F815" s="29"/>
      <c r="G815" s="29"/>
      <c r="H815" s="29"/>
      <c r="I815" s="29"/>
      <c r="J815" s="29"/>
      <c r="K815" s="29"/>
      <c r="L815" s="29"/>
      <c r="M815" s="29"/>
      <c r="N815" s="29"/>
    </row>
    <row r="816" spans="2:14" x14ac:dyDescent="0.3">
      <c r="B816" s="26"/>
      <c r="C816" s="29"/>
      <c r="D816" s="29"/>
      <c r="E816" s="29"/>
      <c r="F816" s="29"/>
      <c r="G816" s="29"/>
      <c r="H816" s="29"/>
      <c r="I816" s="29"/>
      <c r="J816" s="29"/>
      <c r="K816" s="29"/>
      <c r="L816" s="29"/>
      <c r="M816" s="29"/>
      <c r="N816" s="29"/>
    </row>
    <row r="817" spans="2:14" x14ac:dyDescent="0.3">
      <c r="B817" s="26"/>
      <c r="C817" s="29"/>
      <c r="D817" s="29"/>
      <c r="E817" s="29"/>
      <c r="F817" s="29"/>
      <c r="G817" s="29"/>
      <c r="H817" s="29"/>
      <c r="I817" s="29"/>
      <c r="J817" s="29"/>
      <c r="K817" s="29"/>
      <c r="L817" s="29"/>
      <c r="M817" s="29"/>
      <c r="N817" s="29"/>
    </row>
    <row r="818" spans="2:14" x14ac:dyDescent="0.3">
      <c r="B818" s="26"/>
      <c r="C818" s="29"/>
      <c r="D818" s="29"/>
      <c r="E818" s="29"/>
      <c r="F818" s="29"/>
      <c r="G818" s="29"/>
      <c r="H818" s="29"/>
      <c r="I818" s="29"/>
      <c r="J818" s="29"/>
      <c r="K818" s="29"/>
      <c r="L818" s="29"/>
      <c r="M818" s="29"/>
      <c r="N818" s="29"/>
    </row>
    <row r="819" spans="2:14" x14ac:dyDescent="0.3">
      <c r="B819" s="26"/>
      <c r="C819" s="29"/>
      <c r="D819" s="29"/>
      <c r="E819" s="29"/>
      <c r="F819" s="29"/>
      <c r="G819" s="29"/>
      <c r="H819" s="29"/>
      <c r="I819" s="29"/>
      <c r="J819" s="29"/>
      <c r="K819" s="29"/>
      <c r="L819" s="29"/>
      <c r="M819" s="29"/>
      <c r="N819" s="29"/>
    </row>
    <row r="820" spans="2:14" x14ac:dyDescent="0.3">
      <c r="B820" s="26"/>
      <c r="C820" s="29"/>
      <c r="D820" s="29"/>
      <c r="E820" s="29"/>
      <c r="F820" s="29"/>
      <c r="G820" s="29"/>
      <c r="H820" s="29"/>
      <c r="I820" s="29"/>
      <c r="J820" s="29"/>
      <c r="K820" s="29"/>
      <c r="L820" s="29"/>
      <c r="M820" s="29"/>
      <c r="N820" s="29"/>
    </row>
    <row r="821" spans="2:14" x14ac:dyDescent="0.3">
      <c r="B821" s="26"/>
      <c r="C821" s="29"/>
      <c r="D821" s="29"/>
      <c r="E821" s="29"/>
      <c r="F821" s="29"/>
      <c r="G821" s="29"/>
      <c r="H821" s="29"/>
      <c r="I821" s="29"/>
      <c r="J821" s="29"/>
      <c r="K821" s="29"/>
      <c r="L821" s="29"/>
      <c r="M821" s="29"/>
      <c r="N821" s="29"/>
    </row>
    <row r="822" spans="2:14" x14ac:dyDescent="0.3">
      <c r="B822" s="26"/>
      <c r="C822" s="29"/>
      <c r="D822" s="29"/>
      <c r="E822" s="29"/>
      <c r="F822" s="29"/>
      <c r="G822" s="29"/>
      <c r="H822" s="29"/>
      <c r="I822" s="29"/>
      <c r="J822" s="29"/>
      <c r="K822" s="29"/>
      <c r="L822" s="29"/>
      <c r="M822" s="29"/>
      <c r="N822" s="29"/>
    </row>
    <row r="823" spans="2:14" x14ac:dyDescent="0.3">
      <c r="B823" s="26"/>
      <c r="C823" s="29"/>
      <c r="D823" s="29"/>
      <c r="E823" s="29"/>
      <c r="F823" s="29"/>
      <c r="G823" s="29"/>
      <c r="H823" s="29"/>
      <c r="I823" s="29"/>
      <c r="J823" s="29"/>
      <c r="K823" s="29"/>
      <c r="L823" s="29"/>
      <c r="M823" s="29"/>
      <c r="N823" s="29"/>
    </row>
    <row r="824" spans="2:14" x14ac:dyDescent="0.3">
      <c r="B824" s="26"/>
      <c r="C824" s="29"/>
      <c r="D824" s="29"/>
      <c r="E824" s="29"/>
      <c r="F824" s="29"/>
      <c r="G824" s="29"/>
      <c r="H824" s="29"/>
      <c r="I824" s="29"/>
      <c r="J824" s="29"/>
      <c r="K824" s="29"/>
      <c r="L824" s="29"/>
      <c r="M824" s="29"/>
      <c r="N824" s="29"/>
    </row>
    <row r="825" spans="2:14" x14ac:dyDescent="0.3">
      <c r="B825" s="26"/>
      <c r="C825" s="29"/>
      <c r="D825" s="29"/>
      <c r="E825" s="29"/>
      <c r="F825" s="29"/>
      <c r="G825" s="29"/>
      <c r="H825" s="29"/>
      <c r="I825" s="29"/>
      <c r="J825" s="29"/>
      <c r="K825" s="29"/>
      <c r="L825" s="29"/>
      <c r="M825" s="29"/>
      <c r="N825" s="29"/>
    </row>
    <row r="826" spans="2:14" x14ac:dyDescent="0.3">
      <c r="B826" s="26"/>
      <c r="C826" s="29"/>
      <c r="D826" s="29"/>
      <c r="E826" s="29"/>
      <c r="F826" s="29"/>
      <c r="G826" s="29"/>
      <c r="H826" s="29"/>
      <c r="I826" s="29"/>
      <c r="J826" s="29"/>
      <c r="K826" s="29"/>
      <c r="L826" s="29"/>
      <c r="M826" s="29"/>
      <c r="N826" s="29"/>
    </row>
    <row r="827" spans="2:14" x14ac:dyDescent="0.3">
      <c r="B827" s="26"/>
      <c r="C827" s="29"/>
      <c r="D827" s="29"/>
      <c r="E827" s="29"/>
      <c r="F827" s="29"/>
      <c r="G827" s="29"/>
      <c r="H827" s="29"/>
      <c r="I827" s="29"/>
      <c r="J827" s="29"/>
      <c r="K827" s="29"/>
      <c r="L827" s="29"/>
      <c r="M827" s="29"/>
      <c r="N827" s="29"/>
    </row>
    <row r="828" spans="2:14" x14ac:dyDescent="0.3">
      <c r="B828" s="26"/>
      <c r="C828" s="29"/>
      <c r="D828" s="29"/>
      <c r="E828" s="29"/>
      <c r="F828" s="29"/>
      <c r="G828" s="29"/>
      <c r="H828" s="29"/>
      <c r="I828" s="29"/>
      <c r="J828" s="29"/>
      <c r="K828" s="29"/>
      <c r="L828" s="29"/>
      <c r="M828" s="29"/>
      <c r="N828" s="29"/>
    </row>
    <row r="829" spans="2:14" x14ac:dyDescent="0.3">
      <c r="B829" s="26"/>
      <c r="C829" s="29"/>
      <c r="D829" s="29"/>
      <c r="E829" s="29"/>
      <c r="F829" s="29"/>
      <c r="G829" s="29"/>
      <c r="H829" s="29"/>
      <c r="I829" s="29"/>
      <c r="J829" s="29"/>
      <c r="K829" s="29"/>
      <c r="L829" s="29"/>
      <c r="M829" s="29"/>
      <c r="N829" s="29"/>
    </row>
    <row r="830" spans="2:14" x14ac:dyDescent="0.3">
      <c r="B830" s="26"/>
      <c r="C830" s="29"/>
      <c r="D830" s="29"/>
      <c r="E830" s="29"/>
      <c r="F830" s="29"/>
      <c r="G830" s="29"/>
      <c r="H830" s="29"/>
      <c r="I830" s="29"/>
      <c r="J830" s="29"/>
      <c r="K830" s="29"/>
      <c r="L830" s="29"/>
      <c r="M830" s="29"/>
      <c r="N830" s="29"/>
    </row>
    <row r="831" spans="2:14" x14ac:dyDescent="0.3">
      <c r="B831" s="26"/>
      <c r="C831" s="29"/>
      <c r="D831" s="29"/>
      <c r="E831" s="29"/>
      <c r="F831" s="29"/>
      <c r="G831" s="29"/>
      <c r="H831" s="29"/>
      <c r="I831" s="29"/>
      <c r="J831" s="29"/>
      <c r="K831" s="29"/>
      <c r="L831" s="29"/>
      <c r="M831" s="29"/>
      <c r="N831" s="29"/>
    </row>
    <row r="832" spans="2:14" x14ac:dyDescent="0.3">
      <c r="B832" s="26"/>
      <c r="C832" s="29"/>
      <c r="D832" s="29"/>
      <c r="E832" s="29"/>
      <c r="F832" s="29"/>
      <c r="G832" s="29"/>
      <c r="H832" s="29"/>
      <c r="I832" s="29"/>
      <c r="J832" s="29"/>
      <c r="K832" s="29"/>
      <c r="L832" s="29"/>
      <c r="M832" s="29"/>
      <c r="N832" s="29"/>
    </row>
    <row r="833" spans="2:14" x14ac:dyDescent="0.3">
      <c r="B833" s="26"/>
      <c r="C833" s="29"/>
      <c r="D833" s="29"/>
      <c r="E833" s="29"/>
      <c r="F833" s="29"/>
      <c r="G833" s="29"/>
      <c r="H833" s="29"/>
      <c r="I833" s="29"/>
      <c r="J833" s="29"/>
      <c r="K833" s="29"/>
      <c r="L833" s="29"/>
      <c r="M833" s="29"/>
      <c r="N833" s="29"/>
    </row>
    <row r="834" spans="2:14" x14ac:dyDescent="0.3">
      <c r="B834" s="26"/>
      <c r="C834" s="29"/>
      <c r="D834" s="29"/>
      <c r="E834" s="29"/>
      <c r="F834" s="29"/>
      <c r="G834" s="29"/>
      <c r="H834" s="29"/>
      <c r="I834" s="29"/>
      <c r="J834" s="29"/>
      <c r="K834" s="29"/>
      <c r="L834" s="29"/>
      <c r="M834" s="29"/>
      <c r="N834" s="29"/>
    </row>
    <row r="835" spans="2:14" x14ac:dyDescent="0.3">
      <c r="B835" s="26"/>
      <c r="C835" s="29"/>
      <c r="D835" s="29"/>
      <c r="E835" s="29"/>
      <c r="F835" s="29"/>
      <c r="G835" s="29"/>
      <c r="H835" s="29"/>
      <c r="I835" s="29"/>
      <c r="J835" s="29"/>
      <c r="K835" s="29"/>
      <c r="L835" s="29"/>
      <c r="M835" s="29"/>
      <c r="N835" s="29"/>
    </row>
    <row r="836" spans="2:14" x14ac:dyDescent="0.3">
      <c r="B836" s="26"/>
      <c r="C836" s="29"/>
      <c r="D836" s="29"/>
      <c r="E836" s="29"/>
      <c r="F836" s="29"/>
      <c r="G836" s="29"/>
      <c r="H836" s="29"/>
      <c r="I836" s="29"/>
      <c r="J836" s="29"/>
      <c r="K836" s="29"/>
      <c r="L836" s="29"/>
      <c r="M836" s="29"/>
      <c r="N836" s="29"/>
    </row>
    <row r="837" spans="2:14" x14ac:dyDescent="0.3">
      <c r="B837" s="26"/>
      <c r="C837" s="29"/>
      <c r="D837" s="29"/>
      <c r="E837" s="29"/>
      <c r="F837" s="29"/>
      <c r="G837" s="29"/>
      <c r="H837" s="29"/>
      <c r="I837" s="29"/>
      <c r="J837" s="29"/>
      <c r="K837" s="29"/>
      <c r="L837" s="29"/>
      <c r="M837" s="29"/>
      <c r="N837" s="29"/>
    </row>
    <row r="838" spans="2:14" x14ac:dyDescent="0.3">
      <c r="B838" s="26"/>
      <c r="C838" s="29"/>
      <c r="D838" s="29"/>
      <c r="E838" s="29"/>
      <c r="F838" s="29"/>
      <c r="G838" s="29"/>
      <c r="H838" s="29"/>
      <c r="I838" s="29"/>
      <c r="J838" s="29"/>
      <c r="K838" s="29"/>
      <c r="L838" s="29"/>
      <c r="M838" s="29"/>
      <c r="N838" s="29"/>
    </row>
    <row r="839" spans="2:14" x14ac:dyDescent="0.3">
      <c r="B839" s="26"/>
      <c r="C839" s="29"/>
      <c r="D839" s="29"/>
      <c r="E839" s="29"/>
      <c r="F839" s="29"/>
      <c r="G839" s="29"/>
      <c r="H839" s="29"/>
      <c r="I839" s="29"/>
      <c r="J839" s="29"/>
      <c r="K839" s="29"/>
      <c r="L839" s="29"/>
      <c r="M839" s="29"/>
      <c r="N839" s="29"/>
    </row>
    <row r="840" spans="2:14" x14ac:dyDescent="0.3">
      <c r="B840" s="26"/>
      <c r="C840" s="29"/>
      <c r="D840" s="29"/>
      <c r="E840" s="29"/>
      <c r="F840" s="29"/>
      <c r="G840" s="29"/>
      <c r="H840" s="29"/>
      <c r="I840" s="29"/>
      <c r="J840" s="29"/>
      <c r="K840" s="29"/>
      <c r="L840" s="29"/>
      <c r="M840" s="29"/>
      <c r="N840" s="29"/>
    </row>
    <row r="841" spans="2:14" x14ac:dyDescent="0.3">
      <c r="B841" s="26"/>
      <c r="C841" s="29"/>
      <c r="D841" s="29"/>
      <c r="E841" s="29"/>
      <c r="F841" s="29"/>
      <c r="G841" s="29"/>
      <c r="H841" s="29"/>
      <c r="I841" s="29"/>
      <c r="J841" s="29"/>
      <c r="K841" s="29"/>
      <c r="L841" s="29"/>
      <c r="M841" s="29"/>
      <c r="N841" s="29"/>
    </row>
    <row r="842" spans="2:14" x14ac:dyDescent="0.3">
      <c r="B842" s="26"/>
      <c r="C842" s="29"/>
      <c r="D842" s="29"/>
      <c r="E842" s="29"/>
      <c r="F842" s="29"/>
      <c r="G842" s="29"/>
      <c r="H842" s="29"/>
      <c r="I842" s="29"/>
      <c r="J842" s="29"/>
      <c r="K842" s="29"/>
      <c r="L842" s="29"/>
      <c r="M842" s="29"/>
      <c r="N842" s="29"/>
    </row>
    <row r="843" spans="2:14" x14ac:dyDescent="0.3">
      <c r="B843" s="26"/>
      <c r="C843" s="29"/>
      <c r="D843" s="29"/>
      <c r="E843" s="29"/>
      <c r="F843" s="29"/>
      <c r="G843" s="29"/>
      <c r="H843" s="29"/>
      <c r="I843" s="29"/>
      <c r="J843" s="29"/>
      <c r="K843" s="29"/>
      <c r="L843" s="29"/>
      <c r="M843" s="29"/>
      <c r="N843" s="29"/>
    </row>
    <row r="844" spans="2:14" x14ac:dyDescent="0.3">
      <c r="B844" s="26"/>
      <c r="C844" s="29"/>
      <c r="D844" s="29"/>
      <c r="E844" s="29"/>
      <c r="F844" s="29"/>
      <c r="G844" s="29"/>
      <c r="H844" s="29"/>
      <c r="I844" s="29"/>
      <c r="J844" s="29"/>
      <c r="K844" s="29"/>
      <c r="L844" s="29"/>
      <c r="M844" s="29"/>
      <c r="N844" s="29"/>
    </row>
    <row r="845" spans="2:14" x14ac:dyDescent="0.3">
      <c r="B845" s="26"/>
      <c r="C845" s="29"/>
      <c r="D845" s="29"/>
      <c r="E845" s="29"/>
      <c r="F845" s="29"/>
      <c r="G845" s="29"/>
      <c r="H845" s="29"/>
      <c r="I845" s="29"/>
      <c r="J845" s="29"/>
      <c r="K845" s="29"/>
      <c r="L845" s="29"/>
      <c r="M845" s="29"/>
      <c r="N845" s="29"/>
    </row>
    <row r="846" spans="2:14" x14ac:dyDescent="0.3">
      <c r="B846" s="26"/>
      <c r="C846" s="29"/>
      <c r="D846" s="29"/>
      <c r="E846" s="29"/>
      <c r="F846" s="29"/>
      <c r="G846" s="29"/>
      <c r="H846" s="29"/>
      <c r="I846" s="29"/>
      <c r="J846" s="29"/>
      <c r="K846" s="29"/>
      <c r="L846" s="29"/>
      <c r="M846" s="29"/>
      <c r="N846" s="29"/>
    </row>
    <row r="847" spans="2:14" x14ac:dyDescent="0.3">
      <c r="B847" s="26"/>
      <c r="C847" s="29"/>
      <c r="D847" s="29"/>
      <c r="E847" s="29"/>
      <c r="F847" s="29"/>
      <c r="G847" s="29"/>
      <c r="H847" s="29"/>
      <c r="I847" s="29"/>
      <c r="J847" s="29"/>
      <c r="K847" s="29"/>
      <c r="L847" s="29"/>
      <c r="M847" s="29"/>
      <c r="N847" s="29"/>
    </row>
    <row r="848" spans="2:14" x14ac:dyDescent="0.3">
      <c r="B848" s="26"/>
      <c r="C848" s="29"/>
      <c r="D848" s="29"/>
      <c r="E848" s="29"/>
      <c r="F848" s="29"/>
      <c r="G848" s="29"/>
      <c r="H848" s="29"/>
      <c r="I848" s="29"/>
      <c r="J848" s="29"/>
      <c r="K848" s="29"/>
      <c r="L848" s="29"/>
      <c r="M848" s="29"/>
      <c r="N848" s="29"/>
    </row>
    <row r="849" spans="2:14" x14ac:dyDescent="0.3">
      <c r="B849" s="26"/>
      <c r="C849" s="29"/>
      <c r="D849" s="29"/>
      <c r="E849" s="29"/>
      <c r="F849" s="29"/>
      <c r="G849" s="29"/>
      <c r="H849" s="29"/>
      <c r="I849" s="29"/>
      <c r="J849" s="29"/>
      <c r="K849" s="29"/>
      <c r="L849" s="29"/>
      <c r="M849" s="29"/>
      <c r="N849" s="29"/>
    </row>
    <row r="850" spans="2:14" x14ac:dyDescent="0.3">
      <c r="B850" s="26"/>
      <c r="C850" s="29"/>
      <c r="D850" s="29"/>
      <c r="E850" s="29"/>
      <c r="F850" s="29"/>
      <c r="G850" s="29"/>
      <c r="H850" s="29"/>
      <c r="I850" s="29"/>
      <c r="J850" s="29"/>
      <c r="K850" s="29"/>
      <c r="L850" s="29"/>
      <c r="M850" s="29"/>
      <c r="N850" s="29"/>
    </row>
    <row r="851" spans="2:14" x14ac:dyDescent="0.3">
      <c r="B851" s="26"/>
      <c r="C851" s="29"/>
      <c r="D851" s="29"/>
      <c r="E851" s="29"/>
      <c r="F851" s="29"/>
      <c r="G851" s="29"/>
      <c r="H851" s="29"/>
      <c r="I851" s="29"/>
      <c r="J851" s="29"/>
      <c r="K851" s="29"/>
      <c r="L851" s="29"/>
      <c r="M851" s="29"/>
      <c r="N851" s="29"/>
    </row>
    <row r="852" spans="2:14" x14ac:dyDescent="0.3">
      <c r="B852" s="26"/>
      <c r="C852" s="29"/>
      <c r="D852" s="29"/>
      <c r="E852" s="29"/>
      <c r="F852" s="29"/>
      <c r="G852" s="29"/>
      <c r="H852" s="29"/>
      <c r="I852" s="29"/>
      <c r="J852" s="29"/>
      <c r="K852" s="29"/>
      <c r="L852" s="29"/>
      <c r="M852" s="29"/>
      <c r="N852" s="29"/>
    </row>
    <row r="853" spans="2:14" x14ac:dyDescent="0.3">
      <c r="B853" s="26"/>
      <c r="C853" s="29"/>
      <c r="D853" s="29"/>
      <c r="E853" s="29"/>
      <c r="F853" s="29"/>
      <c r="G853" s="29"/>
      <c r="H853" s="29"/>
      <c r="I853" s="29"/>
      <c r="J853" s="29"/>
      <c r="K853" s="29"/>
      <c r="L853" s="29"/>
      <c r="M853" s="29"/>
      <c r="N853" s="29"/>
    </row>
    <row r="854" spans="2:14" x14ac:dyDescent="0.3">
      <c r="B854" s="26"/>
      <c r="C854" s="29"/>
      <c r="D854" s="29"/>
      <c r="E854" s="29"/>
      <c r="F854" s="29"/>
      <c r="G854" s="29"/>
      <c r="H854" s="29"/>
      <c r="I854" s="29"/>
      <c r="J854" s="29"/>
      <c r="K854" s="29"/>
      <c r="L854" s="29"/>
      <c r="M854" s="29"/>
      <c r="N854" s="29"/>
    </row>
    <row r="855" spans="2:14" x14ac:dyDescent="0.3">
      <c r="B855" s="26"/>
      <c r="C855" s="29"/>
      <c r="D855" s="29"/>
      <c r="E855" s="29"/>
      <c r="F855" s="29"/>
      <c r="G855" s="29"/>
      <c r="H855" s="29"/>
      <c r="I855" s="29"/>
      <c r="J855" s="29"/>
      <c r="K855" s="29"/>
      <c r="L855" s="29"/>
      <c r="M855" s="29"/>
      <c r="N855" s="29"/>
    </row>
    <row r="856" spans="2:14" x14ac:dyDescent="0.3">
      <c r="B856" s="26"/>
      <c r="C856" s="29"/>
      <c r="D856" s="29"/>
      <c r="E856" s="29"/>
      <c r="F856" s="29"/>
      <c r="G856" s="29"/>
      <c r="H856" s="29"/>
      <c r="I856" s="29"/>
      <c r="J856" s="29"/>
      <c r="K856" s="29"/>
      <c r="L856" s="29"/>
      <c r="M856" s="29"/>
      <c r="N856" s="29"/>
    </row>
    <row r="857" spans="2:14" x14ac:dyDescent="0.3">
      <c r="B857" s="26"/>
      <c r="C857" s="29"/>
      <c r="D857" s="29"/>
      <c r="E857" s="29"/>
      <c r="F857" s="29"/>
      <c r="G857" s="29"/>
      <c r="H857" s="29"/>
      <c r="I857" s="29"/>
      <c r="J857" s="29"/>
      <c r="K857" s="29"/>
      <c r="L857" s="29"/>
      <c r="M857" s="29"/>
      <c r="N857" s="29"/>
    </row>
    <row r="858" spans="2:14" x14ac:dyDescent="0.3">
      <c r="B858" s="26"/>
      <c r="C858" s="29"/>
      <c r="D858" s="29"/>
      <c r="E858" s="29"/>
      <c r="F858" s="29"/>
      <c r="G858" s="29"/>
      <c r="H858" s="29"/>
      <c r="I858" s="29"/>
      <c r="J858" s="29"/>
      <c r="K858" s="29"/>
      <c r="L858" s="29"/>
      <c r="M858" s="29"/>
      <c r="N858" s="29"/>
    </row>
    <row r="859" spans="2:14" x14ac:dyDescent="0.3">
      <c r="B859" s="26"/>
      <c r="C859" s="29"/>
      <c r="D859" s="29"/>
      <c r="E859" s="29"/>
      <c r="F859" s="29"/>
      <c r="G859" s="29"/>
      <c r="H859" s="29"/>
      <c r="I859" s="29"/>
      <c r="J859" s="29"/>
      <c r="K859" s="29"/>
      <c r="L859" s="29"/>
      <c r="M859" s="29"/>
      <c r="N859" s="29"/>
    </row>
    <row r="860" spans="2:14" x14ac:dyDescent="0.3">
      <c r="B860" s="26"/>
      <c r="C860" s="29"/>
      <c r="D860" s="29"/>
      <c r="E860" s="29"/>
      <c r="F860" s="29"/>
      <c r="G860" s="29"/>
      <c r="H860" s="29"/>
      <c r="I860" s="29"/>
      <c r="J860" s="29"/>
      <c r="K860" s="29"/>
      <c r="L860" s="29"/>
      <c r="M860" s="29"/>
      <c r="N860" s="29"/>
    </row>
    <row r="861" spans="2:14" x14ac:dyDescent="0.3">
      <c r="B861" s="26"/>
      <c r="C861" s="29"/>
      <c r="D861" s="29"/>
      <c r="E861" s="29"/>
      <c r="F861" s="29"/>
      <c r="G861" s="29"/>
      <c r="H861" s="29"/>
      <c r="I861" s="29"/>
      <c r="J861" s="29"/>
      <c r="K861" s="29"/>
      <c r="L861" s="29"/>
      <c r="M861" s="29"/>
      <c r="N861" s="29"/>
    </row>
    <row r="862" spans="2:14" x14ac:dyDescent="0.3">
      <c r="B862" s="26"/>
      <c r="C862" s="29"/>
      <c r="D862" s="29"/>
      <c r="E862" s="29"/>
      <c r="F862" s="29"/>
      <c r="G862" s="29"/>
      <c r="H862" s="29"/>
      <c r="I862" s="29"/>
      <c r="J862" s="29"/>
      <c r="K862" s="29"/>
      <c r="L862" s="29"/>
      <c r="M862" s="29"/>
      <c r="N862" s="29"/>
    </row>
    <row r="863" spans="2:14" x14ac:dyDescent="0.3">
      <c r="B863" s="26"/>
      <c r="C863" s="29"/>
      <c r="D863" s="29"/>
      <c r="E863" s="29"/>
      <c r="F863" s="29"/>
      <c r="G863" s="29"/>
      <c r="H863" s="29"/>
      <c r="I863" s="29"/>
      <c r="J863" s="29"/>
      <c r="K863" s="29"/>
      <c r="L863" s="29"/>
      <c r="M863" s="29"/>
      <c r="N863" s="29"/>
    </row>
    <row r="864" spans="2:14" x14ac:dyDescent="0.3">
      <c r="B864" s="26"/>
      <c r="C864" s="29"/>
      <c r="D864" s="29"/>
      <c r="E864" s="29"/>
      <c r="F864" s="29"/>
      <c r="G864" s="29"/>
      <c r="H864" s="29"/>
      <c r="I864" s="29"/>
      <c r="J864" s="29"/>
      <c r="K864" s="29"/>
      <c r="L864" s="29"/>
      <c r="M864" s="29"/>
      <c r="N864" s="29"/>
    </row>
    <row r="865" spans="2:14" x14ac:dyDescent="0.3">
      <c r="B865" s="26"/>
      <c r="C865" s="29"/>
      <c r="D865" s="29"/>
      <c r="E865" s="29"/>
      <c r="F865" s="29"/>
      <c r="G865" s="29"/>
      <c r="H865" s="29"/>
      <c r="I865" s="29"/>
      <c r="J865" s="29"/>
      <c r="K865" s="29"/>
      <c r="L865" s="29"/>
      <c r="M865" s="29"/>
      <c r="N865" s="29"/>
    </row>
    <row r="866" spans="2:14" x14ac:dyDescent="0.3">
      <c r="B866" s="26"/>
      <c r="C866" s="29"/>
      <c r="D866" s="29"/>
      <c r="E866" s="29"/>
      <c r="F866" s="29"/>
      <c r="G866" s="29"/>
      <c r="H866" s="29"/>
      <c r="I866" s="29"/>
      <c r="J866" s="29"/>
      <c r="K866" s="29"/>
      <c r="L866" s="29"/>
      <c r="M866" s="29"/>
      <c r="N866" s="29"/>
    </row>
    <row r="867" spans="2:14" x14ac:dyDescent="0.3">
      <c r="B867" s="26"/>
      <c r="C867" s="29"/>
      <c r="D867" s="29"/>
      <c r="E867" s="29"/>
      <c r="F867" s="29"/>
      <c r="G867" s="29"/>
      <c r="H867" s="29"/>
      <c r="I867" s="29"/>
      <c r="J867" s="29"/>
      <c r="K867" s="29"/>
      <c r="L867" s="29"/>
      <c r="M867" s="29"/>
      <c r="N867" s="29"/>
    </row>
    <row r="868" spans="2:14" x14ac:dyDescent="0.3">
      <c r="B868" s="26"/>
      <c r="C868" s="29"/>
      <c r="D868" s="29"/>
      <c r="E868" s="29"/>
      <c r="F868" s="29"/>
      <c r="G868" s="29"/>
      <c r="H868" s="29"/>
      <c r="I868" s="29"/>
      <c r="J868" s="29"/>
      <c r="K868" s="29"/>
      <c r="L868" s="29"/>
      <c r="M868" s="29"/>
      <c r="N868" s="29"/>
    </row>
    <row r="869" spans="2:14" x14ac:dyDescent="0.3">
      <c r="B869" s="26"/>
      <c r="C869" s="29"/>
      <c r="D869" s="29"/>
      <c r="E869" s="29"/>
      <c r="F869" s="29"/>
      <c r="G869" s="29"/>
      <c r="H869" s="29"/>
      <c r="I869" s="29"/>
      <c r="J869" s="29"/>
      <c r="K869" s="29"/>
      <c r="L869" s="29"/>
      <c r="M869" s="29"/>
      <c r="N869" s="29"/>
    </row>
    <row r="870" spans="2:14" x14ac:dyDescent="0.3">
      <c r="B870" s="26"/>
      <c r="C870" s="29"/>
      <c r="D870" s="29"/>
      <c r="E870" s="29"/>
      <c r="F870" s="29"/>
      <c r="G870" s="29"/>
      <c r="H870" s="29"/>
      <c r="I870" s="29"/>
      <c r="J870" s="29"/>
      <c r="K870" s="29"/>
      <c r="L870" s="29"/>
      <c r="M870" s="29"/>
      <c r="N870" s="29"/>
    </row>
    <row r="871" spans="2:14" x14ac:dyDescent="0.3">
      <c r="B871" s="26"/>
      <c r="C871" s="29"/>
      <c r="D871" s="29"/>
      <c r="E871" s="29"/>
      <c r="F871" s="29"/>
      <c r="G871" s="29"/>
      <c r="H871" s="29"/>
      <c r="I871" s="29"/>
      <c r="J871" s="29"/>
      <c r="K871" s="29"/>
      <c r="L871" s="29"/>
      <c r="M871" s="29"/>
      <c r="N871" s="29"/>
    </row>
    <row r="872" spans="2:14" x14ac:dyDescent="0.3">
      <c r="B872" s="26"/>
      <c r="C872" s="29"/>
      <c r="D872" s="29"/>
      <c r="E872" s="29"/>
      <c r="F872" s="29"/>
      <c r="G872" s="29"/>
      <c r="H872" s="29"/>
      <c r="I872" s="29"/>
      <c r="J872" s="29"/>
      <c r="K872" s="29"/>
      <c r="L872" s="29"/>
      <c r="M872" s="29"/>
      <c r="N872" s="29"/>
    </row>
    <row r="873" spans="2:14" x14ac:dyDescent="0.3">
      <c r="B873" s="26"/>
      <c r="C873" s="29"/>
      <c r="D873" s="29"/>
      <c r="E873" s="29"/>
      <c r="F873" s="29"/>
      <c r="G873" s="29"/>
      <c r="H873" s="29"/>
      <c r="I873" s="29"/>
      <c r="J873" s="29"/>
      <c r="K873" s="29"/>
      <c r="L873" s="29"/>
      <c r="M873" s="29"/>
      <c r="N873" s="29"/>
    </row>
    <row r="874" spans="2:14" x14ac:dyDescent="0.3">
      <c r="B874" s="26"/>
      <c r="C874" s="29"/>
      <c r="D874" s="29"/>
      <c r="E874" s="29"/>
      <c r="F874" s="29"/>
      <c r="G874" s="29"/>
      <c r="H874" s="29"/>
      <c r="I874" s="29"/>
      <c r="J874" s="29"/>
      <c r="K874" s="29"/>
      <c r="L874" s="29"/>
      <c r="M874" s="29"/>
      <c r="N874" s="29"/>
    </row>
    <row r="875" spans="2:14" x14ac:dyDescent="0.3">
      <c r="B875" s="26"/>
      <c r="C875" s="29"/>
      <c r="D875" s="29"/>
      <c r="E875" s="29"/>
      <c r="F875" s="29"/>
      <c r="G875" s="29"/>
      <c r="H875" s="29"/>
      <c r="I875" s="29"/>
      <c r="J875" s="29"/>
      <c r="K875" s="29"/>
      <c r="L875" s="29"/>
      <c r="M875" s="29"/>
      <c r="N875" s="29"/>
    </row>
    <row r="876" spans="2:14" x14ac:dyDescent="0.3">
      <c r="B876" s="26"/>
      <c r="C876" s="29"/>
      <c r="D876" s="29"/>
      <c r="E876" s="29"/>
      <c r="F876" s="29"/>
      <c r="G876" s="29"/>
      <c r="H876" s="29"/>
      <c r="I876" s="29"/>
      <c r="J876" s="29"/>
      <c r="K876" s="29"/>
      <c r="L876" s="29"/>
      <c r="M876" s="29"/>
      <c r="N876" s="29"/>
    </row>
    <row r="877" spans="2:14" x14ac:dyDescent="0.3">
      <c r="B877" s="26"/>
      <c r="C877" s="29"/>
      <c r="D877" s="29"/>
      <c r="E877" s="29"/>
      <c r="F877" s="29"/>
      <c r="G877" s="29"/>
      <c r="H877" s="29"/>
      <c r="I877" s="29"/>
      <c r="J877" s="29"/>
      <c r="K877" s="29"/>
      <c r="L877" s="29"/>
      <c r="M877" s="29"/>
      <c r="N877" s="29"/>
    </row>
    <row r="878" spans="2:14" x14ac:dyDescent="0.3">
      <c r="B878" s="26"/>
      <c r="C878" s="29"/>
      <c r="D878" s="29"/>
      <c r="E878" s="29"/>
      <c r="F878" s="29"/>
      <c r="G878" s="29"/>
      <c r="H878" s="29"/>
      <c r="I878" s="29"/>
      <c r="J878" s="29"/>
      <c r="K878" s="29"/>
      <c r="L878" s="29"/>
      <c r="M878" s="29"/>
      <c r="N878" s="29"/>
    </row>
    <row r="879" spans="2:14" x14ac:dyDescent="0.3">
      <c r="B879" s="26"/>
      <c r="C879" s="29"/>
      <c r="D879" s="29"/>
      <c r="E879" s="29"/>
      <c r="F879" s="29"/>
      <c r="G879" s="29"/>
      <c r="H879" s="29"/>
      <c r="I879" s="29"/>
      <c r="J879" s="29"/>
      <c r="K879" s="29"/>
      <c r="L879" s="29"/>
      <c r="M879" s="29"/>
      <c r="N879" s="29"/>
    </row>
    <row r="880" spans="2:14" x14ac:dyDescent="0.3">
      <c r="B880" s="26"/>
      <c r="C880" s="29"/>
      <c r="D880" s="29"/>
      <c r="E880" s="29"/>
      <c r="F880" s="29"/>
      <c r="G880" s="29"/>
      <c r="H880" s="29"/>
      <c r="I880" s="29"/>
      <c r="J880" s="29"/>
      <c r="K880" s="29"/>
      <c r="L880" s="29"/>
      <c r="M880" s="29"/>
      <c r="N880" s="29"/>
    </row>
    <row r="881" spans="2:14" x14ac:dyDescent="0.3">
      <c r="B881" s="26"/>
      <c r="C881" s="29"/>
      <c r="D881" s="29"/>
      <c r="E881" s="29"/>
      <c r="F881" s="29"/>
      <c r="G881" s="29"/>
      <c r="H881" s="29"/>
      <c r="I881" s="29"/>
      <c r="J881" s="29"/>
      <c r="K881" s="29"/>
      <c r="L881" s="29"/>
      <c r="M881" s="29"/>
      <c r="N881" s="29"/>
    </row>
    <row r="882" spans="2:14" x14ac:dyDescent="0.3">
      <c r="B882" s="26"/>
      <c r="C882" s="29"/>
      <c r="D882" s="29"/>
      <c r="E882" s="29"/>
      <c r="F882" s="29"/>
      <c r="G882" s="29"/>
      <c r="H882" s="29"/>
      <c r="I882" s="29"/>
      <c r="J882" s="29"/>
      <c r="K882" s="29"/>
      <c r="L882" s="29"/>
      <c r="M882" s="29"/>
      <c r="N882" s="29"/>
    </row>
    <row r="883" spans="2:14" x14ac:dyDescent="0.3">
      <c r="B883" s="26"/>
      <c r="C883" s="29"/>
      <c r="D883" s="29"/>
      <c r="E883" s="29"/>
      <c r="F883" s="29"/>
      <c r="G883" s="29"/>
      <c r="H883" s="29"/>
      <c r="I883" s="29"/>
      <c r="J883" s="29"/>
      <c r="K883" s="29"/>
      <c r="L883" s="29"/>
      <c r="M883" s="29"/>
      <c r="N883" s="29"/>
    </row>
    <row r="884" spans="2:14" x14ac:dyDescent="0.3">
      <c r="B884" s="26"/>
      <c r="C884" s="29"/>
      <c r="D884" s="29"/>
      <c r="E884" s="29"/>
      <c r="F884" s="29"/>
      <c r="G884" s="29"/>
      <c r="H884" s="29"/>
      <c r="I884" s="29"/>
      <c r="J884" s="29"/>
      <c r="K884" s="29"/>
      <c r="L884" s="29"/>
      <c r="M884" s="29"/>
      <c r="N884" s="29"/>
    </row>
    <row r="885" spans="2:14" x14ac:dyDescent="0.3">
      <c r="B885" s="26"/>
      <c r="C885" s="29"/>
      <c r="D885" s="29"/>
      <c r="E885" s="29"/>
      <c r="F885" s="29"/>
      <c r="G885" s="29"/>
      <c r="H885" s="29"/>
      <c r="I885" s="29"/>
      <c r="J885" s="29"/>
      <c r="K885" s="29"/>
      <c r="L885" s="29"/>
      <c r="M885" s="29"/>
      <c r="N885" s="29"/>
    </row>
    <row r="886" spans="2:14" x14ac:dyDescent="0.3">
      <c r="B886" s="26"/>
      <c r="C886" s="29"/>
      <c r="D886" s="29"/>
      <c r="E886" s="29"/>
      <c r="F886" s="29"/>
      <c r="G886" s="29"/>
      <c r="H886" s="29"/>
      <c r="I886" s="29"/>
      <c r="J886" s="29"/>
      <c r="K886" s="29"/>
      <c r="L886" s="29"/>
      <c r="M886" s="29"/>
      <c r="N886" s="29"/>
    </row>
    <row r="887" spans="2:14" x14ac:dyDescent="0.3">
      <c r="B887" s="26"/>
      <c r="C887" s="29"/>
      <c r="D887" s="29"/>
      <c r="E887" s="29"/>
      <c r="F887" s="29"/>
      <c r="G887" s="29"/>
      <c r="H887" s="29"/>
      <c r="I887" s="29"/>
      <c r="J887" s="29"/>
      <c r="K887" s="29"/>
      <c r="L887" s="29"/>
      <c r="M887" s="29"/>
      <c r="N887" s="29"/>
    </row>
    <row r="888" spans="2:14" x14ac:dyDescent="0.3">
      <c r="B888" s="26"/>
      <c r="C888" s="29"/>
      <c r="D888" s="29"/>
      <c r="E888" s="29"/>
      <c r="F888" s="29"/>
      <c r="G888" s="29"/>
      <c r="H888" s="29"/>
      <c r="I888" s="29"/>
      <c r="J888" s="29"/>
      <c r="K888" s="29"/>
      <c r="L888" s="29"/>
      <c r="M888" s="29"/>
      <c r="N888" s="29"/>
    </row>
    <row r="889" spans="2:14" x14ac:dyDescent="0.3">
      <c r="B889" s="26"/>
      <c r="C889" s="29"/>
      <c r="D889" s="29"/>
      <c r="E889" s="29"/>
      <c r="F889" s="29"/>
      <c r="G889" s="29"/>
      <c r="H889" s="29"/>
      <c r="I889" s="29"/>
      <c r="J889" s="29"/>
      <c r="K889" s="29"/>
      <c r="L889" s="29"/>
      <c r="M889" s="29"/>
      <c r="N889" s="29"/>
    </row>
    <row r="890" spans="2:14" x14ac:dyDescent="0.3">
      <c r="B890" s="26"/>
      <c r="C890" s="29"/>
      <c r="D890" s="29"/>
      <c r="E890" s="29"/>
      <c r="F890" s="29"/>
      <c r="G890" s="29"/>
      <c r="H890" s="29"/>
      <c r="I890" s="29"/>
      <c r="J890" s="29"/>
      <c r="K890" s="29"/>
      <c r="L890" s="29"/>
      <c r="M890" s="29"/>
      <c r="N890" s="29"/>
    </row>
    <row r="891" spans="2:14" x14ac:dyDescent="0.3">
      <c r="B891" s="26"/>
      <c r="C891" s="29"/>
      <c r="D891" s="29"/>
      <c r="E891" s="29"/>
      <c r="F891" s="29"/>
      <c r="G891" s="29"/>
      <c r="H891" s="29"/>
      <c r="I891" s="29"/>
      <c r="J891" s="29"/>
      <c r="K891" s="29"/>
      <c r="L891" s="29"/>
      <c r="M891" s="29"/>
      <c r="N891" s="29"/>
    </row>
    <row r="892" spans="2:14" x14ac:dyDescent="0.3">
      <c r="B892" s="26"/>
      <c r="C892" s="29"/>
      <c r="D892" s="29"/>
      <c r="E892" s="29"/>
      <c r="F892" s="29"/>
      <c r="G892" s="29"/>
      <c r="H892" s="29"/>
      <c r="I892" s="29"/>
      <c r="J892" s="29"/>
      <c r="K892" s="29"/>
      <c r="L892" s="29"/>
      <c r="M892" s="29"/>
      <c r="N892" s="29"/>
    </row>
    <row r="893" spans="2:14" x14ac:dyDescent="0.3">
      <c r="B893" s="26"/>
      <c r="C893" s="29"/>
      <c r="D893" s="29"/>
      <c r="E893" s="29"/>
      <c r="F893" s="29"/>
      <c r="G893" s="29"/>
      <c r="H893" s="29"/>
      <c r="I893" s="29"/>
      <c r="J893" s="29"/>
      <c r="K893" s="29"/>
      <c r="L893" s="29"/>
      <c r="M893" s="29"/>
      <c r="N893" s="29"/>
    </row>
    <row r="894" spans="2:14" x14ac:dyDescent="0.3">
      <c r="B894" s="26"/>
      <c r="C894" s="29"/>
      <c r="D894" s="29"/>
      <c r="E894" s="29"/>
      <c r="F894" s="29"/>
      <c r="G894" s="29"/>
      <c r="H894" s="29"/>
      <c r="I894" s="29"/>
      <c r="J894" s="29"/>
      <c r="K894" s="29"/>
      <c r="L894" s="29"/>
      <c r="M894" s="29"/>
      <c r="N894" s="29"/>
    </row>
    <row r="895" spans="2:14" x14ac:dyDescent="0.3">
      <c r="B895" s="26"/>
      <c r="C895" s="29"/>
      <c r="D895" s="29"/>
      <c r="E895" s="29"/>
      <c r="F895" s="29"/>
      <c r="G895" s="29"/>
      <c r="H895" s="29"/>
      <c r="I895" s="29"/>
      <c r="J895" s="29"/>
      <c r="K895" s="29"/>
      <c r="L895" s="29"/>
      <c r="M895" s="29"/>
      <c r="N895" s="29"/>
    </row>
    <row r="896" spans="2:14" x14ac:dyDescent="0.3">
      <c r="B896" s="26"/>
      <c r="C896" s="29"/>
      <c r="D896" s="29"/>
      <c r="E896" s="29"/>
      <c r="F896" s="29"/>
      <c r="G896" s="29"/>
      <c r="H896" s="29"/>
      <c r="I896" s="29"/>
      <c r="J896" s="29"/>
      <c r="K896" s="29"/>
      <c r="L896" s="29"/>
      <c r="M896" s="29"/>
      <c r="N896" s="29"/>
    </row>
    <row r="897" spans="2:14" x14ac:dyDescent="0.3">
      <c r="B897" s="26"/>
      <c r="C897" s="29"/>
      <c r="D897" s="29"/>
      <c r="E897" s="29"/>
      <c r="F897" s="29"/>
      <c r="G897" s="29"/>
      <c r="H897" s="29"/>
      <c r="I897" s="29"/>
      <c r="J897" s="29"/>
      <c r="K897" s="29"/>
      <c r="L897" s="29"/>
      <c r="M897" s="29"/>
      <c r="N897" s="29"/>
    </row>
    <row r="898" spans="2:14" x14ac:dyDescent="0.3">
      <c r="B898" s="26"/>
      <c r="C898" s="29"/>
      <c r="D898" s="29"/>
      <c r="E898" s="29"/>
      <c r="F898" s="29"/>
      <c r="G898" s="29"/>
      <c r="H898" s="29"/>
      <c r="I898" s="29"/>
      <c r="J898" s="29"/>
      <c r="K898" s="29"/>
      <c r="L898" s="29"/>
      <c r="M898" s="29"/>
      <c r="N898" s="29"/>
    </row>
    <row r="899" spans="2:14" x14ac:dyDescent="0.3">
      <c r="B899" s="26"/>
      <c r="C899" s="29"/>
      <c r="D899" s="29"/>
      <c r="E899" s="29"/>
      <c r="F899" s="29"/>
      <c r="G899" s="29"/>
      <c r="H899" s="29"/>
      <c r="I899" s="29"/>
      <c r="J899" s="29"/>
      <c r="K899" s="29"/>
      <c r="L899" s="29"/>
      <c r="M899" s="29"/>
      <c r="N899" s="29"/>
    </row>
    <row r="900" spans="2:14" x14ac:dyDescent="0.3">
      <c r="B900" s="26"/>
      <c r="C900" s="29"/>
      <c r="D900" s="29"/>
      <c r="E900" s="29"/>
      <c r="F900" s="29"/>
      <c r="G900" s="29"/>
      <c r="H900" s="29"/>
      <c r="I900" s="29"/>
      <c r="J900" s="29"/>
      <c r="K900" s="29"/>
      <c r="L900" s="29"/>
      <c r="M900" s="29"/>
      <c r="N900" s="29"/>
    </row>
    <row r="901" spans="2:14" x14ac:dyDescent="0.3">
      <c r="B901" s="26"/>
      <c r="C901" s="29"/>
      <c r="D901" s="29"/>
      <c r="E901" s="29"/>
      <c r="F901" s="29"/>
      <c r="G901" s="29"/>
      <c r="H901" s="29"/>
      <c r="I901" s="29"/>
      <c r="J901" s="29"/>
      <c r="K901" s="29"/>
      <c r="L901" s="29"/>
      <c r="M901" s="29"/>
      <c r="N901" s="29"/>
    </row>
    <row r="902" spans="2:14" x14ac:dyDescent="0.3">
      <c r="B902" s="26"/>
      <c r="C902" s="29"/>
      <c r="D902" s="29"/>
      <c r="E902" s="29"/>
      <c r="F902" s="29"/>
      <c r="G902" s="29"/>
      <c r="H902" s="29"/>
      <c r="I902" s="29"/>
      <c r="J902" s="29"/>
      <c r="K902" s="29"/>
      <c r="L902" s="29"/>
      <c r="M902" s="29"/>
      <c r="N902" s="29"/>
    </row>
    <row r="903" spans="2:14" x14ac:dyDescent="0.3">
      <c r="B903" s="26"/>
      <c r="C903" s="29"/>
      <c r="D903" s="29"/>
      <c r="E903" s="29"/>
      <c r="F903" s="29"/>
      <c r="G903" s="29"/>
      <c r="H903" s="29"/>
      <c r="I903" s="29"/>
      <c r="J903" s="29"/>
      <c r="K903" s="29"/>
      <c r="L903" s="29"/>
      <c r="M903" s="29"/>
      <c r="N903" s="29"/>
    </row>
    <row r="904" spans="2:14" x14ac:dyDescent="0.3">
      <c r="B904" s="26"/>
      <c r="C904" s="29"/>
      <c r="D904" s="29"/>
      <c r="E904" s="29"/>
      <c r="F904" s="29"/>
      <c r="G904" s="29"/>
      <c r="H904" s="29"/>
      <c r="I904" s="29"/>
      <c r="J904" s="29"/>
      <c r="K904" s="29"/>
      <c r="L904" s="29"/>
      <c r="M904" s="29"/>
      <c r="N904" s="29"/>
    </row>
    <row r="905" spans="2:14" x14ac:dyDescent="0.3">
      <c r="B905" s="26"/>
      <c r="C905" s="29"/>
      <c r="D905" s="29"/>
      <c r="E905" s="29"/>
      <c r="F905" s="29"/>
      <c r="G905" s="29"/>
      <c r="H905" s="29"/>
      <c r="I905" s="29"/>
      <c r="J905" s="29"/>
      <c r="K905" s="29"/>
      <c r="L905" s="29"/>
      <c r="M905" s="29"/>
      <c r="N905" s="29"/>
    </row>
    <row r="906" spans="2:14" x14ac:dyDescent="0.3">
      <c r="B906" s="26"/>
      <c r="C906" s="29"/>
      <c r="D906" s="29"/>
      <c r="E906" s="29"/>
      <c r="F906" s="29"/>
      <c r="G906" s="29"/>
      <c r="H906" s="29"/>
      <c r="I906" s="29"/>
      <c r="J906" s="29"/>
      <c r="K906" s="29"/>
      <c r="L906" s="29"/>
      <c r="M906" s="29"/>
      <c r="N906" s="29"/>
    </row>
    <row r="907" spans="2:14" x14ac:dyDescent="0.3">
      <c r="B907" s="26"/>
      <c r="C907" s="29"/>
      <c r="D907" s="29"/>
      <c r="E907" s="29"/>
      <c r="F907" s="29"/>
      <c r="G907" s="29"/>
      <c r="H907" s="29"/>
      <c r="I907" s="29"/>
      <c r="J907" s="29"/>
      <c r="K907" s="29"/>
      <c r="L907" s="29"/>
      <c r="M907" s="29"/>
      <c r="N907" s="29"/>
    </row>
    <row r="908" spans="2:14" x14ac:dyDescent="0.3">
      <c r="B908" s="26"/>
      <c r="C908" s="29"/>
      <c r="D908" s="29"/>
      <c r="E908" s="29"/>
      <c r="F908" s="29"/>
      <c r="G908" s="29"/>
      <c r="H908" s="29"/>
      <c r="I908" s="29"/>
      <c r="J908" s="29"/>
      <c r="K908" s="29"/>
      <c r="L908" s="29"/>
      <c r="M908" s="29"/>
      <c r="N908" s="29"/>
    </row>
    <row r="909" spans="2:14" x14ac:dyDescent="0.3">
      <c r="B909" s="26"/>
      <c r="C909" s="29"/>
      <c r="D909" s="29"/>
      <c r="E909" s="29"/>
      <c r="F909" s="29"/>
      <c r="G909" s="29"/>
      <c r="H909" s="29"/>
      <c r="I909" s="29"/>
      <c r="J909" s="29"/>
      <c r="K909" s="29"/>
      <c r="L909" s="29"/>
      <c r="M909" s="29"/>
      <c r="N909" s="29"/>
    </row>
    <row r="910" spans="2:14" x14ac:dyDescent="0.3">
      <c r="B910" s="26"/>
      <c r="C910" s="29"/>
      <c r="D910" s="29"/>
      <c r="E910" s="29"/>
      <c r="F910" s="29"/>
      <c r="G910" s="29"/>
      <c r="H910" s="29"/>
      <c r="I910" s="29"/>
      <c r="J910" s="29"/>
      <c r="K910" s="29"/>
      <c r="L910" s="29"/>
      <c r="M910" s="29"/>
      <c r="N910" s="29"/>
    </row>
    <row r="911" spans="2:14" x14ac:dyDescent="0.3">
      <c r="B911" s="26"/>
      <c r="C911" s="29"/>
      <c r="D911" s="29"/>
      <c r="E911" s="29"/>
      <c r="F911" s="29"/>
      <c r="G911" s="29"/>
      <c r="H911" s="29"/>
      <c r="I911" s="29"/>
      <c r="J911" s="29"/>
      <c r="K911" s="29"/>
      <c r="L911" s="29"/>
      <c r="M911" s="29"/>
      <c r="N911" s="29"/>
    </row>
    <row r="912" spans="2:14" x14ac:dyDescent="0.3">
      <c r="B912" s="26"/>
      <c r="C912" s="29"/>
      <c r="D912" s="29"/>
      <c r="E912" s="29"/>
      <c r="F912" s="29"/>
      <c r="G912" s="29"/>
      <c r="H912" s="29"/>
      <c r="I912" s="29"/>
      <c r="J912" s="29"/>
      <c r="K912" s="29"/>
      <c r="L912" s="29"/>
      <c r="M912" s="29"/>
      <c r="N912" s="29"/>
    </row>
    <row r="913" spans="2:14" x14ac:dyDescent="0.3">
      <c r="B913" s="26"/>
      <c r="C913" s="29"/>
      <c r="D913" s="29"/>
      <c r="E913" s="29"/>
      <c r="F913" s="29"/>
      <c r="G913" s="29"/>
      <c r="H913" s="29"/>
      <c r="I913" s="29"/>
      <c r="J913" s="29"/>
      <c r="K913" s="29"/>
      <c r="L913" s="29"/>
      <c r="M913" s="29"/>
      <c r="N913" s="29"/>
    </row>
    <row r="914" spans="2:14" x14ac:dyDescent="0.3">
      <c r="B914" s="26"/>
      <c r="C914" s="29"/>
      <c r="D914" s="29"/>
      <c r="E914" s="29"/>
      <c r="F914" s="29"/>
      <c r="G914" s="29"/>
      <c r="H914" s="29"/>
      <c r="I914" s="29"/>
      <c r="J914" s="29"/>
      <c r="K914" s="29"/>
      <c r="L914" s="29"/>
      <c r="M914" s="29"/>
      <c r="N914" s="29"/>
    </row>
    <row r="915" spans="2:14" x14ac:dyDescent="0.3">
      <c r="B915" s="26"/>
      <c r="C915" s="29"/>
      <c r="D915" s="29"/>
      <c r="E915" s="29"/>
      <c r="F915" s="29"/>
      <c r="G915" s="29"/>
      <c r="H915" s="29"/>
      <c r="I915" s="29"/>
      <c r="J915" s="29"/>
      <c r="K915" s="29"/>
      <c r="L915" s="29"/>
      <c r="M915" s="29"/>
      <c r="N915" s="29"/>
    </row>
    <row r="916" spans="2:14" x14ac:dyDescent="0.3">
      <c r="B916" s="26"/>
      <c r="C916" s="29"/>
      <c r="D916" s="29"/>
      <c r="E916" s="29"/>
      <c r="F916" s="29"/>
      <c r="G916" s="29"/>
      <c r="H916" s="29"/>
      <c r="I916" s="29"/>
      <c r="J916" s="29"/>
      <c r="K916" s="29"/>
      <c r="L916" s="29"/>
      <c r="M916" s="29"/>
      <c r="N916" s="29"/>
    </row>
    <row r="917" spans="2:14" x14ac:dyDescent="0.3">
      <c r="B917" s="26"/>
      <c r="C917" s="29"/>
      <c r="D917" s="29"/>
      <c r="E917" s="29"/>
      <c r="F917" s="29"/>
      <c r="G917" s="29"/>
      <c r="H917" s="29"/>
      <c r="I917" s="29"/>
      <c r="J917" s="29"/>
      <c r="K917" s="29"/>
      <c r="L917" s="29"/>
      <c r="M917" s="29"/>
      <c r="N917" s="29"/>
    </row>
    <row r="918" spans="2:14" x14ac:dyDescent="0.3">
      <c r="B918" s="26"/>
      <c r="C918" s="29"/>
      <c r="D918" s="29"/>
      <c r="E918" s="29"/>
      <c r="F918" s="29"/>
      <c r="G918" s="29"/>
      <c r="H918" s="29"/>
      <c r="I918" s="29"/>
      <c r="J918" s="29"/>
      <c r="K918" s="29"/>
      <c r="L918" s="29"/>
      <c r="M918" s="29"/>
      <c r="N918" s="29"/>
    </row>
    <row r="919" spans="2:14" x14ac:dyDescent="0.3">
      <c r="B919" s="26"/>
      <c r="C919" s="29"/>
      <c r="D919" s="29"/>
      <c r="E919" s="29"/>
      <c r="F919" s="29"/>
      <c r="G919" s="29"/>
      <c r="H919" s="29"/>
      <c r="I919" s="29"/>
      <c r="J919" s="29"/>
      <c r="K919" s="29"/>
      <c r="L919" s="29"/>
      <c r="M919" s="29"/>
      <c r="N919" s="29"/>
    </row>
    <row r="920" spans="2:14" x14ac:dyDescent="0.3">
      <c r="B920" s="26"/>
      <c r="C920" s="29"/>
      <c r="D920" s="29"/>
      <c r="E920" s="29"/>
      <c r="F920" s="29"/>
      <c r="G920" s="29"/>
      <c r="H920" s="29"/>
      <c r="I920" s="29"/>
      <c r="J920" s="29"/>
      <c r="K920" s="29"/>
      <c r="L920" s="29"/>
      <c r="M920" s="29"/>
      <c r="N920" s="29"/>
    </row>
    <row r="921" spans="2:14" x14ac:dyDescent="0.3">
      <c r="B921" s="26"/>
      <c r="C921" s="29"/>
      <c r="D921" s="29"/>
      <c r="E921" s="29"/>
      <c r="F921" s="29"/>
      <c r="G921" s="29"/>
      <c r="H921" s="29"/>
      <c r="I921" s="29"/>
      <c r="J921" s="29"/>
      <c r="K921" s="29"/>
      <c r="L921" s="29"/>
      <c r="M921" s="29"/>
      <c r="N921" s="29"/>
    </row>
    <row r="922" spans="2:14" x14ac:dyDescent="0.3">
      <c r="B922" s="26"/>
      <c r="C922" s="29"/>
      <c r="D922" s="29"/>
      <c r="E922" s="29"/>
      <c r="F922" s="29"/>
      <c r="G922" s="29"/>
      <c r="H922" s="29"/>
      <c r="I922" s="29"/>
      <c r="J922" s="29"/>
      <c r="K922" s="29"/>
      <c r="L922" s="29"/>
      <c r="M922" s="29"/>
      <c r="N922" s="29"/>
    </row>
    <row r="923" spans="2:14" x14ac:dyDescent="0.3">
      <c r="B923" s="26"/>
      <c r="C923" s="29"/>
      <c r="D923" s="29"/>
      <c r="E923" s="29"/>
      <c r="F923" s="29"/>
      <c r="G923" s="29"/>
      <c r="H923" s="29"/>
      <c r="I923" s="29"/>
      <c r="J923" s="29"/>
      <c r="K923" s="29"/>
      <c r="L923" s="29"/>
      <c r="M923" s="29"/>
      <c r="N923" s="29"/>
    </row>
    <row r="924" spans="2:14" x14ac:dyDescent="0.3">
      <c r="B924" s="26"/>
      <c r="C924" s="29"/>
      <c r="D924" s="29"/>
      <c r="E924" s="29"/>
      <c r="F924" s="29"/>
      <c r="G924" s="29"/>
      <c r="H924" s="29"/>
      <c r="I924" s="29"/>
      <c r="J924" s="29"/>
      <c r="K924" s="29"/>
      <c r="L924" s="29"/>
      <c r="M924" s="29"/>
      <c r="N924" s="29"/>
    </row>
    <row r="925" spans="2:14" x14ac:dyDescent="0.3">
      <c r="B925" s="26"/>
      <c r="C925" s="29"/>
      <c r="D925" s="29"/>
      <c r="E925" s="29"/>
      <c r="F925" s="29"/>
      <c r="G925" s="29"/>
      <c r="H925" s="29"/>
      <c r="I925" s="29"/>
      <c r="J925" s="29"/>
      <c r="K925" s="29"/>
      <c r="L925" s="29"/>
      <c r="M925" s="29"/>
      <c r="N925" s="29"/>
    </row>
    <row r="926" spans="2:14" x14ac:dyDescent="0.3">
      <c r="B926" s="26"/>
      <c r="C926" s="29"/>
      <c r="D926" s="29"/>
      <c r="E926" s="29"/>
      <c r="F926" s="29"/>
      <c r="G926" s="29"/>
      <c r="H926" s="29"/>
      <c r="I926" s="29"/>
      <c r="J926" s="29"/>
      <c r="K926" s="29"/>
      <c r="L926" s="29"/>
      <c r="M926" s="29"/>
      <c r="N926" s="29"/>
    </row>
    <row r="927" spans="2:14" x14ac:dyDescent="0.3">
      <c r="B927" s="26"/>
      <c r="C927" s="29"/>
      <c r="D927" s="29"/>
      <c r="E927" s="29"/>
      <c r="F927" s="29"/>
      <c r="G927" s="29"/>
      <c r="H927" s="29"/>
      <c r="I927" s="29"/>
      <c r="J927" s="29"/>
      <c r="K927" s="29"/>
      <c r="L927" s="29"/>
      <c r="M927" s="29"/>
      <c r="N927" s="29"/>
    </row>
    <row r="928" spans="2:14" x14ac:dyDescent="0.3">
      <c r="B928" s="26"/>
      <c r="C928" s="29"/>
      <c r="D928" s="29"/>
      <c r="E928" s="29"/>
      <c r="F928" s="29"/>
      <c r="G928" s="29"/>
      <c r="H928" s="29"/>
      <c r="I928" s="29"/>
      <c r="J928" s="29"/>
      <c r="K928" s="29"/>
      <c r="L928" s="29"/>
      <c r="M928" s="29"/>
      <c r="N928" s="29"/>
    </row>
    <row r="929" spans="2:14" x14ac:dyDescent="0.3">
      <c r="B929" s="26"/>
      <c r="C929" s="29"/>
      <c r="D929" s="29"/>
      <c r="E929" s="29"/>
      <c r="F929" s="29"/>
      <c r="G929" s="29"/>
      <c r="H929" s="29"/>
      <c r="I929" s="29"/>
      <c r="J929" s="29"/>
      <c r="K929" s="29"/>
      <c r="L929" s="29"/>
      <c r="M929" s="29"/>
      <c r="N929" s="29"/>
    </row>
    <row r="930" spans="2:14" x14ac:dyDescent="0.3">
      <c r="B930" s="26"/>
      <c r="C930" s="29"/>
      <c r="D930" s="29"/>
      <c r="E930" s="29"/>
      <c r="F930" s="29"/>
      <c r="G930" s="29"/>
      <c r="H930" s="29"/>
      <c r="I930" s="29"/>
      <c r="J930" s="29"/>
      <c r="K930" s="29"/>
      <c r="L930" s="29"/>
      <c r="M930" s="29"/>
      <c r="N930" s="29"/>
    </row>
    <row r="931" spans="2:14" x14ac:dyDescent="0.3">
      <c r="B931" s="26"/>
      <c r="C931" s="29"/>
      <c r="D931" s="29"/>
      <c r="E931" s="29"/>
      <c r="F931" s="29"/>
      <c r="G931" s="29"/>
      <c r="H931" s="29"/>
      <c r="I931" s="29"/>
      <c r="J931" s="29"/>
      <c r="K931" s="29"/>
      <c r="L931" s="29"/>
      <c r="M931" s="29"/>
      <c r="N931" s="29"/>
    </row>
    <row r="932" spans="2:14" x14ac:dyDescent="0.3">
      <c r="B932" s="26"/>
      <c r="C932" s="29"/>
      <c r="D932" s="29"/>
      <c r="E932" s="29"/>
      <c r="F932" s="29"/>
      <c r="G932" s="29"/>
      <c r="H932" s="29"/>
      <c r="I932" s="29"/>
      <c r="J932" s="29"/>
      <c r="K932" s="29"/>
      <c r="L932" s="29"/>
      <c r="M932" s="29"/>
      <c r="N932" s="29"/>
    </row>
    <row r="933" spans="2:14" x14ac:dyDescent="0.3">
      <c r="B933" s="26"/>
      <c r="C933" s="29"/>
      <c r="D933" s="29"/>
      <c r="E933" s="29"/>
      <c r="F933" s="29"/>
      <c r="G933" s="29"/>
      <c r="H933" s="29"/>
      <c r="I933" s="29"/>
      <c r="J933" s="29"/>
      <c r="K933" s="29"/>
      <c r="L933" s="29"/>
      <c r="M933" s="29"/>
      <c r="N933" s="29"/>
    </row>
    <row r="934" spans="2:14" x14ac:dyDescent="0.3">
      <c r="B934" s="26"/>
      <c r="C934" s="29"/>
      <c r="D934" s="29"/>
      <c r="E934" s="29"/>
      <c r="F934" s="29"/>
      <c r="G934" s="29"/>
      <c r="H934" s="29"/>
      <c r="I934" s="29"/>
      <c r="J934" s="29"/>
      <c r="K934" s="29"/>
      <c r="L934" s="29"/>
      <c r="M934" s="29"/>
      <c r="N934" s="29"/>
    </row>
    <row r="935" spans="2:14" x14ac:dyDescent="0.3">
      <c r="B935" s="26"/>
      <c r="C935" s="29"/>
      <c r="D935" s="29"/>
      <c r="E935" s="29"/>
      <c r="F935" s="29"/>
      <c r="G935" s="29"/>
      <c r="H935" s="29"/>
      <c r="I935" s="29"/>
      <c r="J935" s="29"/>
      <c r="K935" s="29"/>
      <c r="L935" s="29"/>
      <c r="M935" s="29"/>
      <c r="N935" s="29"/>
    </row>
    <row r="936" spans="2:14" x14ac:dyDescent="0.3">
      <c r="B936" s="26"/>
      <c r="C936" s="29"/>
      <c r="D936" s="29"/>
      <c r="E936" s="29"/>
      <c r="F936" s="29"/>
      <c r="G936" s="29"/>
      <c r="H936" s="29"/>
      <c r="I936" s="29"/>
      <c r="J936" s="29"/>
      <c r="K936" s="29"/>
      <c r="L936" s="29"/>
      <c r="M936" s="29"/>
      <c r="N936" s="29"/>
    </row>
    <row r="937" spans="2:14" x14ac:dyDescent="0.3">
      <c r="B937" s="26"/>
      <c r="C937" s="29"/>
      <c r="D937" s="29"/>
      <c r="E937" s="29"/>
      <c r="F937" s="29"/>
      <c r="G937" s="29"/>
      <c r="H937" s="29"/>
      <c r="I937" s="29"/>
      <c r="J937" s="29"/>
      <c r="K937" s="29"/>
      <c r="L937" s="29"/>
      <c r="M937" s="29"/>
      <c r="N937" s="29"/>
    </row>
    <row r="938" spans="2:14" x14ac:dyDescent="0.3">
      <c r="B938" s="26"/>
      <c r="C938" s="29"/>
      <c r="D938" s="29"/>
      <c r="E938" s="29"/>
      <c r="F938" s="29"/>
      <c r="G938" s="29"/>
      <c r="H938" s="29"/>
      <c r="I938" s="29"/>
      <c r="J938" s="29"/>
      <c r="K938" s="29"/>
      <c r="L938" s="29"/>
      <c r="M938" s="29"/>
      <c r="N938" s="29"/>
    </row>
    <row r="939" spans="2:14" x14ac:dyDescent="0.3">
      <c r="B939" s="26"/>
      <c r="C939" s="29"/>
      <c r="D939" s="29"/>
      <c r="E939" s="29"/>
      <c r="F939" s="29"/>
      <c r="G939" s="29"/>
      <c r="H939" s="29"/>
      <c r="I939" s="29"/>
      <c r="J939" s="29"/>
      <c r="K939" s="29"/>
      <c r="L939" s="29"/>
      <c r="M939" s="29"/>
      <c r="N939" s="29"/>
    </row>
    <row r="940" spans="2:14" x14ac:dyDescent="0.3">
      <c r="B940" s="26"/>
      <c r="C940" s="29"/>
      <c r="D940" s="29"/>
      <c r="E940" s="29"/>
      <c r="F940" s="29"/>
      <c r="G940" s="29"/>
      <c r="H940" s="29"/>
      <c r="I940" s="29"/>
      <c r="J940" s="29"/>
      <c r="K940" s="29"/>
      <c r="L940" s="29"/>
      <c r="M940" s="29"/>
      <c r="N940" s="29"/>
    </row>
    <row r="941" spans="2:14" x14ac:dyDescent="0.3">
      <c r="B941" s="26"/>
      <c r="C941" s="29"/>
      <c r="D941" s="29"/>
      <c r="E941" s="29"/>
      <c r="F941" s="29"/>
      <c r="G941" s="29"/>
      <c r="H941" s="29"/>
      <c r="I941" s="29"/>
      <c r="J941" s="29"/>
      <c r="K941" s="29"/>
      <c r="L941" s="29"/>
      <c r="M941" s="29"/>
      <c r="N941" s="29"/>
    </row>
    <row r="942" spans="2:14" x14ac:dyDescent="0.3">
      <c r="B942" s="26"/>
      <c r="C942" s="29"/>
      <c r="D942" s="29"/>
      <c r="E942" s="29"/>
      <c r="F942" s="29"/>
      <c r="G942" s="29"/>
      <c r="H942" s="29"/>
      <c r="I942" s="29"/>
      <c r="J942" s="29"/>
      <c r="K942" s="29"/>
      <c r="L942" s="29"/>
      <c r="M942" s="29"/>
      <c r="N942" s="29"/>
    </row>
    <row r="943" spans="2:14" x14ac:dyDescent="0.3">
      <c r="B943" s="26"/>
      <c r="C943" s="29"/>
      <c r="D943" s="29"/>
      <c r="E943" s="29"/>
      <c r="F943" s="29"/>
      <c r="G943" s="29"/>
      <c r="H943" s="29"/>
      <c r="I943" s="29"/>
      <c r="J943" s="29"/>
      <c r="K943" s="29"/>
      <c r="L943" s="29"/>
      <c r="M943" s="29"/>
      <c r="N943" s="29"/>
    </row>
    <row r="944" spans="2:14" x14ac:dyDescent="0.3">
      <c r="B944" s="26"/>
      <c r="C944" s="29"/>
      <c r="D944" s="29"/>
      <c r="E944" s="29"/>
      <c r="F944" s="29"/>
      <c r="G944" s="29"/>
      <c r="H944" s="29"/>
      <c r="I944" s="29"/>
      <c r="J944" s="29"/>
      <c r="K944" s="29"/>
      <c r="L944" s="29"/>
      <c r="M944" s="29"/>
      <c r="N944" s="29"/>
    </row>
    <row r="945" spans="2:14" x14ac:dyDescent="0.3">
      <c r="B945" s="26"/>
      <c r="C945" s="29"/>
      <c r="D945" s="29"/>
      <c r="E945" s="29"/>
      <c r="F945" s="29"/>
      <c r="G945" s="29"/>
      <c r="H945" s="29"/>
      <c r="I945" s="29"/>
      <c r="J945" s="29"/>
      <c r="K945" s="29"/>
      <c r="L945" s="29"/>
      <c r="M945" s="29"/>
      <c r="N945" s="29"/>
    </row>
    <row r="946" spans="2:14" x14ac:dyDescent="0.3">
      <c r="B946" s="26"/>
      <c r="C946" s="29"/>
      <c r="D946" s="29"/>
      <c r="E946" s="29"/>
      <c r="F946" s="29"/>
      <c r="G946" s="29"/>
      <c r="H946" s="29"/>
      <c r="I946" s="29"/>
      <c r="J946" s="29"/>
      <c r="K946" s="29"/>
      <c r="L946" s="29"/>
      <c r="M946" s="29"/>
      <c r="N946" s="29"/>
    </row>
    <row r="947" spans="2:14" x14ac:dyDescent="0.3">
      <c r="B947" s="26"/>
      <c r="C947" s="29"/>
      <c r="D947" s="29"/>
      <c r="E947" s="29"/>
      <c r="F947" s="29"/>
      <c r="G947" s="29"/>
      <c r="H947" s="29"/>
      <c r="I947" s="29"/>
      <c r="J947" s="29"/>
      <c r="K947" s="29"/>
      <c r="L947" s="29"/>
      <c r="M947" s="29"/>
      <c r="N947" s="29"/>
    </row>
    <row r="948" spans="2:14" x14ac:dyDescent="0.3">
      <c r="B948" s="26"/>
      <c r="C948" s="29"/>
      <c r="D948" s="29"/>
      <c r="E948" s="29"/>
      <c r="F948" s="29"/>
      <c r="G948" s="29"/>
      <c r="H948" s="29"/>
      <c r="I948" s="29"/>
      <c r="J948" s="29"/>
      <c r="K948" s="29"/>
      <c r="L948" s="29"/>
      <c r="M948" s="29"/>
      <c r="N948" s="29"/>
    </row>
    <row r="949" spans="2:14" x14ac:dyDescent="0.3">
      <c r="B949" s="26"/>
      <c r="C949" s="29"/>
      <c r="D949" s="29"/>
      <c r="E949" s="29"/>
      <c r="F949" s="29"/>
      <c r="G949" s="29"/>
      <c r="H949" s="29"/>
      <c r="I949" s="29"/>
      <c r="J949" s="29"/>
      <c r="K949" s="29"/>
      <c r="L949" s="29"/>
      <c r="M949" s="29"/>
      <c r="N949" s="29"/>
    </row>
    <row r="950" spans="2:14" x14ac:dyDescent="0.3">
      <c r="B950" s="26"/>
      <c r="C950" s="29"/>
      <c r="D950" s="29"/>
      <c r="E950" s="29"/>
      <c r="F950" s="29"/>
      <c r="G950" s="29"/>
      <c r="H950" s="29"/>
      <c r="I950" s="29"/>
      <c r="J950" s="29"/>
      <c r="K950" s="29"/>
      <c r="L950" s="29"/>
      <c r="M950" s="29"/>
      <c r="N950" s="29"/>
    </row>
    <row r="951" spans="2:14" x14ac:dyDescent="0.3">
      <c r="B951" s="26"/>
      <c r="C951" s="29"/>
      <c r="D951" s="29"/>
      <c r="E951" s="29"/>
      <c r="F951" s="29"/>
      <c r="G951" s="29"/>
      <c r="H951" s="29"/>
      <c r="I951" s="29"/>
      <c r="J951" s="29"/>
      <c r="K951" s="29"/>
      <c r="L951" s="29"/>
      <c r="M951" s="29"/>
      <c r="N951" s="29"/>
    </row>
    <row r="952" spans="2:14" x14ac:dyDescent="0.3">
      <c r="B952" s="26"/>
      <c r="C952" s="29"/>
      <c r="D952" s="29"/>
      <c r="E952" s="29"/>
      <c r="F952" s="29"/>
      <c r="G952" s="29"/>
      <c r="H952" s="29"/>
      <c r="I952" s="29"/>
      <c r="J952" s="29"/>
      <c r="K952" s="29"/>
      <c r="L952" s="29"/>
      <c r="M952" s="29"/>
      <c r="N952" s="29"/>
    </row>
    <row r="953" spans="2:14" x14ac:dyDescent="0.3">
      <c r="B953" s="26"/>
      <c r="C953" s="29"/>
      <c r="D953" s="29"/>
      <c r="E953" s="29"/>
      <c r="F953" s="29"/>
      <c r="G953" s="29"/>
      <c r="H953" s="29"/>
      <c r="I953" s="29"/>
      <c r="J953" s="29"/>
      <c r="K953" s="29"/>
      <c r="L953" s="29"/>
      <c r="M953" s="29"/>
      <c r="N953" s="29"/>
    </row>
    <row r="954" spans="2:14" x14ac:dyDescent="0.3">
      <c r="B954" s="26"/>
      <c r="C954" s="29"/>
      <c r="D954" s="29"/>
      <c r="E954" s="29"/>
      <c r="F954" s="29"/>
      <c r="G954" s="29"/>
      <c r="H954" s="29"/>
      <c r="I954" s="29"/>
      <c r="J954" s="29"/>
      <c r="K954" s="29"/>
      <c r="L954" s="29"/>
      <c r="M954" s="29"/>
      <c r="N954" s="29"/>
    </row>
    <row r="955" spans="2:14" x14ac:dyDescent="0.3">
      <c r="B955" s="26"/>
      <c r="C955" s="29"/>
      <c r="D955" s="29"/>
      <c r="E955" s="29"/>
      <c r="F955" s="29"/>
      <c r="G955" s="29"/>
      <c r="H955" s="29"/>
      <c r="I955" s="29"/>
      <c r="J955" s="29"/>
      <c r="K955" s="29"/>
      <c r="L955" s="29"/>
      <c r="M955" s="29"/>
      <c r="N955" s="29"/>
    </row>
    <row r="956" spans="2:14" x14ac:dyDescent="0.3">
      <c r="B956" s="26"/>
      <c r="C956" s="29"/>
      <c r="D956" s="29"/>
      <c r="E956" s="29"/>
      <c r="F956" s="29"/>
      <c r="G956" s="29"/>
      <c r="H956" s="29"/>
      <c r="I956" s="29"/>
      <c r="J956" s="29"/>
      <c r="K956" s="29"/>
      <c r="L956" s="29"/>
      <c r="M956" s="29"/>
      <c r="N956" s="29"/>
    </row>
    <row r="957" spans="2:14" x14ac:dyDescent="0.3">
      <c r="B957" s="26"/>
      <c r="C957" s="29"/>
      <c r="D957" s="29"/>
      <c r="E957" s="29"/>
      <c r="F957" s="29"/>
      <c r="G957" s="29"/>
      <c r="H957" s="29"/>
      <c r="I957" s="29"/>
      <c r="J957" s="29"/>
      <c r="K957" s="29"/>
      <c r="L957" s="29"/>
      <c r="M957" s="29"/>
      <c r="N957" s="29"/>
    </row>
    <row r="958" spans="2:14" x14ac:dyDescent="0.3">
      <c r="B958" s="26"/>
      <c r="C958" s="29"/>
      <c r="D958" s="29"/>
      <c r="E958" s="29"/>
      <c r="F958" s="29"/>
      <c r="G958" s="29"/>
      <c r="H958" s="29"/>
      <c r="I958" s="29"/>
      <c r="J958" s="29"/>
      <c r="K958" s="29"/>
      <c r="L958" s="29"/>
      <c r="M958" s="29"/>
      <c r="N958" s="29"/>
    </row>
    <row r="959" spans="2:14" x14ac:dyDescent="0.3">
      <c r="B959" s="26"/>
      <c r="C959" s="29"/>
      <c r="D959" s="29"/>
      <c r="E959" s="29"/>
      <c r="F959" s="29"/>
      <c r="G959" s="29"/>
      <c r="H959" s="29"/>
      <c r="I959" s="29"/>
      <c r="J959" s="29"/>
      <c r="K959" s="29"/>
      <c r="L959" s="29"/>
      <c r="M959" s="29"/>
      <c r="N959" s="29"/>
    </row>
    <row r="960" spans="2:14" x14ac:dyDescent="0.3">
      <c r="B960" s="26"/>
      <c r="C960" s="29"/>
      <c r="D960" s="29"/>
      <c r="E960" s="29"/>
      <c r="F960" s="29"/>
      <c r="G960" s="29"/>
      <c r="H960" s="29"/>
      <c r="I960" s="29"/>
      <c r="J960" s="29"/>
      <c r="K960" s="29"/>
      <c r="L960" s="29"/>
      <c r="M960" s="29"/>
      <c r="N960" s="29"/>
    </row>
    <row r="961" spans="2:14" x14ac:dyDescent="0.3">
      <c r="B961" s="26"/>
      <c r="C961" s="29"/>
      <c r="D961" s="29"/>
      <c r="E961" s="29"/>
      <c r="F961" s="29"/>
      <c r="G961" s="29"/>
      <c r="H961" s="29"/>
      <c r="I961" s="29"/>
      <c r="J961" s="29"/>
      <c r="K961" s="29"/>
      <c r="L961" s="29"/>
      <c r="M961" s="29"/>
      <c r="N961" s="29"/>
    </row>
    <row r="962" spans="2:14" x14ac:dyDescent="0.3">
      <c r="B962" s="26"/>
      <c r="C962" s="29"/>
      <c r="D962" s="29"/>
      <c r="E962" s="29"/>
      <c r="F962" s="29"/>
      <c r="G962" s="29"/>
      <c r="H962" s="29"/>
      <c r="I962" s="29"/>
      <c r="J962" s="29"/>
      <c r="K962" s="29"/>
      <c r="L962" s="29"/>
      <c r="M962" s="29"/>
      <c r="N962" s="29"/>
    </row>
    <row r="963" spans="2:14" x14ac:dyDescent="0.3">
      <c r="B963" s="26"/>
      <c r="C963" s="29"/>
      <c r="D963" s="29"/>
      <c r="E963" s="29"/>
      <c r="F963" s="29"/>
      <c r="G963" s="29"/>
      <c r="H963" s="29"/>
      <c r="I963" s="29"/>
      <c r="J963" s="29"/>
      <c r="K963" s="29"/>
      <c r="L963" s="29"/>
      <c r="M963" s="29"/>
      <c r="N963" s="29"/>
    </row>
    <row r="964" spans="2:14" x14ac:dyDescent="0.3">
      <c r="B964" s="26"/>
      <c r="C964" s="29"/>
      <c r="D964" s="29"/>
      <c r="E964" s="29"/>
      <c r="F964" s="29"/>
      <c r="G964" s="29"/>
      <c r="H964" s="29"/>
      <c r="I964" s="29"/>
      <c r="J964" s="29"/>
      <c r="K964" s="29"/>
      <c r="L964" s="29"/>
      <c r="M964" s="29"/>
      <c r="N964" s="29"/>
    </row>
    <row r="965" spans="2:14" x14ac:dyDescent="0.3">
      <c r="B965" s="26"/>
      <c r="C965" s="29"/>
      <c r="D965" s="29"/>
      <c r="E965" s="29"/>
      <c r="F965" s="29"/>
      <c r="G965" s="29"/>
      <c r="H965" s="29"/>
      <c r="I965" s="29"/>
      <c r="J965" s="29"/>
      <c r="K965" s="29"/>
      <c r="L965" s="29"/>
      <c r="M965" s="29"/>
      <c r="N965" s="29"/>
    </row>
    <row r="966" spans="2:14" x14ac:dyDescent="0.3">
      <c r="B966" s="26"/>
      <c r="C966" s="29"/>
      <c r="D966" s="29"/>
      <c r="E966" s="29"/>
      <c r="F966" s="29"/>
      <c r="G966" s="29"/>
      <c r="H966" s="29"/>
      <c r="I966" s="29"/>
      <c r="J966" s="29"/>
      <c r="K966" s="29"/>
      <c r="L966" s="29"/>
      <c r="M966" s="29"/>
      <c r="N966" s="29"/>
    </row>
    <row r="967" spans="2:14" x14ac:dyDescent="0.3">
      <c r="B967" s="26"/>
      <c r="C967" s="29"/>
      <c r="D967" s="29"/>
      <c r="E967" s="29"/>
      <c r="F967" s="29"/>
      <c r="G967" s="29"/>
      <c r="H967" s="29"/>
      <c r="I967" s="29"/>
      <c r="J967" s="29"/>
      <c r="K967" s="29"/>
      <c r="L967" s="29"/>
      <c r="M967" s="29"/>
      <c r="N967" s="29"/>
    </row>
    <row r="968" spans="2:14" x14ac:dyDescent="0.3">
      <c r="B968" s="26"/>
      <c r="C968" s="29"/>
      <c r="D968" s="29"/>
      <c r="E968" s="29"/>
      <c r="F968" s="29"/>
      <c r="G968" s="29"/>
      <c r="H968" s="29"/>
      <c r="I968" s="29"/>
      <c r="J968" s="29"/>
      <c r="K968" s="29"/>
      <c r="L968" s="29"/>
      <c r="M968" s="29"/>
      <c r="N968" s="29"/>
    </row>
    <row r="969" spans="2:14" x14ac:dyDescent="0.3">
      <c r="B969" s="26"/>
      <c r="C969" s="29"/>
      <c r="D969" s="29"/>
      <c r="E969" s="29"/>
      <c r="F969" s="29"/>
      <c r="G969" s="29"/>
      <c r="H969" s="29"/>
      <c r="I969" s="29"/>
      <c r="J969" s="29"/>
      <c r="K969" s="29"/>
      <c r="L969" s="29"/>
      <c r="M969" s="29"/>
      <c r="N969" s="29"/>
    </row>
    <row r="970" spans="2:14" x14ac:dyDescent="0.3">
      <c r="B970" s="26"/>
      <c r="C970" s="29"/>
      <c r="D970" s="29"/>
      <c r="E970" s="29"/>
      <c r="F970" s="29"/>
      <c r="G970" s="29"/>
      <c r="H970" s="29"/>
      <c r="I970" s="29"/>
      <c r="J970" s="29"/>
      <c r="K970" s="29"/>
      <c r="L970" s="29"/>
      <c r="M970" s="29"/>
      <c r="N970" s="29"/>
    </row>
    <row r="971" spans="2:14" x14ac:dyDescent="0.3">
      <c r="B971" s="26"/>
      <c r="C971" s="29"/>
      <c r="D971" s="29"/>
      <c r="E971" s="29"/>
      <c r="F971" s="29"/>
      <c r="G971" s="29"/>
      <c r="H971" s="29"/>
      <c r="I971" s="29"/>
      <c r="J971" s="29"/>
      <c r="K971" s="29"/>
      <c r="L971" s="29"/>
      <c r="M971" s="29"/>
      <c r="N971" s="29"/>
    </row>
    <row r="972" spans="2:14" x14ac:dyDescent="0.3">
      <c r="B972" s="26"/>
      <c r="C972" s="29"/>
      <c r="D972" s="29"/>
      <c r="E972" s="29"/>
      <c r="F972" s="29"/>
      <c r="G972" s="29"/>
      <c r="H972" s="29"/>
      <c r="I972" s="29"/>
      <c r="J972" s="29"/>
      <c r="K972" s="29"/>
      <c r="L972" s="29"/>
      <c r="M972" s="29"/>
      <c r="N972" s="29"/>
    </row>
    <row r="973" spans="2:14" x14ac:dyDescent="0.3">
      <c r="B973" s="26"/>
      <c r="C973" s="29"/>
      <c r="D973" s="29"/>
      <c r="E973" s="29"/>
      <c r="F973" s="29"/>
      <c r="G973" s="29"/>
      <c r="H973" s="29"/>
      <c r="I973" s="29"/>
      <c r="J973" s="29"/>
      <c r="K973" s="29"/>
      <c r="L973" s="29"/>
      <c r="M973" s="29"/>
      <c r="N973" s="29"/>
    </row>
    <row r="974" spans="2:14" x14ac:dyDescent="0.3">
      <c r="B974" s="26"/>
      <c r="C974" s="29"/>
      <c r="D974" s="29"/>
      <c r="E974" s="29"/>
      <c r="F974" s="29"/>
      <c r="G974" s="29"/>
      <c r="H974" s="29"/>
      <c r="I974" s="29"/>
      <c r="J974" s="29"/>
      <c r="K974" s="29"/>
      <c r="L974" s="29"/>
      <c r="M974" s="29"/>
      <c r="N974" s="29"/>
    </row>
    <row r="975" spans="2:14" x14ac:dyDescent="0.3">
      <c r="B975" s="26"/>
      <c r="C975" s="29"/>
      <c r="D975" s="29"/>
      <c r="E975" s="29"/>
      <c r="F975" s="29"/>
      <c r="G975" s="29"/>
      <c r="H975" s="29"/>
      <c r="I975" s="29"/>
      <c r="J975" s="29"/>
      <c r="K975" s="29"/>
      <c r="L975" s="29"/>
      <c r="M975" s="29"/>
      <c r="N975" s="29"/>
    </row>
    <row r="976" spans="2:14" x14ac:dyDescent="0.3">
      <c r="B976" s="26"/>
      <c r="C976" s="29"/>
      <c r="D976" s="29"/>
      <c r="E976" s="29"/>
      <c r="F976" s="29"/>
      <c r="G976" s="29"/>
      <c r="H976" s="29"/>
      <c r="I976" s="29"/>
      <c r="J976" s="29"/>
      <c r="K976" s="29"/>
      <c r="L976" s="29"/>
      <c r="M976" s="29"/>
      <c r="N976" s="29"/>
    </row>
    <row r="977" spans="2:14" x14ac:dyDescent="0.3">
      <c r="B977" s="26"/>
      <c r="C977" s="29"/>
      <c r="D977" s="29"/>
      <c r="E977" s="29"/>
      <c r="F977" s="29"/>
      <c r="G977" s="29"/>
      <c r="H977" s="29"/>
      <c r="I977" s="29"/>
      <c r="J977" s="29"/>
      <c r="K977" s="29"/>
      <c r="L977" s="29"/>
      <c r="M977" s="29"/>
      <c r="N977" s="29"/>
    </row>
    <row r="978" spans="2:14" x14ac:dyDescent="0.3">
      <c r="B978" s="26"/>
      <c r="C978" s="29"/>
      <c r="D978" s="29"/>
      <c r="E978" s="29"/>
      <c r="F978" s="29"/>
      <c r="G978" s="29"/>
      <c r="H978" s="29"/>
      <c r="I978" s="29"/>
      <c r="J978" s="29"/>
      <c r="K978" s="29"/>
      <c r="L978" s="29"/>
      <c r="M978" s="29"/>
      <c r="N978" s="29"/>
    </row>
    <row r="979" spans="2:14" x14ac:dyDescent="0.3">
      <c r="B979" s="26"/>
      <c r="C979" s="29"/>
      <c r="D979" s="29"/>
      <c r="E979" s="29"/>
      <c r="F979" s="29"/>
      <c r="G979" s="29"/>
      <c r="H979" s="29"/>
      <c r="I979" s="29"/>
      <c r="J979" s="29"/>
      <c r="K979" s="29"/>
      <c r="L979" s="29"/>
      <c r="M979" s="29"/>
      <c r="N979" s="29"/>
    </row>
    <row r="980" spans="2:14" x14ac:dyDescent="0.3">
      <c r="B980" s="26"/>
      <c r="C980" s="29"/>
      <c r="D980" s="29"/>
      <c r="E980" s="29"/>
      <c r="F980" s="29"/>
      <c r="G980" s="29"/>
      <c r="H980" s="29"/>
      <c r="I980" s="29"/>
      <c r="J980" s="29"/>
      <c r="K980" s="29"/>
      <c r="L980" s="29"/>
      <c r="M980" s="29"/>
      <c r="N980" s="29"/>
    </row>
    <row r="981" spans="2:14" x14ac:dyDescent="0.3">
      <c r="B981" s="26"/>
      <c r="C981" s="29"/>
      <c r="D981" s="29"/>
      <c r="E981" s="29"/>
      <c r="F981" s="29"/>
      <c r="G981" s="29"/>
      <c r="H981" s="29"/>
      <c r="I981" s="29"/>
      <c r="J981" s="29"/>
      <c r="K981" s="29"/>
      <c r="L981" s="29"/>
      <c r="M981" s="29"/>
      <c r="N981" s="29"/>
    </row>
    <row r="982" spans="2:14" x14ac:dyDescent="0.3">
      <c r="B982" s="26"/>
      <c r="C982" s="29"/>
      <c r="D982" s="29"/>
      <c r="E982" s="29"/>
      <c r="F982" s="29"/>
      <c r="G982" s="29"/>
      <c r="H982" s="29"/>
      <c r="I982" s="29"/>
      <c r="J982" s="29"/>
      <c r="K982" s="29"/>
      <c r="L982" s="29"/>
      <c r="M982" s="29"/>
      <c r="N982" s="29"/>
    </row>
    <row r="983" spans="2:14" x14ac:dyDescent="0.3">
      <c r="B983" s="26"/>
      <c r="C983" s="29"/>
      <c r="D983" s="29"/>
      <c r="E983" s="29"/>
      <c r="F983" s="29"/>
      <c r="G983" s="29"/>
      <c r="H983" s="29"/>
      <c r="I983" s="29"/>
      <c r="J983" s="29"/>
      <c r="K983" s="29"/>
      <c r="L983" s="29"/>
      <c r="M983" s="29"/>
      <c r="N983" s="29"/>
    </row>
    <row r="984" spans="2:14" x14ac:dyDescent="0.3">
      <c r="B984" s="26"/>
      <c r="C984" s="29"/>
      <c r="D984" s="29"/>
      <c r="E984" s="29"/>
      <c r="F984" s="29"/>
      <c r="G984" s="29"/>
      <c r="H984" s="29"/>
      <c r="I984" s="29"/>
      <c r="J984" s="29"/>
      <c r="K984" s="29"/>
      <c r="L984" s="29"/>
      <c r="M984" s="29"/>
      <c r="N984" s="29"/>
    </row>
    <row r="985" spans="2:14" x14ac:dyDescent="0.3">
      <c r="B985" s="26"/>
      <c r="C985" s="29"/>
      <c r="D985" s="29"/>
      <c r="E985" s="29"/>
      <c r="F985" s="29"/>
      <c r="G985" s="29"/>
      <c r="H985" s="29"/>
      <c r="I985" s="29"/>
      <c r="J985" s="29"/>
      <c r="K985" s="29"/>
      <c r="L985" s="29"/>
      <c r="M985" s="29"/>
      <c r="N985" s="29"/>
    </row>
    <row r="986" spans="2:14" x14ac:dyDescent="0.3">
      <c r="B986" s="26"/>
      <c r="C986" s="29"/>
      <c r="D986" s="29"/>
      <c r="E986" s="29"/>
      <c r="F986" s="29"/>
      <c r="G986" s="29"/>
      <c r="H986" s="29"/>
      <c r="I986" s="29"/>
      <c r="J986" s="29"/>
      <c r="K986" s="29"/>
      <c r="L986" s="29"/>
      <c r="M986" s="29"/>
      <c r="N986" s="29"/>
    </row>
    <row r="987" spans="2:14" x14ac:dyDescent="0.3">
      <c r="B987" s="26"/>
      <c r="C987" s="29"/>
      <c r="D987" s="29"/>
      <c r="E987" s="29"/>
      <c r="F987" s="29"/>
      <c r="G987" s="29"/>
      <c r="H987" s="29"/>
      <c r="I987" s="29"/>
      <c r="J987" s="29"/>
      <c r="K987" s="29"/>
      <c r="L987" s="29"/>
      <c r="M987" s="29"/>
      <c r="N987" s="29"/>
    </row>
    <row r="988" spans="2:14" x14ac:dyDescent="0.3">
      <c r="B988" s="26"/>
      <c r="C988" s="29"/>
      <c r="D988" s="29"/>
      <c r="E988" s="29"/>
      <c r="F988" s="29"/>
      <c r="G988" s="29"/>
      <c r="H988" s="29"/>
      <c r="I988" s="29"/>
      <c r="J988" s="29"/>
      <c r="K988" s="29"/>
      <c r="L988" s="29"/>
      <c r="M988" s="29"/>
      <c r="N988" s="29"/>
    </row>
    <row r="989" spans="2:14" x14ac:dyDescent="0.3">
      <c r="B989" s="26"/>
      <c r="C989" s="29"/>
      <c r="D989" s="29"/>
      <c r="E989" s="29"/>
      <c r="F989" s="29"/>
      <c r="G989" s="29"/>
      <c r="H989" s="29"/>
      <c r="I989" s="29"/>
      <c r="J989" s="29"/>
      <c r="K989" s="29"/>
      <c r="L989" s="29"/>
      <c r="M989" s="29"/>
      <c r="N989" s="29"/>
    </row>
    <row r="990" spans="2:14" x14ac:dyDescent="0.3">
      <c r="B990" s="26"/>
      <c r="C990" s="29"/>
      <c r="D990" s="29"/>
      <c r="E990" s="29"/>
      <c r="F990" s="29"/>
      <c r="G990" s="29"/>
      <c r="H990" s="29"/>
      <c r="I990" s="29"/>
      <c r="J990" s="29"/>
      <c r="K990" s="29"/>
      <c r="L990" s="29"/>
      <c r="M990" s="29"/>
      <c r="N990" s="29"/>
    </row>
    <row r="991" spans="2:14" x14ac:dyDescent="0.3">
      <c r="B991" s="26"/>
      <c r="C991" s="29"/>
      <c r="D991" s="29"/>
      <c r="E991" s="29"/>
      <c r="F991" s="29"/>
      <c r="G991" s="29"/>
      <c r="H991" s="29"/>
      <c r="I991" s="29"/>
      <c r="J991" s="29"/>
      <c r="K991" s="29"/>
      <c r="L991" s="29"/>
      <c r="M991" s="29"/>
      <c r="N991" s="29"/>
    </row>
    <row r="992" spans="2:14" x14ac:dyDescent="0.3">
      <c r="B992" s="26"/>
      <c r="C992" s="29"/>
      <c r="D992" s="29"/>
      <c r="E992" s="29"/>
      <c r="F992" s="29"/>
      <c r="G992" s="29"/>
      <c r="H992" s="29"/>
      <c r="I992" s="29"/>
      <c r="J992" s="29"/>
      <c r="K992" s="29"/>
      <c r="L992" s="29"/>
      <c r="M992" s="29"/>
      <c r="N992" s="29"/>
    </row>
    <row r="993" spans="2:14" x14ac:dyDescent="0.3">
      <c r="B993" s="26"/>
      <c r="C993" s="29"/>
      <c r="D993" s="29"/>
      <c r="E993" s="29"/>
      <c r="F993" s="29"/>
      <c r="G993" s="29"/>
      <c r="H993" s="29"/>
      <c r="I993" s="29"/>
      <c r="J993" s="29"/>
      <c r="K993" s="29"/>
      <c r="L993" s="29"/>
      <c r="M993" s="29"/>
      <c r="N993" s="29"/>
    </row>
    <row r="994" spans="2:14" x14ac:dyDescent="0.3">
      <c r="B994" s="26"/>
      <c r="C994" s="29"/>
      <c r="D994" s="29"/>
      <c r="E994" s="29"/>
      <c r="F994" s="29"/>
      <c r="G994" s="29"/>
      <c r="H994" s="29"/>
      <c r="I994" s="29"/>
      <c r="J994" s="29"/>
      <c r="K994" s="29"/>
      <c r="L994" s="29"/>
      <c r="M994" s="29"/>
      <c r="N994" s="29"/>
    </row>
    <row r="995" spans="2:14" x14ac:dyDescent="0.3">
      <c r="B995" s="26"/>
      <c r="C995" s="29"/>
      <c r="D995" s="29"/>
      <c r="E995" s="29"/>
      <c r="F995" s="29"/>
      <c r="G995" s="29"/>
      <c r="H995" s="29"/>
      <c r="I995" s="29"/>
      <c r="J995" s="29"/>
      <c r="K995" s="29"/>
      <c r="L995" s="29"/>
      <c r="M995" s="29"/>
      <c r="N995" s="29"/>
    </row>
    <row r="996" spans="2:14" x14ac:dyDescent="0.3">
      <c r="B996" s="26"/>
      <c r="C996" s="29"/>
      <c r="D996" s="29"/>
      <c r="E996" s="29"/>
      <c r="F996" s="29"/>
      <c r="G996" s="29"/>
      <c r="H996" s="29"/>
      <c r="I996" s="29"/>
      <c r="J996" s="29"/>
      <c r="K996" s="29"/>
      <c r="L996" s="29"/>
      <c r="M996" s="29"/>
      <c r="N996" s="29"/>
    </row>
    <row r="997" spans="2:14" x14ac:dyDescent="0.3">
      <c r="B997" s="26"/>
      <c r="C997" s="29"/>
      <c r="D997" s="29"/>
      <c r="E997" s="29"/>
      <c r="F997" s="29"/>
      <c r="G997" s="29"/>
      <c r="H997" s="29"/>
      <c r="I997" s="29"/>
      <c r="J997" s="29"/>
      <c r="K997" s="29"/>
      <c r="L997" s="29"/>
      <c r="M997" s="29"/>
      <c r="N997" s="29"/>
    </row>
    <row r="998" spans="2:14" x14ac:dyDescent="0.3">
      <c r="B998" s="26"/>
      <c r="C998" s="29"/>
      <c r="D998" s="29"/>
      <c r="E998" s="29"/>
      <c r="F998" s="29"/>
      <c r="G998" s="29"/>
      <c r="H998" s="29"/>
      <c r="I998" s="29"/>
      <c r="J998" s="29"/>
      <c r="K998" s="29"/>
      <c r="L998" s="29"/>
      <c r="M998" s="29"/>
      <c r="N998" s="29"/>
    </row>
    <row r="999" spans="2:14" x14ac:dyDescent="0.3">
      <c r="B999" s="26"/>
      <c r="C999" s="29"/>
      <c r="D999" s="29"/>
      <c r="E999" s="29"/>
      <c r="F999" s="29"/>
      <c r="G999" s="29"/>
      <c r="H999" s="29"/>
      <c r="I999" s="29"/>
      <c r="J999" s="29"/>
      <c r="K999" s="29"/>
      <c r="L999" s="29"/>
      <c r="M999" s="29"/>
      <c r="N999" s="29"/>
    </row>
    <row r="1000" spans="2:14" x14ac:dyDescent="0.3">
      <c r="B1000" s="26"/>
      <c r="C1000" s="29"/>
      <c r="D1000" s="29"/>
      <c r="E1000" s="29"/>
      <c r="F1000" s="29"/>
      <c r="G1000" s="29"/>
      <c r="H1000" s="29"/>
      <c r="I1000" s="29"/>
      <c r="J1000" s="29"/>
      <c r="K1000" s="29"/>
      <c r="L1000" s="29"/>
      <c r="M1000" s="29"/>
      <c r="N1000" s="29"/>
    </row>
    <row r="1001" spans="2:14" x14ac:dyDescent="0.3">
      <c r="B1001" s="26"/>
      <c r="C1001" s="29"/>
      <c r="D1001" s="29"/>
      <c r="E1001" s="29"/>
      <c r="F1001" s="29"/>
      <c r="G1001" s="29"/>
      <c r="H1001" s="29"/>
      <c r="I1001" s="29"/>
      <c r="J1001" s="29"/>
      <c r="K1001" s="29"/>
      <c r="L1001" s="29"/>
      <c r="M1001" s="29"/>
      <c r="N1001" s="29"/>
    </row>
    <row r="1002" spans="2:14" x14ac:dyDescent="0.3">
      <c r="B1002" s="26"/>
      <c r="C1002" s="29"/>
      <c r="D1002" s="29"/>
      <c r="E1002" s="29"/>
      <c r="F1002" s="29"/>
      <c r="G1002" s="29"/>
      <c r="H1002" s="29"/>
      <c r="I1002" s="29"/>
      <c r="J1002" s="29"/>
      <c r="K1002" s="29"/>
      <c r="L1002" s="29"/>
      <c r="M1002" s="29"/>
      <c r="N1002" s="29"/>
    </row>
    <row r="1003" spans="2:14" x14ac:dyDescent="0.3">
      <c r="B1003" s="26"/>
      <c r="C1003" s="29"/>
      <c r="D1003" s="29"/>
      <c r="E1003" s="29"/>
      <c r="F1003" s="29"/>
      <c r="G1003" s="29"/>
      <c r="H1003" s="29"/>
      <c r="I1003" s="29"/>
      <c r="J1003" s="29"/>
      <c r="K1003" s="29"/>
      <c r="L1003" s="29"/>
      <c r="M1003" s="29"/>
      <c r="N1003" s="29"/>
    </row>
    <row r="1004" spans="2:14" x14ac:dyDescent="0.3">
      <c r="B1004" s="26"/>
      <c r="C1004" s="29"/>
      <c r="D1004" s="29"/>
      <c r="E1004" s="29"/>
      <c r="F1004" s="29"/>
      <c r="G1004" s="29"/>
      <c r="H1004" s="29"/>
      <c r="I1004" s="29"/>
      <c r="J1004" s="29"/>
      <c r="K1004" s="29"/>
      <c r="L1004" s="29"/>
      <c r="M1004" s="29"/>
      <c r="N1004" s="29"/>
    </row>
    <row r="1005" spans="2:14" x14ac:dyDescent="0.3">
      <c r="B1005" s="26"/>
      <c r="C1005" s="29"/>
      <c r="D1005" s="29"/>
      <c r="E1005" s="29"/>
      <c r="F1005" s="29"/>
      <c r="G1005" s="29"/>
      <c r="H1005" s="29"/>
      <c r="I1005" s="29"/>
      <c r="J1005" s="29"/>
      <c r="K1005" s="29"/>
      <c r="L1005" s="29"/>
      <c r="M1005" s="29"/>
      <c r="N1005" s="29"/>
    </row>
    <row r="1006" spans="2:14" x14ac:dyDescent="0.3">
      <c r="B1006" s="26"/>
      <c r="C1006" s="29"/>
      <c r="D1006" s="29"/>
      <c r="E1006" s="29"/>
      <c r="F1006" s="29"/>
      <c r="G1006" s="29"/>
      <c r="H1006" s="29"/>
      <c r="I1006" s="29"/>
      <c r="J1006" s="29"/>
      <c r="K1006" s="29"/>
      <c r="L1006" s="29"/>
      <c r="M1006" s="29"/>
      <c r="N1006" s="29"/>
    </row>
    <row r="1007" spans="2:14" x14ac:dyDescent="0.3">
      <c r="B1007" s="26"/>
      <c r="C1007" s="29"/>
      <c r="D1007" s="29"/>
      <c r="E1007" s="29"/>
      <c r="F1007" s="29"/>
      <c r="G1007" s="29"/>
      <c r="H1007" s="29"/>
      <c r="I1007" s="29"/>
      <c r="J1007" s="29"/>
      <c r="K1007" s="29"/>
      <c r="L1007" s="29"/>
      <c r="M1007" s="29"/>
      <c r="N1007" s="29"/>
    </row>
    <row r="1008" spans="2:14" x14ac:dyDescent="0.3">
      <c r="B1008" s="26"/>
      <c r="C1008" s="29"/>
      <c r="D1008" s="29"/>
      <c r="E1008" s="29"/>
      <c r="F1008" s="29"/>
      <c r="G1008" s="29"/>
      <c r="H1008" s="29"/>
      <c r="I1008" s="29"/>
      <c r="J1008" s="29"/>
      <c r="K1008" s="29"/>
      <c r="L1008" s="29"/>
      <c r="M1008" s="29"/>
      <c r="N1008" s="29"/>
    </row>
    <row r="1009" spans="2:14" x14ac:dyDescent="0.3">
      <c r="B1009" s="26"/>
      <c r="C1009" s="29"/>
      <c r="D1009" s="29"/>
      <c r="E1009" s="29"/>
      <c r="F1009" s="29"/>
      <c r="G1009" s="29"/>
      <c r="H1009" s="29"/>
      <c r="I1009" s="29"/>
      <c r="J1009" s="29"/>
      <c r="K1009" s="29"/>
      <c r="L1009" s="29"/>
      <c r="M1009" s="29"/>
      <c r="N1009" s="29"/>
    </row>
    <row r="1010" spans="2:14" x14ac:dyDescent="0.3">
      <c r="B1010" s="26"/>
      <c r="C1010" s="29"/>
      <c r="D1010" s="29"/>
      <c r="E1010" s="29"/>
      <c r="F1010" s="29"/>
      <c r="G1010" s="29"/>
      <c r="H1010" s="29"/>
      <c r="I1010" s="29"/>
      <c r="J1010" s="29"/>
      <c r="K1010" s="29"/>
      <c r="L1010" s="29"/>
      <c r="M1010" s="29"/>
      <c r="N1010" s="29"/>
    </row>
    <row r="1011" spans="2:14" x14ac:dyDescent="0.3">
      <c r="B1011" s="26"/>
      <c r="C1011" s="29"/>
      <c r="D1011" s="29"/>
      <c r="E1011" s="29"/>
      <c r="F1011" s="29"/>
      <c r="G1011" s="29"/>
      <c r="H1011" s="29"/>
      <c r="I1011" s="29"/>
      <c r="J1011" s="29"/>
      <c r="K1011" s="29"/>
      <c r="L1011" s="29"/>
      <c r="M1011" s="29"/>
      <c r="N1011" s="29"/>
    </row>
    <row r="1012" spans="2:14" x14ac:dyDescent="0.3">
      <c r="B1012" s="26"/>
      <c r="C1012" s="29"/>
      <c r="D1012" s="29"/>
      <c r="E1012" s="29"/>
      <c r="F1012" s="29"/>
      <c r="G1012" s="29"/>
      <c r="H1012" s="29"/>
      <c r="I1012" s="29"/>
      <c r="J1012" s="29"/>
      <c r="K1012" s="29"/>
      <c r="L1012" s="29"/>
      <c r="M1012" s="29"/>
      <c r="N1012" s="29"/>
    </row>
    <row r="1013" spans="2:14" x14ac:dyDescent="0.3">
      <c r="B1013" s="26"/>
      <c r="C1013" s="29"/>
      <c r="D1013" s="29"/>
      <c r="E1013" s="29"/>
      <c r="F1013" s="29"/>
      <c r="G1013" s="29"/>
      <c r="H1013" s="29"/>
      <c r="I1013" s="29"/>
      <c r="J1013" s="29"/>
      <c r="K1013" s="29"/>
      <c r="L1013" s="29"/>
      <c r="M1013" s="29"/>
      <c r="N1013" s="29"/>
    </row>
    <row r="1014" spans="2:14" x14ac:dyDescent="0.3">
      <c r="B1014" s="26"/>
      <c r="C1014" s="29"/>
      <c r="D1014" s="29"/>
      <c r="E1014" s="29"/>
      <c r="F1014" s="29"/>
      <c r="G1014" s="29"/>
      <c r="H1014" s="29"/>
      <c r="I1014" s="29"/>
      <c r="J1014" s="29"/>
      <c r="K1014" s="29"/>
      <c r="L1014" s="29"/>
      <c r="M1014" s="29"/>
      <c r="N1014" s="29"/>
    </row>
    <row r="1015" spans="2:14" x14ac:dyDescent="0.3">
      <c r="B1015" s="26"/>
      <c r="C1015" s="29"/>
      <c r="D1015" s="29"/>
      <c r="E1015" s="29"/>
      <c r="F1015" s="29"/>
      <c r="G1015" s="29"/>
      <c r="H1015" s="29"/>
      <c r="I1015" s="29"/>
      <c r="J1015" s="29"/>
      <c r="K1015" s="29"/>
      <c r="L1015" s="29"/>
      <c r="M1015" s="29"/>
      <c r="N1015" s="29"/>
    </row>
    <row r="1016" spans="2:14" x14ac:dyDescent="0.3">
      <c r="B1016" s="26"/>
      <c r="C1016" s="29"/>
      <c r="D1016" s="29"/>
      <c r="E1016" s="29"/>
      <c r="F1016" s="29"/>
      <c r="G1016" s="29"/>
      <c r="H1016" s="29"/>
      <c r="I1016" s="29"/>
      <c r="J1016" s="29"/>
      <c r="K1016" s="29"/>
      <c r="L1016" s="29"/>
      <c r="M1016" s="29"/>
      <c r="N1016" s="29"/>
    </row>
    <row r="1017" spans="2:14" x14ac:dyDescent="0.3">
      <c r="B1017" s="26"/>
      <c r="C1017" s="29"/>
      <c r="D1017" s="29"/>
      <c r="E1017" s="29"/>
      <c r="F1017" s="29"/>
      <c r="G1017" s="29"/>
      <c r="H1017" s="29"/>
      <c r="I1017" s="29"/>
      <c r="J1017" s="29"/>
      <c r="K1017" s="29"/>
      <c r="L1017" s="29"/>
      <c r="M1017" s="29"/>
      <c r="N1017" s="29"/>
    </row>
    <row r="1018" spans="2:14" x14ac:dyDescent="0.3">
      <c r="B1018" s="26"/>
      <c r="C1018" s="29"/>
      <c r="D1018" s="29"/>
      <c r="E1018" s="29"/>
      <c r="F1018" s="29"/>
      <c r="G1018" s="29"/>
      <c r="H1018" s="29"/>
      <c r="I1018" s="29"/>
      <c r="J1018" s="29"/>
      <c r="K1018" s="29"/>
      <c r="L1018" s="29"/>
      <c r="M1018" s="29"/>
      <c r="N1018" s="29"/>
    </row>
    <row r="1019" spans="2:14" x14ac:dyDescent="0.3">
      <c r="B1019" s="26"/>
      <c r="C1019" s="29"/>
      <c r="D1019" s="29"/>
      <c r="E1019" s="29"/>
      <c r="F1019" s="29"/>
      <c r="G1019" s="29"/>
      <c r="H1019" s="29"/>
      <c r="I1019" s="29"/>
      <c r="J1019" s="29"/>
      <c r="K1019" s="29"/>
      <c r="L1019" s="29"/>
      <c r="M1019" s="29"/>
      <c r="N1019" s="29"/>
    </row>
    <row r="1020" spans="2:14" x14ac:dyDescent="0.3">
      <c r="B1020" s="26"/>
      <c r="C1020" s="29"/>
      <c r="D1020" s="29"/>
      <c r="E1020" s="29"/>
      <c r="F1020" s="29"/>
      <c r="G1020" s="29"/>
      <c r="H1020" s="29"/>
      <c r="I1020" s="29"/>
      <c r="J1020" s="29"/>
      <c r="K1020" s="29"/>
      <c r="L1020" s="29"/>
      <c r="M1020" s="29"/>
      <c r="N1020" s="29"/>
    </row>
    <row r="1021" spans="2:14" x14ac:dyDescent="0.3">
      <c r="B1021" s="26"/>
      <c r="C1021" s="29"/>
      <c r="D1021" s="29"/>
      <c r="E1021" s="29"/>
      <c r="F1021" s="29"/>
      <c r="G1021" s="29"/>
      <c r="H1021" s="29"/>
      <c r="I1021" s="29"/>
      <c r="J1021" s="29"/>
      <c r="K1021" s="29"/>
      <c r="L1021" s="29"/>
      <c r="M1021" s="29"/>
      <c r="N1021" s="29"/>
    </row>
    <row r="1022" spans="2:14" x14ac:dyDescent="0.3">
      <c r="B1022" s="26"/>
      <c r="C1022" s="29"/>
      <c r="D1022" s="29"/>
      <c r="E1022" s="29"/>
      <c r="F1022" s="29"/>
      <c r="G1022" s="29"/>
      <c r="H1022" s="29"/>
      <c r="I1022" s="29"/>
      <c r="J1022" s="29"/>
      <c r="K1022" s="29"/>
      <c r="L1022" s="29"/>
      <c r="M1022" s="29"/>
      <c r="N1022" s="29"/>
    </row>
    <row r="1023" spans="2:14" x14ac:dyDescent="0.3">
      <c r="B1023" s="26"/>
      <c r="C1023" s="29"/>
      <c r="D1023" s="29"/>
      <c r="E1023" s="29"/>
      <c r="F1023" s="29"/>
      <c r="G1023" s="29"/>
      <c r="H1023" s="29"/>
      <c r="I1023" s="29"/>
      <c r="J1023" s="29"/>
      <c r="K1023" s="29"/>
      <c r="L1023" s="29"/>
      <c r="M1023" s="29"/>
      <c r="N1023" s="29"/>
    </row>
    <row r="1024" spans="2:14" x14ac:dyDescent="0.3">
      <c r="B1024" s="26"/>
      <c r="C1024" s="29"/>
      <c r="D1024" s="29"/>
      <c r="E1024" s="29"/>
      <c r="F1024" s="29"/>
      <c r="G1024" s="29"/>
      <c r="H1024" s="29"/>
      <c r="I1024" s="29"/>
      <c r="J1024" s="29"/>
      <c r="K1024" s="29"/>
      <c r="L1024" s="29"/>
      <c r="M1024" s="29"/>
      <c r="N1024" s="29"/>
    </row>
    <row r="1025" spans="2:14" x14ac:dyDescent="0.3">
      <c r="B1025" s="26"/>
      <c r="C1025" s="29"/>
      <c r="D1025" s="29"/>
      <c r="E1025" s="29"/>
      <c r="F1025" s="29"/>
      <c r="G1025" s="29"/>
      <c r="H1025" s="29"/>
      <c r="I1025" s="29"/>
      <c r="J1025" s="29"/>
      <c r="K1025" s="29"/>
      <c r="L1025" s="29"/>
      <c r="M1025" s="29"/>
      <c r="N1025" s="29"/>
    </row>
    <row r="1026" spans="2:14" x14ac:dyDescent="0.3">
      <c r="B1026" s="26"/>
      <c r="C1026" s="29"/>
      <c r="D1026" s="29"/>
      <c r="E1026" s="29"/>
      <c r="F1026" s="29"/>
      <c r="G1026" s="29"/>
      <c r="H1026" s="29"/>
      <c r="I1026" s="29"/>
      <c r="J1026" s="29"/>
      <c r="K1026" s="29"/>
      <c r="L1026" s="29"/>
      <c r="M1026" s="29"/>
      <c r="N1026" s="29"/>
    </row>
    <row r="1027" spans="2:14" x14ac:dyDescent="0.3">
      <c r="B1027" s="26"/>
      <c r="C1027" s="29"/>
      <c r="D1027" s="29"/>
      <c r="E1027" s="29"/>
      <c r="F1027" s="29"/>
      <c r="G1027" s="29"/>
      <c r="H1027" s="29"/>
      <c r="I1027" s="29"/>
      <c r="J1027" s="29"/>
      <c r="K1027" s="29"/>
      <c r="L1027" s="29"/>
      <c r="M1027" s="29"/>
      <c r="N1027" s="29"/>
    </row>
    <row r="1028" spans="2:14" x14ac:dyDescent="0.3">
      <c r="B1028" s="26"/>
      <c r="C1028" s="29"/>
      <c r="D1028" s="29"/>
      <c r="E1028" s="29"/>
      <c r="F1028" s="29"/>
      <c r="G1028" s="29"/>
      <c r="H1028" s="29"/>
      <c r="I1028" s="29"/>
      <c r="J1028" s="29"/>
      <c r="K1028" s="29"/>
      <c r="L1028" s="29"/>
      <c r="M1028" s="29"/>
      <c r="N1028" s="29"/>
    </row>
    <row r="1029" spans="2:14" x14ac:dyDescent="0.3">
      <c r="B1029" s="26"/>
      <c r="C1029" s="29"/>
      <c r="D1029" s="29"/>
      <c r="E1029" s="29"/>
      <c r="F1029" s="29"/>
      <c r="G1029" s="29"/>
      <c r="H1029" s="29"/>
      <c r="I1029" s="29"/>
      <c r="J1029" s="29"/>
      <c r="K1029" s="29"/>
      <c r="L1029" s="29"/>
      <c r="M1029" s="29"/>
      <c r="N1029" s="29"/>
    </row>
    <row r="1030" spans="2:14" x14ac:dyDescent="0.3">
      <c r="B1030" s="26"/>
      <c r="C1030" s="29"/>
      <c r="D1030" s="29"/>
      <c r="E1030" s="29"/>
      <c r="F1030" s="29"/>
      <c r="G1030" s="29"/>
      <c r="H1030" s="29"/>
      <c r="I1030" s="29"/>
      <c r="J1030" s="29"/>
      <c r="K1030" s="29"/>
      <c r="L1030" s="29"/>
      <c r="M1030" s="29"/>
      <c r="N1030" s="29"/>
    </row>
    <row r="1031" spans="2:14" x14ac:dyDescent="0.3">
      <c r="B1031" s="26"/>
      <c r="C1031" s="29"/>
      <c r="D1031" s="29"/>
      <c r="E1031" s="29"/>
      <c r="F1031" s="29"/>
      <c r="G1031" s="29"/>
      <c r="H1031" s="29"/>
      <c r="I1031" s="29"/>
      <c r="J1031" s="29"/>
      <c r="K1031" s="29"/>
      <c r="L1031" s="29"/>
      <c r="M1031" s="29"/>
      <c r="N1031" s="29"/>
    </row>
    <row r="1032" spans="2:14" x14ac:dyDescent="0.3">
      <c r="B1032" s="26"/>
      <c r="C1032" s="29"/>
      <c r="D1032" s="29"/>
      <c r="E1032" s="29"/>
      <c r="F1032" s="29"/>
      <c r="G1032" s="29"/>
      <c r="H1032" s="29"/>
      <c r="I1032" s="29"/>
      <c r="J1032" s="29"/>
      <c r="K1032" s="29"/>
      <c r="L1032" s="29"/>
      <c r="M1032" s="29"/>
      <c r="N1032" s="29"/>
    </row>
    <row r="1033" spans="2:14" x14ac:dyDescent="0.3">
      <c r="B1033" s="26"/>
      <c r="C1033" s="29"/>
      <c r="D1033" s="29"/>
      <c r="E1033" s="29"/>
      <c r="F1033" s="29"/>
      <c r="G1033" s="29"/>
      <c r="H1033" s="29"/>
      <c r="I1033" s="29"/>
      <c r="J1033" s="29"/>
      <c r="K1033" s="29"/>
      <c r="L1033" s="29"/>
      <c r="M1033" s="29"/>
      <c r="N1033" s="29"/>
    </row>
    <row r="1034" spans="2:14" x14ac:dyDescent="0.3">
      <c r="B1034" s="26"/>
      <c r="C1034" s="29"/>
      <c r="D1034" s="29"/>
      <c r="E1034" s="29"/>
      <c r="F1034" s="29"/>
      <c r="G1034" s="29"/>
      <c r="H1034" s="29"/>
      <c r="I1034" s="29"/>
      <c r="J1034" s="29"/>
      <c r="K1034" s="29"/>
      <c r="L1034" s="29"/>
      <c r="M1034" s="29"/>
      <c r="N1034" s="29"/>
    </row>
    <row r="1035" spans="2:14" x14ac:dyDescent="0.3">
      <c r="B1035" s="26"/>
      <c r="C1035" s="29"/>
      <c r="D1035" s="29"/>
      <c r="E1035" s="29"/>
      <c r="F1035" s="29"/>
      <c r="G1035" s="29"/>
      <c r="H1035" s="29"/>
      <c r="I1035" s="29"/>
      <c r="J1035" s="29"/>
      <c r="K1035" s="29"/>
      <c r="L1035" s="29"/>
      <c r="M1035" s="29"/>
      <c r="N1035" s="29"/>
    </row>
    <row r="1036" spans="2:14" x14ac:dyDescent="0.3">
      <c r="B1036" s="26"/>
      <c r="C1036" s="29"/>
      <c r="D1036" s="29"/>
      <c r="E1036" s="29"/>
      <c r="F1036" s="29"/>
      <c r="G1036" s="29"/>
      <c r="H1036" s="29"/>
      <c r="I1036" s="29"/>
      <c r="J1036" s="29"/>
      <c r="K1036" s="29"/>
      <c r="L1036" s="29"/>
      <c r="M1036" s="29"/>
      <c r="N1036" s="29"/>
    </row>
    <row r="1037" spans="2:14" x14ac:dyDescent="0.3">
      <c r="B1037" s="26"/>
      <c r="C1037" s="29"/>
      <c r="D1037" s="29"/>
      <c r="E1037" s="29"/>
      <c r="F1037" s="29"/>
      <c r="G1037" s="29"/>
      <c r="H1037" s="29"/>
      <c r="I1037" s="29"/>
      <c r="J1037" s="29"/>
      <c r="K1037" s="29"/>
      <c r="L1037" s="29"/>
      <c r="M1037" s="29"/>
      <c r="N1037" s="29"/>
    </row>
    <row r="1038" spans="2:14" x14ac:dyDescent="0.3">
      <c r="B1038" s="26"/>
      <c r="C1038" s="29"/>
      <c r="D1038" s="29"/>
      <c r="E1038" s="29"/>
      <c r="F1038" s="29"/>
      <c r="G1038" s="29"/>
      <c r="H1038" s="29"/>
      <c r="I1038" s="29"/>
      <c r="J1038" s="29"/>
      <c r="K1038" s="29"/>
      <c r="L1038" s="29"/>
      <c r="M1038" s="29"/>
      <c r="N1038" s="29"/>
    </row>
    <row r="1039" spans="2:14" x14ac:dyDescent="0.3">
      <c r="B1039" s="26"/>
      <c r="C1039" s="29"/>
      <c r="D1039" s="29"/>
      <c r="E1039" s="29"/>
      <c r="F1039" s="29"/>
      <c r="G1039" s="29"/>
      <c r="H1039" s="29"/>
      <c r="I1039" s="29"/>
      <c r="J1039" s="29"/>
      <c r="K1039" s="29"/>
      <c r="L1039" s="29"/>
      <c r="M1039" s="29"/>
      <c r="N1039" s="29"/>
    </row>
    <row r="1040" spans="2:14" x14ac:dyDescent="0.3">
      <c r="B1040" s="26"/>
      <c r="C1040" s="29"/>
      <c r="D1040" s="29"/>
      <c r="E1040" s="29"/>
      <c r="F1040" s="29"/>
      <c r="G1040" s="29"/>
      <c r="H1040" s="29"/>
      <c r="I1040" s="29"/>
      <c r="J1040" s="29"/>
      <c r="K1040" s="29"/>
      <c r="L1040" s="29"/>
      <c r="M1040" s="29"/>
      <c r="N1040" s="29"/>
    </row>
    <row r="1041" spans="2:14" x14ac:dyDescent="0.3">
      <c r="B1041" s="26"/>
      <c r="C1041" s="29"/>
      <c r="D1041" s="29"/>
      <c r="E1041" s="29"/>
      <c r="F1041" s="29"/>
      <c r="G1041" s="29"/>
      <c r="H1041" s="29"/>
      <c r="I1041" s="29"/>
      <c r="J1041" s="29"/>
      <c r="K1041" s="29"/>
      <c r="L1041" s="29"/>
      <c r="M1041" s="29"/>
      <c r="N1041" s="29"/>
    </row>
    <row r="1042" spans="2:14" x14ac:dyDescent="0.3">
      <c r="B1042" s="26"/>
      <c r="C1042" s="29"/>
      <c r="D1042" s="29"/>
      <c r="E1042" s="29"/>
      <c r="F1042" s="29"/>
      <c r="G1042" s="29"/>
      <c r="H1042" s="29"/>
      <c r="I1042" s="29"/>
      <c r="J1042" s="29"/>
      <c r="K1042" s="29"/>
      <c r="L1042" s="29"/>
      <c r="M1042" s="29"/>
      <c r="N1042" s="29"/>
    </row>
    <row r="1043" spans="2:14" x14ac:dyDescent="0.3">
      <c r="B1043" s="26"/>
      <c r="C1043" s="29"/>
      <c r="D1043" s="29"/>
      <c r="E1043" s="29"/>
      <c r="F1043" s="29"/>
      <c r="G1043" s="29"/>
      <c r="H1043" s="29"/>
      <c r="I1043" s="29"/>
      <c r="J1043" s="29"/>
      <c r="K1043" s="29"/>
      <c r="L1043" s="29"/>
      <c r="M1043" s="29"/>
      <c r="N1043" s="29"/>
    </row>
    <row r="1044" spans="2:14" x14ac:dyDescent="0.3">
      <c r="B1044" s="26"/>
      <c r="C1044" s="29"/>
      <c r="D1044" s="29"/>
      <c r="E1044" s="29"/>
      <c r="F1044" s="29"/>
      <c r="G1044" s="29"/>
      <c r="H1044" s="29"/>
      <c r="I1044" s="29"/>
      <c r="J1044" s="29"/>
      <c r="K1044" s="29"/>
      <c r="L1044" s="29"/>
      <c r="M1044" s="29"/>
      <c r="N1044" s="29"/>
    </row>
    <row r="1045" spans="2:14" x14ac:dyDescent="0.3">
      <c r="B1045" s="29"/>
      <c r="C1045" s="29"/>
      <c r="D1045" s="29"/>
      <c r="E1045" s="29"/>
      <c r="F1045" s="29"/>
      <c r="G1045" s="29"/>
      <c r="H1045" s="29"/>
      <c r="I1045" s="29"/>
      <c r="J1045" s="29"/>
      <c r="K1045" s="29"/>
      <c r="L1045" s="29"/>
      <c r="M1045" s="29"/>
      <c r="N1045" s="29"/>
    </row>
    <row r="1046" spans="2:14" x14ac:dyDescent="0.3">
      <c r="B1046" s="29"/>
      <c r="C1046" s="29"/>
      <c r="D1046" s="29"/>
      <c r="E1046" s="29"/>
      <c r="F1046" s="29"/>
      <c r="G1046" s="29"/>
      <c r="H1046" s="29"/>
      <c r="I1046" s="29"/>
      <c r="J1046" s="29"/>
      <c r="K1046" s="29"/>
      <c r="L1046" s="29"/>
      <c r="M1046" s="29"/>
      <c r="N1046" s="29"/>
    </row>
    <row r="1047" spans="2:14" x14ac:dyDescent="0.3">
      <c r="B1047" s="29"/>
      <c r="C1047" s="29"/>
      <c r="D1047" s="29"/>
      <c r="E1047" s="29"/>
      <c r="F1047" s="29"/>
      <c r="G1047" s="29"/>
      <c r="H1047" s="29"/>
      <c r="I1047" s="29"/>
      <c r="J1047" s="29"/>
      <c r="K1047" s="29"/>
      <c r="L1047" s="29"/>
      <c r="M1047" s="29"/>
      <c r="N1047" s="29"/>
    </row>
    <row r="1048" spans="2:14" x14ac:dyDescent="0.3">
      <c r="B1048" s="29"/>
      <c r="C1048" s="29"/>
      <c r="D1048" s="29"/>
      <c r="E1048" s="29"/>
      <c r="F1048" s="29"/>
      <c r="G1048" s="29"/>
      <c r="H1048" s="29"/>
      <c r="I1048" s="29"/>
      <c r="J1048" s="29"/>
      <c r="K1048" s="29"/>
      <c r="L1048" s="29"/>
      <c r="M1048" s="29"/>
      <c r="N1048" s="29"/>
    </row>
    <row r="1049" spans="2:14" x14ac:dyDescent="0.3">
      <c r="B1049" s="29"/>
      <c r="C1049" s="29"/>
      <c r="D1049" s="29"/>
      <c r="E1049" s="29"/>
      <c r="F1049" s="29"/>
      <c r="G1049" s="29"/>
      <c r="H1049" s="29"/>
      <c r="I1049" s="29"/>
      <c r="J1049" s="29"/>
      <c r="K1049" s="29"/>
      <c r="L1049" s="29"/>
      <c r="M1049" s="29"/>
      <c r="N1049" s="29"/>
    </row>
    <row r="1050" spans="2:14" x14ac:dyDescent="0.3">
      <c r="B1050" s="29"/>
      <c r="C1050" s="29"/>
      <c r="D1050" s="29"/>
      <c r="E1050" s="29"/>
      <c r="F1050" s="29"/>
      <c r="G1050" s="29"/>
      <c r="H1050" s="29"/>
      <c r="I1050" s="29"/>
      <c r="J1050" s="29"/>
      <c r="K1050" s="29"/>
      <c r="L1050" s="29"/>
      <c r="M1050" s="29"/>
      <c r="N1050" s="29"/>
    </row>
    <row r="1051" spans="2:14" x14ac:dyDescent="0.3">
      <c r="B1051" s="29"/>
      <c r="C1051" s="29"/>
      <c r="D1051" s="29"/>
      <c r="E1051" s="29"/>
      <c r="F1051" s="29"/>
      <c r="G1051" s="29"/>
      <c r="H1051" s="29"/>
      <c r="I1051" s="29"/>
      <c r="J1051" s="29"/>
      <c r="K1051" s="29"/>
      <c r="L1051" s="29"/>
      <c r="M1051" s="29"/>
      <c r="N1051" s="29"/>
    </row>
    <row r="1052" spans="2:14" x14ac:dyDescent="0.3">
      <c r="B1052" s="29"/>
      <c r="C1052" s="29"/>
      <c r="D1052" s="29"/>
      <c r="E1052" s="29"/>
      <c r="F1052" s="29"/>
      <c r="G1052" s="29"/>
      <c r="H1052" s="29"/>
      <c r="I1052" s="29"/>
      <c r="J1052" s="29"/>
      <c r="K1052" s="29"/>
      <c r="L1052" s="29"/>
      <c r="M1052" s="29"/>
      <c r="N1052" s="29"/>
    </row>
    <row r="1053" spans="2:14" x14ac:dyDescent="0.3">
      <c r="B1053" s="29"/>
      <c r="C1053" s="29"/>
      <c r="D1053" s="29"/>
      <c r="E1053" s="29"/>
      <c r="F1053" s="29"/>
      <c r="G1053" s="29"/>
      <c r="H1053" s="29"/>
      <c r="I1053" s="29"/>
      <c r="J1053" s="29"/>
      <c r="K1053" s="29"/>
      <c r="L1053" s="29"/>
      <c r="M1053" s="29"/>
      <c r="N1053" s="29"/>
    </row>
    <row r="1054" spans="2:14" x14ac:dyDescent="0.3">
      <c r="B1054" s="29"/>
      <c r="C1054" s="29"/>
      <c r="D1054" s="29"/>
      <c r="E1054" s="29"/>
      <c r="F1054" s="29"/>
      <c r="G1054" s="29"/>
      <c r="H1054" s="29"/>
      <c r="I1054" s="29"/>
      <c r="J1054" s="29"/>
      <c r="K1054" s="29"/>
      <c r="L1054" s="29"/>
      <c r="M1054" s="29"/>
      <c r="N1054" s="29"/>
    </row>
    <row r="1055" spans="2:14" x14ac:dyDescent="0.3">
      <c r="B1055" s="29"/>
      <c r="C1055" s="29"/>
      <c r="D1055" s="29"/>
      <c r="E1055" s="29"/>
      <c r="F1055" s="29"/>
      <c r="G1055" s="29"/>
      <c r="H1055" s="29"/>
      <c r="I1055" s="29"/>
      <c r="J1055" s="29"/>
      <c r="K1055" s="29"/>
      <c r="L1055" s="29"/>
      <c r="M1055" s="29"/>
      <c r="N1055" s="29"/>
    </row>
    <row r="1056" spans="2:14" x14ac:dyDescent="0.3">
      <c r="B1056" s="29"/>
      <c r="C1056" s="29"/>
      <c r="D1056" s="29"/>
      <c r="E1056" s="29"/>
      <c r="F1056" s="29"/>
      <c r="G1056" s="29"/>
      <c r="H1056" s="29"/>
      <c r="I1056" s="29"/>
      <c r="J1056" s="29"/>
      <c r="K1056" s="29"/>
      <c r="L1056" s="29"/>
      <c r="M1056" s="29"/>
      <c r="N1056" s="29"/>
    </row>
    <row r="1057" spans="2:14" x14ac:dyDescent="0.3">
      <c r="B1057" s="29"/>
      <c r="C1057" s="29"/>
      <c r="D1057" s="29"/>
      <c r="E1057" s="29"/>
      <c r="F1057" s="29"/>
      <c r="G1057" s="29"/>
      <c r="H1057" s="29"/>
      <c r="I1057" s="29"/>
      <c r="J1057" s="29"/>
      <c r="K1057" s="29"/>
      <c r="L1057" s="29"/>
      <c r="M1057" s="29"/>
      <c r="N1057" s="29"/>
    </row>
    <row r="1058" spans="2:14" x14ac:dyDescent="0.3">
      <c r="B1058" s="29"/>
      <c r="C1058" s="29"/>
      <c r="D1058" s="29"/>
      <c r="E1058" s="29"/>
      <c r="F1058" s="29"/>
      <c r="G1058" s="29"/>
      <c r="H1058" s="29"/>
      <c r="I1058" s="29"/>
      <c r="J1058" s="29"/>
      <c r="K1058" s="29"/>
      <c r="L1058" s="29"/>
      <c r="M1058" s="29"/>
      <c r="N1058" s="29"/>
    </row>
    <row r="1059" spans="2:14" x14ac:dyDescent="0.3">
      <c r="B1059" s="29"/>
      <c r="C1059" s="29"/>
      <c r="D1059" s="29"/>
      <c r="E1059" s="29"/>
      <c r="F1059" s="29"/>
      <c r="G1059" s="29"/>
      <c r="H1059" s="29"/>
      <c r="I1059" s="29"/>
      <c r="J1059" s="29"/>
      <c r="K1059" s="29"/>
      <c r="L1059" s="29"/>
      <c r="M1059" s="29"/>
      <c r="N1059" s="29"/>
    </row>
    <row r="1060" spans="2:14" x14ac:dyDescent="0.3">
      <c r="B1060" s="29"/>
      <c r="C1060" s="29"/>
      <c r="D1060" s="29"/>
      <c r="E1060" s="29"/>
      <c r="F1060" s="29"/>
      <c r="G1060" s="29"/>
      <c r="H1060" s="29"/>
      <c r="I1060" s="29"/>
      <c r="J1060" s="29"/>
      <c r="K1060" s="29"/>
      <c r="L1060" s="29"/>
      <c r="M1060" s="29"/>
      <c r="N1060" s="29"/>
    </row>
    <row r="1061" spans="2:14" x14ac:dyDescent="0.3">
      <c r="B1061" s="29"/>
      <c r="C1061" s="29"/>
      <c r="D1061" s="29"/>
      <c r="E1061" s="29"/>
      <c r="F1061" s="29"/>
      <c r="G1061" s="29"/>
      <c r="H1061" s="29"/>
      <c r="I1061" s="29"/>
      <c r="J1061" s="29"/>
      <c r="K1061" s="29"/>
      <c r="L1061" s="29"/>
      <c r="M1061" s="29"/>
      <c r="N1061" s="29"/>
    </row>
    <row r="1062" spans="2:14" x14ac:dyDescent="0.3">
      <c r="B1062" s="29"/>
      <c r="C1062" s="29"/>
      <c r="D1062" s="29"/>
      <c r="E1062" s="29"/>
      <c r="F1062" s="29"/>
      <c r="G1062" s="29"/>
      <c r="H1062" s="29"/>
      <c r="I1062" s="29"/>
      <c r="J1062" s="29"/>
      <c r="K1062" s="29"/>
      <c r="L1062" s="29"/>
      <c r="M1062" s="29"/>
      <c r="N1062" s="29"/>
    </row>
    <row r="1063" spans="2:14" x14ac:dyDescent="0.3">
      <c r="B1063" s="29"/>
      <c r="C1063" s="29"/>
      <c r="D1063" s="29"/>
      <c r="E1063" s="29"/>
      <c r="F1063" s="29"/>
      <c r="G1063" s="29"/>
      <c r="H1063" s="29"/>
      <c r="I1063" s="29"/>
      <c r="J1063" s="29"/>
      <c r="K1063" s="29"/>
      <c r="L1063" s="29"/>
      <c r="M1063" s="29"/>
      <c r="N1063" s="29"/>
    </row>
    <row r="1064" spans="2:14" x14ac:dyDescent="0.3">
      <c r="B1064" s="29"/>
      <c r="C1064" s="29"/>
      <c r="D1064" s="29"/>
      <c r="E1064" s="29"/>
      <c r="F1064" s="29"/>
      <c r="G1064" s="29"/>
      <c r="H1064" s="29"/>
      <c r="I1064" s="29"/>
      <c r="J1064" s="29"/>
      <c r="K1064" s="29"/>
      <c r="L1064" s="29"/>
      <c r="M1064" s="29"/>
      <c r="N1064" s="29"/>
    </row>
    <row r="1065" spans="2:14" x14ac:dyDescent="0.3">
      <c r="B1065" s="29"/>
      <c r="C1065" s="29"/>
      <c r="D1065" s="29"/>
      <c r="E1065" s="29"/>
      <c r="F1065" s="29"/>
      <c r="G1065" s="29"/>
      <c r="H1065" s="29"/>
      <c r="I1065" s="29"/>
      <c r="J1065" s="29"/>
      <c r="K1065" s="29"/>
      <c r="L1065" s="29"/>
      <c r="M1065" s="29"/>
      <c r="N1065" s="29"/>
    </row>
    <row r="1066" spans="2:14" x14ac:dyDescent="0.3">
      <c r="B1066" s="29"/>
      <c r="C1066" s="29"/>
      <c r="D1066" s="29"/>
      <c r="E1066" s="29"/>
      <c r="F1066" s="29"/>
      <c r="G1066" s="29"/>
      <c r="H1066" s="29"/>
      <c r="I1066" s="29"/>
      <c r="J1066" s="29"/>
      <c r="K1066" s="29"/>
      <c r="L1066" s="29"/>
      <c r="M1066" s="29"/>
      <c r="N1066" s="29"/>
    </row>
    <row r="1067" spans="2:14" x14ac:dyDescent="0.3">
      <c r="B1067" s="29"/>
      <c r="C1067" s="29"/>
      <c r="D1067" s="29"/>
      <c r="E1067" s="29"/>
      <c r="F1067" s="29"/>
      <c r="G1067" s="29"/>
      <c r="H1067" s="29"/>
      <c r="I1067" s="29"/>
      <c r="J1067" s="29"/>
      <c r="K1067" s="29"/>
      <c r="L1067" s="29"/>
      <c r="M1067" s="29"/>
      <c r="N1067" s="29"/>
    </row>
    <row r="1068" spans="2:14" x14ac:dyDescent="0.3">
      <c r="B1068" s="29"/>
      <c r="C1068" s="29"/>
      <c r="D1068" s="29"/>
      <c r="E1068" s="29"/>
      <c r="F1068" s="29"/>
      <c r="G1068" s="29"/>
      <c r="H1068" s="29"/>
      <c r="I1068" s="29"/>
      <c r="J1068" s="29"/>
      <c r="K1068" s="29"/>
      <c r="L1068" s="29"/>
      <c r="M1068" s="29"/>
      <c r="N1068" s="29"/>
    </row>
    <row r="1069" spans="2:14" x14ac:dyDescent="0.3">
      <c r="B1069" s="29"/>
      <c r="C1069" s="29"/>
      <c r="D1069" s="29"/>
      <c r="E1069" s="29"/>
      <c r="F1069" s="29"/>
      <c r="G1069" s="29"/>
      <c r="H1069" s="29"/>
      <c r="I1069" s="29"/>
      <c r="J1069" s="29"/>
      <c r="K1069" s="29"/>
      <c r="L1069" s="29"/>
      <c r="M1069" s="29"/>
      <c r="N1069" s="29"/>
    </row>
    <row r="1070" spans="2:14" x14ac:dyDescent="0.3">
      <c r="B1070" s="29"/>
      <c r="C1070" s="29"/>
      <c r="D1070" s="29"/>
      <c r="E1070" s="29"/>
      <c r="F1070" s="29"/>
      <c r="G1070" s="29"/>
      <c r="H1070" s="29"/>
      <c r="I1070" s="29"/>
      <c r="J1070" s="29"/>
      <c r="K1070" s="29"/>
      <c r="L1070" s="29"/>
      <c r="M1070" s="29"/>
      <c r="N1070" s="29"/>
    </row>
    <row r="1071" spans="2:14" x14ac:dyDescent="0.3">
      <c r="B1071" s="29"/>
      <c r="C1071" s="29"/>
      <c r="D1071" s="29"/>
      <c r="E1071" s="29"/>
      <c r="F1071" s="29"/>
      <c r="G1071" s="29"/>
      <c r="H1071" s="29"/>
      <c r="I1071" s="29"/>
      <c r="J1071" s="29"/>
      <c r="K1071" s="29"/>
      <c r="L1071" s="29"/>
      <c r="M1071" s="29"/>
      <c r="N1071" s="29"/>
    </row>
    <row r="1072" spans="2:14" x14ac:dyDescent="0.3">
      <c r="B1072" s="29"/>
      <c r="C1072" s="29"/>
      <c r="D1072" s="29"/>
      <c r="E1072" s="29"/>
      <c r="F1072" s="29"/>
      <c r="G1072" s="29"/>
      <c r="H1072" s="29"/>
      <c r="I1072" s="29"/>
      <c r="J1072" s="29"/>
      <c r="K1072" s="29"/>
      <c r="L1072" s="29"/>
      <c r="M1072" s="29"/>
      <c r="N1072" s="29"/>
    </row>
    <row r="1073" spans="2:14" x14ac:dyDescent="0.3">
      <c r="B1073" s="29"/>
      <c r="C1073" s="29"/>
      <c r="D1073" s="29"/>
      <c r="E1073" s="29"/>
      <c r="F1073" s="29"/>
      <c r="G1073" s="29"/>
      <c r="H1073" s="29"/>
      <c r="I1073" s="29"/>
      <c r="J1073" s="29"/>
      <c r="K1073" s="29"/>
      <c r="L1073" s="29"/>
      <c r="M1073" s="29"/>
      <c r="N1073" s="29"/>
    </row>
    <row r="1074" spans="2:14" x14ac:dyDescent="0.3">
      <c r="B1074" s="29"/>
      <c r="C1074" s="29"/>
      <c r="D1074" s="29"/>
      <c r="E1074" s="29"/>
      <c r="F1074" s="29"/>
      <c r="G1074" s="29"/>
      <c r="H1074" s="29"/>
      <c r="I1074" s="29"/>
      <c r="J1074" s="29"/>
      <c r="K1074" s="29"/>
      <c r="L1074" s="29"/>
      <c r="M1074" s="29"/>
      <c r="N1074" s="29"/>
    </row>
    <row r="1075" spans="2:14" x14ac:dyDescent="0.3">
      <c r="B1075" s="29"/>
      <c r="C1075" s="29"/>
      <c r="D1075" s="29"/>
      <c r="E1075" s="29"/>
      <c r="F1075" s="29"/>
      <c r="G1075" s="29"/>
      <c r="H1075" s="29"/>
      <c r="I1075" s="29"/>
      <c r="J1075" s="29"/>
      <c r="K1075" s="29"/>
      <c r="L1075" s="29"/>
      <c r="M1075" s="29"/>
      <c r="N1075" s="29"/>
    </row>
    <row r="1076" spans="2:14" x14ac:dyDescent="0.3">
      <c r="B1076" s="29"/>
      <c r="C1076" s="29"/>
      <c r="D1076" s="29"/>
      <c r="E1076" s="29"/>
      <c r="F1076" s="29"/>
      <c r="G1076" s="29"/>
      <c r="H1076" s="29"/>
      <c r="I1076" s="29"/>
      <c r="J1076" s="29"/>
      <c r="K1076" s="29"/>
      <c r="L1076" s="29"/>
      <c r="M1076" s="29"/>
      <c r="N1076" s="29"/>
    </row>
    <row r="1077" spans="2:14" x14ac:dyDescent="0.3">
      <c r="B1077" s="29"/>
      <c r="C1077" s="29"/>
      <c r="D1077" s="29"/>
      <c r="E1077" s="29"/>
      <c r="F1077" s="29"/>
      <c r="G1077" s="29"/>
      <c r="H1077" s="29"/>
      <c r="I1077" s="29"/>
      <c r="J1077" s="29"/>
      <c r="K1077" s="29"/>
      <c r="L1077" s="29"/>
      <c r="M1077" s="29"/>
      <c r="N1077" s="29"/>
    </row>
    <row r="1078" spans="2:14" x14ac:dyDescent="0.3">
      <c r="B1078" s="29"/>
      <c r="C1078" s="29"/>
      <c r="D1078" s="29"/>
      <c r="E1078" s="29"/>
      <c r="F1078" s="29"/>
      <c r="G1078" s="29"/>
      <c r="H1078" s="29"/>
      <c r="I1078" s="29"/>
      <c r="J1078" s="29"/>
      <c r="K1078" s="29"/>
      <c r="L1078" s="29"/>
      <c r="M1078" s="29"/>
      <c r="N1078" s="29"/>
    </row>
    <row r="1079" spans="2:14" x14ac:dyDescent="0.3">
      <c r="B1079" s="29"/>
      <c r="C1079" s="29"/>
      <c r="D1079" s="29"/>
      <c r="E1079" s="29"/>
      <c r="F1079" s="29"/>
      <c r="G1079" s="29"/>
      <c r="H1079" s="29"/>
      <c r="I1079" s="29"/>
      <c r="J1079" s="29"/>
      <c r="K1079" s="29"/>
      <c r="L1079" s="29"/>
      <c r="M1079" s="29"/>
      <c r="N1079" s="29"/>
    </row>
    <row r="1080" spans="2:14" x14ac:dyDescent="0.3">
      <c r="B1080" s="29"/>
      <c r="C1080" s="29"/>
      <c r="D1080" s="29"/>
      <c r="E1080" s="29"/>
      <c r="F1080" s="29"/>
      <c r="G1080" s="29"/>
      <c r="H1080" s="29"/>
      <c r="I1080" s="29"/>
      <c r="J1080" s="29"/>
      <c r="K1080" s="29"/>
      <c r="L1080" s="29"/>
      <c r="M1080" s="29"/>
      <c r="N1080" s="29"/>
    </row>
    <row r="1081" spans="2:14" x14ac:dyDescent="0.3">
      <c r="B1081" s="29"/>
      <c r="C1081" s="29"/>
      <c r="D1081" s="29"/>
      <c r="E1081" s="29"/>
      <c r="F1081" s="29"/>
      <c r="G1081" s="29"/>
      <c r="H1081" s="29"/>
      <c r="I1081" s="29"/>
      <c r="J1081" s="29"/>
      <c r="K1081" s="29"/>
      <c r="L1081" s="29"/>
      <c r="M1081" s="29"/>
      <c r="N1081" s="29"/>
    </row>
    <row r="1082" spans="2:14" x14ac:dyDescent="0.3">
      <c r="B1082" s="29"/>
      <c r="C1082" s="29"/>
      <c r="D1082" s="29"/>
      <c r="E1082" s="29"/>
      <c r="F1082" s="29"/>
      <c r="G1082" s="29"/>
      <c r="H1082" s="29"/>
      <c r="I1082" s="29"/>
      <c r="J1082" s="29"/>
      <c r="K1082" s="29"/>
      <c r="L1082" s="29"/>
      <c r="M1082" s="29"/>
      <c r="N1082" s="29"/>
    </row>
    <row r="1083" spans="2:14" x14ac:dyDescent="0.3">
      <c r="B1083" s="29"/>
      <c r="C1083" s="29"/>
      <c r="D1083" s="29"/>
      <c r="E1083" s="29"/>
      <c r="F1083" s="29"/>
      <c r="G1083" s="29"/>
      <c r="H1083" s="29"/>
      <c r="I1083" s="29"/>
      <c r="J1083" s="29"/>
      <c r="K1083" s="29"/>
      <c r="L1083" s="29"/>
      <c r="M1083" s="29"/>
      <c r="N1083" s="29"/>
    </row>
    <row r="1084" spans="2:14" x14ac:dyDescent="0.3">
      <c r="B1084" s="29"/>
      <c r="C1084" s="29"/>
      <c r="D1084" s="29"/>
      <c r="E1084" s="29"/>
      <c r="F1084" s="29"/>
      <c r="G1084" s="29"/>
      <c r="H1084" s="29"/>
      <c r="I1084" s="29"/>
      <c r="J1084" s="29"/>
      <c r="K1084" s="29"/>
      <c r="L1084" s="29"/>
      <c r="M1084" s="29"/>
      <c r="N1084" s="29"/>
    </row>
    <row r="1085" spans="2:14" x14ac:dyDescent="0.3">
      <c r="B1085" s="29"/>
      <c r="C1085" s="29"/>
      <c r="D1085" s="29"/>
      <c r="E1085" s="29"/>
      <c r="F1085" s="29"/>
      <c r="G1085" s="29"/>
      <c r="H1085" s="29"/>
      <c r="I1085" s="29"/>
      <c r="J1085" s="29"/>
      <c r="K1085" s="29"/>
      <c r="L1085" s="29"/>
      <c r="M1085" s="29"/>
      <c r="N1085" s="29"/>
    </row>
    <row r="1086" spans="2:14" x14ac:dyDescent="0.3">
      <c r="B1086" s="29"/>
      <c r="C1086" s="29"/>
      <c r="D1086" s="29"/>
      <c r="E1086" s="29"/>
      <c r="F1086" s="29"/>
      <c r="G1086" s="29"/>
      <c r="H1086" s="29"/>
      <c r="I1086" s="29"/>
      <c r="J1086" s="29"/>
      <c r="K1086" s="29"/>
      <c r="L1086" s="29"/>
      <c r="M1086" s="29"/>
      <c r="N1086" s="29"/>
    </row>
    <row r="1087" spans="2:14" x14ac:dyDescent="0.3">
      <c r="B1087" s="29"/>
      <c r="C1087" s="29"/>
      <c r="D1087" s="29"/>
      <c r="E1087" s="29"/>
      <c r="F1087" s="29"/>
      <c r="G1087" s="29"/>
      <c r="H1087" s="29"/>
      <c r="I1087" s="29"/>
      <c r="J1087" s="29"/>
      <c r="K1087" s="29"/>
      <c r="L1087" s="29"/>
      <c r="M1087" s="29"/>
      <c r="N1087" s="29"/>
    </row>
    <row r="1088" spans="2:14" x14ac:dyDescent="0.3">
      <c r="B1088" s="29"/>
      <c r="C1088" s="29"/>
      <c r="D1088" s="29"/>
      <c r="E1088" s="29"/>
      <c r="F1088" s="29"/>
      <c r="G1088" s="29"/>
      <c r="H1088" s="29"/>
      <c r="I1088" s="29"/>
      <c r="J1088" s="29"/>
      <c r="K1088" s="29"/>
      <c r="L1088" s="29"/>
      <c r="M1088" s="29"/>
      <c r="N1088" s="29"/>
    </row>
    <row r="1089" spans="2:14" x14ac:dyDescent="0.3">
      <c r="B1089" s="29"/>
      <c r="C1089" s="29"/>
      <c r="D1089" s="29"/>
      <c r="E1089" s="29"/>
      <c r="F1089" s="29"/>
      <c r="G1089" s="29"/>
      <c r="H1089" s="29"/>
      <c r="I1089" s="29"/>
      <c r="J1089" s="29"/>
      <c r="K1089" s="29"/>
      <c r="L1089" s="29"/>
      <c r="M1089" s="29"/>
      <c r="N1089" s="29"/>
    </row>
    <row r="1090" spans="2:14" x14ac:dyDescent="0.3">
      <c r="B1090" s="29"/>
      <c r="C1090" s="29"/>
      <c r="D1090" s="29"/>
      <c r="E1090" s="29"/>
      <c r="F1090" s="29"/>
      <c r="G1090" s="29"/>
      <c r="H1090" s="29"/>
      <c r="I1090" s="29"/>
      <c r="J1090" s="29"/>
      <c r="K1090" s="29"/>
      <c r="L1090" s="29"/>
      <c r="M1090" s="29"/>
      <c r="N1090" s="29"/>
    </row>
    <row r="1091" spans="2:14" x14ac:dyDescent="0.3">
      <c r="B1091" s="29"/>
      <c r="C1091" s="29"/>
      <c r="D1091" s="29"/>
      <c r="E1091" s="29"/>
      <c r="F1091" s="29"/>
      <c r="G1091" s="29"/>
      <c r="H1091" s="29"/>
      <c r="I1091" s="29"/>
      <c r="J1091" s="29"/>
      <c r="K1091" s="29"/>
      <c r="L1091" s="29"/>
      <c r="M1091" s="29"/>
      <c r="N1091" s="29"/>
    </row>
    <row r="1092" spans="2:14" x14ac:dyDescent="0.3">
      <c r="B1092" s="29"/>
      <c r="C1092" s="29"/>
      <c r="D1092" s="29"/>
      <c r="E1092" s="29"/>
      <c r="F1092" s="29"/>
      <c r="G1092" s="29"/>
      <c r="H1092" s="29"/>
      <c r="I1092" s="29"/>
      <c r="J1092" s="29"/>
      <c r="K1092" s="29"/>
      <c r="L1092" s="29"/>
      <c r="M1092" s="29"/>
      <c r="N1092" s="29"/>
    </row>
    <row r="1093" spans="2:14" x14ac:dyDescent="0.3">
      <c r="B1093" s="29"/>
      <c r="C1093" s="29"/>
      <c r="D1093" s="29"/>
      <c r="E1093" s="29"/>
      <c r="F1093" s="29"/>
      <c r="G1093" s="29"/>
      <c r="H1093" s="29"/>
      <c r="I1093" s="29"/>
      <c r="J1093" s="29"/>
      <c r="K1093" s="29"/>
      <c r="L1093" s="29"/>
      <c r="M1093" s="29"/>
      <c r="N1093" s="29"/>
    </row>
    <row r="1094" spans="2:14" x14ac:dyDescent="0.3">
      <c r="B1094" s="29"/>
      <c r="C1094" s="29"/>
      <c r="D1094" s="29"/>
      <c r="E1094" s="29"/>
      <c r="F1094" s="29"/>
      <c r="G1094" s="29"/>
      <c r="H1094" s="29"/>
      <c r="I1094" s="29"/>
      <c r="J1094" s="29"/>
      <c r="K1094" s="29"/>
      <c r="L1094" s="29"/>
      <c r="M1094" s="29"/>
      <c r="N1094" s="29"/>
    </row>
    <row r="1095" spans="2:14" x14ac:dyDescent="0.3">
      <c r="B1095" s="29"/>
      <c r="C1095" s="29"/>
      <c r="D1095" s="29"/>
      <c r="E1095" s="29"/>
      <c r="F1095" s="29"/>
      <c r="G1095" s="29"/>
      <c r="H1095" s="29"/>
      <c r="I1095" s="29"/>
      <c r="J1095" s="29"/>
      <c r="K1095" s="29"/>
      <c r="L1095" s="29"/>
      <c r="M1095" s="29"/>
      <c r="N1095" s="29"/>
    </row>
    <row r="1096" spans="2:14" x14ac:dyDescent="0.3">
      <c r="B1096" s="29"/>
      <c r="C1096" s="29"/>
      <c r="D1096" s="29"/>
      <c r="E1096" s="29"/>
      <c r="F1096" s="29"/>
      <c r="G1096" s="29"/>
      <c r="H1096" s="29"/>
      <c r="I1096" s="29"/>
      <c r="J1096" s="29"/>
      <c r="K1096" s="29"/>
      <c r="L1096" s="29"/>
      <c r="M1096" s="29"/>
      <c r="N1096" s="29"/>
    </row>
    <row r="1097" spans="2:14" x14ac:dyDescent="0.3">
      <c r="B1097" s="29"/>
      <c r="C1097" s="29"/>
      <c r="D1097" s="29"/>
      <c r="E1097" s="29"/>
      <c r="F1097" s="29"/>
      <c r="G1097" s="29"/>
      <c r="H1097" s="29"/>
      <c r="I1097" s="29"/>
      <c r="J1097" s="29"/>
      <c r="K1097" s="29"/>
      <c r="L1097" s="29"/>
      <c r="M1097" s="29"/>
      <c r="N1097" s="29"/>
    </row>
    <row r="1098" spans="2:14" x14ac:dyDescent="0.3">
      <c r="B1098" s="29"/>
      <c r="C1098" s="29"/>
      <c r="D1098" s="29"/>
      <c r="E1098" s="29"/>
      <c r="F1098" s="29"/>
      <c r="G1098" s="29"/>
      <c r="H1098" s="29"/>
      <c r="I1098" s="29"/>
      <c r="J1098" s="29"/>
      <c r="K1098" s="29"/>
      <c r="L1098" s="29"/>
      <c r="M1098" s="29"/>
      <c r="N1098" s="29"/>
    </row>
    <row r="1099" spans="2:14" x14ac:dyDescent="0.3">
      <c r="B1099" s="29"/>
      <c r="C1099" s="29"/>
      <c r="D1099" s="29"/>
      <c r="E1099" s="29"/>
      <c r="F1099" s="29"/>
      <c r="G1099" s="29"/>
      <c r="H1099" s="29"/>
      <c r="I1099" s="29"/>
      <c r="J1099" s="29"/>
      <c r="K1099" s="29"/>
      <c r="L1099" s="29"/>
      <c r="M1099" s="29"/>
      <c r="N1099" s="29"/>
    </row>
    <row r="1100" spans="2:14" x14ac:dyDescent="0.3">
      <c r="B1100" s="29"/>
      <c r="C1100" s="29"/>
      <c r="D1100" s="29"/>
      <c r="E1100" s="29"/>
      <c r="F1100" s="29"/>
      <c r="G1100" s="29"/>
      <c r="H1100" s="29"/>
      <c r="I1100" s="29"/>
      <c r="J1100" s="29"/>
      <c r="K1100" s="29"/>
      <c r="L1100" s="29"/>
      <c r="M1100" s="29"/>
      <c r="N1100" s="29"/>
    </row>
    <row r="1101" spans="2:14" x14ac:dyDescent="0.3">
      <c r="B1101" s="29"/>
      <c r="C1101" s="29"/>
      <c r="D1101" s="29"/>
      <c r="E1101" s="29"/>
      <c r="F1101" s="29"/>
      <c r="G1101" s="29"/>
      <c r="H1101" s="29"/>
      <c r="I1101" s="29"/>
      <c r="J1101" s="29"/>
      <c r="K1101" s="29"/>
      <c r="L1101" s="29"/>
      <c r="M1101" s="29"/>
      <c r="N1101" s="29"/>
    </row>
    <row r="1102" spans="2:14" x14ac:dyDescent="0.3">
      <c r="B1102" s="29"/>
      <c r="C1102" s="29"/>
      <c r="D1102" s="29"/>
      <c r="E1102" s="29"/>
      <c r="F1102" s="29"/>
      <c r="G1102" s="29"/>
      <c r="H1102" s="29"/>
      <c r="I1102" s="29"/>
      <c r="J1102" s="29"/>
      <c r="K1102" s="29"/>
      <c r="L1102" s="29"/>
      <c r="M1102" s="29"/>
      <c r="N1102" s="29"/>
    </row>
    <row r="1103" spans="2:14" x14ac:dyDescent="0.3">
      <c r="B1103" s="29"/>
      <c r="C1103" s="29"/>
      <c r="D1103" s="29"/>
      <c r="E1103" s="29"/>
      <c r="F1103" s="29"/>
      <c r="G1103" s="29"/>
      <c r="H1103" s="29"/>
      <c r="I1103" s="29"/>
      <c r="J1103" s="29"/>
      <c r="K1103" s="29"/>
      <c r="L1103" s="29"/>
      <c r="M1103" s="29"/>
      <c r="N1103" s="29"/>
    </row>
    <row r="1104" spans="2:14" x14ac:dyDescent="0.3">
      <c r="B1104" s="29"/>
      <c r="C1104" s="29"/>
      <c r="D1104" s="29"/>
      <c r="E1104" s="29"/>
      <c r="F1104" s="29"/>
      <c r="G1104" s="29"/>
      <c r="H1104" s="29"/>
      <c r="I1104" s="29"/>
      <c r="J1104" s="29"/>
      <c r="K1104" s="29"/>
      <c r="L1104" s="29"/>
      <c r="M1104" s="29"/>
      <c r="N1104" s="29"/>
    </row>
    <row r="1105" spans="2:14" x14ac:dyDescent="0.3">
      <c r="B1105" s="29"/>
      <c r="C1105" s="29"/>
      <c r="D1105" s="29"/>
      <c r="E1105" s="29"/>
      <c r="F1105" s="29"/>
      <c r="G1105" s="29"/>
      <c r="H1105" s="29"/>
      <c r="I1105" s="29"/>
      <c r="J1105" s="29"/>
      <c r="K1105" s="29"/>
      <c r="L1105" s="29"/>
      <c r="M1105" s="29"/>
      <c r="N1105" s="29"/>
    </row>
    <row r="1106" spans="2:14" x14ac:dyDescent="0.3">
      <c r="B1106" s="29"/>
      <c r="C1106" s="29"/>
      <c r="D1106" s="29"/>
      <c r="E1106" s="29"/>
      <c r="F1106" s="29"/>
      <c r="G1106" s="29"/>
      <c r="H1106" s="29"/>
      <c r="I1106" s="29"/>
      <c r="J1106" s="29"/>
      <c r="K1106" s="29"/>
      <c r="L1106" s="29"/>
      <c r="M1106" s="29"/>
      <c r="N1106" s="29"/>
    </row>
    <row r="1107" spans="2:14" x14ac:dyDescent="0.3">
      <c r="B1107" s="29"/>
      <c r="C1107" s="29"/>
      <c r="D1107" s="29"/>
      <c r="E1107" s="29"/>
      <c r="F1107" s="29"/>
      <c r="G1107" s="29"/>
      <c r="H1107" s="29"/>
      <c r="I1107" s="29"/>
      <c r="J1107" s="29"/>
      <c r="K1107" s="29"/>
      <c r="L1107" s="29"/>
      <c r="M1107" s="29"/>
      <c r="N1107" s="29"/>
    </row>
    <row r="1108" spans="2:14" x14ac:dyDescent="0.3">
      <c r="B1108" s="29"/>
      <c r="C1108" s="29"/>
      <c r="D1108" s="29"/>
      <c r="E1108" s="29"/>
      <c r="F1108" s="29"/>
      <c r="G1108" s="29"/>
      <c r="H1108" s="29"/>
      <c r="I1108" s="29"/>
      <c r="J1108" s="29"/>
      <c r="K1108" s="29"/>
      <c r="L1108" s="29"/>
      <c r="M1108" s="29"/>
      <c r="N1108" s="29"/>
    </row>
    <row r="1109" spans="2:14" x14ac:dyDescent="0.3">
      <c r="B1109" s="29"/>
      <c r="C1109" s="29"/>
      <c r="D1109" s="29"/>
      <c r="E1109" s="29"/>
      <c r="F1109" s="29"/>
      <c r="G1109" s="29"/>
      <c r="H1109" s="29"/>
      <c r="I1109" s="29"/>
      <c r="J1109" s="29"/>
      <c r="K1109" s="29"/>
      <c r="L1109" s="29"/>
      <c r="M1109" s="29"/>
      <c r="N1109" s="29"/>
    </row>
    <row r="1110" spans="2:14" x14ac:dyDescent="0.3">
      <c r="B1110" s="29"/>
      <c r="C1110" s="29"/>
      <c r="D1110" s="29"/>
      <c r="E1110" s="29"/>
      <c r="F1110" s="29"/>
      <c r="G1110" s="29"/>
      <c r="H1110" s="29"/>
      <c r="I1110" s="29"/>
      <c r="J1110" s="29"/>
      <c r="K1110" s="29"/>
      <c r="L1110" s="29"/>
      <c r="M1110" s="29"/>
      <c r="N1110" s="29"/>
    </row>
    <row r="1111" spans="2:14" x14ac:dyDescent="0.3">
      <c r="B1111" s="29"/>
      <c r="C1111" s="29"/>
      <c r="D1111" s="29"/>
      <c r="E1111" s="29"/>
      <c r="F1111" s="29"/>
      <c r="G1111" s="29"/>
      <c r="H1111" s="29"/>
      <c r="I1111" s="29"/>
      <c r="J1111" s="29"/>
      <c r="K1111" s="29"/>
      <c r="L1111" s="29"/>
      <c r="M1111" s="29"/>
      <c r="N1111" s="29"/>
    </row>
    <row r="1112" spans="2:14" x14ac:dyDescent="0.3">
      <c r="B1112" s="29"/>
      <c r="C1112" s="29"/>
      <c r="D1112" s="29"/>
      <c r="E1112" s="29"/>
      <c r="F1112" s="29"/>
      <c r="G1112" s="29"/>
      <c r="H1112" s="29"/>
      <c r="I1112" s="29"/>
      <c r="J1112" s="29"/>
      <c r="K1112" s="29"/>
      <c r="L1112" s="29"/>
      <c r="M1112" s="29"/>
      <c r="N1112" s="29"/>
    </row>
    <row r="1113" spans="2:14" x14ac:dyDescent="0.3">
      <c r="B1113" s="29"/>
      <c r="C1113" s="29"/>
      <c r="D1113" s="29"/>
      <c r="E1113" s="29"/>
      <c r="F1113" s="29"/>
      <c r="G1113" s="29"/>
      <c r="H1113" s="29"/>
      <c r="I1113" s="29"/>
      <c r="J1113" s="29"/>
      <c r="K1113" s="29"/>
      <c r="L1113" s="29"/>
      <c r="M1113" s="29"/>
      <c r="N1113" s="29"/>
    </row>
    <row r="1114" spans="2:14" x14ac:dyDescent="0.3">
      <c r="B1114" s="29"/>
      <c r="C1114" s="29"/>
      <c r="D1114" s="29"/>
      <c r="E1114" s="29"/>
      <c r="F1114" s="29"/>
      <c r="G1114" s="29"/>
      <c r="H1114" s="29"/>
      <c r="I1114" s="29"/>
      <c r="J1114" s="29"/>
      <c r="K1114" s="29"/>
      <c r="L1114" s="29"/>
      <c r="M1114" s="29"/>
      <c r="N1114" s="29"/>
    </row>
    <row r="1115" spans="2:14" x14ac:dyDescent="0.3">
      <c r="B1115" s="29"/>
      <c r="C1115" s="29"/>
      <c r="D1115" s="29"/>
      <c r="E1115" s="29"/>
      <c r="F1115" s="29"/>
      <c r="G1115" s="29"/>
      <c r="H1115" s="29"/>
      <c r="I1115" s="29"/>
      <c r="J1115" s="29"/>
      <c r="K1115" s="29"/>
      <c r="L1115" s="29"/>
      <c r="M1115" s="29"/>
      <c r="N1115" s="29"/>
    </row>
    <row r="1116" spans="2:14" x14ac:dyDescent="0.3">
      <c r="B1116" s="29"/>
      <c r="C1116" s="29"/>
      <c r="D1116" s="29"/>
      <c r="E1116" s="29"/>
      <c r="F1116" s="29"/>
      <c r="G1116" s="29"/>
      <c r="H1116" s="29"/>
      <c r="I1116" s="29"/>
      <c r="J1116" s="29"/>
      <c r="K1116" s="29"/>
      <c r="L1116" s="29"/>
      <c r="M1116" s="29"/>
      <c r="N1116" s="29"/>
    </row>
    <row r="1117" spans="2:14" x14ac:dyDescent="0.3">
      <c r="B1117" s="29"/>
      <c r="C1117" s="29"/>
      <c r="D1117" s="29"/>
      <c r="E1117" s="29"/>
      <c r="F1117" s="29"/>
      <c r="G1117" s="29"/>
      <c r="H1117" s="29"/>
      <c r="I1117" s="29"/>
      <c r="J1117" s="29"/>
      <c r="K1117" s="29"/>
      <c r="L1117" s="29"/>
      <c r="M1117" s="29"/>
      <c r="N1117" s="29"/>
    </row>
    <row r="1118" spans="2:14" x14ac:dyDescent="0.3">
      <c r="B1118" s="29"/>
      <c r="C1118" s="29"/>
      <c r="D1118" s="29"/>
      <c r="E1118" s="29"/>
      <c r="F1118" s="29"/>
      <c r="G1118" s="29"/>
      <c r="H1118" s="29"/>
      <c r="I1118" s="29"/>
      <c r="J1118" s="29"/>
      <c r="K1118" s="29"/>
      <c r="L1118" s="29"/>
      <c r="M1118" s="29"/>
      <c r="N1118" s="29"/>
    </row>
    <row r="1119" spans="2:14" x14ac:dyDescent="0.3">
      <c r="B1119" s="29"/>
      <c r="C1119" s="29"/>
      <c r="D1119" s="29"/>
      <c r="E1119" s="29"/>
      <c r="F1119" s="29"/>
      <c r="G1119" s="29"/>
      <c r="H1119" s="29"/>
      <c r="I1119" s="29"/>
      <c r="J1119" s="29"/>
      <c r="K1119" s="29"/>
      <c r="L1119" s="29"/>
      <c r="M1119" s="29"/>
      <c r="N1119" s="29"/>
    </row>
    <row r="1120" spans="2:14" x14ac:dyDescent="0.3">
      <c r="B1120" s="29"/>
      <c r="C1120" s="29"/>
      <c r="D1120" s="29"/>
      <c r="E1120" s="29"/>
      <c r="F1120" s="29"/>
      <c r="G1120" s="29"/>
      <c r="H1120" s="29"/>
      <c r="I1120" s="29"/>
      <c r="J1120" s="29"/>
      <c r="K1120" s="29"/>
      <c r="L1120" s="29"/>
      <c r="M1120" s="29"/>
      <c r="N1120" s="29"/>
    </row>
    <row r="1121" spans="2:14" x14ac:dyDescent="0.3">
      <c r="B1121" s="29"/>
      <c r="C1121" s="29"/>
      <c r="D1121" s="29"/>
      <c r="E1121" s="29"/>
      <c r="F1121" s="29"/>
      <c r="G1121" s="29"/>
      <c r="H1121" s="29"/>
      <c r="I1121" s="29"/>
      <c r="J1121" s="29"/>
      <c r="K1121" s="29"/>
      <c r="L1121" s="29"/>
      <c r="M1121" s="29"/>
      <c r="N1121" s="29"/>
    </row>
    <row r="1122" spans="2:14" x14ac:dyDescent="0.3">
      <c r="B1122" s="29"/>
      <c r="C1122" s="29"/>
      <c r="D1122" s="29"/>
      <c r="E1122" s="29"/>
      <c r="F1122" s="29"/>
      <c r="G1122" s="29"/>
      <c r="H1122" s="29"/>
      <c r="I1122" s="29"/>
      <c r="J1122" s="29"/>
      <c r="K1122" s="29"/>
      <c r="L1122" s="29"/>
      <c r="M1122" s="29"/>
      <c r="N1122" s="29"/>
    </row>
    <row r="1123" spans="2:14" x14ac:dyDescent="0.3">
      <c r="B1123" s="29"/>
      <c r="C1123" s="29"/>
      <c r="D1123" s="29"/>
      <c r="E1123" s="29"/>
      <c r="F1123" s="29"/>
      <c r="G1123" s="29"/>
      <c r="H1123" s="29"/>
      <c r="I1123" s="29"/>
      <c r="J1123" s="29"/>
      <c r="K1123" s="29"/>
      <c r="L1123" s="29"/>
      <c r="M1123" s="29"/>
      <c r="N1123" s="29"/>
    </row>
    <row r="1124" spans="2:14" x14ac:dyDescent="0.3">
      <c r="B1124" s="29"/>
      <c r="C1124" s="29"/>
      <c r="D1124" s="29"/>
      <c r="E1124" s="29"/>
      <c r="F1124" s="29"/>
      <c r="G1124" s="29"/>
      <c r="H1124" s="29"/>
      <c r="I1124" s="29"/>
      <c r="J1124" s="29"/>
      <c r="K1124" s="29"/>
      <c r="L1124" s="29"/>
      <c r="M1124" s="29"/>
      <c r="N1124" s="29"/>
    </row>
    <row r="1125" spans="2:14" x14ac:dyDescent="0.3">
      <c r="B1125" s="29"/>
      <c r="C1125" s="29"/>
      <c r="D1125" s="29"/>
      <c r="E1125" s="29"/>
      <c r="F1125" s="29"/>
      <c r="G1125" s="29"/>
      <c r="H1125" s="29"/>
      <c r="I1125" s="29"/>
      <c r="J1125" s="29"/>
      <c r="K1125" s="29"/>
      <c r="L1125" s="29"/>
      <c r="M1125" s="29"/>
      <c r="N1125" s="29"/>
    </row>
    <row r="1126" spans="2:14" x14ac:dyDescent="0.3">
      <c r="B1126" s="29"/>
      <c r="C1126" s="29"/>
      <c r="D1126" s="29"/>
      <c r="E1126" s="29"/>
      <c r="F1126" s="29"/>
      <c r="G1126" s="29"/>
      <c r="H1126" s="29"/>
      <c r="I1126" s="29"/>
      <c r="J1126" s="29"/>
      <c r="K1126" s="29"/>
      <c r="L1126" s="29"/>
      <c r="M1126" s="29"/>
      <c r="N1126" s="29"/>
    </row>
    <row r="1127" spans="2:14" x14ac:dyDescent="0.3">
      <c r="B1127" s="29"/>
      <c r="C1127" s="29"/>
      <c r="D1127" s="29"/>
      <c r="E1127" s="29"/>
      <c r="F1127" s="29"/>
      <c r="G1127" s="29"/>
      <c r="H1127" s="29"/>
      <c r="I1127" s="29"/>
      <c r="J1127" s="29"/>
      <c r="K1127" s="29"/>
      <c r="L1127" s="29"/>
      <c r="M1127" s="29"/>
      <c r="N1127" s="29"/>
    </row>
    <row r="1128" spans="2:14" x14ac:dyDescent="0.3">
      <c r="B1128" s="29"/>
      <c r="C1128" s="29"/>
      <c r="D1128" s="29"/>
      <c r="E1128" s="29"/>
      <c r="F1128" s="29"/>
      <c r="G1128" s="29"/>
      <c r="H1128" s="29"/>
      <c r="I1128" s="29"/>
      <c r="J1128" s="29"/>
      <c r="K1128" s="29"/>
      <c r="L1128" s="29"/>
      <c r="M1128" s="29"/>
      <c r="N1128" s="29"/>
    </row>
    <row r="1129" spans="2:14" x14ac:dyDescent="0.3">
      <c r="B1129" s="29"/>
      <c r="C1129" s="29"/>
      <c r="D1129" s="29"/>
      <c r="E1129" s="29"/>
      <c r="F1129" s="29"/>
      <c r="G1129" s="29"/>
      <c r="H1129" s="29"/>
      <c r="I1129" s="29"/>
      <c r="J1129" s="29"/>
      <c r="K1129" s="29"/>
      <c r="L1129" s="29"/>
      <c r="M1129" s="29"/>
      <c r="N1129" s="29"/>
    </row>
    <row r="1130" spans="2:14" x14ac:dyDescent="0.3">
      <c r="B1130" s="29"/>
      <c r="C1130" s="29"/>
      <c r="D1130" s="29"/>
      <c r="E1130" s="29"/>
      <c r="F1130" s="29"/>
      <c r="G1130" s="29"/>
      <c r="H1130" s="29"/>
      <c r="I1130" s="29"/>
      <c r="J1130" s="29"/>
      <c r="K1130" s="29"/>
      <c r="L1130" s="29"/>
      <c r="M1130" s="29"/>
      <c r="N1130" s="29"/>
    </row>
    <row r="1131" spans="2:14" x14ac:dyDescent="0.3">
      <c r="B1131" s="29"/>
      <c r="C1131" s="29"/>
      <c r="D1131" s="29"/>
      <c r="E1131" s="29"/>
      <c r="F1131" s="29"/>
      <c r="G1131" s="29"/>
      <c r="H1131" s="29"/>
      <c r="I1131" s="29"/>
      <c r="J1131" s="29"/>
      <c r="K1131" s="29"/>
      <c r="L1131" s="29"/>
      <c r="M1131" s="29"/>
      <c r="N1131" s="29"/>
    </row>
    <row r="1132" spans="2:14" x14ac:dyDescent="0.3">
      <c r="B1132" s="29"/>
      <c r="C1132" s="29"/>
      <c r="D1132" s="29"/>
      <c r="E1132" s="29"/>
      <c r="F1132" s="29"/>
      <c r="G1132" s="29"/>
      <c r="H1132" s="29"/>
      <c r="I1132" s="29"/>
      <c r="J1132" s="29"/>
      <c r="K1132" s="29"/>
      <c r="L1132" s="29"/>
      <c r="M1132" s="29"/>
      <c r="N1132" s="29"/>
    </row>
    <row r="1133" spans="2:14" x14ac:dyDescent="0.3">
      <c r="B1133" s="29"/>
      <c r="C1133" s="29"/>
      <c r="D1133" s="29"/>
      <c r="E1133" s="29"/>
      <c r="F1133" s="29"/>
      <c r="G1133" s="29"/>
      <c r="H1133" s="29"/>
      <c r="I1133" s="29"/>
      <c r="J1133" s="29"/>
      <c r="K1133" s="29"/>
      <c r="L1133" s="29"/>
      <c r="M1133" s="29"/>
      <c r="N1133" s="29"/>
    </row>
    <row r="1134" spans="2:14" x14ac:dyDescent="0.3">
      <c r="B1134" s="29"/>
      <c r="C1134" s="29"/>
      <c r="D1134" s="29"/>
      <c r="E1134" s="29"/>
      <c r="F1134" s="29"/>
      <c r="G1134" s="29"/>
      <c r="H1134" s="29"/>
      <c r="I1134" s="29"/>
      <c r="J1134" s="29"/>
      <c r="K1134" s="29"/>
      <c r="L1134" s="29"/>
      <c r="M1134" s="29"/>
      <c r="N1134" s="29"/>
    </row>
    <row r="1135" spans="2:14" x14ac:dyDescent="0.3">
      <c r="B1135" s="29"/>
      <c r="C1135" s="29"/>
      <c r="D1135" s="29"/>
      <c r="E1135" s="29"/>
      <c r="F1135" s="29"/>
      <c r="G1135" s="29"/>
      <c r="H1135" s="29"/>
      <c r="I1135" s="29"/>
      <c r="J1135" s="29"/>
      <c r="K1135" s="29"/>
      <c r="L1135" s="29"/>
      <c r="M1135" s="29"/>
      <c r="N1135" s="29"/>
    </row>
    <row r="1136" spans="2:14" x14ac:dyDescent="0.3">
      <c r="B1136" s="29"/>
      <c r="C1136" s="29"/>
      <c r="D1136" s="29"/>
      <c r="E1136" s="29"/>
      <c r="F1136" s="29"/>
      <c r="G1136" s="29"/>
      <c r="H1136" s="29"/>
      <c r="I1136" s="29"/>
      <c r="J1136" s="29"/>
      <c r="K1136" s="29"/>
      <c r="L1136" s="29"/>
      <c r="M1136" s="29"/>
      <c r="N1136" s="29"/>
    </row>
    <row r="1137" spans="2:14" x14ac:dyDescent="0.3">
      <c r="B1137" s="29"/>
      <c r="C1137" s="29"/>
      <c r="D1137" s="29"/>
      <c r="E1137" s="29"/>
      <c r="F1137" s="29"/>
      <c r="G1137" s="29"/>
      <c r="H1137" s="29"/>
      <c r="I1137" s="29"/>
      <c r="J1137" s="29"/>
      <c r="K1137" s="29"/>
      <c r="L1137" s="29"/>
      <c r="M1137" s="29"/>
      <c r="N1137" s="29"/>
    </row>
    <row r="1138" spans="2:14" x14ac:dyDescent="0.3">
      <c r="B1138" s="29"/>
      <c r="C1138" s="29"/>
      <c r="D1138" s="29"/>
      <c r="E1138" s="29"/>
      <c r="F1138" s="29"/>
      <c r="G1138" s="29"/>
      <c r="H1138" s="29"/>
      <c r="I1138" s="29"/>
      <c r="J1138" s="29"/>
      <c r="K1138" s="29"/>
      <c r="L1138" s="29"/>
      <c r="M1138" s="29"/>
      <c r="N1138" s="29"/>
    </row>
    <row r="1139" spans="2:14" x14ac:dyDescent="0.3">
      <c r="B1139" s="29"/>
      <c r="C1139" s="29"/>
      <c r="D1139" s="29"/>
      <c r="E1139" s="29"/>
      <c r="F1139" s="29"/>
      <c r="G1139" s="29"/>
      <c r="H1139" s="29"/>
      <c r="I1139" s="29"/>
      <c r="J1139" s="29"/>
      <c r="K1139" s="29"/>
      <c r="L1139" s="29"/>
      <c r="M1139" s="29"/>
      <c r="N1139" s="29"/>
    </row>
    <row r="1140" spans="2:14" x14ac:dyDescent="0.3">
      <c r="B1140" s="29"/>
      <c r="C1140" s="29"/>
      <c r="D1140" s="29"/>
      <c r="E1140" s="29"/>
      <c r="F1140" s="29"/>
      <c r="G1140" s="29"/>
      <c r="H1140" s="29"/>
      <c r="I1140" s="29"/>
      <c r="J1140" s="29"/>
      <c r="K1140" s="29"/>
      <c r="L1140" s="29"/>
      <c r="M1140" s="29"/>
      <c r="N1140" s="29"/>
    </row>
    <row r="1141" spans="2:14" x14ac:dyDescent="0.3">
      <c r="B1141" s="29"/>
      <c r="C1141" s="29"/>
      <c r="D1141" s="29"/>
      <c r="E1141" s="29"/>
      <c r="F1141" s="29"/>
      <c r="G1141" s="29"/>
      <c r="H1141" s="29"/>
      <c r="I1141" s="29"/>
      <c r="J1141" s="29"/>
      <c r="K1141" s="29"/>
      <c r="L1141" s="29"/>
      <c r="M1141" s="29"/>
      <c r="N1141" s="29"/>
    </row>
    <row r="1142" spans="2:14" x14ac:dyDescent="0.3">
      <c r="B1142" s="29"/>
      <c r="C1142" s="29"/>
      <c r="D1142" s="29"/>
      <c r="E1142" s="29"/>
      <c r="F1142" s="29"/>
      <c r="G1142" s="29"/>
      <c r="H1142" s="29"/>
      <c r="I1142" s="29"/>
      <c r="J1142" s="29"/>
      <c r="K1142" s="29"/>
      <c r="L1142" s="29"/>
      <c r="M1142" s="29"/>
      <c r="N1142" s="29"/>
    </row>
    <row r="1143" spans="2:14" x14ac:dyDescent="0.3">
      <c r="B1143" s="29"/>
      <c r="C1143" s="29"/>
      <c r="D1143" s="29"/>
      <c r="E1143" s="29"/>
      <c r="F1143" s="29"/>
      <c r="G1143" s="29"/>
      <c r="H1143" s="29"/>
      <c r="I1143" s="29"/>
      <c r="J1143" s="29"/>
      <c r="K1143" s="29"/>
      <c r="L1143" s="29"/>
      <c r="M1143" s="29"/>
      <c r="N1143" s="29"/>
    </row>
    <row r="1144" spans="2:14" x14ac:dyDescent="0.3">
      <c r="B1144" s="29"/>
      <c r="C1144" s="29"/>
      <c r="D1144" s="29"/>
      <c r="E1144" s="29"/>
      <c r="F1144" s="29"/>
      <c r="G1144" s="29"/>
      <c r="H1144" s="29"/>
      <c r="I1144" s="29"/>
      <c r="J1144" s="29"/>
      <c r="K1144" s="29"/>
      <c r="L1144" s="29"/>
      <c r="M1144" s="29"/>
      <c r="N1144" s="29"/>
    </row>
    <row r="1145" spans="2:14" x14ac:dyDescent="0.3">
      <c r="B1145" s="29"/>
      <c r="C1145" s="29"/>
      <c r="D1145" s="29"/>
      <c r="E1145" s="29"/>
      <c r="F1145" s="29"/>
      <c r="G1145" s="29"/>
      <c r="H1145" s="29"/>
      <c r="I1145" s="29"/>
      <c r="J1145" s="29"/>
      <c r="K1145" s="29"/>
      <c r="L1145" s="29"/>
      <c r="M1145" s="29"/>
      <c r="N1145" s="29"/>
    </row>
    <row r="1146" spans="2:14" x14ac:dyDescent="0.3">
      <c r="B1146" s="29"/>
      <c r="C1146" s="29"/>
      <c r="D1146" s="29"/>
      <c r="E1146" s="29"/>
      <c r="F1146" s="29"/>
      <c r="G1146" s="29"/>
      <c r="H1146" s="29"/>
      <c r="I1146" s="29"/>
      <c r="J1146" s="29"/>
      <c r="K1146" s="29"/>
      <c r="L1146" s="29"/>
      <c r="M1146" s="29"/>
      <c r="N1146" s="29"/>
    </row>
    <row r="1147" spans="2:14" x14ac:dyDescent="0.3">
      <c r="B1147" s="29"/>
      <c r="C1147" s="29"/>
      <c r="D1147" s="29"/>
      <c r="E1147" s="29"/>
      <c r="F1147" s="29"/>
      <c r="G1147" s="29"/>
      <c r="H1147" s="29"/>
      <c r="I1147" s="29"/>
      <c r="J1147" s="29"/>
      <c r="K1147" s="29"/>
      <c r="L1147" s="29"/>
      <c r="M1147" s="29"/>
      <c r="N1147" s="29"/>
    </row>
    <row r="1148" spans="2:14" x14ac:dyDescent="0.3">
      <c r="B1148" s="29"/>
      <c r="C1148" s="29"/>
      <c r="D1148" s="29"/>
      <c r="E1148" s="29"/>
      <c r="F1148" s="29"/>
      <c r="G1148" s="29"/>
      <c r="H1148" s="29"/>
      <c r="I1148" s="29"/>
      <c r="J1148" s="29"/>
      <c r="K1148" s="29"/>
      <c r="L1148" s="29"/>
      <c r="M1148" s="29"/>
      <c r="N1148" s="29"/>
    </row>
    <row r="1149" spans="2:14" x14ac:dyDescent="0.3">
      <c r="B1149" s="29"/>
      <c r="C1149" s="29"/>
      <c r="D1149" s="29"/>
      <c r="E1149" s="29"/>
      <c r="F1149" s="29"/>
      <c r="G1149" s="29"/>
      <c r="H1149" s="29"/>
      <c r="I1149" s="29"/>
      <c r="J1149" s="29"/>
      <c r="K1149" s="29"/>
      <c r="L1149" s="29"/>
      <c r="M1149" s="29"/>
      <c r="N1149" s="29"/>
    </row>
    <row r="1150" spans="2:14" x14ac:dyDescent="0.3">
      <c r="B1150" s="29"/>
      <c r="C1150" s="29"/>
      <c r="D1150" s="29"/>
      <c r="E1150" s="29"/>
      <c r="F1150" s="29"/>
      <c r="G1150" s="29"/>
      <c r="H1150" s="29"/>
      <c r="I1150" s="29"/>
      <c r="J1150" s="29"/>
      <c r="K1150" s="29"/>
      <c r="L1150" s="29"/>
      <c r="M1150" s="29"/>
      <c r="N1150" s="29"/>
    </row>
    <row r="1151" spans="2:14" x14ac:dyDescent="0.3">
      <c r="B1151" s="29"/>
      <c r="C1151" s="29"/>
      <c r="D1151" s="29"/>
      <c r="E1151" s="29"/>
      <c r="F1151" s="29"/>
      <c r="G1151" s="29"/>
      <c r="H1151" s="29"/>
      <c r="I1151" s="29"/>
      <c r="J1151" s="29"/>
      <c r="K1151" s="29"/>
      <c r="L1151" s="29"/>
      <c r="M1151" s="29"/>
      <c r="N1151" s="29"/>
    </row>
    <row r="1152" spans="2:14" x14ac:dyDescent="0.3">
      <c r="B1152" s="29"/>
      <c r="C1152" s="29"/>
      <c r="D1152" s="29"/>
      <c r="E1152" s="29"/>
      <c r="F1152" s="29"/>
      <c r="G1152" s="29"/>
      <c r="H1152" s="29"/>
      <c r="I1152" s="29"/>
      <c r="J1152" s="29"/>
      <c r="K1152" s="29"/>
      <c r="L1152" s="29"/>
      <c r="M1152" s="29"/>
      <c r="N1152" s="29"/>
    </row>
    <row r="1153" spans="2:14" x14ac:dyDescent="0.3">
      <c r="B1153" s="29"/>
      <c r="C1153" s="29"/>
      <c r="D1153" s="29"/>
      <c r="E1153" s="29"/>
      <c r="F1153" s="29"/>
      <c r="G1153" s="29"/>
      <c r="H1153" s="29"/>
      <c r="I1153" s="29"/>
      <c r="J1153" s="29"/>
      <c r="K1153" s="29"/>
      <c r="L1153" s="29"/>
      <c r="M1153" s="29"/>
      <c r="N1153" s="29"/>
    </row>
    <row r="1154" spans="2:14" x14ac:dyDescent="0.3">
      <c r="B1154" s="29"/>
      <c r="C1154" s="29"/>
      <c r="D1154" s="29"/>
      <c r="E1154" s="29"/>
      <c r="F1154" s="29"/>
      <c r="G1154" s="29"/>
      <c r="H1154" s="29"/>
      <c r="I1154" s="29"/>
      <c r="J1154" s="29"/>
      <c r="K1154" s="29"/>
      <c r="L1154" s="29"/>
      <c r="M1154" s="29"/>
      <c r="N1154" s="29"/>
    </row>
    <row r="1155" spans="2:14" x14ac:dyDescent="0.3">
      <c r="B1155" s="29"/>
      <c r="C1155" s="29"/>
      <c r="D1155" s="29"/>
      <c r="E1155" s="29"/>
      <c r="F1155" s="29"/>
      <c r="G1155" s="29"/>
      <c r="H1155" s="29"/>
      <c r="I1155" s="29"/>
      <c r="J1155" s="29"/>
      <c r="K1155" s="29"/>
      <c r="L1155" s="29"/>
      <c r="M1155" s="29"/>
      <c r="N1155" s="29"/>
    </row>
    <row r="1156" spans="2:14" x14ac:dyDescent="0.3">
      <c r="B1156" s="29"/>
      <c r="C1156" s="29"/>
      <c r="D1156" s="29"/>
      <c r="E1156" s="29"/>
      <c r="F1156" s="29"/>
      <c r="G1156" s="29"/>
      <c r="H1156" s="29"/>
      <c r="I1156" s="29"/>
      <c r="J1156" s="29"/>
      <c r="K1156" s="29"/>
      <c r="L1156" s="29"/>
      <c r="M1156" s="29"/>
      <c r="N1156" s="29"/>
    </row>
    <row r="1157" spans="2:14" x14ac:dyDescent="0.3">
      <c r="B1157" s="29"/>
      <c r="C1157" s="29"/>
      <c r="D1157" s="29"/>
      <c r="E1157" s="29"/>
      <c r="F1157" s="29"/>
      <c r="G1157" s="29"/>
      <c r="H1157" s="29"/>
      <c r="I1157" s="29"/>
      <c r="J1157" s="29"/>
      <c r="K1157" s="29"/>
      <c r="L1157" s="29"/>
      <c r="M1157" s="29"/>
      <c r="N1157" s="29"/>
    </row>
    <row r="1158" spans="2:14" x14ac:dyDescent="0.3">
      <c r="B1158" s="29"/>
      <c r="C1158" s="29"/>
      <c r="D1158" s="29"/>
      <c r="E1158" s="29"/>
      <c r="F1158" s="29"/>
      <c r="G1158" s="29"/>
      <c r="H1158" s="29"/>
      <c r="I1158" s="29"/>
      <c r="J1158" s="29"/>
      <c r="K1158" s="29"/>
      <c r="L1158" s="29"/>
      <c r="M1158" s="29"/>
      <c r="N1158" s="29"/>
    </row>
    <row r="1159" spans="2:14" x14ac:dyDescent="0.3">
      <c r="B1159" s="29"/>
      <c r="C1159" s="29"/>
      <c r="D1159" s="29"/>
      <c r="E1159" s="29"/>
      <c r="F1159" s="29"/>
      <c r="G1159" s="29"/>
      <c r="H1159" s="29"/>
      <c r="I1159" s="29"/>
      <c r="J1159" s="29"/>
      <c r="K1159" s="29"/>
      <c r="L1159" s="29"/>
      <c r="M1159" s="29"/>
      <c r="N1159" s="29"/>
    </row>
    <row r="1160" spans="2:14" x14ac:dyDescent="0.3">
      <c r="B1160" s="29"/>
      <c r="C1160" s="29"/>
      <c r="D1160" s="29"/>
      <c r="E1160" s="29"/>
      <c r="F1160" s="29"/>
      <c r="G1160" s="29"/>
      <c r="H1160" s="29"/>
      <c r="I1160" s="29"/>
      <c r="J1160" s="29"/>
      <c r="K1160" s="29"/>
      <c r="L1160" s="29"/>
      <c r="M1160" s="29"/>
      <c r="N1160" s="29"/>
    </row>
    <row r="1161" spans="2:14" x14ac:dyDescent="0.3">
      <c r="B1161" s="29"/>
      <c r="C1161" s="29"/>
      <c r="D1161" s="29"/>
      <c r="E1161" s="29"/>
      <c r="F1161" s="29"/>
      <c r="G1161" s="29"/>
      <c r="H1161" s="29"/>
      <c r="I1161" s="29"/>
      <c r="J1161" s="29"/>
      <c r="K1161" s="29"/>
      <c r="L1161" s="29"/>
      <c r="M1161" s="29"/>
      <c r="N1161" s="29"/>
    </row>
    <row r="1162" spans="2:14" x14ac:dyDescent="0.3">
      <c r="B1162" s="29"/>
      <c r="C1162" s="29"/>
      <c r="D1162" s="29"/>
      <c r="E1162" s="29"/>
      <c r="F1162" s="29"/>
      <c r="G1162" s="29"/>
      <c r="H1162" s="29"/>
      <c r="I1162" s="29"/>
      <c r="J1162" s="29"/>
      <c r="K1162" s="29"/>
      <c r="L1162" s="29"/>
      <c r="M1162" s="29"/>
      <c r="N1162" s="29"/>
    </row>
    <row r="1163" spans="2:14" x14ac:dyDescent="0.3">
      <c r="B1163" s="29"/>
      <c r="C1163" s="29"/>
      <c r="D1163" s="29"/>
      <c r="E1163" s="29"/>
      <c r="F1163" s="29"/>
      <c r="G1163" s="29"/>
      <c r="H1163" s="29"/>
      <c r="I1163" s="29"/>
      <c r="J1163" s="29"/>
      <c r="K1163" s="29"/>
      <c r="L1163" s="29"/>
      <c r="M1163" s="29"/>
      <c r="N1163" s="29"/>
    </row>
    <row r="1164" spans="2:14" x14ac:dyDescent="0.3">
      <c r="B1164" s="29"/>
      <c r="C1164" s="29"/>
      <c r="D1164" s="29"/>
      <c r="E1164" s="29"/>
      <c r="F1164" s="29"/>
      <c r="G1164" s="29"/>
      <c r="H1164" s="29"/>
      <c r="I1164" s="29"/>
      <c r="J1164" s="29"/>
      <c r="K1164" s="29"/>
      <c r="L1164" s="29"/>
      <c r="M1164" s="29"/>
      <c r="N1164" s="29"/>
    </row>
    <row r="1165" spans="2:14" x14ac:dyDescent="0.3">
      <c r="B1165" s="29"/>
      <c r="C1165" s="29"/>
      <c r="D1165" s="29"/>
      <c r="E1165" s="29"/>
      <c r="F1165" s="29"/>
      <c r="G1165" s="29"/>
      <c r="H1165" s="29"/>
      <c r="I1165" s="29"/>
      <c r="J1165" s="29"/>
      <c r="K1165" s="29"/>
      <c r="L1165" s="29"/>
      <c r="M1165" s="29"/>
      <c r="N1165" s="29"/>
    </row>
    <row r="1166" spans="2:14" x14ac:dyDescent="0.3">
      <c r="B1166" s="29"/>
      <c r="C1166" s="29"/>
      <c r="D1166" s="29"/>
      <c r="E1166" s="29"/>
      <c r="F1166" s="29"/>
      <c r="G1166" s="29"/>
      <c r="H1166" s="29"/>
      <c r="I1166" s="29"/>
      <c r="J1166" s="29"/>
      <c r="K1166" s="29"/>
      <c r="L1166" s="29"/>
      <c r="M1166" s="29"/>
      <c r="N1166" s="29"/>
    </row>
    <row r="1167" spans="2:14" x14ac:dyDescent="0.3">
      <c r="B1167" s="29"/>
      <c r="C1167" s="29"/>
      <c r="D1167" s="29"/>
      <c r="E1167" s="29"/>
      <c r="F1167" s="29"/>
      <c r="G1167" s="29"/>
      <c r="H1167" s="29"/>
      <c r="I1167" s="29"/>
      <c r="J1167" s="29"/>
      <c r="K1167" s="29"/>
      <c r="L1167" s="29"/>
      <c r="M1167" s="29"/>
      <c r="N1167" s="29"/>
    </row>
    <row r="1168" spans="2:14" x14ac:dyDescent="0.3">
      <c r="B1168" s="29"/>
      <c r="C1168" s="29"/>
      <c r="D1168" s="29"/>
      <c r="E1168" s="29"/>
      <c r="F1168" s="29"/>
      <c r="G1168" s="29"/>
      <c r="H1168" s="29"/>
      <c r="I1168" s="29"/>
      <c r="J1168" s="29"/>
      <c r="K1168" s="29"/>
      <c r="L1168" s="29"/>
      <c r="M1168" s="29"/>
      <c r="N1168" s="29"/>
    </row>
    <row r="1169" spans="2:14" x14ac:dyDescent="0.3">
      <c r="B1169" s="29"/>
      <c r="C1169" s="29"/>
      <c r="D1169" s="29"/>
      <c r="E1169" s="29"/>
      <c r="F1169" s="29"/>
      <c r="G1169" s="29"/>
      <c r="H1169" s="29"/>
      <c r="I1169" s="29"/>
      <c r="J1169" s="29"/>
      <c r="K1169" s="29"/>
      <c r="L1169" s="29"/>
      <c r="M1169" s="29"/>
      <c r="N1169" s="29"/>
    </row>
    <row r="1170" spans="2:14" x14ac:dyDescent="0.3">
      <c r="B1170" s="29"/>
      <c r="C1170" s="29"/>
      <c r="D1170" s="29"/>
      <c r="E1170" s="29"/>
      <c r="F1170" s="29"/>
      <c r="G1170" s="29"/>
      <c r="H1170" s="29"/>
      <c r="I1170" s="29"/>
      <c r="J1170" s="29"/>
      <c r="K1170" s="29"/>
      <c r="L1170" s="29"/>
      <c r="M1170" s="29"/>
      <c r="N1170" s="29"/>
    </row>
    <row r="1171" spans="2:14" x14ac:dyDescent="0.3">
      <c r="B1171" s="29"/>
      <c r="C1171" s="29"/>
      <c r="D1171" s="29"/>
      <c r="E1171" s="29"/>
      <c r="F1171" s="29"/>
      <c r="G1171" s="29"/>
      <c r="H1171" s="29"/>
      <c r="I1171" s="29"/>
      <c r="J1171" s="29"/>
      <c r="K1171" s="29"/>
      <c r="L1171" s="29"/>
      <c r="M1171" s="29"/>
      <c r="N1171" s="29"/>
    </row>
    <row r="1172" spans="2:14" x14ac:dyDescent="0.3">
      <c r="B1172" s="29"/>
      <c r="C1172" s="29"/>
      <c r="D1172" s="29"/>
      <c r="E1172" s="29"/>
      <c r="F1172" s="29"/>
      <c r="G1172" s="29"/>
      <c r="H1172" s="29"/>
      <c r="I1172" s="29"/>
      <c r="J1172" s="29"/>
      <c r="K1172" s="29"/>
      <c r="L1172" s="29"/>
      <c r="M1172" s="29"/>
      <c r="N1172" s="29"/>
    </row>
    <row r="1173" spans="2:14" x14ac:dyDescent="0.3">
      <c r="B1173" s="29"/>
      <c r="C1173" s="29"/>
      <c r="D1173" s="29"/>
      <c r="E1173" s="29"/>
      <c r="F1173" s="29"/>
      <c r="G1173" s="29"/>
      <c r="H1173" s="29"/>
      <c r="I1173" s="29"/>
      <c r="J1173" s="29"/>
      <c r="K1173" s="29"/>
      <c r="L1173" s="29"/>
      <c r="M1173" s="29"/>
      <c r="N1173" s="29"/>
    </row>
    <row r="1174" spans="2:14" x14ac:dyDescent="0.3">
      <c r="B1174" s="29"/>
      <c r="C1174" s="29"/>
      <c r="D1174" s="29"/>
      <c r="E1174" s="29"/>
      <c r="F1174" s="29"/>
      <c r="G1174" s="29"/>
      <c r="H1174" s="29"/>
      <c r="I1174" s="29"/>
      <c r="J1174" s="29"/>
      <c r="K1174" s="29"/>
      <c r="L1174" s="29"/>
      <c r="M1174" s="29"/>
      <c r="N1174" s="29"/>
    </row>
    <row r="1175" spans="2:14" x14ac:dyDescent="0.3">
      <c r="B1175" s="29"/>
      <c r="C1175" s="29"/>
      <c r="D1175" s="29"/>
      <c r="E1175" s="29"/>
      <c r="F1175" s="29"/>
      <c r="G1175" s="29"/>
      <c r="H1175" s="29"/>
      <c r="I1175" s="29"/>
      <c r="J1175" s="29"/>
      <c r="K1175" s="29"/>
      <c r="L1175" s="29"/>
      <c r="M1175" s="29"/>
      <c r="N1175" s="29"/>
    </row>
    <row r="1176" spans="2:14" x14ac:dyDescent="0.3">
      <c r="B1176" s="29"/>
      <c r="C1176" s="29"/>
      <c r="D1176" s="29"/>
      <c r="E1176" s="29"/>
      <c r="F1176" s="29"/>
      <c r="G1176" s="29"/>
      <c r="H1176" s="29"/>
      <c r="I1176" s="29"/>
      <c r="J1176" s="29"/>
      <c r="K1176" s="29"/>
      <c r="L1176" s="29"/>
      <c r="M1176" s="29"/>
      <c r="N1176" s="29"/>
    </row>
    <row r="1177" spans="2:14" x14ac:dyDescent="0.3">
      <c r="B1177" s="29"/>
      <c r="C1177" s="29"/>
      <c r="D1177" s="29"/>
      <c r="E1177" s="29"/>
      <c r="F1177" s="29"/>
      <c r="G1177" s="29"/>
      <c r="H1177" s="29"/>
      <c r="I1177" s="29"/>
      <c r="J1177" s="29"/>
      <c r="K1177" s="29"/>
      <c r="L1177" s="29"/>
      <c r="M1177" s="29"/>
      <c r="N1177" s="29"/>
    </row>
    <row r="1178" spans="2:14" x14ac:dyDescent="0.3">
      <c r="B1178" s="29"/>
      <c r="C1178" s="29"/>
      <c r="D1178" s="29"/>
      <c r="E1178" s="29"/>
      <c r="F1178" s="29"/>
      <c r="G1178" s="29"/>
      <c r="H1178" s="29"/>
      <c r="I1178" s="29"/>
      <c r="J1178" s="29"/>
      <c r="K1178" s="29"/>
      <c r="L1178" s="29"/>
      <c r="M1178" s="29"/>
      <c r="N1178" s="29"/>
    </row>
    <row r="1179" spans="2:14" x14ac:dyDescent="0.3">
      <c r="B1179" s="29"/>
      <c r="C1179" s="29"/>
      <c r="D1179" s="29"/>
      <c r="E1179" s="29"/>
      <c r="F1179" s="29"/>
      <c r="G1179" s="29"/>
      <c r="H1179" s="29"/>
      <c r="I1179" s="29"/>
      <c r="J1179" s="29"/>
      <c r="K1179" s="29"/>
      <c r="L1179" s="29"/>
      <c r="M1179" s="29"/>
      <c r="N1179" s="29"/>
    </row>
    <row r="1180" spans="2:14" x14ac:dyDescent="0.3">
      <c r="B1180" s="29"/>
      <c r="C1180" s="29"/>
      <c r="D1180" s="29"/>
      <c r="E1180" s="29"/>
      <c r="F1180" s="29"/>
      <c r="G1180" s="29"/>
      <c r="H1180" s="29"/>
      <c r="I1180" s="29"/>
      <c r="J1180" s="29"/>
      <c r="K1180" s="29"/>
      <c r="L1180" s="29"/>
      <c r="M1180" s="29"/>
      <c r="N1180" s="29"/>
    </row>
    <row r="1181" spans="2:14" x14ac:dyDescent="0.3">
      <c r="B1181" s="29"/>
      <c r="C1181" s="29"/>
      <c r="D1181" s="29"/>
      <c r="E1181" s="29"/>
      <c r="F1181" s="29"/>
      <c r="G1181" s="29"/>
      <c r="H1181" s="29"/>
      <c r="I1181" s="29"/>
      <c r="J1181" s="29"/>
      <c r="K1181" s="29"/>
      <c r="L1181" s="29"/>
      <c r="M1181" s="29"/>
      <c r="N1181" s="29"/>
    </row>
    <row r="1182" spans="2:14" x14ac:dyDescent="0.3">
      <c r="B1182" s="29"/>
      <c r="C1182" s="29"/>
      <c r="D1182" s="29"/>
      <c r="E1182" s="29"/>
      <c r="F1182" s="29"/>
      <c r="G1182" s="29"/>
      <c r="H1182" s="29"/>
      <c r="I1182" s="29"/>
      <c r="J1182" s="29"/>
      <c r="K1182" s="29"/>
      <c r="L1182" s="29"/>
      <c r="M1182" s="29"/>
      <c r="N1182" s="29"/>
    </row>
    <row r="1183" spans="2:14" x14ac:dyDescent="0.3">
      <c r="B1183" s="29"/>
      <c r="C1183" s="29"/>
      <c r="D1183" s="29"/>
      <c r="E1183" s="29"/>
      <c r="F1183" s="29"/>
      <c r="G1183" s="29"/>
      <c r="H1183" s="29"/>
      <c r="I1183" s="29"/>
      <c r="J1183" s="29"/>
      <c r="K1183" s="29"/>
      <c r="L1183" s="29"/>
      <c r="M1183" s="29"/>
      <c r="N1183" s="29"/>
    </row>
    <row r="1184" spans="2:14" x14ac:dyDescent="0.3">
      <c r="B1184" s="29"/>
      <c r="C1184" s="29"/>
      <c r="D1184" s="29"/>
      <c r="E1184" s="29"/>
      <c r="F1184" s="29"/>
      <c r="G1184" s="29"/>
      <c r="H1184" s="29"/>
      <c r="I1184" s="29"/>
      <c r="J1184" s="29"/>
      <c r="K1184" s="29"/>
      <c r="L1184" s="29"/>
      <c r="M1184" s="29"/>
      <c r="N1184" s="29"/>
    </row>
    <row r="1185" spans="2:14" x14ac:dyDescent="0.3">
      <c r="B1185" s="29"/>
      <c r="C1185" s="29"/>
      <c r="D1185" s="29"/>
      <c r="E1185" s="29"/>
      <c r="F1185" s="29"/>
      <c r="G1185" s="29"/>
      <c r="H1185" s="29"/>
      <c r="I1185" s="29"/>
      <c r="J1185" s="29"/>
      <c r="K1185" s="29"/>
      <c r="L1185" s="29"/>
      <c r="M1185" s="29"/>
      <c r="N1185" s="29"/>
    </row>
    <row r="1186" spans="2:14" x14ac:dyDescent="0.3">
      <c r="B1186" s="29"/>
      <c r="C1186" s="29"/>
      <c r="D1186" s="29"/>
      <c r="E1186" s="29"/>
      <c r="F1186" s="29"/>
      <c r="G1186" s="29"/>
      <c r="H1186" s="29"/>
      <c r="I1186" s="29"/>
      <c r="J1186" s="29"/>
      <c r="K1186" s="29"/>
      <c r="L1186" s="29"/>
      <c r="M1186" s="29"/>
      <c r="N1186" s="29"/>
    </row>
    <row r="1187" spans="2:14" x14ac:dyDescent="0.3">
      <c r="B1187" s="29"/>
      <c r="C1187" s="29"/>
      <c r="D1187" s="29"/>
      <c r="E1187" s="29"/>
      <c r="F1187" s="29"/>
      <c r="G1187" s="29"/>
      <c r="H1187" s="29"/>
      <c r="I1187" s="29"/>
      <c r="J1187" s="29"/>
      <c r="K1187" s="29"/>
      <c r="L1187" s="29"/>
      <c r="M1187" s="29"/>
      <c r="N1187" s="29"/>
    </row>
    <row r="1188" spans="2:14" x14ac:dyDescent="0.3">
      <c r="B1188" s="29"/>
      <c r="C1188" s="29"/>
      <c r="D1188" s="29"/>
      <c r="E1188" s="29"/>
      <c r="F1188" s="29"/>
      <c r="G1188" s="29"/>
      <c r="H1188" s="29"/>
      <c r="I1188" s="29"/>
      <c r="J1188" s="29"/>
      <c r="K1188" s="29"/>
      <c r="L1188" s="29"/>
      <c r="M1188" s="29"/>
      <c r="N1188" s="29"/>
    </row>
    <row r="1189" spans="2:14" x14ac:dyDescent="0.3">
      <c r="B1189" s="29"/>
      <c r="C1189" s="29"/>
      <c r="D1189" s="29"/>
      <c r="E1189" s="29"/>
      <c r="F1189" s="29"/>
      <c r="G1189" s="29"/>
      <c r="H1189" s="29"/>
      <c r="I1189" s="29"/>
      <c r="J1189" s="29"/>
      <c r="K1189" s="29"/>
      <c r="L1189" s="29"/>
      <c r="M1189" s="29"/>
      <c r="N1189" s="29"/>
    </row>
    <row r="1190" spans="2:14" x14ac:dyDescent="0.3">
      <c r="B1190" s="29"/>
      <c r="C1190" s="29"/>
      <c r="D1190" s="29"/>
      <c r="E1190" s="29"/>
      <c r="F1190" s="29"/>
      <c r="G1190" s="29"/>
      <c r="H1190" s="29"/>
      <c r="I1190" s="29"/>
      <c r="J1190" s="29"/>
      <c r="K1190" s="29"/>
      <c r="L1190" s="29"/>
      <c r="M1190" s="29"/>
      <c r="N1190" s="29"/>
    </row>
    <row r="1191" spans="2:14" x14ac:dyDescent="0.3">
      <c r="B1191" s="29"/>
      <c r="C1191" s="29"/>
      <c r="D1191" s="29"/>
      <c r="E1191" s="29"/>
      <c r="F1191" s="29"/>
      <c r="G1191" s="29"/>
      <c r="H1191" s="29"/>
      <c r="I1191" s="29"/>
      <c r="J1191" s="29"/>
      <c r="K1191" s="29"/>
      <c r="L1191" s="29"/>
      <c r="M1191" s="29"/>
      <c r="N1191" s="29"/>
    </row>
    <row r="1192" spans="2:14" x14ac:dyDescent="0.3">
      <c r="B1192" s="29"/>
      <c r="C1192" s="29"/>
      <c r="D1192" s="29"/>
      <c r="E1192" s="29"/>
      <c r="F1192" s="29"/>
      <c r="G1192" s="29"/>
      <c r="H1192" s="29"/>
      <c r="I1192" s="29"/>
      <c r="J1192" s="29"/>
      <c r="K1192" s="29"/>
      <c r="L1192" s="29"/>
      <c r="M1192" s="29"/>
      <c r="N1192" s="29"/>
    </row>
    <row r="1193" spans="2:14" x14ac:dyDescent="0.3">
      <c r="B1193" s="29"/>
      <c r="C1193" s="29"/>
      <c r="D1193" s="29"/>
      <c r="E1193" s="29"/>
      <c r="F1193" s="29"/>
      <c r="G1193" s="29"/>
      <c r="H1193" s="29"/>
      <c r="I1193" s="29"/>
      <c r="J1193" s="29"/>
      <c r="K1193" s="29"/>
      <c r="L1193" s="29"/>
      <c r="M1193" s="29"/>
      <c r="N1193" s="29"/>
    </row>
    <row r="1194" spans="2:14" x14ac:dyDescent="0.3">
      <c r="B1194" s="29"/>
      <c r="C1194" s="29"/>
      <c r="D1194" s="29"/>
      <c r="E1194" s="29"/>
      <c r="F1194" s="29"/>
      <c r="G1194" s="29"/>
      <c r="H1194" s="29"/>
      <c r="I1194" s="29"/>
      <c r="J1194" s="29"/>
      <c r="K1194" s="29"/>
      <c r="L1194" s="29"/>
      <c r="M1194" s="29"/>
      <c r="N1194" s="29"/>
    </row>
    <row r="1195" spans="2:14" x14ac:dyDescent="0.3">
      <c r="B1195" s="29"/>
      <c r="C1195" s="29"/>
      <c r="D1195" s="29"/>
      <c r="E1195" s="29"/>
      <c r="F1195" s="29"/>
      <c r="G1195" s="29"/>
      <c r="H1195" s="29"/>
      <c r="I1195" s="29"/>
      <c r="J1195" s="29"/>
      <c r="K1195" s="29"/>
      <c r="L1195" s="29"/>
      <c r="M1195" s="29"/>
      <c r="N1195" s="29"/>
    </row>
    <row r="1196" spans="2:14" x14ac:dyDescent="0.3">
      <c r="B1196" s="29"/>
      <c r="C1196" s="29"/>
      <c r="D1196" s="29"/>
      <c r="E1196" s="29"/>
      <c r="F1196" s="29"/>
      <c r="G1196" s="29"/>
      <c r="H1196" s="29"/>
      <c r="I1196" s="29"/>
      <c r="J1196" s="29"/>
      <c r="K1196" s="29"/>
      <c r="L1196" s="29"/>
      <c r="M1196" s="29"/>
      <c r="N1196" s="29"/>
    </row>
    <row r="1197" spans="2:14" x14ac:dyDescent="0.3">
      <c r="B1197" s="29"/>
      <c r="C1197" s="29"/>
      <c r="D1197" s="29"/>
      <c r="E1197" s="29"/>
      <c r="F1197" s="29"/>
      <c r="G1197" s="29"/>
      <c r="H1197" s="29"/>
      <c r="I1197" s="29"/>
      <c r="J1197" s="29"/>
      <c r="K1197" s="29"/>
      <c r="L1197" s="29"/>
      <c r="M1197" s="29"/>
      <c r="N1197" s="29"/>
    </row>
    <row r="1198" spans="2:14" x14ac:dyDescent="0.3">
      <c r="B1198" s="29"/>
      <c r="C1198" s="29"/>
      <c r="D1198" s="29"/>
      <c r="E1198" s="29"/>
      <c r="F1198" s="29"/>
      <c r="G1198" s="29"/>
      <c r="H1198" s="29"/>
      <c r="I1198" s="29"/>
      <c r="J1198" s="29"/>
      <c r="K1198" s="29"/>
      <c r="L1198" s="29"/>
      <c r="M1198" s="29"/>
      <c r="N1198" s="29"/>
    </row>
    <row r="1199" spans="2:14" x14ac:dyDescent="0.3">
      <c r="B1199" s="29"/>
      <c r="C1199" s="29"/>
      <c r="D1199" s="29"/>
      <c r="E1199" s="29"/>
      <c r="F1199" s="29"/>
      <c r="G1199" s="29"/>
      <c r="H1199" s="29"/>
      <c r="I1199" s="29"/>
      <c r="J1199" s="29"/>
      <c r="K1199" s="29"/>
      <c r="L1199" s="29"/>
      <c r="M1199" s="29"/>
      <c r="N1199" s="29"/>
    </row>
    <row r="1200" spans="2:14" x14ac:dyDescent="0.3">
      <c r="B1200" s="29"/>
      <c r="C1200" s="29"/>
      <c r="D1200" s="29"/>
      <c r="E1200" s="29"/>
      <c r="F1200" s="29"/>
      <c r="G1200" s="29"/>
      <c r="H1200" s="29"/>
      <c r="I1200" s="29"/>
      <c r="J1200" s="29"/>
      <c r="K1200" s="29"/>
      <c r="L1200" s="29"/>
      <c r="M1200" s="29"/>
      <c r="N1200" s="29"/>
    </row>
    <row r="1201" spans="2:14" x14ac:dyDescent="0.3">
      <c r="B1201" s="29"/>
      <c r="C1201" s="29"/>
      <c r="D1201" s="29"/>
      <c r="E1201" s="29"/>
      <c r="F1201" s="29"/>
      <c r="G1201" s="29"/>
      <c r="H1201" s="29"/>
      <c r="I1201" s="29"/>
      <c r="J1201" s="29"/>
      <c r="K1201" s="29"/>
      <c r="L1201" s="29"/>
      <c r="M1201" s="29"/>
      <c r="N1201" s="29"/>
    </row>
    <row r="1202" spans="2:14" x14ac:dyDescent="0.3">
      <c r="B1202" s="29"/>
      <c r="C1202" s="29"/>
      <c r="D1202" s="29"/>
      <c r="E1202" s="29"/>
      <c r="F1202" s="29"/>
      <c r="G1202" s="29"/>
      <c r="H1202" s="29"/>
      <c r="I1202" s="29"/>
      <c r="J1202" s="29"/>
      <c r="K1202" s="29"/>
      <c r="L1202" s="29"/>
      <c r="M1202" s="29"/>
      <c r="N1202" s="29"/>
    </row>
    <row r="1203" spans="2:14" x14ac:dyDescent="0.3">
      <c r="B1203" s="29"/>
      <c r="C1203" s="29"/>
      <c r="D1203" s="29"/>
      <c r="E1203" s="29"/>
      <c r="F1203" s="29"/>
      <c r="G1203" s="29"/>
      <c r="H1203" s="29"/>
      <c r="I1203" s="29"/>
      <c r="J1203" s="29"/>
      <c r="K1203" s="29"/>
      <c r="L1203" s="29"/>
      <c r="M1203" s="29"/>
      <c r="N1203" s="29"/>
    </row>
    <row r="1204" spans="2:14" x14ac:dyDescent="0.3">
      <c r="B1204" s="29"/>
      <c r="C1204" s="29"/>
      <c r="D1204" s="29"/>
      <c r="E1204" s="29"/>
      <c r="F1204" s="29"/>
      <c r="G1204" s="29"/>
      <c r="H1204" s="29"/>
      <c r="I1204" s="29"/>
      <c r="J1204" s="29"/>
      <c r="K1204" s="29"/>
      <c r="L1204" s="29"/>
      <c r="M1204" s="29"/>
      <c r="N1204" s="29"/>
    </row>
    <row r="1205" spans="2:14" x14ac:dyDescent="0.3">
      <c r="B1205" s="29"/>
      <c r="C1205" s="29"/>
      <c r="D1205" s="29"/>
      <c r="E1205" s="29"/>
      <c r="F1205" s="29"/>
      <c r="G1205" s="29"/>
      <c r="H1205" s="29"/>
      <c r="I1205" s="29"/>
      <c r="J1205" s="29"/>
      <c r="K1205" s="29"/>
      <c r="L1205" s="29"/>
      <c r="M1205" s="29"/>
      <c r="N1205" s="29"/>
    </row>
    <row r="1206" spans="2:14" x14ac:dyDescent="0.3">
      <c r="B1206" s="29"/>
      <c r="C1206" s="29"/>
      <c r="D1206" s="29"/>
      <c r="E1206" s="29"/>
      <c r="F1206" s="29"/>
      <c r="G1206" s="29"/>
      <c r="H1206" s="29"/>
      <c r="I1206" s="29"/>
      <c r="J1206" s="29"/>
      <c r="K1206" s="29"/>
      <c r="L1206" s="29"/>
      <c r="M1206" s="29"/>
      <c r="N1206" s="29"/>
    </row>
    <row r="1207" spans="2:14" x14ac:dyDescent="0.3">
      <c r="B1207" s="29"/>
      <c r="C1207" s="29"/>
      <c r="D1207" s="29"/>
      <c r="E1207" s="29"/>
      <c r="F1207" s="29"/>
      <c r="G1207" s="29"/>
      <c r="H1207" s="29"/>
      <c r="I1207" s="29"/>
      <c r="J1207" s="29"/>
      <c r="K1207" s="29"/>
      <c r="L1207" s="29"/>
      <c r="M1207" s="29"/>
      <c r="N1207" s="29"/>
    </row>
    <row r="1208" spans="2:14" x14ac:dyDescent="0.3">
      <c r="B1208" s="29"/>
      <c r="C1208" s="29"/>
      <c r="D1208" s="29"/>
      <c r="E1208" s="29"/>
      <c r="F1208" s="29"/>
      <c r="G1208" s="29"/>
      <c r="H1208" s="29"/>
      <c r="I1208" s="29"/>
      <c r="J1208" s="29"/>
      <c r="K1208" s="29"/>
      <c r="L1208" s="29"/>
      <c r="M1208" s="29"/>
      <c r="N1208" s="29"/>
    </row>
    <row r="1209" spans="2:14" x14ac:dyDescent="0.3">
      <c r="B1209" s="29"/>
      <c r="C1209" s="29"/>
      <c r="D1209" s="29"/>
      <c r="E1209" s="29"/>
      <c r="F1209" s="29"/>
      <c r="G1209" s="29"/>
      <c r="H1209" s="29"/>
      <c r="I1209" s="29"/>
      <c r="J1209" s="29"/>
      <c r="K1209" s="29"/>
      <c r="L1209" s="29"/>
      <c r="M1209" s="29"/>
      <c r="N1209" s="29"/>
    </row>
    <row r="1210" spans="2:14" x14ac:dyDescent="0.3">
      <c r="B1210" s="29"/>
      <c r="C1210" s="29"/>
      <c r="D1210" s="29"/>
      <c r="E1210" s="29"/>
      <c r="F1210" s="29"/>
      <c r="G1210" s="29"/>
      <c r="H1210" s="29"/>
      <c r="I1210" s="29"/>
      <c r="J1210" s="29"/>
      <c r="K1210" s="29"/>
      <c r="L1210" s="29"/>
      <c r="M1210" s="29"/>
      <c r="N1210" s="29"/>
    </row>
    <row r="1211" spans="2:14" x14ac:dyDescent="0.3">
      <c r="B1211" s="29"/>
      <c r="C1211" s="29"/>
      <c r="D1211" s="29"/>
      <c r="E1211" s="29"/>
      <c r="F1211" s="29"/>
      <c r="G1211" s="29"/>
      <c r="H1211" s="29"/>
      <c r="I1211" s="29"/>
      <c r="J1211" s="29"/>
      <c r="K1211" s="29"/>
      <c r="L1211" s="29"/>
      <c r="M1211" s="29"/>
      <c r="N1211" s="29"/>
    </row>
    <row r="1212" spans="2:14" x14ac:dyDescent="0.3">
      <c r="B1212" s="29"/>
      <c r="C1212" s="29"/>
      <c r="D1212" s="29"/>
      <c r="E1212" s="29"/>
      <c r="F1212" s="29"/>
      <c r="G1212" s="29"/>
      <c r="H1212" s="29"/>
      <c r="I1212" s="29"/>
      <c r="J1212" s="29"/>
      <c r="K1212" s="29"/>
      <c r="L1212" s="29"/>
      <c r="M1212" s="29"/>
      <c r="N1212" s="29"/>
    </row>
    <row r="1213" spans="2:14" x14ac:dyDescent="0.3">
      <c r="B1213" s="29"/>
      <c r="C1213" s="29"/>
      <c r="D1213" s="29"/>
      <c r="E1213" s="29"/>
      <c r="F1213" s="29"/>
      <c r="G1213" s="29"/>
      <c r="H1213" s="29"/>
      <c r="I1213" s="29"/>
      <c r="J1213" s="29"/>
      <c r="K1213" s="29"/>
      <c r="L1213" s="29"/>
      <c r="M1213" s="29"/>
      <c r="N1213" s="29"/>
    </row>
    <row r="1214" spans="2:14" x14ac:dyDescent="0.3">
      <c r="B1214" s="29"/>
      <c r="C1214" s="29"/>
      <c r="D1214" s="29"/>
      <c r="E1214" s="29"/>
      <c r="F1214" s="29"/>
      <c r="G1214" s="29"/>
      <c r="H1214" s="29"/>
      <c r="I1214" s="29"/>
      <c r="J1214" s="29"/>
      <c r="K1214" s="29"/>
      <c r="L1214" s="29"/>
      <c r="M1214" s="29"/>
      <c r="N1214" s="29"/>
    </row>
    <row r="1215" spans="2:14" x14ac:dyDescent="0.3">
      <c r="B1215" s="29"/>
      <c r="C1215" s="29"/>
      <c r="D1215" s="29"/>
      <c r="E1215" s="29"/>
      <c r="F1215" s="29"/>
      <c r="G1215" s="29"/>
      <c r="H1215" s="29"/>
      <c r="I1215" s="29"/>
      <c r="J1215" s="29"/>
      <c r="K1215" s="29"/>
      <c r="L1215" s="29"/>
      <c r="M1215" s="29"/>
      <c r="N1215" s="29"/>
    </row>
    <row r="1216" spans="2:14" x14ac:dyDescent="0.3">
      <c r="B1216" s="29"/>
      <c r="C1216" s="29"/>
      <c r="D1216" s="29"/>
      <c r="E1216" s="29"/>
      <c r="F1216" s="29"/>
      <c r="G1216" s="29"/>
      <c r="H1216" s="29"/>
      <c r="I1216" s="29"/>
      <c r="J1216" s="29"/>
      <c r="K1216" s="29"/>
      <c r="L1216" s="29"/>
      <c r="M1216" s="29"/>
      <c r="N1216" s="29"/>
    </row>
    <row r="1217" spans="2:14" x14ac:dyDescent="0.3">
      <c r="B1217" s="29"/>
      <c r="C1217" s="29"/>
      <c r="D1217" s="29"/>
      <c r="E1217" s="29"/>
      <c r="F1217" s="29"/>
      <c r="G1217" s="29"/>
      <c r="H1217" s="29"/>
      <c r="I1217" s="29"/>
      <c r="J1217" s="29"/>
      <c r="K1217" s="29"/>
      <c r="L1217" s="29"/>
      <c r="M1217" s="29"/>
      <c r="N1217" s="29"/>
    </row>
    <row r="1218" spans="2:14" x14ac:dyDescent="0.3">
      <c r="B1218" s="29"/>
      <c r="C1218" s="29"/>
      <c r="D1218" s="29"/>
      <c r="E1218" s="29"/>
      <c r="F1218" s="29"/>
      <c r="G1218" s="29"/>
      <c r="H1218" s="29"/>
      <c r="I1218" s="29"/>
      <c r="J1218" s="29"/>
      <c r="K1218" s="29"/>
      <c r="L1218" s="29"/>
      <c r="M1218" s="29"/>
      <c r="N1218" s="29"/>
    </row>
    <row r="1219" spans="2:14" x14ac:dyDescent="0.3">
      <c r="B1219" s="29"/>
      <c r="C1219" s="29"/>
      <c r="D1219" s="29"/>
      <c r="E1219" s="29"/>
      <c r="F1219" s="29"/>
      <c r="G1219" s="29"/>
      <c r="H1219" s="29"/>
      <c r="I1219" s="29"/>
      <c r="J1219" s="29"/>
      <c r="K1219" s="29"/>
      <c r="L1219" s="29"/>
      <c r="M1219" s="29"/>
      <c r="N1219" s="29"/>
    </row>
    <row r="1220" spans="2:14" x14ac:dyDescent="0.3">
      <c r="B1220" s="29"/>
      <c r="C1220" s="29"/>
      <c r="D1220" s="29"/>
      <c r="E1220" s="29"/>
      <c r="F1220" s="29"/>
      <c r="G1220" s="29"/>
      <c r="H1220" s="29"/>
      <c r="I1220" s="29"/>
      <c r="J1220" s="29"/>
      <c r="K1220" s="29"/>
      <c r="L1220" s="29"/>
      <c r="M1220" s="29"/>
      <c r="N1220" s="29"/>
    </row>
    <row r="1221" spans="2:14" x14ac:dyDescent="0.3">
      <c r="B1221" s="29"/>
      <c r="C1221" s="29"/>
      <c r="D1221" s="29"/>
      <c r="E1221" s="29"/>
      <c r="F1221" s="29"/>
      <c r="G1221" s="29"/>
      <c r="H1221" s="29"/>
      <c r="I1221" s="29"/>
      <c r="J1221" s="29"/>
      <c r="K1221" s="29"/>
      <c r="L1221" s="29"/>
      <c r="M1221" s="29"/>
      <c r="N1221" s="29"/>
    </row>
    <row r="1222" spans="2:14" x14ac:dyDescent="0.3">
      <c r="B1222" s="29"/>
      <c r="C1222" s="29"/>
      <c r="D1222" s="29"/>
      <c r="E1222" s="29"/>
      <c r="F1222" s="29"/>
      <c r="G1222" s="29"/>
      <c r="H1222" s="29"/>
      <c r="I1222" s="29"/>
      <c r="J1222" s="29"/>
      <c r="K1222" s="29"/>
      <c r="L1222" s="29"/>
      <c r="M1222" s="29"/>
      <c r="N1222" s="29"/>
    </row>
    <row r="1223" spans="2:14" x14ac:dyDescent="0.3">
      <c r="B1223" s="29"/>
      <c r="C1223" s="29"/>
      <c r="D1223" s="29"/>
      <c r="E1223" s="29"/>
      <c r="F1223" s="29"/>
      <c r="G1223" s="29"/>
      <c r="H1223" s="29"/>
      <c r="I1223" s="29"/>
      <c r="J1223" s="29"/>
      <c r="K1223" s="29"/>
      <c r="L1223" s="29"/>
      <c r="M1223" s="29"/>
      <c r="N1223" s="29"/>
    </row>
    <row r="1224" spans="2:14" x14ac:dyDescent="0.3">
      <c r="B1224" s="29"/>
      <c r="C1224" s="29"/>
      <c r="D1224" s="29"/>
      <c r="E1224" s="29"/>
      <c r="F1224" s="29"/>
      <c r="G1224" s="29"/>
      <c r="H1224" s="29"/>
      <c r="I1224" s="29"/>
      <c r="J1224" s="29"/>
      <c r="K1224" s="29"/>
      <c r="L1224" s="29"/>
      <c r="M1224" s="29"/>
      <c r="N1224" s="29"/>
    </row>
    <row r="1225" spans="2:14" x14ac:dyDescent="0.3">
      <c r="B1225" s="29"/>
      <c r="C1225" s="29"/>
      <c r="D1225" s="29"/>
      <c r="E1225" s="29"/>
      <c r="F1225" s="29"/>
      <c r="G1225" s="29"/>
      <c r="H1225" s="29"/>
      <c r="I1225" s="29"/>
      <c r="J1225" s="29"/>
      <c r="K1225" s="29"/>
      <c r="L1225" s="29"/>
      <c r="M1225" s="29"/>
      <c r="N1225" s="29"/>
    </row>
    <row r="1226" spans="2:14" x14ac:dyDescent="0.3">
      <c r="B1226" s="29"/>
      <c r="C1226" s="29"/>
      <c r="D1226" s="29"/>
      <c r="E1226" s="29"/>
      <c r="F1226" s="29"/>
      <c r="G1226" s="29"/>
      <c r="H1226" s="29"/>
      <c r="I1226" s="29"/>
      <c r="J1226" s="29"/>
      <c r="K1226" s="29"/>
      <c r="L1226" s="29"/>
      <c r="M1226" s="29"/>
      <c r="N1226" s="29"/>
    </row>
    <row r="1227" spans="2:14" x14ac:dyDescent="0.3">
      <c r="B1227" s="29"/>
      <c r="C1227" s="29"/>
      <c r="D1227" s="29"/>
      <c r="E1227" s="29"/>
      <c r="F1227" s="29"/>
      <c r="G1227" s="29"/>
      <c r="H1227" s="29"/>
      <c r="I1227" s="29"/>
      <c r="J1227" s="29"/>
      <c r="K1227" s="29"/>
      <c r="L1227" s="29"/>
      <c r="M1227" s="29"/>
      <c r="N1227" s="29"/>
    </row>
    <row r="1228" spans="2:14" x14ac:dyDescent="0.3">
      <c r="B1228" s="29"/>
      <c r="C1228" s="29"/>
      <c r="D1228" s="29"/>
      <c r="E1228" s="29"/>
      <c r="F1228" s="29"/>
      <c r="G1228" s="29"/>
      <c r="H1228" s="29"/>
      <c r="I1228" s="29"/>
      <c r="J1228" s="29"/>
      <c r="K1228" s="29"/>
      <c r="L1228" s="29"/>
      <c r="M1228" s="29"/>
      <c r="N1228" s="29"/>
    </row>
    <row r="1229" spans="2:14" x14ac:dyDescent="0.3">
      <c r="B1229" s="29"/>
      <c r="C1229" s="29"/>
      <c r="D1229" s="29"/>
      <c r="E1229" s="29"/>
      <c r="F1229" s="29"/>
      <c r="G1229" s="29"/>
      <c r="H1229" s="29"/>
      <c r="I1229" s="29"/>
      <c r="J1229" s="29"/>
      <c r="K1229" s="29"/>
      <c r="L1229" s="29"/>
      <c r="M1229" s="29"/>
      <c r="N1229" s="29"/>
    </row>
    <row r="1230" spans="2:14" x14ac:dyDescent="0.3">
      <c r="B1230" s="29"/>
      <c r="C1230" s="29"/>
      <c r="D1230" s="29"/>
      <c r="E1230" s="29"/>
      <c r="F1230" s="29"/>
      <c r="G1230" s="29"/>
      <c r="H1230" s="29"/>
      <c r="I1230" s="29"/>
      <c r="J1230" s="29"/>
      <c r="K1230" s="29"/>
      <c r="L1230" s="29"/>
      <c r="M1230" s="29"/>
      <c r="N1230" s="29"/>
    </row>
    <row r="1231" spans="2:14" x14ac:dyDescent="0.3">
      <c r="B1231" s="29"/>
      <c r="C1231" s="29"/>
      <c r="D1231" s="29"/>
      <c r="E1231" s="29"/>
      <c r="F1231" s="29"/>
      <c r="G1231" s="29"/>
      <c r="H1231" s="29"/>
      <c r="I1231" s="29"/>
      <c r="J1231" s="29"/>
      <c r="K1231" s="29"/>
      <c r="L1231" s="29"/>
      <c r="M1231" s="29"/>
      <c r="N1231" s="29"/>
    </row>
    <row r="1232" spans="2:14" x14ac:dyDescent="0.3">
      <c r="B1232" s="29"/>
      <c r="C1232" s="29"/>
      <c r="D1232" s="29"/>
      <c r="E1232" s="29"/>
      <c r="F1232" s="29"/>
      <c r="G1232" s="29"/>
      <c r="H1232" s="29"/>
      <c r="I1232" s="29"/>
      <c r="J1232" s="29"/>
      <c r="K1232" s="29"/>
      <c r="L1232" s="29"/>
      <c r="M1232" s="29"/>
      <c r="N1232" s="29"/>
    </row>
    <row r="1233" spans="2:14" x14ac:dyDescent="0.3">
      <c r="B1233" s="29"/>
      <c r="C1233" s="29"/>
      <c r="D1233" s="29"/>
      <c r="E1233" s="29"/>
      <c r="F1233" s="29"/>
      <c r="G1233" s="29"/>
      <c r="H1233" s="29"/>
      <c r="I1233" s="29"/>
      <c r="J1233" s="29"/>
      <c r="K1233" s="29"/>
      <c r="L1233" s="29"/>
      <c r="M1233" s="29"/>
      <c r="N1233" s="29"/>
    </row>
    <row r="1234" spans="2:14" x14ac:dyDescent="0.3">
      <c r="B1234" s="29"/>
      <c r="C1234" s="29"/>
      <c r="D1234" s="29"/>
      <c r="E1234" s="29"/>
      <c r="F1234" s="29"/>
      <c r="G1234" s="29"/>
      <c r="H1234" s="29"/>
      <c r="I1234" s="29"/>
      <c r="J1234" s="29"/>
      <c r="K1234" s="29"/>
      <c r="L1234" s="29"/>
      <c r="M1234" s="29"/>
      <c r="N1234" s="29"/>
    </row>
    <row r="1235" spans="2:14" x14ac:dyDescent="0.3">
      <c r="B1235" s="29"/>
      <c r="C1235" s="29"/>
      <c r="D1235" s="29"/>
      <c r="E1235" s="29"/>
      <c r="F1235" s="29"/>
      <c r="G1235" s="29"/>
      <c r="H1235" s="29"/>
      <c r="I1235" s="29"/>
      <c r="J1235" s="29"/>
      <c r="K1235" s="29"/>
      <c r="L1235" s="29"/>
      <c r="M1235" s="29"/>
      <c r="N1235" s="29"/>
    </row>
    <row r="1236" spans="2:14" x14ac:dyDescent="0.3">
      <c r="B1236" s="29"/>
      <c r="C1236" s="29"/>
      <c r="D1236" s="29"/>
      <c r="E1236" s="29"/>
      <c r="F1236" s="29"/>
      <c r="G1236" s="29"/>
      <c r="H1236" s="29"/>
      <c r="I1236" s="29"/>
      <c r="J1236" s="29"/>
      <c r="K1236" s="29"/>
      <c r="L1236" s="29"/>
      <c r="M1236" s="29"/>
      <c r="N1236" s="29"/>
    </row>
    <row r="1237" spans="2:14" x14ac:dyDescent="0.3">
      <c r="B1237" s="29"/>
      <c r="C1237" s="29"/>
      <c r="D1237" s="29"/>
      <c r="E1237" s="29"/>
      <c r="F1237" s="29"/>
      <c r="G1237" s="29"/>
      <c r="H1237" s="29"/>
      <c r="I1237" s="29"/>
      <c r="J1237" s="29"/>
      <c r="K1237" s="29"/>
      <c r="L1237" s="29"/>
      <c r="M1237" s="29"/>
      <c r="N1237" s="29"/>
    </row>
    <row r="1238" spans="2:14" x14ac:dyDescent="0.3">
      <c r="B1238" s="29"/>
      <c r="C1238" s="29"/>
      <c r="D1238" s="29"/>
      <c r="E1238" s="29"/>
      <c r="F1238" s="29"/>
      <c r="G1238" s="29"/>
      <c r="H1238" s="29"/>
      <c r="I1238" s="29"/>
      <c r="J1238" s="29"/>
      <c r="K1238" s="29"/>
      <c r="L1238" s="29"/>
      <c r="M1238" s="29"/>
      <c r="N1238" s="29"/>
    </row>
    <row r="1239" spans="2:14" x14ac:dyDescent="0.3">
      <c r="B1239" s="29"/>
      <c r="C1239" s="29"/>
      <c r="D1239" s="29"/>
      <c r="E1239" s="29"/>
      <c r="F1239" s="29"/>
      <c r="G1239" s="29"/>
      <c r="H1239" s="29"/>
      <c r="I1239" s="29"/>
      <c r="J1239" s="29"/>
      <c r="K1239" s="29"/>
      <c r="L1239" s="29"/>
      <c r="M1239" s="29"/>
      <c r="N1239" s="29"/>
    </row>
    <row r="1240" spans="2:14" x14ac:dyDescent="0.3">
      <c r="B1240" s="29"/>
      <c r="C1240" s="29"/>
      <c r="D1240" s="29"/>
      <c r="E1240" s="29"/>
      <c r="F1240" s="29"/>
      <c r="G1240" s="29"/>
      <c r="H1240" s="29"/>
      <c r="I1240" s="29"/>
      <c r="J1240" s="29"/>
      <c r="K1240" s="29"/>
      <c r="L1240" s="29"/>
      <c r="M1240" s="29"/>
      <c r="N1240" s="29"/>
    </row>
    <row r="1241" spans="2:14" x14ac:dyDescent="0.3">
      <c r="B1241" s="29"/>
      <c r="C1241" s="29"/>
      <c r="D1241" s="29"/>
      <c r="E1241" s="29"/>
      <c r="F1241" s="29"/>
      <c r="G1241" s="29"/>
      <c r="H1241" s="29"/>
      <c r="I1241" s="29"/>
      <c r="J1241" s="29"/>
      <c r="K1241" s="29"/>
      <c r="L1241" s="29"/>
      <c r="M1241" s="29"/>
      <c r="N1241" s="29"/>
    </row>
    <row r="1242" spans="2:14" x14ac:dyDescent="0.3">
      <c r="B1242" s="29"/>
      <c r="C1242" s="29"/>
      <c r="D1242" s="29"/>
      <c r="E1242" s="29"/>
      <c r="F1242" s="29"/>
      <c r="G1242" s="29"/>
      <c r="H1242" s="29"/>
      <c r="I1242" s="29"/>
      <c r="J1242" s="29"/>
      <c r="K1242" s="29"/>
      <c r="L1242" s="29"/>
      <c r="M1242" s="29"/>
      <c r="N1242" s="29"/>
    </row>
    <row r="1243" spans="2:14" x14ac:dyDescent="0.3">
      <c r="B1243" s="29"/>
      <c r="C1243" s="29"/>
      <c r="D1243" s="29"/>
      <c r="E1243" s="29"/>
      <c r="F1243" s="29"/>
      <c r="G1243" s="29"/>
      <c r="H1243" s="29"/>
      <c r="I1243" s="29"/>
      <c r="J1243" s="29"/>
      <c r="K1243" s="29"/>
      <c r="L1243" s="29"/>
      <c r="M1243" s="29"/>
      <c r="N1243" s="29"/>
    </row>
    <row r="1244" spans="2:14" x14ac:dyDescent="0.3">
      <c r="B1244" s="29"/>
      <c r="C1244" s="29"/>
      <c r="D1244" s="29"/>
      <c r="E1244" s="29"/>
      <c r="F1244" s="29"/>
      <c r="G1244" s="29"/>
      <c r="H1244" s="29"/>
      <c r="I1244" s="29"/>
      <c r="J1244" s="29"/>
      <c r="K1244" s="29"/>
      <c r="L1244" s="29"/>
      <c r="M1244" s="29"/>
      <c r="N1244" s="29"/>
    </row>
    <row r="1245" spans="2:14" x14ac:dyDescent="0.3">
      <c r="B1245" s="29"/>
      <c r="C1245" s="29"/>
      <c r="D1245" s="29"/>
      <c r="E1245" s="29"/>
      <c r="F1245" s="29"/>
      <c r="G1245" s="29"/>
      <c r="H1245" s="29"/>
      <c r="I1245" s="29"/>
      <c r="J1245" s="29"/>
      <c r="K1245" s="29"/>
      <c r="L1245" s="29"/>
      <c r="M1245" s="29"/>
      <c r="N1245" s="29"/>
    </row>
    <row r="1246" spans="2:14" x14ac:dyDescent="0.3">
      <c r="B1246" s="29"/>
      <c r="C1246" s="29"/>
      <c r="D1246" s="29"/>
      <c r="E1246" s="29"/>
      <c r="F1246" s="29"/>
      <c r="G1246" s="29"/>
      <c r="H1246" s="29"/>
      <c r="I1246" s="29"/>
      <c r="J1246" s="29"/>
      <c r="K1246" s="29"/>
      <c r="L1246" s="29"/>
      <c r="M1246" s="29"/>
      <c r="N1246" s="29"/>
    </row>
    <row r="1247" spans="2:14" x14ac:dyDescent="0.3">
      <c r="B1247" s="29"/>
      <c r="C1247" s="29"/>
      <c r="D1247" s="29"/>
      <c r="E1247" s="29"/>
      <c r="F1247" s="29"/>
      <c r="G1247" s="29"/>
      <c r="H1247" s="29"/>
      <c r="I1247" s="29"/>
      <c r="J1247" s="29"/>
      <c r="K1247" s="29"/>
      <c r="L1247" s="29"/>
      <c r="M1247" s="29"/>
      <c r="N1247" s="29"/>
    </row>
    <row r="1248" spans="2:14" x14ac:dyDescent="0.3">
      <c r="B1248" s="29"/>
      <c r="C1248" s="29"/>
      <c r="D1248" s="29"/>
      <c r="E1248" s="29"/>
      <c r="F1248" s="29"/>
      <c r="G1248" s="29"/>
      <c r="H1248" s="29"/>
      <c r="I1248" s="29"/>
      <c r="J1248" s="29"/>
      <c r="K1248" s="29"/>
      <c r="L1248" s="29"/>
      <c r="M1248" s="29"/>
      <c r="N1248" s="29"/>
    </row>
    <row r="1249" spans="2:14" x14ac:dyDescent="0.3">
      <c r="B1249" s="29"/>
      <c r="C1249" s="29"/>
      <c r="D1249" s="29"/>
      <c r="E1249" s="29"/>
      <c r="F1249" s="29"/>
      <c r="G1249" s="29"/>
      <c r="H1249" s="29"/>
      <c r="I1249" s="29"/>
      <c r="J1249" s="29"/>
      <c r="K1249" s="29"/>
      <c r="L1249" s="29"/>
      <c r="M1249" s="29"/>
      <c r="N1249" s="29"/>
    </row>
    <row r="1250" spans="2:14" x14ac:dyDescent="0.3">
      <c r="B1250" s="29"/>
      <c r="C1250" s="29"/>
      <c r="D1250" s="29"/>
      <c r="E1250" s="29"/>
      <c r="F1250" s="29"/>
      <c r="G1250" s="29"/>
      <c r="H1250" s="29"/>
      <c r="I1250" s="29"/>
      <c r="J1250" s="29"/>
      <c r="K1250" s="29"/>
      <c r="L1250" s="29"/>
      <c r="M1250" s="29"/>
      <c r="N1250" s="29"/>
    </row>
    <row r="1251" spans="2:14" x14ac:dyDescent="0.3">
      <c r="B1251" s="29"/>
      <c r="C1251" s="29"/>
      <c r="D1251" s="29"/>
      <c r="E1251" s="29"/>
      <c r="F1251" s="29"/>
      <c r="G1251" s="29"/>
      <c r="H1251" s="29"/>
      <c r="I1251" s="29"/>
      <c r="J1251" s="29"/>
      <c r="K1251" s="29"/>
      <c r="L1251" s="29"/>
      <c r="M1251" s="29"/>
      <c r="N1251" s="29"/>
    </row>
    <row r="1252" spans="2:14" x14ac:dyDescent="0.3">
      <c r="B1252" s="29"/>
      <c r="C1252" s="29"/>
      <c r="D1252" s="29"/>
      <c r="E1252" s="29"/>
      <c r="F1252" s="29"/>
      <c r="G1252" s="29"/>
      <c r="H1252" s="29"/>
      <c r="I1252" s="29"/>
      <c r="J1252" s="29"/>
      <c r="K1252" s="29"/>
      <c r="L1252" s="29"/>
      <c r="M1252" s="29"/>
      <c r="N1252" s="29"/>
    </row>
    <row r="1253" spans="2:14" x14ac:dyDescent="0.3">
      <c r="B1253" s="29"/>
      <c r="C1253" s="29"/>
      <c r="D1253" s="29"/>
      <c r="E1253" s="29"/>
      <c r="F1253" s="29"/>
      <c r="G1253" s="29"/>
      <c r="H1253" s="29"/>
      <c r="I1253" s="29"/>
      <c r="J1253" s="29"/>
      <c r="K1253" s="29"/>
      <c r="L1253" s="29"/>
      <c r="M1253" s="29"/>
      <c r="N1253" s="29"/>
    </row>
    <row r="1254" spans="2:14" x14ac:dyDescent="0.3">
      <c r="B1254" s="29"/>
      <c r="C1254" s="29"/>
      <c r="D1254" s="29"/>
      <c r="E1254" s="29"/>
      <c r="F1254" s="29"/>
      <c r="G1254" s="29"/>
      <c r="H1254" s="29"/>
      <c r="I1254" s="29"/>
      <c r="J1254" s="29"/>
      <c r="K1254" s="29"/>
      <c r="L1254" s="29"/>
      <c r="M1254" s="29"/>
      <c r="N1254" s="29"/>
    </row>
    <row r="1255" spans="2:14" x14ac:dyDescent="0.3">
      <c r="B1255" s="29"/>
      <c r="C1255" s="29"/>
      <c r="D1255" s="29"/>
      <c r="E1255" s="29"/>
      <c r="F1255" s="29"/>
      <c r="G1255" s="29"/>
      <c r="H1255" s="29"/>
      <c r="I1255" s="29"/>
      <c r="J1255" s="29"/>
      <c r="K1255" s="29"/>
      <c r="L1255" s="29"/>
      <c r="M1255" s="29"/>
      <c r="N1255" s="29"/>
    </row>
    <row r="1256" spans="2:14" x14ac:dyDescent="0.3">
      <c r="B1256" s="29"/>
      <c r="C1256" s="29"/>
      <c r="D1256" s="29"/>
      <c r="E1256" s="29"/>
      <c r="F1256" s="29"/>
      <c r="G1256" s="29"/>
      <c r="H1256" s="29"/>
      <c r="I1256" s="29"/>
      <c r="J1256" s="29"/>
      <c r="K1256" s="29"/>
      <c r="L1256" s="29"/>
      <c r="M1256" s="29"/>
      <c r="N1256" s="29"/>
    </row>
    <row r="1257" spans="2:14" x14ac:dyDescent="0.3">
      <c r="B1257" s="29"/>
      <c r="C1257" s="29"/>
      <c r="D1257" s="29"/>
      <c r="E1257" s="29"/>
      <c r="F1257" s="29"/>
      <c r="G1257" s="29"/>
      <c r="H1257" s="29"/>
      <c r="I1257" s="29"/>
      <c r="J1257" s="29"/>
      <c r="K1257" s="29"/>
      <c r="L1257" s="29"/>
      <c r="M1257" s="29"/>
      <c r="N1257" s="29"/>
    </row>
    <row r="1258" spans="2:14" x14ac:dyDescent="0.3">
      <c r="B1258" s="29"/>
      <c r="C1258" s="29"/>
      <c r="D1258" s="29"/>
      <c r="E1258" s="29"/>
      <c r="F1258" s="29"/>
      <c r="G1258" s="29"/>
      <c r="H1258" s="29"/>
      <c r="I1258" s="29"/>
      <c r="J1258" s="29"/>
      <c r="K1258" s="29"/>
      <c r="L1258" s="29"/>
      <c r="M1258" s="29"/>
      <c r="N1258" s="29"/>
    </row>
    <row r="1259" spans="2:14" x14ac:dyDescent="0.3">
      <c r="B1259" s="29"/>
      <c r="C1259" s="29"/>
      <c r="D1259" s="29"/>
      <c r="E1259" s="29"/>
      <c r="F1259" s="29"/>
      <c r="G1259" s="29"/>
      <c r="H1259" s="29"/>
      <c r="I1259" s="29"/>
      <c r="J1259" s="29"/>
      <c r="K1259" s="29"/>
      <c r="L1259" s="29"/>
      <c r="M1259" s="29"/>
      <c r="N1259" s="29"/>
    </row>
    <row r="1260" spans="2:14" x14ac:dyDescent="0.3">
      <c r="B1260" s="29"/>
      <c r="C1260" s="29"/>
      <c r="D1260" s="29"/>
      <c r="E1260" s="29"/>
      <c r="F1260" s="29"/>
      <c r="G1260" s="29"/>
      <c r="H1260" s="29"/>
      <c r="I1260" s="29"/>
      <c r="J1260" s="29"/>
      <c r="K1260" s="29"/>
      <c r="L1260" s="29"/>
      <c r="M1260" s="29"/>
      <c r="N1260" s="29"/>
    </row>
    <row r="1261" spans="2:14" x14ac:dyDescent="0.3">
      <c r="B1261" s="29"/>
      <c r="C1261" s="29"/>
      <c r="D1261" s="29"/>
      <c r="E1261" s="29"/>
      <c r="F1261" s="29"/>
      <c r="G1261" s="29"/>
      <c r="H1261" s="29"/>
      <c r="I1261" s="29"/>
      <c r="J1261" s="29"/>
      <c r="K1261" s="29"/>
      <c r="L1261" s="29"/>
      <c r="M1261" s="29"/>
      <c r="N1261" s="29"/>
    </row>
    <row r="1262" spans="2:14" x14ac:dyDescent="0.3">
      <c r="B1262" s="29"/>
      <c r="C1262" s="29"/>
      <c r="D1262" s="29"/>
      <c r="E1262" s="29"/>
      <c r="F1262" s="29"/>
      <c r="G1262" s="29"/>
      <c r="H1262" s="29"/>
      <c r="I1262" s="29"/>
      <c r="J1262" s="29"/>
      <c r="K1262" s="29"/>
      <c r="L1262" s="29"/>
      <c r="M1262" s="29"/>
      <c r="N1262" s="29"/>
    </row>
    <row r="1263" spans="2:14" x14ac:dyDescent="0.3">
      <c r="B1263" s="29"/>
      <c r="C1263" s="29"/>
      <c r="D1263" s="29"/>
      <c r="E1263" s="29"/>
      <c r="F1263" s="29"/>
      <c r="G1263" s="29"/>
      <c r="H1263" s="29"/>
      <c r="I1263" s="29"/>
      <c r="J1263" s="29"/>
      <c r="K1263" s="29"/>
      <c r="L1263" s="29"/>
      <c r="M1263" s="29"/>
      <c r="N1263" s="29"/>
    </row>
    <row r="1264" spans="2:14" x14ac:dyDescent="0.3">
      <c r="B1264" s="29"/>
      <c r="C1264" s="29"/>
      <c r="D1264" s="29"/>
      <c r="E1264" s="29"/>
      <c r="F1264" s="29"/>
      <c r="G1264" s="29"/>
      <c r="H1264" s="29"/>
      <c r="I1264" s="29"/>
      <c r="J1264" s="29"/>
      <c r="K1264" s="29"/>
      <c r="L1264" s="29"/>
      <c r="M1264" s="29"/>
      <c r="N1264" s="29"/>
    </row>
    <row r="1265" spans="2:14" x14ac:dyDescent="0.3">
      <c r="B1265" s="29"/>
      <c r="C1265" s="29"/>
      <c r="D1265" s="29"/>
      <c r="E1265" s="29"/>
      <c r="F1265" s="29"/>
      <c r="G1265" s="29"/>
      <c r="H1265" s="29"/>
      <c r="I1265" s="29"/>
      <c r="J1265" s="29"/>
      <c r="K1265" s="29"/>
      <c r="L1265" s="29"/>
      <c r="M1265" s="29"/>
      <c r="N1265" s="29"/>
    </row>
    <row r="1266" spans="2:14" x14ac:dyDescent="0.3">
      <c r="B1266" s="29"/>
      <c r="C1266" s="29"/>
      <c r="D1266" s="29"/>
      <c r="E1266" s="29"/>
      <c r="F1266" s="29"/>
      <c r="G1266" s="29"/>
      <c r="H1266" s="29"/>
      <c r="I1266" s="29"/>
      <c r="J1266" s="29"/>
      <c r="K1266" s="29"/>
      <c r="L1266" s="29"/>
      <c r="M1266" s="29"/>
      <c r="N1266" s="29"/>
    </row>
    <row r="1267" spans="2:14" x14ac:dyDescent="0.3">
      <c r="B1267" s="29"/>
      <c r="C1267" s="29"/>
      <c r="D1267" s="29"/>
      <c r="E1267" s="29"/>
      <c r="F1267" s="29"/>
      <c r="G1267" s="29"/>
      <c r="H1267" s="29"/>
      <c r="I1267" s="29"/>
      <c r="J1267" s="29"/>
      <c r="K1267" s="29"/>
      <c r="L1267" s="29"/>
      <c r="M1267" s="29"/>
      <c r="N1267" s="29"/>
    </row>
    <row r="1268" spans="2:14" x14ac:dyDescent="0.3">
      <c r="B1268" s="29"/>
      <c r="C1268" s="29"/>
      <c r="D1268" s="29"/>
      <c r="E1268" s="29"/>
      <c r="F1268" s="29"/>
      <c r="G1268" s="29"/>
      <c r="H1268" s="29"/>
      <c r="I1268" s="29"/>
      <c r="J1268" s="29"/>
      <c r="K1268" s="29"/>
      <c r="L1268" s="29"/>
      <c r="M1268" s="29"/>
      <c r="N1268" s="29"/>
    </row>
    <row r="1269" spans="2:14" x14ac:dyDescent="0.3">
      <c r="B1269" s="29"/>
      <c r="C1269" s="29"/>
      <c r="D1269" s="29"/>
      <c r="E1269" s="29"/>
      <c r="F1269" s="29"/>
      <c r="G1269" s="29"/>
      <c r="H1269" s="29"/>
      <c r="I1269" s="29"/>
      <c r="J1269" s="29"/>
      <c r="K1269" s="29"/>
      <c r="L1269" s="29"/>
      <c r="M1269" s="29"/>
      <c r="N1269" s="29"/>
    </row>
    <row r="1270" spans="2:14" x14ac:dyDescent="0.3">
      <c r="B1270" s="29"/>
      <c r="C1270" s="29"/>
      <c r="D1270" s="29"/>
      <c r="E1270" s="29"/>
      <c r="F1270" s="29"/>
      <c r="G1270" s="29"/>
      <c r="H1270" s="29"/>
      <c r="I1270" s="29"/>
      <c r="J1270" s="29"/>
      <c r="K1270" s="29"/>
      <c r="L1270" s="29"/>
      <c r="M1270" s="29"/>
      <c r="N1270" s="29"/>
    </row>
    <row r="1271" spans="2:14" x14ac:dyDescent="0.3">
      <c r="B1271" s="29"/>
      <c r="C1271" s="29"/>
      <c r="D1271" s="29"/>
      <c r="E1271" s="29"/>
      <c r="F1271" s="29"/>
      <c r="G1271" s="29"/>
      <c r="H1271" s="29"/>
      <c r="I1271" s="29"/>
      <c r="J1271" s="29"/>
      <c r="K1271" s="29"/>
      <c r="L1271" s="29"/>
      <c r="M1271" s="29"/>
      <c r="N1271" s="29"/>
    </row>
    <row r="1272" spans="2:14" x14ac:dyDescent="0.3">
      <c r="B1272" s="29"/>
      <c r="C1272" s="29"/>
      <c r="D1272" s="29"/>
      <c r="E1272" s="29"/>
      <c r="F1272" s="29"/>
      <c r="G1272" s="29"/>
      <c r="H1272" s="29"/>
      <c r="I1272" s="29"/>
      <c r="J1272" s="29"/>
      <c r="K1272" s="29"/>
      <c r="L1272" s="29"/>
      <c r="M1272" s="29"/>
      <c r="N1272" s="29"/>
    </row>
    <row r="1273" spans="2:14" x14ac:dyDescent="0.3">
      <c r="B1273" s="29"/>
      <c r="C1273" s="29"/>
      <c r="D1273" s="29"/>
      <c r="E1273" s="29"/>
      <c r="F1273" s="29"/>
      <c r="G1273" s="29"/>
      <c r="H1273" s="29"/>
      <c r="I1273" s="29"/>
      <c r="J1273" s="29"/>
      <c r="K1273" s="29"/>
      <c r="L1273" s="29"/>
      <c r="M1273" s="29"/>
      <c r="N1273" s="29"/>
    </row>
    <row r="1274" spans="2:14" x14ac:dyDescent="0.3">
      <c r="B1274" s="29"/>
      <c r="C1274" s="29"/>
      <c r="D1274" s="29"/>
      <c r="E1274" s="29"/>
      <c r="F1274" s="29"/>
      <c r="G1274" s="29"/>
      <c r="H1274" s="29"/>
      <c r="I1274" s="29"/>
      <c r="J1274" s="29"/>
      <c r="K1274" s="29"/>
      <c r="L1274" s="29"/>
      <c r="M1274" s="29"/>
      <c r="N1274" s="29"/>
    </row>
    <row r="1275" spans="2:14" x14ac:dyDescent="0.3">
      <c r="B1275" s="29"/>
      <c r="C1275" s="29"/>
      <c r="D1275" s="29"/>
      <c r="E1275" s="29"/>
      <c r="F1275" s="29"/>
      <c r="G1275" s="29"/>
      <c r="H1275" s="29"/>
      <c r="I1275" s="29"/>
      <c r="J1275" s="29"/>
      <c r="K1275" s="29"/>
      <c r="L1275" s="29"/>
      <c r="M1275" s="29"/>
      <c r="N1275" s="29"/>
    </row>
    <row r="1276" spans="2:14" x14ac:dyDescent="0.3">
      <c r="B1276" s="29"/>
      <c r="C1276" s="29"/>
      <c r="D1276" s="29"/>
      <c r="E1276" s="29"/>
      <c r="F1276" s="29"/>
      <c r="G1276" s="29"/>
      <c r="H1276" s="29"/>
      <c r="I1276" s="29"/>
      <c r="J1276" s="29"/>
      <c r="K1276" s="29"/>
      <c r="L1276" s="29"/>
      <c r="M1276" s="29"/>
      <c r="N1276" s="29"/>
    </row>
    <row r="1277" spans="2:14" x14ac:dyDescent="0.3">
      <c r="B1277" s="29"/>
      <c r="C1277" s="29"/>
      <c r="D1277" s="29"/>
      <c r="E1277" s="29"/>
      <c r="F1277" s="29"/>
      <c r="G1277" s="29"/>
      <c r="H1277" s="29"/>
      <c r="I1277" s="29"/>
      <c r="J1277" s="29"/>
      <c r="K1277" s="29"/>
      <c r="L1277" s="29"/>
      <c r="M1277" s="29"/>
      <c r="N1277" s="29"/>
    </row>
    <row r="1278" spans="2:14" x14ac:dyDescent="0.3">
      <c r="B1278" s="29"/>
      <c r="C1278" s="29"/>
      <c r="D1278" s="29"/>
      <c r="E1278" s="29"/>
      <c r="F1278" s="29"/>
      <c r="G1278" s="29"/>
      <c r="H1278" s="29"/>
      <c r="I1278" s="29"/>
      <c r="J1278" s="29"/>
      <c r="K1278" s="29"/>
      <c r="L1278" s="29"/>
      <c r="M1278" s="29"/>
      <c r="N1278" s="29"/>
    </row>
    <row r="1279" spans="2:14" x14ac:dyDescent="0.3">
      <c r="B1279" s="29"/>
      <c r="C1279" s="29"/>
      <c r="D1279" s="29"/>
      <c r="E1279" s="29"/>
      <c r="F1279" s="29"/>
      <c r="G1279" s="29"/>
      <c r="H1279" s="29"/>
      <c r="I1279" s="29"/>
      <c r="J1279" s="29"/>
      <c r="K1279" s="29"/>
      <c r="L1279" s="29"/>
      <c r="M1279" s="29"/>
      <c r="N1279" s="29"/>
    </row>
    <row r="1280" spans="2:14" x14ac:dyDescent="0.3">
      <c r="B1280" s="29"/>
      <c r="C1280" s="29"/>
      <c r="D1280" s="29"/>
      <c r="E1280" s="29"/>
      <c r="F1280" s="29"/>
      <c r="G1280" s="29"/>
      <c r="H1280" s="29"/>
      <c r="I1280" s="29"/>
      <c r="J1280" s="29"/>
      <c r="K1280" s="29"/>
      <c r="L1280" s="29"/>
      <c r="M1280" s="29"/>
      <c r="N1280" s="29"/>
    </row>
    <row r="1281" spans="2:14" x14ac:dyDescent="0.3">
      <c r="B1281" s="29"/>
      <c r="C1281" s="29"/>
      <c r="D1281" s="29"/>
      <c r="E1281" s="29"/>
      <c r="F1281" s="29"/>
      <c r="G1281" s="29"/>
      <c r="H1281" s="29"/>
      <c r="I1281" s="29"/>
      <c r="J1281" s="29"/>
      <c r="K1281" s="29"/>
      <c r="L1281" s="29"/>
      <c r="M1281" s="29"/>
      <c r="N1281" s="29"/>
    </row>
    <row r="1282" spans="2:14" x14ac:dyDescent="0.3">
      <c r="B1282" s="29"/>
      <c r="C1282" s="29"/>
      <c r="D1282" s="29"/>
      <c r="E1282" s="29"/>
      <c r="F1282" s="29"/>
      <c r="G1282" s="29"/>
      <c r="H1282" s="29"/>
      <c r="I1282" s="29"/>
      <c r="J1282" s="29"/>
      <c r="K1282" s="29"/>
      <c r="L1282" s="29"/>
      <c r="M1282" s="29"/>
      <c r="N1282" s="29"/>
    </row>
    <row r="1283" spans="2:14" x14ac:dyDescent="0.3">
      <c r="B1283" s="29"/>
      <c r="C1283" s="29"/>
      <c r="D1283" s="29"/>
      <c r="E1283" s="29"/>
      <c r="F1283" s="29"/>
      <c r="G1283" s="29"/>
      <c r="H1283" s="29"/>
      <c r="I1283" s="29"/>
      <c r="J1283" s="29"/>
      <c r="K1283" s="29"/>
      <c r="L1283" s="29"/>
      <c r="M1283" s="29"/>
      <c r="N1283" s="29"/>
    </row>
    <row r="1284" spans="2:14" x14ac:dyDescent="0.3">
      <c r="B1284" s="29"/>
      <c r="C1284" s="29"/>
      <c r="D1284" s="29"/>
      <c r="E1284" s="29"/>
      <c r="F1284" s="29"/>
      <c r="G1284" s="29"/>
      <c r="H1284" s="29"/>
      <c r="I1284" s="29"/>
      <c r="J1284" s="29"/>
      <c r="K1284" s="29"/>
      <c r="L1284" s="29"/>
      <c r="M1284" s="29"/>
      <c r="N1284" s="29"/>
    </row>
    <row r="1285" spans="2:14" x14ac:dyDescent="0.3">
      <c r="B1285" s="29"/>
      <c r="C1285" s="29"/>
      <c r="D1285" s="29"/>
      <c r="E1285" s="29"/>
      <c r="F1285" s="29"/>
      <c r="G1285" s="29"/>
      <c r="H1285" s="29"/>
      <c r="I1285" s="29"/>
      <c r="J1285" s="29"/>
      <c r="K1285" s="29"/>
      <c r="L1285" s="29"/>
      <c r="M1285" s="29"/>
      <c r="N1285" s="29"/>
    </row>
    <row r="1286" spans="2:14" x14ac:dyDescent="0.3">
      <c r="B1286" s="29"/>
      <c r="C1286" s="29"/>
      <c r="D1286" s="29"/>
      <c r="E1286" s="29"/>
      <c r="F1286" s="29"/>
      <c r="G1286" s="29"/>
      <c r="H1286" s="29"/>
      <c r="I1286" s="29"/>
      <c r="J1286" s="29"/>
      <c r="K1286" s="29"/>
      <c r="L1286" s="29"/>
      <c r="M1286" s="29"/>
      <c r="N1286" s="29"/>
    </row>
    <row r="1287" spans="2:14" x14ac:dyDescent="0.3">
      <c r="B1287" s="29"/>
      <c r="C1287" s="29"/>
      <c r="D1287" s="29"/>
      <c r="E1287" s="29"/>
      <c r="F1287" s="29"/>
      <c r="G1287" s="29"/>
      <c r="H1287" s="29"/>
      <c r="I1287" s="29"/>
      <c r="J1287" s="29"/>
      <c r="K1287" s="29"/>
      <c r="L1287" s="29"/>
      <c r="M1287" s="29"/>
      <c r="N1287" s="29"/>
    </row>
    <row r="1288" spans="2:14" x14ac:dyDescent="0.3">
      <c r="B1288" s="29"/>
      <c r="C1288" s="29"/>
      <c r="D1288" s="29"/>
      <c r="E1288" s="29"/>
      <c r="F1288" s="29"/>
      <c r="G1288" s="29"/>
      <c r="H1288" s="29"/>
      <c r="I1288" s="29"/>
      <c r="J1288" s="29"/>
      <c r="K1288" s="29"/>
      <c r="L1288" s="29"/>
      <c r="M1288" s="29"/>
      <c r="N1288" s="29"/>
    </row>
    <row r="1289" spans="2:14" x14ac:dyDescent="0.3">
      <c r="B1289" s="29"/>
      <c r="C1289" s="29"/>
      <c r="D1289" s="29"/>
      <c r="E1289" s="29"/>
      <c r="F1289" s="29"/>
      <c r="G1289" s="29"/>
      <c r="H1289" s="29"/>
      <c r="I1289" s="29"/>
      <c r="J1289" s="29"/>
      <c r="K1289" s="29"/>
      <c r="L1289" s="29"/>
      <c r="M1289" s="29"/>
      <c r="N1289" s="29"/>
    </row>
    <row r="1290" spans="2:14" x14ac:dyDescent="0.3">
      <c r="B1290" s="29"/>
      <c r="C1290" s="29"/>
      <c r="D1290" s="29"/>
      <c r="E1290" s="29"/>
      <c r="F1290" s="29"/>
      <c r="G1290" s="29"/>
      <c r="H1290" s="29"/>
      <c r="I1290" s="29"/>
      <c r="J1290" s="29"/>
      <c r="K1290" s="29"/>
      <c r="L1290" s="29"/>
      <c r="M1290" s="29"/>
      <c r="N1290" s="29"/>
    </row>
    <row r="1291" spans="2:14" x14ac:dyDescent="0.3">
      <c r="B1291" s="29"/>
      <c r="C1291" s="29"/>
      <c r="D1291" s="29"/>
      <c r="E1291" s="29"/>
      <c r="F1291" s="29"/>
      <c r="G1291" s="29"/>
      <c r="H1291" s="29"/>
      <c r="I1291" s="29"/>
      <c r="J1291" s="29"/>
      <c r="K1291" s="29"/>
      <c r="L1291" s="29"/>
      <c r="M1291" s="29"/>
      <c r="N1291" s="29"/>
    </row>
    <row r="1292" spans="2:14" x14ac:dyDescent="0.3">
      <c r="B1292" s="29"/>
      <c r="C1292" s="29"/>
      <c r="D1292" s="29"/>
      <c r="E1292" s="29"/>
      <c r="F1292" s="29"/>
      <c r="G1292" s="29"/>
      <c r="H1292" s="29"/>
      <c r="I1292" s="29"/>
      <c r="J1292" s="29"/>
      <c r="K1292" s="29"/>
      <c r="L1292" s="29"/>
      <c r="M1292" s="29"/>
      <c r="N1292" s="29"/>
    </row>
    <row r="1293" spans="2:14" x14ac:dyDescent="0.3">
      <c r="B1293" s="29"/>
      <c r="C1293" s="29"/>
      <c r="D1293" s="29"/>
      <c r="E1293" s="29"/>
      <c r="F1293" s="29"/>
      <c r="G1293" s="29"/>
      <c r="H1293" s="29"/>
      <c r="I1293" s="29"/>
      <c r="J1293" s="29"/>
      <c r="K1293" s="29"/>
      <c r="L1293" s="29"/>
      <c r="M1293" s="29"/>
      <c r="N1293" s="29"/>
    </row>
    <row r="1294" spans="2:14" x14ac:dyDescent="0.3">
      <c r="B1294" s="29"/>
      <c r="C1294" s="29"/>
      <c r="D1294" s="29"/>
      <c r="E1294" s="29"/>
      <c r="F1294" s="29"/>
      <c r="G1294" s="29"/>
      <c r="H1294" s="29"/>
      <c r="I1294" s="29"/>
      <c r="J1294" s="29"/>
      <c r="K1294" s="29"/>
      <c r="L1294" s="29"/>
      <c r="M1294" s="29"/>
      <c r="N1294" s="29"/>
    </row>
    <row r="1295" spans="2:14" x14ac:dyDescent="0.3">
      <c r="B1295" s="29"/>
      <c r="C1295" s="29"/>
      <c r="D1295" s="29"/>
      <c r="E1295" s="29"/>
      <c r="F1295" s="29"/>
      <c r="G1295" s="29"/>
      <c r="H1295" s="29"/>
      <c r="I1295" s="29"/>
      <c r="J1295" s="29"/>
      <c r="K1295" s="29"/>
      <c r="L1295" s="29"/>
      <c r="M1295" s="29"/>
      <c r="N1295" s="29"/>
    </row>
    <row r="1296" spans="2:14" x14ac:dyDescent="0.3">
      <c r="B1296" s="29"/>
      <c r="C1296" s="29"/>
      <c r="D1296" s="29"/>
      <c r="E1296" s="29"/>
      <c r="F1296" s="29"/>
      <c r="G1296" s="29"/>
      <c r="H1296" s="29"/>
      <c r="I1296" s="29"/>
      <c r="J1296" s="29"/>
      <c r="K1296" s="29"/>
      <c r="L1296" s="29"/>
      <c r="M1296" s="29"/>
      <c r="N1296" s="29"/>
    </row>
    <row r="1297" spans="2:14" x14ac:dyDescent="0.3">
      <c r="B1297" s="29"/>
      <c r="C1297" s="29"/>
      <c r="D1297" s="29"/>
      <c r="E1297" s="29"/>
      <c r="F1297" s="29"/>
      <c r="G1297" s="29"/>
      <c r="H1297" s="29"/>
      <c r="I1297" s="29"/>
      <c r="J1297" s="29"/>
      <c r="K1297" s="29"/>
      <c r="L1297" s="29"/>
      <c r="M1297" s="29"/>
      <c r="N1297" s="29"/>
    </row>
    <row r="1298" spans="2:14" x14ac:dyDescent="0.3">
      <c r="B1298" s="29"/>
      <c r="C1298" s="29"/>
      <c r="D1298" s="29"/>
      <c r="E1298" s="29"/>
      <c r="F1298" s="29"/>
      <c r="G1298" s="29"/>
      <c r="H1298" s="29"/>
      <c r="I1298" s="29"/>
      <c r="J1298" s="29"/>
      <c r="K1298" s="29"/>
      <c r="L1298" s="29"/>
      <c r="M1298" s="29"/>
      <c r="N1298" s="29"/>
    </row>
    <row r="1299" spans="2:14" x14ac:dyDescent="0.3">
      <c r="B1299" s="29"/>
      <c r="C1299" s="29"/>
      <c r="D1299" s="29"/>
      <c r="E1299" s="29"/>
      <c r="F1299" s="29"/>
      <c r="G1299" s="29"/>
      <c r="H1299" s="29"/>
      <c r="I1299" s="29"/>
      <c r="J1299" s="29"/>
      <c r="K1299" s="29"/>
      <c r="L1299" s="29"/>
      <c r="M1299" s="29"/>
      <c r="N1299" s="29"/>
    </row>
    <row r="1300" spans="2:14" x14ac:dyDescent="0.3">
      <c r="B1300" s="29"/>
      <c r="C1300" s="29"/>
      <c r="D1300" s="29"/>
      <c r="E1300" s="29"/>
      <c r="F1300" s="29"/>
      <c r="G1300" s="29"/>
      <c r="H1300" s="29"/>
      <c r="I1300" s="29"/>
      <c r="J1300" s="29"/>
      <c r="K1300" s="29"/>
      <c r="L1300" s="29"/>
      <c r="M1300" s="29"/>
      <c r="N1300" s="29"/>
    </row>
    <row r="1301" spans="2:14" x14ac:dyDescent="0.3">
      <c r="B1301" s="29"/>
      <c r="C1301" s="29"/>
      <c r="D1301" s="29"/>
      <c r="E1301" s="29"/>
      <c r="F1301" s="29"/>
      <c r="G1301" s="29"/>
      <c r="H1301" s="29"/>
      <c r="I1301" s="29"/>
      <c r="J1301" s="29"/>
      <c r="K1301" s="29"/>
      <c r="L1301" s="29"/>
      <c r="M1301" s="29"/>
      <c r="N1301" s="29"/>
    </row>
    <row r="1302" spans="2:14" x14ac:dyDescent="0.3">
      <c r="B1302" s="29"/>
      <c r="C1302" s="29"/>
      <c r="D1302" s="29"/>
      <c r="E1302" s="29"/>
      <c r="F1302" s="29"/>
      <c r="G1302" s="29"/>
      <c r="H1302" s="29"/>
      <c r="I1302" s="29"/>
      <c r="J1302" s="29"/>
      <c r="K1302" s="29"/>
      <c r="L1302" s="29"/>
      <c r="M1302" s="29"/>
      <c r="N1302" s="29"/>
    </row>
    <row r="1303" spans="2:14" x14ac:dyDescent="0.3">
      <c r="B1303" s="29"/>
      <c r="C1303" s="29"/>
      <c r="D1303" s="29"/>
      <c r="E1303" s="29"/>
      <c r="F1303" s="29"/>
      <c r="G1303" s="29"/>
      <c r="H1303" s="29"/>
      <c r="I1303" s="29"/>
      <c r="J1303" s="29"/>
      <c r="K1303" s="29"/>
      <c r="L1303" s="29"/>
      <c r="M1303" s="29"/>
      <c r="N1303" s="29"/>
    </row>
    <row r="1304" spans="2:14" x14ac:dyDescent="0.3">
      <c r="B1304" s="29"/>
      <c r="C1304" s="29"/>
      <c r="D1304" s="29"/>
      <c r="E1304" s="29"/>
      <c r="F1304" s="29"/>
      <c r="G1304" s="29"/>
      <c r="H1304" s="29"/>
      <c r="I1304" s="29"/>
      <c r="J1304" s="29"/>
      <c r="K1304" s="29"/>
      <c r="L1304" s="29"/>
      <c r="M1304" s="29"/>
      <c r="N1304" s="29"/>
    </row>
    <row r="1305" spans="2:14" x14ac:dyDescent="0.3">
      <c r="B1305" s="29"/>
      <c r="C1305" s="29"/>
      <c r="D1305" s="29"/>
      <c r="E1305" s="29"/>
      <c r="F1305" s="29"/>
      <c r="G1305" s="29"/>
      <c r="H1305" s="29"/>
      <c r="I1305" s="29"/>
      <c r="J1305" s="29"/>
      <c r="K1305" s="29"/>
      <c r="L1305" s="29"/>
      <c r="M1305" s="29"/>
      <c r="N1305" s="29"/>
    </row>
    <row r="1306" spans="2:14" x14ac:dyDescent="0.3">
      <c r="B1306" s="29"/>
      <c r="C1306" s="29"/>
      <c r="D1306" s="29"/>
      <c r="E1306" s="29"/>
      <c r="F1306" s="29"/>
      <c r="G1306" s="29"/>
      <c r="H1306" s="29"/>
      <c r="I1306" s="29"/>
      <c r="J1306" s="29"/>
      <c r="K1306" s="29"/>
      <c r="L1306" s="29"/>
      <c r="M1306" s="29"/>
      <c r="N1306" s="29"/>
    </row>
    <row r="1307" spans="2:14" x14ac:dyDescent="0.3">
      <c r="B1307" s="29"/>
      <c r="C1307" s="29"/>
      <c r="D1307" s="29"/>
      <c r="E1307" s="29"/>
      <c r="F1307" s="29"/>
      <c r="G1307" s="29"/>
      <c r="H1307" s="29"/>
      <c r="I1307" s="29"/>
      <c r="J1307" s="29"/>
      <c r="K1307" s="29"/>
      <c r="L1307" s="29"/>
      <c r="M1307" s="29"/>
      <c r="N1307" s="29"/>
    </row>
    <row r="1308" spans="2:14" x14ac:dyDescent="0.3">
      <c r="B1308" s="29"/>
      <c r="C1308" s="29"/>
      <c r="D1308" s="29"/>
      <c r="E1308" s="29"/>
      <c r="F1308" s="29"/>
      <c r="G1308" s="29"/>
      <c r="H1308" s="29"/>
      <c r="I1308" s="29"/>
      <c r="J1308" s="29"/>
      <c r="K1308" s="29"/>
      <c r="L1308" s="29"/>
      <c r="M1308" s="29"/>
      <c r="N1308" s="29"/>
    </row>
    <row r="1309" spans="2:14" x14ac:dyDescent="0.3">
      <c r="B1309" s="29"/>
      <c r="C1309" s="29"/>
      <c r="D1309" s="29"/>
      <c r="E1309" s="29"/>
      <c r="F1309" s="29"/>
      <c r="G1309" s="29"/>
      <c r="H1309" s="29"/>
      <c r="I1309" s="29"/>
      <c r="J1309" s="29"/>
      <c r="K1309" s="29"/>
      <c r="L1309" s="29"/>
      <c r="M1309" s="29"/>
      <c r="N1309" s="29"/>
    </row>
    <row r="1310" spans="2:14" x14ac:dyDescent="0.3">
      <c r="B1310" s="29"/>
      <c r="C1310" s="29"/>
      <c r="D1310" s="29"/>
      <c r="E1310" s="29"/>
      <c r="F1310" s="29"/>
      <c r="G1310" s="29"/>
      <c r="H1310" s="29"/>
      <c r="I1310" s="29"/>
      <c r="J1310" s="29"/>
      <c r="K1310" s="29"/>
      <c r="L1310" s="29"/>
      <c r="M1310" s="29"/>
      <c r="N1310" s="29"/>
    </row>
    <row r="1311" spans="2:14" x14ac:dyDescent="0.3">
      <c r="B1311" s="29"/>
      <c r="C1311" s="29"/>
      <c r="D1311" s="29"/>
      <c r="E1311" s="29"/>
      <c r="F1311" s="29"/>
      <c r="G1311" s="29"/>
      <c r="H1311" s="29"/>
      <c r="I1311" s="29"/>
      <c r="J1311" s="29"/>
      <c r="K1311" s="29"/>
      <c r="L1311" s="29"/>
      <c r="M1311" s="29"/>
      <c r="N1311" s="29"/>
    </row>
    <row r="1312" spans="2:14" x14ac:dyDescent="0.3">
      <c r="B1312" s="29"/>
      <c r="C1312" s="29"/>
      <c r="D1312" s="29"/>
      <c r="E1312" s="29"/>
      <c r="F1312" s="29"/>
      <c r="G1312" s="29"/>
      <c r="H1312" s="29"/>
      <c r="I1312" s="29"/>
      <c r="J1312" s="29"/>
      <c r="K1312" s="29"/>
      <c r="L1312" s="29"/>
      <c r="M1312" s="29"/>
      <c r="N1312" s="29"/>
    </row>
    <row r="1313" spans="2:14" x14ac:dyDescent="0.3">
      <c r="B1313" s="29"/>
      <c r="C1313" s="29"/>
      <c r="D1313" s="29"/>
      <c r="E1313" s="29"/>
      <c r="F1313" s="29"/>
      <c r="G1313" s="29"/>
      <c r="H1313" s="29"/>
      <c r="I1313" s="29"/>
      <c r="J1313" s="29"/>
      <c r="K1313" s="29"/>
      <c r="L1313" s="29"/>
      <c r="M1313" s="29"/>
      <c r="N1313" s="29"/>
    </row>
    <row r="1314" spans="2:14" x14ac:dyDescent="0.3">
      <c r="B1314" s="29"/>
      <c r="C1314" s="29"/>
      <c r="D1314" s="29"/>
      <c r="E1314" s="29"/>
      <c r="F1314" s="29"/>
      <c r="G1314" s="29"/>
      <c r="H1314" s="29"/>
      <c r="I1314" s="29"/>
      <c r="J1314" s="29"/>
      <c r="K1314" s="29"/>
      <c r="L1314" s="29"/>
      <c r="M1314" s="29"/>
      <c r="N1314" s="29"/>
    </row>
    <row r="1315" spans="2:14" x14ac:dyDescent="0.3">
      <c r="B1315" s="29"/>
      <c r="C1315" s="29"/>
      <c r="D1315" s="29"/>
      <c r="E1315" s="29"/>
      <c r="F1315" s="29"/>
      <c r="G1315" s="29"/>
      <c r="H1315" s="29"/>
      <c r="I1315" s="29"/>
      <c r="J1315" s="29"/>
      <c r="K1315" s="29"/>
      <c r="L1315" s="29"/>
      <c r="M1315" s="29"/>
      <c r="N1315" s="29"/>
    </row>
    <row r="1316" spans="2:14" x14ac:dyDescent="0.3">
      <c r="B1316" s="29"/>
      <c r="C1316" s="29"/>
      <c r="D1316" s="29"/>
      <c r="E1316" s="29"/>
      <c r="F1316" s="29"/>
      <c r="G1316" s="29"/>
      <c r="H1316" s="29"/>
      <c r="I1316" s="29"/>
      <c r="J1316" s="29"/>
      <c r="K1316" s="29"/>
      <c r="L1316" s="29"/>
      <c r="M1316" s="29"/>
      <c r="N1316" s="29"/>
    </row>
    <row r="1317" spans="2:14" x14ac:dyDescent="0.3">
      <c r="B1317" s="29"/>
      <c r="C1317" s="29"/>
      <c r="D1317" s="29"/>
      <c r="E1317" s="29"/>
      <c r="F1317" s="29"/>
      <c r="G1317" s="29"/>
      <c r="H1317" s="29"/>
      <c r="I1317" s="29"/>
      <c r="J1317" s="29"/>
      <c r="K1317" s="29"/>
      <c r="L1317" s="29"/>
      <c r="M1317" s="29"/>
      <c r="N1317" s="29"/>
    </row>
    <row r="1318" spans="2:14" x14ac:dyDescent="0.3">
      <c r="B1318" s="29"/>
      <c r="C1318" s="29"/>
      <c r="D1318" s="29"/>
      <c r="E1318" s="29"/>
      <c r="F1318" s="29"/>
      <c r="G1318" s="29"/>
      <c r="H1318" s="29"/>
      <c r="I1318" s="29"/>
      <c r="J1318" s="29"/>
      <c r="K1318" s="29"/>
      <c r="L1318" s="29"/>
      <c r="M1318" s="29"/>
      <c r="N1318" s="29"/>
    </row>
    <row r="1319" spans="2:14" x14ac:dyDescent="0.3">
      <c r="B1319" s="29"/>
      <c r="C1319" s="29"/>
      <c r="D1319" s="29"/>
      <c r="E1319" s="29"/>
      <c r="F1319" s="29"/>
      <c r="G1319" s="29"/>
      <c r="H1319" s="29"/>
      <c r="I1319" s="29"/>
      <c r="J1319" s="29"/>
      <c r="K1319" s="29"/>
      <c r="L1319" s="29"/>
      <c r="M1319" s="29"/>
      <c r="N1319" s="29"/>
    </row>
    <row r="1320" spans="2:14" x14ac:dyDescent="0.3">
      <c r="B1320" s="29"/>
      <c r="C1320" s="29"/>
      <c r="D1320" s="29"/>
      <c r="E1320" s="29"/>
      <c r="F1320" s="29"/>
      <c r="G1320" s="29"/>
      <c r="H1320" s="29"/>
      <c r="I1320" s="29"/>
      <c r="J1320" s="29"/>
      <c r="K1320" s="29"/>
      <c r="L1320" s="29"/>
      <c r="M1320" s="29"/>
      <c r="N1320" s="29"/>
    </row>
    <row r="1321" spans="2:14" x14ac:dyDescent="0.3">
      <c r="B1321" s="29"/>
      <c r="C1321" s="29"/>
      <c r="D1321" s="29"/>
      <c r="E1321" s="29"/>
      <c r="F1321" s="29"/>
      <c r="G1321" s="29"/>
      <c r="H1321" s="29"/>
      <c r="I1321" s="29"/>
      <c r="J1321" s="29"/>
      <c r="K1321" s="29"/>
      <c r="L1321" s="29"/>
      <c r="M1321" s="29"/>
      <c r="N1321" s="29"/>
    </row>
    <row r="1322" spans="2:14" x14ac:dyDescent="0.3">
      <c r="B1322" s="29"/>
      <c r="C1322" s="29"/>
      <c r="D1322" s="29"/>
      <c r="E1322" s="29"/>
      <c r="F1322" s="29"/>
      <c r="G1322" s="29"/>
      <c r="H1322" s="29"/>
      <c r="I1322" s="29"/>
      <c r="J1322" s="29"/>
      <c r="K1322" s="29"/>
      <c r="L1322" s="29"/>
      <c r="M1322" s="29"/>
      <c r="N1322" s="29"/>
    </row>
    <row r="1323" spans="2:14" x14ac:dyDescent="0.3">
      <c r="B1323" s="29"/>
      <c r="C1323" s="29"/>
      <c r="D1323" s="29"/>
      <c r="E1323" s="29"/>
      <c r="F1323" s="29"/>
      <c r="G1323" s="29"/>
      <c r="H1323" s="29"/>
      <c r="I1323" s="29"/>
      <c r="J1323" s="29"/>
      <c r="K1323" s="29"/>
      <c r="L1323" s="29"/>
      <c r="M1323" s="29"/>
      <c r="N1323" s="29"/>
    </row>
    <row r="1324" spans="2:14" x14ac:dyDescent="0.3">
      <c r="B1324" s="29"/>
      <c r="C1324" s="29"/>
      <c r="D1324" s="29"/>
      <c r="E1324" s="29"/>
      <c r="F1324" s="29"/>
      <c r="G1324" s="29"/>
      <c r="H1324" s="29"/>
      <c r="I1324" s="29"/>
      <c r="J1324" s="29"/>
      <c r="K1324" s="29"/>
      <c r="L1324" s="29"/>
      <c r="M1324" s="29"/>
      <c r="N1324" s="29"/>
    </row>
    <row r="1325" spans="2:14" x14ac:dyDescent="0.3">
      <c r="B1325" s="29"/>
      <c r="C1325" s="29"/>
      <c r="D1325" s="29"/>
      <c r="E1325" s="29"/>
      <c r="F1325" s="29"/>
      <c r="G1325" s="29"/>
      <c r="H1325" s="29"/>
      <c r="I1325" s="29"/>
      <c r="J1325" s="29"/>
      <c r="K1325" s="29"/>
      <c r="L1325" s="29"/>
      <c r="M1325" s="29"/>
      <c r="N1325" s="29"/>
    </row>
    <row r="1326" spans="2:14" x14ac:dyDescent="0.3">
      <c r="B1326" s="29"/>
      <c r="C1326" s="29"/>
      <c r="D1326" s="29"/>
      <c r="E1326" s="29"/>
      <c r="F1326" s="29"/>
      <c r="G1326" s="29"/>
      <c r="H1326" s="29"/>
      <c r="I1326" s="29"/>
      <c r="J1326" s="29"/>
      <c r="K1326" s="29"/>
      <c r="L1326" s="29"/>
      <c r="M1326" s="29"/>
      <c r="N1326" s="29"/>
    </row>
    <row r="1327" spans="2:14" x14ac:dyDescent="0.3">
      <c r="B1327" s="29"/>
      <c r="C1327" s="29"/>
      <c r="D1327" s="29"/>
      <c r="E1327" s="29"/>
      <c r="F1327" s="29"/>
      <c r="G1327" s="29"/>
      <c r="H1327" s="29"/>
      <c r="I1327" s="29"/>
      <c r="J1327" s="29"/>
      <c r="K1327" s="29"/>
      <c r="L1327" s="29"/>
      <c r="M1327" s="29"/>
      <c r="N1327" s="29"/>
    </row>
    <row r="1328" spans="2:14" x14ac:dyDescent="0.3">
      <c r="B1328" s="29"/>
      <c r="C1328" s="29"/>
      <c r="D1328" s="29"/>
      <c r="E1328" s="29"/>
      <c r="F1328" s="29"/>
      <c r="G1328" s="29"/>
      <c r="H1328" s="29"/>
      <c r="I1328" s="29"/>
      <c r="J1328" s="29"/>
      <c r="K1328" s="29"/>
      <c r="L1328" s="29"/>
      <c r="M1328" s="29"/>
      <c r="N1328" s="29"/>
    </row>
    <row r="1329" spans="2:14" x14ac:dyDescent="0.3">
      <c r="B1329" s="29"/>
      <c r="C1329" s="29"/>
      <c r="D1329" s="29"/>
      <c r="E1329" s="29"/>
      <c r="F1329" s="29"/>
      <c r="G1329" s="29"/>
      <c r="H1329" s="29"/>
      <c r="I1329" s="29"/>
      <c r="J1329" s="29"/>
      <c r="K1329" s="29"/>
      <c r="L1329" s="29"/>
      <c r="M1329" s="29"/>
      <c r="N1329" s="29"/>
    </row>
    <row r="1330" spans="2:14" x14ac:dyDescent="0.3">
      <c r="B1330" s="29"/>
      <c r="C1330" s="29"/>
      <c r="D1330" s="29"/>
      <c r="E1330" s="29"/>
      <c r="F1330" s="29"/>
      <c r="G1330" s="29"/>
      <c r="H1330" s="29"/>
      <c r="I1330" s="29"/>
      <c r="J1330" s="29"/>
      <c r="K1330" s="29"/>
      <c r="L1330" s="29"/>
      <c r="M1330" s="29"/>
      <c r="N1330" s="29"/>
    </row>
    <row r="1331" spans="2:14" x14ac:dyDescent="0.3">
      <c r="B1331" s="29"/>
      <c r="C1331" s="29"/>
      <c r="D1331" s="29"/>
      <c r="E1331" s="29"/>
      <c r="F1331" s="29"/>
      <c r="G1331" s="29"/>
      <c r="H1331" s="29"/>
      <c r="I1331" s="29"/>
      <c r="J1331" s="29"/>
      <c r="K1331" s="29"/>
      <c r="L1331" s="29"/>
      <c r="M1331" s="29"/>
      <c r="N1331" s="29"/>
    </row>
    <row r="1332" spans="2:14" x14ac:dyDescent="0.3">
      <c r="B1332" s="29"/>
      <c r="C1332" s="29"/>
      <c r="D1332" s="29"/>
      <c r="E1332" s="29"/>
      <c r="F1332" s="29"/>
      <c r="G1332" s="29"/>
      <c r="H1332" s="29"/>
      <c r="I1332" s="29"/>
      <c r="J1332" s="29"/>
      <c r="K1332" s="29"/>
      <c r="L1332" s="29"/>
      <c r="M1332" s="29"/>
      <c r="N1332" s="29"/>
    </row>
    <row r="1333" spans="2:14" x14ac:dyDescent="0.3">
      <c r="B1333" s="29"/>
      <c r="C1333" s="29"/>
      <c r="D1333" s="29"/>
      <c r="E1333" s="29"/>
      <c r="F1333" s="29"/>
      <c r="G1333" s="29"/>
      <c r="H1333" s="29"/>
      <c r="I1333" s="29"/>
      <c r="J1333" s="29"/>
      <c r="K1333" s="29"/>
      <c r="L1333" s="29"/>
      <c r="M1333" s="29"/>
      <c r="N1333" s="29"/>
    </row>
    <row r="1334" spans="2:14" x14ac:dyDescent="0.3">
      <c r="B1334" s="29"/>
      <c r="C1334" s="29"/>
      <c r="D1334" s="29"/>
      <c r="E1334" s="29"/>
      <c r="F1334" s="29"/>
      <c r="G1334" s="29"/>
      <c r="H1334" s="29"/>
      <c r="I1334" s="29"/>
      <c r="J1334" s="29"/>
      <c r="K1334" s="29"/>
      <c r="L1334" s="29"/>
      <c r="M1334" s="29"/>
      <c r="N1334" s="29"/>
    </row>
    <row r="1335" spans="2:14" x14ac:dyDescent="0.3">
      <c r="B1335" s="29"/>
      <c r="C1335" s="29"/>
      <c r="D1335" s="29"/>
      <c r="E1335" s="29"/>
      <c r="F1335" s="29"/>
      <c r="G1335" s="29"/>
      <c r="H1335" s="29"/>
      <c r="I1335" s="29"/>
      <c r="J1335" s="29"/>
      <c r="K1335" s="29"/>
      <c r="L1335" s="29"/>
      <c r="M1335" s="29"/>
      <c r="N1335" s="29"/>
    </row>
    <row r="1336" spans="2:14" x14ac:dyDescent="0.3">
      <c r="B1336" s="29"/>
      <c r="C1336" s="29"/>
      <c r="D1336" s="29"/>
      <c r="E1336" s="29"/>
      <c r="F1336" s="29"/>
      <c r="G1336" s="29"/>
      <c r="H1336" s="29"/>
      <c r="I1336" s="29"/>
      <c r="J1336" s="29"/>
      <c r="K1336" s="29"/>
      <c r="L1336" s="29"/>
      <c r="M1336" s="29"/>
      <c r="N1336" s="29"/>
    </row>
    <row r="1337" spans="2:14" x14ac:dyDescent="0.3">
      <c r="B1337" s="29"/>
      <c r="C1337" s="29"/>
      <c r="D1337" s="29"/>
      <c r="E1337" s="29"/>
      <c r="F1337" s="29"/>
      <c r="G1337" s="29"/>
      <c r="H1337" s="29"/>
      <c r="I1337" s="29"/>
      <c r="J1337" s="29"/>
      <c r="K1337" s="29"/>
      <c r="L1337" s="29"/>
      <c r="M1337" s="29"/>
      <c r="N1337" s="29"/>
    </row>
    <row r="1338" spans="2:14" x14ac:dyDescent="0.3">
      <c r="B1338" s="29"/>
      <c r="C1338" s="29"/>
      <c r="D1338" s="29"/>
      <c r="E1338" s="29"/>
      <c r="F1338" s="29"/>
      <c r="G1338" s="29"/>
      <c r="H1338" s="29"/>
      <c r="I1338" s="29"/>
      <c r="J1338" s="29"/>
      <c r="K1338" s="29"/>
      <c r="L1338" s="29"/>
      <c r="M1338" s="29"/>
      <c r="N1338" s="29"/>
    </row>
    <row r="1339" spans="2:14" x14ac:dyDescent="0.3">
      <c r="B1339" s="29"/>
      <c r="C1339" s="29"/>
      <c r="D1339" s="29"/>
      <c r="E1339" s="29"/>
      <c r="F1339" s="29"/>
      <c r="G1339" s="29"/>
      <c r="H1339" s="29"/>
      <c r="I1339" s="29"/>
      <c r="J1339" s="29"/>
      <c r="K1339" s="29"/>
      <c r="L1339" s="29"/>
      <c r="M1339" s="29"/>
      <c r="N1339" s="29"/>
    </row>
    <row r="1340" spans="2:14" x14ac:dyDescent="0.3">
      <c r="B1340" s="29"/>
      <c r="C1340" s="29"/>
      <c r="D1340" s="29"/>
      <c r="E1340" s="29"/>
      <c r="F1340" s="29"/>
      <c r="G1340" s="29"/>
      <c r="H1340" s="29"/>
      <c r="I1340" s="29"/>
      <c r="J1340" s="29"/>
      <c r="K1340" s="29"/>
      <c r="L1340" s="29"/>
      <c r="M1340" s="29"/>
      <c r="N1340" s="29"/>
    </row>
    <row r="1341" spans="2:14" x14ac:dyDescent="0.3">
      <c r="B1341" s="29"/>
      <c r="C1341" s="29"/>
      <c r="D1341" s="29"/>
      <c r="E1341" s="29"/>
      <c r="F1341" s="29"/>
      <c r="G1341" s="29"/>
      <c r="H1341" s="29"/>
      <c r="I1341" s="29"/>
      <c r="J1341" s="29"/>
      <c r="K1341" s="29"/>
      <c r="L1341" s="29"/>
      <c r="M1341" s="29"/>
      <c r="N1341" s="29"/>
    </row>
    <row r="1342" spans="2:14" x14ac:dyDescent="0.3">
      <c r="B1342" s="29"/>
      <c r="C1342" s="29"/>
      <c r="D1342" s="29"/>
      <c r="E1342" s="29"/>
      <c r="F1342" s="29"/>
      <c r="G1342" s="29"/>
      <c r="H1342" s="29"/>
      <c r="I1342" s="29"/>
      <c r="J1342" s="29"/>
      <c r="K1342" s="29"/>
      <c r="L1342" s="29"/>
      <c r="M1342" s="29"/>
      <c r="N1342" s="29"/>
    </row>
    <row r="1343" spans="2:14" x14ac:dyDescent="0.3">
      <c r="B1343" s="29"/>
      <c r="C1343" s="29"/>
      <c r="D1343" s="29"/>
      <c r="E1343" s="29"/>
      <c r="F1343" s="29"/>
      <c r="G1343" s="29"/>
      <c r="H1343" s="29"/>
      <c r="I1343" s="29"/>
      <c r="J1343" s="29"/>
      <c r="K1343" s="29"/>
      <c r="L1343" s="29"/>
      <c r="M1343" s="29"/>
      <c r="N1343" s="29"/>
    </row>
    <row r="1344" spans="2:14" x14ac:dyDescent="0.3">
      <c r="B1344" s="29"/>
      <c r="C1344" s="29"/>
      <c r="D1344" s="29"/>
      <c r="E1344" s="29"/>
      <c r="F1344" s="29"/>
      <c r="G1344" s="29"/>
      <c r="H1344" s="29"/>
      <c r="I1344" s="29"/>
      <c r="J1344" s="29"/>
      <c r="K1344" s="29"/>
      <c r="L1344" s="29"/>
      <c r="M1344" s="29"/>
      <c r="N1344" s="29"/>
    </row>
    <row r="1345" spans="2:14" x14ac:dyDescent="0.3">
      <c r="B1345" s="29"/>
      <c r="C1345" s="29"/>
      <c r="D1345" s="29"/>
      <c r="E1345" s="29"/>
      <c r="F1345" s="29"/>
      <c r="G1345" s="29"/>
      <c r="H1345" s="29"/>
      <c r="I1345" s="29"/>
      <c r="J1345" s="29"/>
      <c r="K1345" s="29"/>
      <c r="L1345" s="29"/>
      <c r="M1345" s="29"/>
      <c r="N1345" s="29"/>
    </row>
    <row r="1346" spans="2:14" x14ac:dyDescent="0.3">
      <c r="B1346" s="29"/>
      <c r="C1346" s="29"/>
      <c r="D1346" s="29"/>
      <c r="E1346" s="29"/>
      <c r="F1346" s="29"/>
      <c r="G1346" s="29"/>
      <c r="H1346" s="29"/>
      <c r="I1346" s="29"/>
      <c r="J1346" s="29"/>
      <c r="K1346" s="29"/>
      <c r="L1346" s="29"/>
      <c r="M1346" s="29"/>
      <c r="N1346" s="29"/>
    </row>
    <row r="1347" spans="2:14" x14ac:dyDescent="0.3">
      <c r="B1347" s="29"/>
      <c r="C1347" s="29"/>
      <c r="D1347" s="29"/>
      <c r="E1347" s="29"/>
      <c r="F1347" s="29"/>
      <c r="G1347" s="29"/>
      <c r="H1347" s="29"/>
      <c r="I1347" s="29"/>
      <c r="J1347" s="29"/>
      <c r="K1347" s="29"/>
      <c r="L1347" s="29"/>
      <c r="M1347" s="29"/>
      <c r="N1347" s="29"/>
    </row>
    <row r="1348" spans="2:14" x14ac:dyDescent="0.3">
      <c r="B1348" s="29"/>
      <c r="C1348" s="29"/>
      <c r="D1348" s="29"/>
      <c r="E1348" s="29"/>
      <c r="F1348" s="29"/>
      <c r="G1348" s="29"/>
      <c r="H1348" s="29"/>
      <c r="I1348" s="29"/>
      <c r="J1348" s="29"/>
      <c r="K1348" s="29"/>
      <c r="L1348" s="29"/>
      <c r="M1348" s="29"/>
      <c r="N1348" s="29"/>
    </row>
    <row r="1349" spans="2:14" x14ac:dyDescent="0.3">
      <c r="B1349" s="29"/>
      <c r="C1349" s="29"/>
      <c r="D1349" s="29"/>
      <c r="E1349" s="29"/>
      <c r="F1349" s="29"/>
      <c r="G1349" s="29"/>
      <c r="H1349" s="29"/>
      <c r="I1349" s="29"/>
      <c r="J1349" s="29"/>
      <c r="K1349" s="29"/>
      <c r="L1349" s="29"/>
      <c r="M1349" s="29"/>
      <c r="N1349" s="29"/>
    </row>
    <row r="1350" spans="2:14" x14ac:dyDescent="0.3">
      <c r="B1350" s="29"/>
      <c r="C1350" s="29"/>
      <c r="D1350" s="29"/>
      <c r="E1350" s="29"/>
      <c r="F1350" s="29"/>
      <c r="G1350" s="29"/>
      <c r="H1350" s="29"/>
      <c r="I1350" s="29"/>
      <c r="J1350" s="29"/>
      <c r="K1350" s="29"/>
      <c r="L1350" s="29"/>
      <c r="M1350" s="29"/>
      <c r="N1350" s="29"/>
    </row>
    <row r="1351" spans="2:14" x14ac:dyDescent="0.3">
      <c r="B1351" s="29"/>
      <c r="C1351" s="29"/>
      <c r="D1351" s="29"/>
      <c r="E1351" s="29"/>
      <c r="F1351" s="29"/>
      <c r="G1351" s="29"/>
      <c r="H1351" s="29"/>
      <c r="I1351" s="29"/>
      <c r="J1351" s="29"/>
      <c r="K1351" s="29"/>
      <c r="L1351" s="29"/>
      <c r="M1351" s="29"/>
      <c r="N1351" s="29"/>
    </row>
    <row r="1352" spans="2:14" x14ac:dyDescent="0.3">
      <c r="B1352" s="29"/>
      <c r="C1352" s="29"/>
      <c r="D1352" s="29"/>
      <c r="E1352" s="29"/>
      <c r="F1352" s="29"/>
      <c r="G1352" s="29"/>
      <c r="H1352" s="29"/>
      <c r="I1352" s="29"/>
      <c r="J1352" s="29"/>
      <c r="K1352" s="29"/>
      <c r="L1352" s="29"/>
      <c r="M1352" s="29"/>
      <c r="N1352" s="29"/>
    </row>
    <row r="1353" spans="2:14" x14ac:dyDescent="0.3">
      <c r="B1353" s="29"/>
      <c r="C1353" s="29"/>
      <c r="D1353" s="29"/>
      <c r="E1353" s="29"/>
      <c r="F1353" s="29"/>
      <c r="G1353" s="29"/>
      <c r="H1353" s="29"/>
      <c r="I1353" s="29"/>
      <c r="J1353" s="29"/>
      <c r="K1353" s="29"/>
      <c r="L1353" s="29"/>
      <c r="M1353" s="29"/>
      <c r="N1353" s="29"/>
    </row>
    <row r="1354" spans="2:14" x14ac:dyDescent="0.3">
      <c r="B1354" s="29"/>
      <c r="C1354" s="29"/>
      <c r="D1354" s="29"/>
      <c r="E1354" s="29"/>
      <c r="F1354" s="29"/>
      <c r="G1354" s="29"/>
      <c r="H1354" s="29"/>
      <c r="I1354" s="29"/>
      <c r="J1354" s="29"/>
      <c r="K1354" s="29"/>
      <c r="L1354" s="29"/>
      <c r="M1354" s="29"/>
      <c r="N1354" s="29"/>
    </row>
    <row r="1355" spans="2:14" x14ac:dyDescent="0.3">
      <c r="B1355" s="29"/>
      <c r="C1355" s="29"/>
      <c r="D1355" s="29"/>
      <c r="E1355" s="29"/>
      <c r="F1355" s="29"/>
      <c r="G1355" s="29"/>
      <c r="H1355" s="29"/>
      <c r="I1355" s="29"/>
      <c r="J1355" s="29"/>
      <c r="K1355" s="29"/>
      <c r="L1355" s="29"/>
      <c r="M1355" s="29"/>
      <c r="N1355" s="29"/>
    </row>
    <row r="1356" spans="2:14" x14ac:dyDescent="0.3">
      <c r="B1356" s="29"/>
      <c r="C1356" s="29"/>
      <c r="D1356" s="29"/>
      <c r="E1356" s="29"/>
      <c r="F1356" s="29"/>
      <c r="G1356" s="29"/>
      <c r="H1356" s="29"/>
      <c r="I1356" s="29"/>
      <c r="J1356" s="29"/>
      <c r="K1356" s="29"/>
      <c r="L1356" s="29"/>
      <c r="M1356" s="29"/>
      <c r="N1356" s="29"/>
    </row>
    <row r="1357" spans="2:14" x14ac:dyDescent="0.3">
      <c r="B1357" s="29"/>
      <c r="C1357" s="29"/>
      <c r="D1357" s="29"/>
      <c r="E1357" s="29"/>
      <c r="F1357" s="29"/>
      <c r="G1357" s="29"/>
      <c r="H1357" s="29"/>
      <c r="I1357" s="29"/>
      <c r="J1357" s="29"/>
      <c r="K1357" s="29"/>
      <c r="L1357" s="29"/>
      <c r="M1357" s="29"/>
      <c r="N1357" s="29"/>
    </row>
    <row r="1358" spans="2:14" x14ac:dyDescent="0.3">
      <c r="B1358" s="29"/>
      <c r="C1358" s="29"/>
      <c r="D1358" s="29"/>
      <c r="E1358" s="29"/>
      <c r="F1358" s="29"/>
      <c r="G1358" s="29"/>
      <c r="H1358" s="29"/>
      <c r="I1358" s="29"/>
      <c r="J1358" s="29"/>
      <c r="K1358" s="29"/>
      <c r="L1358" s="29"/>
      <c r="M1358" s="29"/>
      <c r="N1358" s="29"/>
    </row>
    <row r="1359" spans="2:14" x14ac:dyDescent="0.3">
      <c r="B1359" s="29"/>
      <c r="C1359" s="29"/>
      <c r="D1359" s="29"/>
      <c r="E1359" s="29"/>
      <c r="F1359" s="29"/>
      <c r="G1359" s="29"/>
      <c r="H1359" s="29"/>
      <c r="I1359" s="29"/>
      <c r="J1359" s="29"/>
      <c r="K1359" s="29"/>
      <c r="L1359" s="29"/>
      <c r="M1359" s="29"/>
      <c r="N1359" s="29"/>
    </row>
    <row r="1360" spans="2:14" x14ac:dyDescent="0.3">
      <c r="B1360" s="29"/>
      <c r="C1360" s="29"/>
      <c r="D1360" s="29"/>
      <c r="E1360" s="29"/>
      <c r="F1360" s="29"/>
      <c r="G1360" s="29"/>
      <c r="H1360" s="29"/>
      <c r="I1360" s="29"/>
      <c r="J1360" s="29"/>
      <c r="K1360" s="29"/>
      <c r="L1360" s="29"/>
      <c r="M1360" s="29"/>
      <c r="N1360" s="29"/>
    </row>
    <row r="1361" spans="2:14" x14ac:dyDescent="0.3">
      <c r="B1361" s="29"/>
      <c r="C1361" s="29"/>
      <c r="D1361" s="29"/>
      <c r="E1361" s="29"/>
      <c r="F1361" s="29"/>
      <c r="G1361" s="29"/>
      <c r="H1361" s="29"/>
      <c r="I1361" s="29"/>
      <c r="J1361" s="29"/>
      <c r="K1361" s="29"/>
      <c r="L1361" s="29"/>
      <c r="M1361" s="29"/>
      <c r="N1361" s="29"/>
    </row>
    <row r="1362" spans="2:14" x14ac:dyDescent="0.3">
      <c r="B1362" s="29"/>
      <c r="C1362" s="29"/>
      <c r="D1362" s="29"/>
      <c r="E1362" s="29"/>
      <c r="F1362" s="29"/>
      <c r="G1362" s="29"/>
      <c r="H1362" s="29"/>
      <c r="I1362" s="29"/>
      <c r="J1362" s="29"/>
      <c r="K1362" s="29"/>
      <c r="L1362" s="29"/>
      <c r="M1362" s="29"/>
      <c r="N1362" s="29"/>
    </row>
    <row r="1363" spans="2:14" x14ac:dyDescent="0.3">
      <c r="B1363" s="29"/>
      <c r="C1363" s="29"/>
      <c r="D1363" s="29"/>
      <c r="E1363" s="29"/>
      <c r="F1363" s="29"/>
      <c r="G1363" s="29"/>
      <c r="H1363" s="29"/>
      <c r="I1363" s="29"/>
      <c r="J1363" s="29"/>
      <c r="K1363" s="29"/>
      <c r="L1363" s="29"/>
      <c r="M1363" s="29"/>
      <c r="N1363" s="29"/>
    </row>
    <row r="1364" spans="2:14" x14ac:dyDescent="0.3">
      <c r="B1364" s="29"/>
      <c r="C1364" s="29"/>
      <c r="D1364" s="29"/>
      <c r="E1364" s="29"/>
      <c r="F1364" s="29"/>
      <c r="G1364" s="29"/>
      <c r="H1364" s="29"/>
      <c r="I1364" s="29"/>
      <c r="J1364" s="29"/>
      <c r="K1364" s="29"/>
      <c r="L1364" s="29"/>
      <c r="M1364" s="29"/>
      <c r="N1364" s="29"/>
    </row>
    <row r="1365" spans="2:14" x14ac:dyDescent="0.3">
      <c r="B1365" s="29"/>
      <c r="C1365" s="29"/>
      <c r="D1365" s="29"/>
      <c r="E1365" s="29"/>
      <c r="F1365" s="29"/>
      <c r="G1365" s="29"/>
      <c r="H1365" s="29"/>
      <c r="I1365" s="29"/>
      <c r="J1365" s="29"/>
      <c r="K1365" s="29"/>
      <c r="L1365" s="29"/>
      <c r="M1365" s="29"/>
      <c r="N1365" s="29"/>
    </row>
    <row r="1366" spans="2:14" x14ac:dyDescent="0.3">
      <c r="B1366" s="29"/>
      <c r="C1366" s="29"/>
      <c r="D1366" s="29"/>
      <c r="E1366" s="29"/>
      <c r="F1366" s="29"/>
      <c r="G1366" s="29"/>
      <c r="H1366" s="29"/>
      <c r="I1366" s="29"/>
      <c r="J1366" s="29"/>
      <c r="K1366" s="29"/>
      <c r="L1366" s="29"/>
      <c r="M1366" s="29"/>
      <c r="N1366" s="29"/>
    </row>
    <row r="1367" spans="2:14" x14ac:dyDescent="0.3">
      <c r="B1367" s="29"/>
      <c r="C1367" s="29"/>
      <c r="D1367" s="29"/>
      <c r="E1367" s="29"/>
      <c r="F1367" s="29"/>
      <c r="G1367" s="29"/>
      <c r="H1367" s="29"/>
      <c r="I1367" s="29"/>
      <c r="J1367" s="29"/>
      <c r="K1367" s="29"/>
      <c r="L1367" s="29"/>
      <c r="M1367" s="29"/>
      <c r="N1367" s="29"/>
    </row>
    <row r="1368" spans="2:14" x14ac:dyDescent="0.3">
      <c r="B1368" s="29"/>
      <c r="C1368" s="29"/>
      <c r="D1368" s="29"/>
      <c r="E1368" s="29"/>
      <c r="F1368" s="29"/>
      <c r="G1368" s="29"/>
      <c r="H1368" s="29"/>
      <c r="I1368" s="29"/>
      <c r="J1368" s="29"/>
      <c r="K1368" s="29"/>
      <c r="L1368" s="29"/>
      <c r="M1368" s="29"/>
      <c r="N1368" s="29"/>
    </row>
    <row r="1369" spans="2:14" x14ac:dyDescent="0.3">
      <c r="B1369" s="29"/>
      <c r="C1369" s="29"/>
      <c r="D1369" s="29"/>
      <c r="E1369" s="29"/>
      <c r="F1369" s="29"/>
      <c r="G1369" s="29"/>
      <c r="H1369" s="29"/>
      <c r="I1369" s="29"/>
      <c r="J1369" s="29"/>
      <c r="K1369" s="29"/>
      <c r="L1369" s="29"/>
      <c r="M1369" s="29"/>
      <c r="N1369" s="29"/>
    </row>
    <row r="1370" spans="2:14" x14ac:dyDescent="0.3">
      <c r="B1370" s="29"/>
      <c r="C1370" s="29"/>
      <c r="D1370" s="29"/>
      <c r="E1370" s="29"/>
      <c r="F1370" s="29"/>
      <c r="G1370" s="29"/>
      <c r="H1370" s="29"/>
      <c r="I1370" s="29"/>
      <c r="J1370" s="29"/>
      <c r="K1370" s="29"/>
      <c r="L1370" s="29"/>
      <c r="M1370" s="29"/>
      <c r="N1370" s="29"/>
    </row>
    <row r="1371" spans="2:14" x14ac:dyDescent="0.3">
      <c r="B1371" s="29"/>
      <c r="C1371" s="29"/>
      <c r="D1371" s="29"/>
      <c r="E1371" s="29"/>
      <c r="F1371" s="29"/>
      <c r="G1371" s="29"/>
      <c r="H1371" s="29"/>
      <c r="I1371" s="29"/>
      <c r="J1371" s="29"/>
      <c r="K1371" s="29"/>
      <c r="L1371" s="29"/>
      <c r="M1371" s="29"/>
      <c r="N1371" s="29"/>
    </row>
    <row r="1372" spans="2:14" x14ac:dyDescent="0.3">
      <c r="B1372" s="29"/>
      <c r="C1372" s="29"/>
      <c r="D1372" s="29"/>
      <c r="E1372" s="29"/>
      <c r="F1372" s="29"/>
      <c r="G1372" s="29"/>
      <c r="H1372" s="29"/>
      <c r="I1372" s="29"/>
      <c r="J1372" s="29"/>
      <c r="K1372" s="29"/>
      <c r="L1372" s="29"/>
      <c r="M1372" s="29"/>
      <c r="N1372" s="29"/>
    </row>
    <row r="1373" spans="2:14" x14ac:dyDescent="0.3">
      <c r="B1373" s="29"/>
      <c r="C1373" s="29"/>
      <c r="D1373" s="29"/>
      <c r="E1373" s="29"/>
      <c r="F1373" s="29"/>
      <c r="G1373" s="29"/>
      <c r="H1373" s="29"/>
      <c r="I1373" s="29"/>
      <c r="J1373" s="29"/>
      <c r="K1373" s="29"/>
      <c r="L1373" s="29"/>
      <c r="M1373" s="29"/>
      <c r="N1373" s="29"/>
    </row>
    <row r="1374" spans="2:14" x14ac:dyDescent="0.3">
      <c r="B1374" s="29"/>
      <c r="C1374" s="29"/>
      <c r="D1374" s="29"/>
      <c r="E1374" s="29"/>
      <c r="F1374" s="29"/>
      <c r="G1374" s="29"/>
      <c r="H1374" s="29"/>
      <c r="I1374" s="29"/>
      <c r="J1374" s="29"/>
      <c r="K1374" s="29"/>
      <c r="L1374" s="29"/>
      <c r="M1374" s="29"/>
      <c r="N1374" s="29"/>
    </row>
    <row r="1375" spans="2:14" x14ac:dyDescent="0.3">
      <c r="B1375" s="29"/>
      <c r="C1375" s="29"/>
      <c r="D1375" s="29"/>
      <c r="E1375" s="29"/>
      <c r="F1375" s="29"/>
      <c r="G1375" s="29"/>
      <c r="H1375" s="29"/>
      <c r="I1375" s="29"/>
      <c r="J1375" s="29"/>
      <c r="K1375" s="29"/>
      <c r="L1375" s="29"/>
      <c r="M1375" s="29"/>
      <c r="N1375" s="29"/>
    </row>
    <row r="1376" spans="2:14" x14ac:dyDescent="0.3">
      <c r="B1376" s="29"/>
      <c r="C1376" s="29"/>
      <c r="D1376" s="29"/>
      <c r="E1376" s="29"/>
      <c r="F1376" s="29"/>
      <c r="G1376" s="29"/>
      <c r="H1376" s="29"/>
      <c r="I1376" s="29"/>
      <c r="J1376" s="29"/>
      <c r="K1376" s="29"/>
      <c r="L1376" s="29"/>
      <c r="M1376" s="29"/>
      <c r="N1376" s="29"/>
    </row>
    <row r="1377" spans="2:14" x14ac:dyDescent="0.3">
      <c r="B1377" s="29"/>
      <c r="C1377" s="29"/>
      <c r="D1377" s="29"/>
      <c r="E1377" s="29"/>
      <c r="F1377" s="29"/>
      <c r="G1377" s="29"/>
      <c r="H1377" s="29"/>
      <c r="I1377" s="29"/>
      <c r="J1377" s="29"/>
      <c r="K1377" s="29"/>
      <c r="L1377" s="29"/>
      <c r="M1377" s="29"/>
      <c r="N1377" s="29"/>
    </row>
    <row r="1378" spans="2:14" x14ac:dyDescent="0.3">
      <c r="B1378" s="29"/>
      <c r="C1378" s="29"/>
      <c r="D1378" s="29"/>
      <c r="E1378" s="29"/>
      <c r="F1378" s="29"/>
      <c r="G1378" s="29"/>
      <c r="H1378" s="29"/>
      <c r="I1378" s="29"/>
      <c r="J1378" s="29"/>
      <c r="K1378" s="29"/>
      <c r="L1378" s="29"/>
      <c r="M1378" s="29"/>
      <c r="N1378" s="29"/>
    </row>
    <row r="1379" spans="2:14" x14ac:dyDescent="0.3">
      <c r="B1379" s="29"/>
      <c r="C1379" s="29"/>
      <c r="D1379" s="29"/>
      <c r="E1379" s="29"/>
      <c r="F1379" s="29"/>
      <c r="G1379" s="29"/>
      <c r="H1379" s="29"/>
      <c r="I1379" s="29"/>
      <c r="J1379" s="29"/>
      <c r="K1379" s="29"/>
      <c r="L1379" s="29"/>
      <c r="M1379" s="29"/>
      <c r="N1379" s="29"/>
    </row>
    <row r="1380" spans="2:14" x14ac:dyDescent="0.3">
      <c r="B1380" s="29"/>
      <c r="C1380" s="29"/>
      <c r="D1380" s="29"/>
      <c r="E1380" s="29"/>
      <c r="F1380" s="29"/>
      <c r="G1380" s="29"/>
      <c r="H1380" s="29"/>
      <c r="I1380" s="29"/>
      <c r="J1380" s="29"/>
      <c r="K1380" s="29"/>
      <c r="L1380" s="29"/>
      <c r="M1380" s="29"/>
      <c r="N1380" s="29"/>
    </row>
    <row r="1381" spans="2:14" x14ac:dyDescent="0.3">
      <c r="B1381" s="29"/>
      <c r="C1381" s="29"/>
      <c r="D1381" s="29"/>
      <c r="E1381" s="29"/>
      <c r="F1381" s="29"/>
      <c r="G1381" s="29"/>
      <c r="H1381" s="29"/>
      <c r="I1381" s="29"/>
      <c r="J1381" s="29"/>
      <c r="K1381" s="29"/>
      <c r="L1381" s="29"/>
      <c r="M1381" s="29"/>
      <c r="N1381" s="29"/>
    </row>
    <row r="1382" spans="2:14" x14ac:dyDescent="0.3">
      <c r="B1382" s="29"/>
      <c r="C1382" s="29"/>
      <c r="D1382" s="29"/>
      <c r="E1382" s="29"/>
      <c r="F1382" s="29"/>
      <c r="G1382" s="29"/>
      <c r="H1382" s="29"/>
      <c r="I1382" s="29"/>
      <c r="J1382" s="29"/>
      <c r="K1382" s="29"/>
      <c r="L1382" s="29"/>
      <c r="M1382" s="29"/>
      <c r="N1382" s="29"/>
    </row>
    <row r="1383" spans="2:14" x14ac:dyDescent="0.3">
      <c r="B1383" s="29"/>
      <c r="C1383" s="29"/>
      <c r="D1383" s="29"/>
      <c r="E1383" s="29"/>
      <c r="F1383" s="29"/>
      <c r="G1383" s="29"/>
      <c r="H1383" s="29"/>
      <c r="I1383" s="29"/>
      <c r="J1383" s="29"/>
      <c r="K1383" s="29"/>
      <c r="L1383" s="29"/>
      <c r="M1383" s="29"/>
      <c r="N1383" s="29"/>
    </row>
    <row r="1384" spans="2:14" x14ac:dyDescent="0.3">
      <c r="B1384" s="29"/>
      <c r="C1384" s="29"/>
      <c r="D1384" s="29"/>
      <c r="E1384" s="29"/>
      <c r="F1384" s="29"/>
      <c r="G1384" s="29"/>
      <c r="H1384" s="29"/>
      <c r="I1384" s="29"/>
      <c r="J1384" s="29"/>
      <c r="K1384" s="29"/>
      <c r="L1384" s="29"/>
      <c r="M1384" s="29"/>
      <c r="N1384" s="29"/>
    </row>
    <row r="1385" spans="2:14" x14ac:dyDescent="0.3">
      <c r="B1385" s="29"/>
      <c r="C1385" s="29"/>
      <c r="D1385" s="29"/>
      <c r="E1385" s="29"/>
      <c r="F1385" s="29"/>
      <c r="G1385" s="29"/>
      <c r="H1385" s="29"/>
      <c r="I1385" s="29"/>
      <c r="J1385" s="29"/>
      <c r="K1385" s="29"/>
      <c r="L1385" s="29"/>
      <c r="M1385" s="29"/>
      <c r="N1385" s="29"/>
    </row>
    <row r="1386" spans="2:14" x14ac:dyDescent="0.3">
      <c r="B1386" s="29"/>
      <c r="C1386" s="29"/>
      <c r="D1386" s="29"/>
      <c r="E1386" s="29"/>
      <c r="F1386" s="29"/>
      <c r="G1386" s="29"/>
      <c r="H1386" s="29"/>
      <c r="I1386" s="29"/>
      <c r="J1386" s="29"/>
      <c r="K1386" s="29"/>
      <c r="L1386" s="29"/>
      <c r="M1386" s="29"/>
      <c r="N1386" s="29"/>
    </row>
    <row r="1387" spans="2:14" x14ac:dyDescent="0.3">
      <c r="B1387" s="29"/>
      <c r="C1387" s="29"/>
      <c r="D1387" s="29"/>
      <c r="E1387" s="29"/>
      <c r="F1387" s="29"/>
      <c r="G1387" s="29"/>
      <c r="H1387" s="29"/>
      <c r="I1387" s="29"/>
      <c r="J1387" s="29"/>
      <c r="K1387" s="29"/>
      <c r="L1387" s="29"/>
      <c r="M1387" s="29"/>
      <c r="N1387" s="29"/>
    </row>
    <row r="1388" spans="2:14" x14ac:dyDescent="0.3">
      <c r="B1388" s="29"/>
      <c r="C1388" s="29"/>
      <c r="D1388" s="29"/>
      <c r="E1388" s="29"/>
      <c r="F1388" s="29"/>
      <c r="G1388" s="29"/>
      <c r="H1388" s="29"/>
      <c r="I1388" s="29"/>
      <c r="J1388" s="29"/>
      <c r="K1388" s="29"/>
      <c r="L1388" s="29"/>
      <c r="M1388" s="29"/>
      <c r="N1388" s="29"/>
    </row>
    <row r="1389" spans="2:14" x14ac:dyDescent="0.3">
      <c r="B1389" s="29"/>
      <c r="C1389" s="29"/>
      <c r="D1389" s="29"/>
      <c r="E1389" s="29"/>
      <c r="F1389" s="29"/>
      <c r="G1389" s="29"/>
      <c r="H1389" s="29"/>
      <c r="I1389" s="29"/>
      <c r="J1389" s="29"/>
      <c r="K1389" s="29"/>
      <c r="L1389" s="29"/>
      <c r="M1389" s="29"/>
      <c r="N1389" s="29"/>
    </row>
    <row r="1390" spans="2:14" x14ac:dyDescent="0.3">
      <c r="B1390" s="29"/>
      <c r="C1390" s="29"/>
      <c r="D1390" s="29"/>
      <c r="E1390" s="29"/>
      <c r="F1390" s="29"/>
      <c r="G1390" s="29"/>
      <c r="H1390" s="29"/>
      <c r="I1390" s="29"/>
      <c r="J1390" s="29"/>
      <c r="K1390" s="29"/>
      <c r="L1390" s="29"/>
      <c r="M1390" s="29"/>
      <c r="N1390" s="29"/>
    </row>
    <row r="1391" spans="2:14" x14ac:dyDescent="0.3">
      <c r="B1391" s="29"/>
      <c r="C1391" s="29"/>
      <c r="D1391" s="29"/>
      <c r="E1391" s="29"/>
      <c r="F1391" s="29"/>
      <c r="G1391" s="29"/>
      <c r="H1391" s="29"/>
      <c r="I1391" s="29"/>
      <c r="J1391" s="29"/>
      <c r="K1391" s="29"/>
      <c r="L1391" s="29"/>
      <c r="M1391" s="29"/>
      <c r="N1391" s="29"/>
    </row>
    <row r="1392" spans="2:14" x14ac:dyDescent="0.3">
      <c r="B1392" s="29"/>
      <c r="C1392" s="29"/>
      <c r="D1392" s="29"/>
      <c r="E1392" s="29"/>
      <c r="F1392" s="29"/>
      <c r="G1392" s="29"/>
      <c r="H1392" s="29"/>
      <c r="I1392" s="29"/>
      <c r="J1392" s="29"/>
      <c r="K1392" s="29"/>
      <c r="L1392" s="29"/>
      <c r="M1392" s="29"/>
      <c r="N1392" s="29"/>
    </row>
    <row r="1393" spans="2:14" x14ac:dyDescent="0.3">
      <c r="B1393" s="29"/>
      <c r="C1393" s="29"/>
      <c r="D1393" s="29"/>
      <c r="E1393" s="29"/>
      <c r="F1393" s="29"/>
      <c r="G1393" s="29"/>
      <c r="H1393" s="29"/>
      <c r="I1393" s="29"/>
      <c r="J1393" s="29"/>
      <c r="K1393" s="29"/>
      <c r="L1393" s="29"/>
      <c r="M1393" s="29"/>
      <c r="N1393" s="29"/>
    </row>
    <row r="1394" spans="2:14" x14ac:dyDescent="0.3">
      <c r="B1394" s="29"/>
      <c r="C1394" s="29"/>
      <c r="D1394" s="29"/>
      <c r="E1394" s="29"/>
      <c r="F1394" s="29"/>
      <c r="G1394" s="29"/>
      <c r="H1394" s="29"/>
      <c r="I1394" s="29"/>
      <c r="J1394" s="29"/>
      <c r="K1394" s="29"/>
      <c r="L1394" s="29"/>
      <c r="M1394" s="29"/>
      <c r="N1394" s="29"/>
    </row>
    <row r="1395" spans="2:14" x14ac:dyDescent="0.3">
      <c r="B1395" s="29"/>
      <c r="C1395" s="29"/>
      <c r="D1395" s="29"/>
      <c r="E1395" s="29"/>
      <c r="F1395" s="29"/>
      <c r="G1395" s="29"/>
      <c r="H1395" s="29"/>
      <c r="I1395" s="29"/>
      <c r="J1395" s="29"/>
      <c r="K1395" s="29"/>
      <c r="L1395" s="29"/>
      <c r="M1395" s="29"/>
      <c r="N1395" s="29"/>
    </row>
    <row r="1396" spans="2:14" x14ac:dyDescent="0.3">
      <c r="B1396" s="29"/>
      <c r="C1396" s="29"/>
      <c r="D1396" s="29"/>
      <c r="E1396" s="29"/>
      <c r="F1396" s="29"/>
      <c r="G1396" s="29"/>
      <c r="H1396" s="29"/>
      <c r="I1396" s="29"/>
      <c r="J1396" s="29"/>
      <c r="K1396" s="29"/>
      <c r="L1396" s="29"/>
      <c r="M1396" s="29"/>
      <c r="N1396" s="29"/>
    </row>
    <row r="1397" spans="2:14" x14ac:dyDescent="0.3">
      <c r="B1397" s="29"/>
      <c r="C1397" s="29"/>
      <c r="D1397" s="29"/>
      <c r="E1397" s="29"/>
      <c r="F1397" s="29"/>
      <c r="G1397" s="29"/>
      <c r="H1397" s="29"/>
      <c r="I1397" s="29"/>
      <c r="J1397" s="29"/>
      <c r="K1397" s="29"/>
      <c r="L1397" s="29"/>
      <c r="M1397" s="29"/>
      <c r="N1397" s="29"/>
    </row>
    <row r="1398" spans="2:14" x14ac:dyDescent="0.3">
      <c r="B1398" s="29"/>
      <c r="C1398" s="29"/>
      <c r="D1398" s="29"/>
      <c r="E1398" s="29"/>
      <c r="F1398" s="29"/>
      <c r="G1398" s="29"/>
      <c r="H1398" s="29"/>
      <c r="I1398" s="29"/>
      <c r="J1398" s="29"/>
      <c r="K1398" s="29"/>
      <c r="L1398" s="29"/>
      <c r="M1398" s="29"/>
      <c r="N1398" s="29"/>
    </row>
    <row r="1399" spans="2:14" x14ac:dyDescent="0.3">
      <c r="B1399" s="29"/>
      <c r="C1399" s="29"/>
      <c r="D1399" s="29"/>
      <c r="E1399" s="29"/>
      <c r="F1399" s="29"/>
      <c r="G1399" s="29"/>
      <c r="H1399" s="29"/>
      <c r="I1399" s="29"/>
      <c r="J1399" s="29"/>
      <c r="K1399" s="29"/>
      <c r="L1399" s="29"/>
      <c r="M1399" s="29"/>
      <c r="N1399" s="29"/>
    </row>
    <row r="1400" spans="2:14" x14ac:dyDescent="0.3">
      <c r="B1400" s="29"/>
      <c r="C1400" s="29"/>
      <c r="D1400" s="29"/>
      <c r="E1400" s="29"/>
      <c r="F1400" s="29"/>
      <c r="G1400" s="29"/>
      <c r="H1400" s="29"/>
      <c r="I1400" s="29"/>
      <c r="J1400" s="29"/>
      <c r="K1400" s="29"/>
      <c r="L1400" s="29"/>
      <c r="M1400" s="29"/>
      <c r="N1400" s="29"/>
    </row>
    <row r="1401" spans="2:14" x14ac:dyDescent="0.3">
      <c r="B1401" s="29"/>
      <c r="C1401" s="29"/>
      <c r="D1401" s="29"/>
      <c r="E1401" s="29"/>
      <c r="F1401" s="29"/>
      <c r="G1401" s="29"/>
      <c r="H1401" s="29"/>
      <c r="I1401" s="29"/>
      <c r="J1401" s="29"/>
      <c r="K1401" s="29"/>
      <c r="L1401" s="29"/>
      <c r="M1401" s="29"/>
      <c r="N1401" s="29"/>
    </row>
    <row r="1402" spans="2:14" x14ac:dyDescent="0.3">
      <c r="B1402" s="29"/>
      <c r="C1402" s="29"/>
      <c r="D1402" s="29"/>
      <c r="E1402" s="29"/>
      <c r="F1402" s="29"/>
      <c r="G1402" s="29"/>
      <c r="H1402" s="29"/>
      <c r="I1402" s="29"/>
      <c r="J1402" s="29"/>
      <c r="K1402" s="29"/>
      <c r="L1402" s="29"/>
      <c r="M1402" s="29"/>
      <c r="N1402" s="29"/>
    </row>
    <row r="1403" spans="2:14" x14ac:dyDescent="0.3">
      <c r="B1403" s="29"/>
      <c r="C1403" s="29"/>
      <c r="D1403" s="29"/>
      <c r="E1403" s="29"/>
      <c r="F1403" s="29"/>
      <c r="G1403" s="29"/>
      <c r="H1403" s="29"/>
      <c r="I1403" s="29"/>
      <c r="J1403" s="29"/>
      <c r="K1403" s="29"/>
      <c r="L1403" s="29"/>
      <c r="M1403" s="29"/>
      <c r="N1403" s="29"/>
    </row>
    <row r="1404" spans="2:14" x14ac:dyDescent="0.3">
      <c r="B1404" s="29"/>
      <c r="C1404" s="29"/>
      <c r="D1404" s="29"/>
      <c r="E1404" s="29"/>
      <c r="F1404" s="29"/>
      <c r="G1404" s="29"/>
      <c r="H1404" s="29"/>
      <c r="I1404" s="29"/>
      <c r="J1404" s="29"/>
      <c r="K1404" s="29"/>
      <c r="L1404" s="29"/>
      <c r="M1404" s="29"/>
      <c r="N1404" s="29"/>
    </row>
    <row r="1405" spans="2:14" x14ac:dyDescent="0.3">
      <c r="B1405" s="29"/>
      <c r="C1405" s="29"/>
      <c r="D1405" s="29"/>
      <c r="E1405" s="29"/>
      <c r="F1405" s="29"/>
      <c r="G1405" s="29"/>
      <c r="H1405" s="29"/>
      <c r="I1405" s="29"/>
      <c r="J1405" s="29"/>
      <c r="K1405" s="29"/>
      <c r="L1405" s="29"/>
      <c r="M1405" s="29"/>
      <c r="N1405" s="29"/>
    </row>
    <row r="1406" spans="2:14" x14ac:dyDescent="0.3">
      <c r="B1406" s="29"/>
      <c r="C1406" s="29"/>
      <c r="D1406" s="29"/>
      <c r="E1406" s="29"/>
      <c r="F1406" s="29"/>
      <c r="G1406" s="29"/>
      <c r="H1406" s="29"/>
      <c r="I1406" s="29"/>
      <c r="J1406" s="29"/>
      <c r="K1406" s="29"/>
      <c r="L1406" s="29"/>
      <c r="M1406" s="29"/>
      <c r="N1406" s="29"/>
    </row>
    <row r="1407" spans="2:14" x14ac:dyDescent="0.3">
      <c r="B1407" s="29"/>
      <c r="C1407" s="29"/>
      <c r="D1407" s="29"/>
      <c r="E1407" s="29"/>
      <c r="F1407" s="29"/>
      <c r="G1407" s="29"/>
      <c r="H1407" s="29"/>
      <c r="I1407" s="29"/>
      <c r="J1407" s="29"/>
      <c r="K1407" s="29"/>
      <c r="L1407" s="29"/>
      <c r="M1407" s="29"/>
      <c r="N1407" s="29"/>
    </row>
    <row r="1408" spans="2:14" x14ac:dyDescent="0.3">
      <c r="B1408" s="29"/>
      <c r="C1408" s="29"/>
      <c r="D1408" s="29"/>
      <c r="E1408" s="29"/>
      <c r="F1408" s="29"/>
      <c r="G1408" s="29"/>
      <c r="H1408" s="29"/>
      <c r="I1408" s="29"/>
      <c r="J1408" s="29"/>
      <c r="K1408" s="29"/>
      <c r="L1408" s="29"/>
      <c r="M1408" s="29"/>
      <c r="N1408" s="29"/>
    </row>
    <row r="1409" spans="2:14" x14ac:dyDescent="0.3">
      <c r="B1409" s="29"/>
      <c r="C1409" s="29"/>
      <c r="D1409" s="29"/>
      <c r="E1409" s="29"/>
      <c r="F1409" s="29"/>
      <c r="G1409" s="29"/>
      <c r="H1409" s="29"/>
      <c r="I1409" s="29"/>
      <c r="J1409" s="29"/>
      <c r="K1409" s="29"/>
      <c r="L1409" s="29"/>
      <c r="M1409" s="29"/>
      <c r="N1409" s="29"/>
    </row>
    <row r="1410" spans="2:14" x14ac:dyDescent="0.3">
      <c r="B1410" s="29"/>
      <c r="C1410" s="29"/>
      <c r="D1410" s="29"/>
      <c r="E1410" s="29"/>
      <c r="F1410" s="29"/>
      <c r="G1410" s="29"/>
      <c r="H1410" s="29"/>
      <c r="I1410" s="29"/>
      <c r="J1410" s="29"/>
      <c r="K1410" s="29"/>
      <c r="L1410" s="29"/>
      <c r="M1410" s="29"/>
      <c r="N1410" s="29"/>
    </row>
    <row r="1411" spans="2:14" x14ac:dyDescent="0.3">
      <c r="B1411" s="29"/>
      <c r="C1411" s="29"/>
      <c r="D1411" s="29"/>
      <c r="E1411" s="29"/>
      <c r="F1411" s="29"/>
      <c r="G1411" s="29"/>
      <c r="H1411" s="29"/>
      <c r="I1411" s="29"/>
      <c r="J1411" s="29"/>
      <c r="K1411" s="29"/>
      <c r="L1411" s="29"/>
      <c r="M1411" s="29"/>
      <c r="N1411" s="29"/>
    </row>
    <row r="1412" spans="2:14" x14ac:dyDescent="0.3">
      <c r="B1412" s="29"/>
      <c r="C1412" s="29"/>
      <c r="D1412" s="29"/>
      <c r="E1412" s="29"/>
      <c r="F1412" s="29"/>
      <c r="G1412" s="29"/>
      <c r="H1412" s="29"/>
      <c r="I1412" s="29"/>
      <c r="J1412" s="29"/>
      <c r="K1412" s="29"/>
      <c r="L1412" s="29"/>
      <c r="M1412" s="29"/>
      <c r="N1412" s="29"/>
    </row>
    <row r="1413" spans="2:14" x14ac:dyDescent="0.3">
      <c r="B1413" s="29"/>
      <c r="C1413" s="29"/>
      <c r="D1413" s="29"/>
      <c r="E1413" s="29"/>
      <c r="F1413" s="29"/>
      <c r="G1413" s="29"/>
      <c r="H1413" s="29"/>
      <c r="I1413" s="29"/>
      <c r="J1413" s="29"/>
      <c r="K1413" s="29"/>
      <c r="L1413" s="29"/>
      <c r="M1413" s="29"/>
      <c r="N1413" s="29"/>
    </row>
    <row r="1414" spans="2:14" x14ac:dyDescent="0.3">
      <c r="B1414" s="29"/>
      <c r="C1414" s="29"/>
      <c r="D1414" s="29"/>
      <c r="E1414" s="29"/>
      <c r="F1414" s="29"/>
      <c r="G1414" s="29"/>
      <c r="H1414" s="29"/>
      <c r="I1414" s="29"/>
      <c r="J1414" s="29"/>
      <c r="K1414" s="29"/>
      <c r="L1414" s="29"/>
      <c r="M1414" s="29"/>
      <c r="N1414" s="29"/>
    </row>
    <row r="1415" spans="2:14" x14ac:dyDescent="0.3">
      <c r="B1415" s="29"/>
      <c r="C1415" s="29"/>
      <c r="D1415" s="29"/>
      <c r="E1415" s="29"/>
      <c r="F1415" s="29"/>
      <c r="G1415" s="29"/>
      <c r="H1415" s="29"/>
      <c r="I1415" s="29"/>
      <c r="J1415" s="29"/>
      <c r="K1415" s="29"/>
      <c r="L1415" s="29"/>
      <c r="M1415" s="29"/>
      <c r="N1415" s="29"/>
    </row>
    <row r="1416" spans="2:14" x14ac:dyDescent="0.3">
      <c r="B1416" s="29"/>
      <c r="C1416" s="29"/>
      <c r="D1416" s="29"/>
      <c r="E1416" s="29"/>
      <c r="F1416" s="29"/>
      <c r="G1416" s="29"/>
      <c r="H1416" s="29"/>
      <c r="I1416" s="29"/>
      <c r="J1416" s="29"/>
      <c r="K1416" s="29"/>
      <c r="L1416" s="29"/>
      <c r="M1416" s="29"/>
      <c r="N1416" s="29"/>
    </row>
    <row r="1417" spans="2:14" x14ac:dyDescent="0.3">
      <c r="B1417" s="29"/>
      <c r="C1417" s="29"/>
      <c r="D1417" s="29"/>
      <c r="E1417" s="29"/>
      <c r="F1417" s="29"/>
      <c r="G1417" s="29"/>
      <c r="H1417" s="29"/>
      <c r="I1417" s="29"/>
      <c r="J1417" s="29"/>
      <c r="K1417" s="29"/>
      <c r="L1417" s="29"/>
      <c r="M1417" s="29"/>
      <c r="N1417" s="29"/>
    </row>
    <row r="1418" spans="2:14" x14ac:dyDescent="0.3">
      <c r="B1418" s="29"/>
      <c r="C1418" s="29"/>
      <c r="D1418" s="29"/>
      <c r="E1418" s="29"/>
      <c r="F1418" s="29"/>
      <c r="G1418" s="29"/>
      <c r="H1418" s="29"/>
      <c r="I1418" s="29"/>
      <c r="J1418" s="29"/>
      <c r="K1418" s="29"/>
      <c r="L1418" s="29"/>
      <c r="M1418" s="29"/>
      <c r="N1418" s="29"/>
    </row>
    <row r="1419" spans="2:14" x14ac:dyDescent="0.3">
      <c r="B1419" s="29"/>
      <c r="C1419" s="29"/>
      <c r="D1419" s="29"/>
      <c r="E1419" s="29"/>
      <c r="F1419" s="29"/>
      <c r="G1419" s="29"/>
      <c r="H1419" s="29"/>
      <c r="I1419" s="29"/>
      <c r="J1419" s="29"/>
      <c r="K1419" s="29"/>
      <c r="L1419" s="29"/>
      <c r="M1419" s="29"/>
      <c r="N1419" s="29"/>
    </row>
    <row r="1420" spans="2:14" x14ac:dyDescent="0.3">
      <c r="B1420" s="29"/>
      <c r="C1420" s="29"/>
      <c r="D1420" s="29"/>
      <c r="E1420" s="29"/>
      <c r="F1420" s="29"/>
      <c r="G1420" s="29"/>
      <c r="H1420" s="29"/>
      <c r="I1420" s="29"/>
      <c r="J1420" s="29"/>
      <c r="K1420" s="29"/>
      <c r="L1420" s="29"/>
      <c r="M1420" s="29"/>
      <c r="N1420" s="29"/>
    </row>
    <row r="1421" spans="2:14" x14ac:dyDescent="0.3">
      <c r="B1421" s="29"/>
      <c r="C1421" s="29"/>
      <c r="D1421" s="29"/>
      <c r="E1421" s="29"/>
      <c r="F1421" s="29"/>
      <c r="G1421" s="29"/>
      <c r="H1421" s="29"/>
      <c r="I1421" s="29"/>
      <c r="J1421" s="29"/>
      <c r="K1421" s="29"/>
      <c r="L1421" s="29"/>
      <c r="M1421" s="29"/>
      <c r="N1421" s="29"/>
    </row>
    <row r="1422" spans="2:14" x14ac:dyDescent="0.3">
      <c r="B1422" s="29"/>
      <c r="C1422" s="29"/>
      <c r="D1422" s="29"/>
      <c r="E1422" s="29"/>
      <c r="F1422" s="29"/>
      <c r="G1422" s="29"/>
      <c r="H1422" s="29"/>
      <c r="I1422" s="29"/>
      <c r="J1422" s="29"/>
      <c r="K1422" s="29"/>
      <c r="L1422" s="29"/>
      <c r="M1422" s="29"/>
      <c r="N1422" s="29"/>
    </row>
    <row r="1423" spans="2:14" x14ac:dyDescent="0.3">
      <c r="B1423" s="29"/>
      <c r="C1423" s="29"/>
      <c r="D1423" s="29"/>
      <c r="E1423" s="29"/>
      <c r="F1423" s="29"/>
      <c r="G1423" s="29"/>
      <c r="H1423" s="29"/>
      <c r="I1423" s="29"/>
      <c r="J1423" s="29"/>
      <c r="K1423" s="29"/>
      <c r="L1423" s="29"/>
      <c r="M1423" s="29"/>
      <c r="N1423" s="29"/>
    </row>
    <row r="1424" spans="2:14" x14ac:dyDescent="0.3">
      <c r="B1424" s="29"/>
      <c r="C1424" s="29"/>
      <c r="D1424" s="29"/>
      <c r="E1424" s="29"/>
      <c r="F1424" s="29"/>
      <c r="G1424" s="29"/>
      <c r="H1424" s="29"/>
      <c r="I1424" s="29"/>
      <c r="J1424" s="29"/>
      <c r="K1424" s="29"/>
      <c r="L1424" s="29"/>
      <c r="M1424" s="29"/>
      <c r="N1424" s="29"/>
    </row>
    <row r="1425" spans="2:14" x14ac:dyDescent="0.3">
      <c r="B1425" s="29"/>
      <c r="C1425" s="29"/>
      <c r="D1425" s="29"/>
      <c r="E1425" s="29"/>
      <c r="F1425" s="29"/>
      <c r="G1425" s="29"/>
      <c r="H1425" s="29"/>
      <c r="I1425" s="29"/>
      <c r="J1425" s="29"/>
      <c r="K1425" s="29"/>
      <c r="L1425" s="29"/>
      <c r="M1425" s="29"/>
      <c r="N1425" s="29"/>
    </row>
    <row r="1426" spans="2:14" x14ac:dyDescent="0.3">
      <c r="B1426" s="29"/>
      <c r="C1426" s="29"/>
      <c r="D1426" s="29"/>
      <c r="E1426" s="29"/>
      <c r="F1426" s="29"/>
      <c r="G1426" s="29"/>
      <c r="H1426" s="29"/>
      <c r="I1426" s="29"/>
      <c r="J1426" s="29"/>
      <c r="K1426" s="29"/>
      <c r="L1426" s="29"/>
      <c r="M1426" s="29"/>
      <c r="N1426" s="29"/>
    </row>
    <row r="1427" spans="2:14" x14ac:dyDescent="0.3">
      <c r="B1427" s="29"/>
      <c r="C1427" s="29"/>
      <c r="D1427" s="29"/>
      <c r="E1427" s="29"/>
      <c r="F1427" s="29"/>
      <c r="G1427" s="29"/>
      <c r="H1427" s="29"/>
      <c r="I1427" s="29"/>
      <c r="J1427" s="29"/>
      <c r="K1427" s="29"/>
      <c r="L1427" s="29"/>
      <c r="M1427" s="29"/>
      <c r="N1427" s="29"/>
    </row>
    <row r="1428" spans="2:14" x14ac:dyDescent="0.3">
      <c r="B1428" s="29"/>
      <c r="C1428" s="29"/>
      <c r="D1428" s="29"/>
      <c r="E1428" s="29"/>
      <c r="F1428" s="29"/>
      <c r="G1428" s="29"/>
      <c r="H1428" s="29"/>
      <c r="I1428" s="29"/>
      <c r="J1428" s="29"/>
      <c r="K1428" s="29"/>
      <c r="L1428" s="29"/>
      <c r="M1428" s="29"/>
      <c r="N1428" s="29"/>
    </row>
    <row r="1429" spans="2:14" x14ac:dyDescent="0.3">
      <c r="B1429" s="29"/>
      <c r="C1429" s="29"/>
      <c r="D1429" s="29"/>
      <c r="E1429" s="29"/>
      <c r="F1429" s="29"/>
      <c r="G1429" s="29"/>
      <c r="H1429" s="29"/>
      <c r="I1429" s="29"/>
      <c r="J1429" s="29"/>
      <c r="K1429" s="29"/>
      <c r="L1429" s="29"/>
      <c r="M1429" s="29"/>
      <c r="N1429" s="29"/>
    </row>
    <row r="1430" spans="2:14" x14ac:dyDescent="0.3">
      <c r="B1430" s="29"/>
      <c r="C1430" s="29"/>
      <c r="D1430" s="29"/>
      <c r="E1430" s="29"/>
      <c r="F1430" s="29"/>
      <c r="G1430" s="29"/>
      <c r="H1430" s="29"/>
      <c r="I1430" s="29"/>
      <c r="J1430" s="29"/>
      <c r="K1430" s="29"/>
      <c r="L1430" s="29"/>
      <c r="M1430" s="29"/>
      <c r="N1430" s="29"/>
    </row>
    <row r="1431" spans="2:14" x14ac:dyDescent="0.3">
      <c r="B1431" s="29"/>
      <c r="C1431" s="29"/>
      <c r="D1431" s="29"/>
      <c r="E1431" s="29"/>
      <c r="F1431" s="29"/>
      <c r="G1431" s="29"/>
      <c r="H1431" s="29"/>
      <c r="I1431" s="29"/>
      <c r="J1431" s="29"/>
      <c r="K1431" s="29"/>
      <c r="L1431" s="29"/>
      <c r="M1431" s="29"/>
      <c r="N1431" s="29"/>
    </row>
    <row r="1432" spans="2:14" x14ac:dyDescent="0.3">
      <c r="B1432" s="29"/>
      <c r="C1432" s="29"/>
      <c r="D1432" s="29"/>
      <c r="E1432" s="29"/>
      <c r="F1432" s="29"/>
      <c r="G1432" s="29"/>
      <c r="H1432" s="29"/>
      <c r="I1432" s="29"/>
      <c r="J1432" s="29"/>
      <c r="K1432" s="29"/>
      <c r="L1432" s="29"/>
      <c r="M1432" s="29"/>
      <c r="N1432" s="29"/>
    </row>
    <row r="1433" spans="2:14" x14ac:dyDescent="0.3">
      <c r="B1433" s="29"/>
      <c r="C1433" s="29"/>
      <c r="D1433" s="29"/>
      <c r="E1433" s="29"/>
      <c r="F1433" s="29"/>
      <c r="G1433" s="29"/>
      <c r="H1433" s="29"/>
      <c r="I1433" s="29"/>
      <c r="J1433" s="29"/>
      <c r="K1433" s="29"/>
      <c r="L1433" s="29"/>
      <c r="M1433" s="29"/>
      <c r="N1433" s="29"/>
    </row>
    <row r="1434" spans="2:14" x14ac:dyDescent="0.3">
      <c r="B1434" s="29"/>
      <c r="C1434" s="29"/>
      <c r="D1434" s="29"/>
      <c r="E1434" s="29"/>
      <c r="F1434" s="29"/>
      <c r="G1434" s="29"/>
      <c r="H1434" s="29"/>
      <c r="I1434" s="29"/>
      <c r="J1434" s="29"/>
      <c r="K1434" s="29"/>
      <c r="L1434" s="29"/>
      <c r="M1434" s="29"/>
      <c r="N1434" s="29"/>
    </row>
    <row r="1435" spans="2:14" x14ac:dyDescent="0.3">
      <c r="B1435" s="29"/>
      <c r="C1435" s="29"/>
      <c r="D1435" s="29"/>
      <c r="E1435" s="29"/>
      <c r="F1435" s="29"/>
      <c r="G1435" s="29"/>
      <c r="H1435" s="29"/>
      <c r="I1435" s="29"/>
      <c r="J1435" s="29"/>
      <c r="K1435" s="29"/>
      <c r="L1435" s="29"/>
      <c r="M1435" s="29"/>
      <c r="N1435" s="29"/>
    </row>
    <row r="1436" spans="2:14" x14ac:dyDescent="0.3">
      <c r="B1436" s="29"/>
      <c r="C1436" s="29"/>
      <c r="D1436" s="29"/>
      <c r="E1436" s="29"/>
      <c r="F1436" s="29"/>
      <c r="G1436" s="29"/>
      <c r="H1436" s="29"/>
      <c r="I1436" s="29"/>
      <c r="J1436" s="29"/>
      <c r="K1436" s="29"/>
      <c r="L1436" s="29"/>
      <c r="M1436" s="29"/>
      <c r="N1436" s="29"/>
    </row>
    <row r="1437" spans="2:14" x14ac:dyDescent="0.3">
      <c r="B1437" s="29"/>
      <c r="C1437" s="29"/>
      <c r="D1437" s="29"/>
      <c r="E1437" s="29"/>
      <c r="F1437" s="29"/>
      <c r="G1437" s="29"/>
      <c r="H1437" s="29"/>
      <c r="I1437" s="29"/>
      <c r="J1437" s="29"/>
      <c r="K1437" s="29"/>
      <c r="L1437" s="29"/>
      <c r="M1437" s="29"/>
      <c r="N1437" s="29"/>
    </row>
    <row r="1438" spans="2:14" x14ac:dyDescent="0.3">
      <c r="B1438" s="29"/>
      <c r="C1438" s="29"/>
      <c r="D1438" s="29"/>
      <c r="E1438" s="29"/>
      <c r="F1438" s="29"/>
      <c r="G1438" s="29"/>
      <c r="H1438" s="29"/>
      <c r="I1438" s="29"/>
      <c r="J1438" s="29"/>
      <c r="K1438" s="29"/>
      <c r="L1438" s="29"/>
      <c r="M1438" s="29"/>
      <c r="N1438" s="29"/>
    </row>
    <row r="1439" spans="2:14" x14ac:dyDescent="0.3">
      <c r="B1439" s="29"/>
      <c r="C1439" s="29"/>
      <c r="D1439" s="29"/>
      <c r="E1439" s="29"/>
      <c r="F1439" s="29"/>
      <c r="G1439" s="29"/>
      <c r="H1439" s="29"/>
      <c r="I1439" s="29"/>
      <c r="J1439" s="29"/>
      <c r="K1439" s="29"/>
      <c r="L1439" s="29"/>
      <c r="M1439" s="29"/>
      <c r="N1439" s="29"/>
    </row>
    <row r="1440" spans="2:14" x14ac:dyDescent="0.3">
      <c r="B1440" s="29"/>
      <c r="C1440" s="29"/>
      <c r="D1440" s="29"/>
      <c r="E1440" s="29"/>
      <c r="F1440" s="29"/>
      <c r="G1440" s="29"/>
      <c r="H1440" s="29"/>
      <c r="I1440" s="29"/>
      <c r="J1440" s="29"/>
      <c r="K1440" s="29"/>
      <c r="L1440" s="29"/>
      <c r="M1440" s="29"/>
      <c r="N1440" s="29"/>
    </row>
    <row r="1441" spans="2:14" x14ac:dyDescent="0.3">
      <c r="B1441" s="29"/>
      <c r="C1441" s="29"/>
      <c r="D1441" s="29"/>
      <c r="E1441" s="29"/>
      <c r="F1441" s="29"/>
      <c r="G1441" s="29"/>
      <c r="H1441" s="29"/>
      <c r="I1441" s="29"/>
      <c r="J1441" s="29"/>
      <c r="K1441" s="29"/>
      <c r="L1441" s="29"/>
      <c r="M1441" s="29"/>
      <c r="N1441" s="29"/>
    </row>
    <row r="1442" spans="2:14" x14ac:dyDescent="0.3">
      <c r="B1442" s="29"/>
      <c r="C1442" s="29"/>
      <c r="D1442" s="29"/>
      <c r="E1442" s="29"/>
      <c r="F1442" s="29"/>
      <c r="G1442" s="29"/>
      <c r="H1442" s="29"/>
      <c r="I1442" s="29"/>
      <c r="J1442" s="29"/>
      <c r="K1442" s="29"/>
      <c r="L1442" s="29"/>
      <c r="M1442" s="29"/>
      <c r="N1442" s="29"/>
    </row>
    <row r="1443" spans="2:14" x14ac:dyDescent="0.3">
      <c r="B1443" s="29"/>
      <c r="C1443" s="29"/>
      <c r="D1443" s="29"/>
      <c r="E1443" s="29"/>
      <c r="F1443" s="29"/>
      <c r="G1443" s="29"/>
      <c r="H1443" s="29"/>
      <c r="I1443" s="29"/>
      <c r="J1443" s="29"/>
      <c r="K1443" s="29"/>
      <c r="L1443" s="29"/>
      <c r="M1443" s="29"/>
      <c r="N1443" s="29"/>
    </row>
    <row r="1444" spans="2:14" x14ac:dyDescent="0.3">
      <c r="B1444" s="29"/>
      <c r="C1444" s="29"/>
      <c r="D1444" s="29"/>
      <c r="E1444" s="29"/>
      <c r="F1444" s="29"/>
      <c r="G1444" s="29"/>
      <c r="H1444" s="29"/>
      <c r="I1444" s="29"/>
      <c r="J1444" s="29"/>
      <c r="K1444" s="29"/>
      <c r="L1444" s="29"/>
      <c r="M1444" s="29"/>
      <c r="N1444" s="29"/>
    </row>
    <row r="1445" spans="2:14" x14ac:dyDescent="0.3">
      <c r="B1445" s="29"/>
      <c r="C1445" s="29"/>
      <c r="D1445" s="29"/>
      <c r="E1445" s="29"/>
      <c r="F1445" s="29"/>
      <c r="G1445" s="29"/>
      <c r="H1445" s="29"/>
      <c r="I1445" s="29"/>
      <c r="J1445" s="29"/>
      <c r="K1445" s="29"/>
      <c r="L1445" s="29"/>
      <c r="M1445" s="29"/>
      <c r="N1445" s="29"/>
    </row>
    <row r="1446" spans="2:14" x14ac:dyDescent="0.3">
      <c r="B1446" s="29"/>
      <c r="C1446" s="29"/>
      <c r="D1446" s="29"/>
      <c r="E1446" s="29"/>
      <c r="F1446" s="29"/>
      <c r="G1446" s="29"/>
      <c r="H1446" s="29"/>
      <c r="I1446" s="29"/>
      <c r="J1446" s="29"/>
      <c r="K1446" s="29"/>
      <c r="L1446" s="29"/>
      <c r="M1446" s="29"/>
      <c r="N1446" s="29"/>
    </row>
    <row r="1447" spans="2:14" x14ac:dyDescent="0.3">
      <c r="B1447" s="29"/>
      <c r="C1447" s="29"/>
      <c r="D1447" s="29"/>
      <c r="E1447" s="29"/>
      <c r="F1447" s="29"/>
      <c r="G1447" s="29"/>
      <c r="H1447" s="29"/>
      <c r="I1447" s="29"/>
      <c r="J1447" s="29"/>
      <c r="K1447" s="29"/>
      <c r="L1447" s="29"/>
      <c r="M1447" s="29"/>
      <c r="N1447" s="29"/>
    </row>
    <row r="1448" spans="2:14" x14ac:dyDescent="0.3">
      <c r="B1448" s="29"/>
      <c r="C1448" s="29"/>
      <c r="D1448" s="29"/>
      <c r="E1448" s="29"/>
      <c r="F1448" s="29"/>
      <c r="G1448" s="29"/>
      <c r="H1448" s="29"/>
      <c r="I1448" s="29"/>
      <c r="J1448" s="29"/>
      <c r="K1448" s="29"/>
      <c r="L1448" s="29"/>
      <c r="M1448" s="29"/>
      <c r="N1448" s="29"/>
    </row>
    <row r="1449" spans="2:14" x14ac:dyDescent="0.3">
      <c r="B1449" s="29"/>
      <c r="C1449" s="29"/>
      <c r="D1449" s="29"/>
      <c r="E1449" s="29"/>
      <c r="F1449" s="29"/>
      <c r="G1449" s="29"/>
      <c r="H1449" s="29"/>
      <c r="I1449" s="29"/>
      <c r="J1449" s="29"/>
      <c r="K1449" s="29"/>
      <c r="L1449" s="29"/>
      <c r="M1449" s="29"/>
      <c r="N1449" s="29"/>
    </row>
    <row r="1450" spans="2:14" x14ac:dyDescent="0.3">
      <c r="B1450" s="29"/>
      <c r="C1450" s="29"/>
      <c r="D1450" s="29"/>
      <c r="E1450" s="29"/>
      <c r="F1450" s="29"/>
      <c r="G1450" s="29"/>
      <c r="H1450" s="29"/>
      <c r="I1450" s="29"/>
      <c r="J1450" s="29"/>
      <c r="K1450" s="29"/>
      <c r="L1450" s="29"/>
      <c r="M1450" s="29"/>
      <c r="N1450" s="29"/>
    </row>
    <row r="1451" spans="2:14" x14ac:dyDescent="0.3">
      <c r="B1451" s="29"/>
      <c r="C1451" s="29"/>
      <c r="D1451" s="29"/>
      <c r="E1451" s="29"/>
      <c r="F1451" s="29"/>
      <c r="G1451" s="29"/>
      <c r="H1451" s="29"/>
      <c r="I1451" s="29"/>
      <c r="J1451" s="29"/>
      <c r="K1451" s="29"/>
      <c r="L1451" s="29"/>
      <c r="M1451" s="29"/>
      <c r="N1451" s="29"/>
    </row>
    <row r="1452" spans="2:14" x14ac:dyDescent="0.3">
      <c r="B1452" s="29"/>
      <c r="C1452" s="29"/>
      <c r="D1452" s="29"/>
      <c r="E1452" s="29"/>
      <c r="F1452" s="29"/>
      <c r="G1452" s="29"/>
      <c r="H1452" s="29"/>
      <c r="I1452" s="29"/>
      <c r="J1452" s="29"/>
      <c r="K1452" s="29"/>
      <c r="L1452" s="29"/>
      <c r="M1452" s="29"/>
      <c r="N1452" s="29"/>
    </row>
    <row r="1453" spans="2:14" x14ac:dyDescent="0.3">
      <c r="B1453" s="29"/>
      <c r="C1453" s="29"/>
      <c r="D1453" s="29"/>
      <c r="E1453" s="29"/>
      <c r="F1453" s="29"/>
      <c r="G1453" s="29"/>
      <c r="H1453" s="29"/>
      <c r="I1453" s="29"/>
      <c r="J1453" s="29"/>
      <c r="K1453" s="29"/>
      <c r="L1453" s="29"/>
      <c r="M1453" s="29"/>
      <c r="N1453" s="29"/>
    </row>
    <row r="1454" spans="2:14" x14ac:dyDescent="0.3">
      <c r="B1454" s="29"/>
      <c r="C1454" s="29"/>
      <c r="D1454" s="29"/>
      <c r="E1454" s="29"/>
      <c r="F1454" s="29"/>
      <c r="G1454" s="29"/>
      <c r="H1454" s="29"/>
      <c r="I1454" s="29"/>
      <c r="J1454" s="29"/>
      <c r="K1454" s="29"/>
      <c r="L1454" s="29"/>
      <c r="M1454" s="29"/>
      <c r="N1454" s="29"/>
    </row>
    <row r="1455" spans="2:14" x14ac:dyDescent="0.3">
      <c r="B1455" s="29"/>
      <c r="C1455" s="29"/>
      <c r="D1455" s="29"/>
      <c r="E1455" s="29"/>
      <c r="F1455" s="29"/>
      <c r="G1455" s="29"/>
      <c r="H1455" s="29"/>
      <c r="I1455" s="29"/>
      <c r="J1455" s="29"/>
      <c r="K1455" s="29"/>
      <c r="L1455" s="29"/>
      <c r="M1455" s="29"/>
      <c r="N1455" s="29"/>
    </row>
    <row r="1456" spans="2:14" x14ac:dyDescent="0.3">
      <c r="B1456" s="29"/>
      <c r="C1456" s="29"/>
      <c r="D1456" s="29"/>
      <c r="E1456" s="29"/>
      <c r="F1456" s="29"/>
      <c r="G1456" s="29"/>
      <c r="H1456" s="29"/>
      <c r="I1456" s="29"/>
      <c r="J1456" s="29"/>
      <c r="K1456" s="29"/>
      <c r="L1456" s="29"/>
      <c r="M1456" s="29"/>
      <c r="N1456" s="29"/>
    </row>
    <row r="1457" spans="2:14" x14ac:dyDescent="0.3">
      <c r="B1457" s="29"/>
      <c r="C1457" s="29"/>
      <c r="D1457" s="29"/>
      <c r="E1457" s="29"/>
      <c r="F1457" s="29"/>
      <c r="G1457" s="29"/>
      <c r="H1457" s="29"/>
      <c r="I1457" s="29"/>
      <c r="J1457" s="29"/>
      <c r="K1457" s="29"/>
      <c r="L1457" s="29"/>
      <c r="M1457" s="29"/>
      <c r="N1457" s="29"/>
    </row>
    <row r="1458" spans="2:14" x14ac:dyDescent="0.3">
      <c r="B1458" s="29"/>
      <c r="C1458" s="29"/>
      <c r="D1458" s="29"/>
      <c r="E1458" s="29"/>
      <c r="F1458" s="29"/>
      <c r="G1458" s="29"/>
      <c r="H1458" s="29"/>
      <c r="I1458" s="29"/>
      <c r="J1458" s="29"/>
      <c r="K1458" s="29"/>
      <c r="L1458" s="29"/>
      <c r="M1458" s="29"/>
      <c r="N1458" s="29"/>
    </row>
    <row r="1459" spans="2:14" x14ac:dyDescent="0.3">
      <c r="B1459" s="29"/>
      <c r="C1459" s="29"/>
      <c r="D1459" s="29"/>
      <c r="E1459" s="29"/>
      <c r="F1459" s="29"/>
      <c r="G1459" s="29"/>
      <c r="H1459" s="29"/>
      <c r="I1459" s="29"/>
      <c r="J1459" s="29"/>
      <c r="K1459" s="29"/>
      <c r="L1459" s="29"/>
      <c r="M1459" s="29"/>
      <c r="N1459" s="29"/>
    </row>
    <row r="1460" spans="2:14" x14ac:dyDescent="0.3">
      <c r="B1460" s="29"/>
      <c r="C1460" s="29"/>
      <c r="D1460" s="29"/>
      <c r="E1460" s="29"/>
      <c r="F1460" s="29"/>
      <c r="G1460" s="29"/>
      <c r="H1460" s="29"/>
      <c r="I1460" s="29"/>
      <c r="J1460" s="29"/>
      <c r="K1460" s="29"/>
      <c r="L1460" s="29"/>
      <c r="M1460" s="29"/>
      <c r="N1460" s="29"/>
    </row>
    <row r="1461" spans="2:14" x14ac:dyDescent="0.3">
      <c r="B1461" s="29"/>
      <c r="C1461" s="29"/>
      <c r="D1461" s="29"/>
      <c r="E1461" s="29"/>
      <c r="F1461" s="29"/>
      <c r="G1461" s="29"/>
      <c r="H1461" s="29"/>
      <c r="I1461" s="29"/>
      <c r="J1461" s="29"/>
      <c r="K1461" s="29"/>
      <c r="L1461" s="29"/>
      <c r="M1461" s="29"/>
      <c r="N1461" s="29"/>
    </row>
    <row r="1462" spans="2:14" x14ac:dyDescent="0.3">
      <c r="B1462" s="29"/>
      <c r="C1462" s="29"/>
      <c r="D1462" s="29"/>
      <c r="E1462" s="29"/>
      <c r="F1462" s="29"/>
      <c r="G1462" s="29"/>
      <c r="H1462" s="29"/>
      <c r="I1462" s="29"/>
      <c r="J1462" s="29"/>
      <c r="K1462" s="29"/>
      <c r="L1462" s="29"/>
      <c r="M1462" s="29"/>
      <c r="N1462" s="29"/>
    </row>
    <row r="1463" spans="2:14" x14ac:dyDescent="0.3">
      <c r="B1463" s="29"/>
      <c r="C1463" s="29"/>
      <c r="D1463" s="29"/>
      <c r="E1463" s="29"/>
      <c r="F1463" s="29"/>
      <c r="G1463" s="29"/>
      <c r="H1463" s="29"/>
      <c r="I1463" s="29"/>
      <c r="J1463" s="29"/>
      <c r="K1463" s="29"/>
      <c r="L1463" s="29"/>
      <c r="M1463" s="29"/>
      <c r="N1463" s="29"/>
    </row>
    <row r="1464" spans="2:14" x14ac:dyDescent="0.3">
      <c r="B1464" s="29"/>
      <c r="C1464" s="29"/>
      <c r="D1464" s="29"/>
      <c r="E1464" s="29"/>
      <c r="F1464" s="29"/>
      <c r="G1464" s="29"/>
      <c r="H1464" s="29"/>
      <c r="I1464" s="29"/>
      <c r="J1464" s="29"/>
      <c r="K1464" s="29"/>
      <c r="L1464" s="29"/>
      <c r="M1464" s="29"/>
      <c r="N1464" s="29"/>
    </row>
    <row r="1465" spans="2:14" x14ac:dyDescent="0.3">
      <c r="B1465" s="29"/>
      <c r="C1465" s="29"/>
      <c r="D1465" s="29"/>
      <c r="E1465" s="29"/>
      <c r="F1465" s="29"/>
      <c r="G1465" s="29"/>
      <c r="H1465" s="29"/>
      <c r="I1465" s="29"/>
      <c r="J1465" s="29"/>
      <c r="K1465" s="29"/>
      <c r="L1465" s="29"/>
      <c r="M1465" s="29"/>
      <c r="N1465" s="29"/>
    </row>
    <row r="1466" spans="2:14" x14ac:dyDescent="0.3">
      <c r="B1466" s="29"/>
      <c r="C1466" s="29"/>
      <c r="D1466" s="29"/>
      <c r="E1466" s="29"/>
      <c r="F1466" s="29"/>
      <c r="G1466" s="29"/>
      <c r="H1466" s="29"/>
      <c r="I1466" s="29"/>
      <c r="J1466" s="29"/>
      <c r="K1466" s="29"/>
      <c r="L1466" s="29"/>
      <c r="M1466" s="29"/>
      <c r="N1466" s="29"/>
    </row>
    <row r="1467" spans="2:14" x14ac:dyDescent="0.3">
      <c r="B1467" s="29"/>
      <c r="C1467" s="29"/>
      <c r="D1467" s="29"/>
      <c r="E1467" s="29"/>
      <c r="F1467" s="29"/>
      <c r="G1467" s="29"/>
      <c r="H1467" s="29"/>
      <c r="I1467" s="29"/>
      <c r="J1467" s="29"/>
      <c r="K1467" s="29"/>
      <c r="L1467" s="29"/>
      <c r="M1467" s="29"/>
      <c r="N1467" s="29"/>
    </row>
    <row r="1468" spans="2:14" x14ac:dyDescent="0.3">
      <c r="B1468" s="29"/>
      <c r="C1468" s="29"/>
      <c r="D1468" s="29"/>
      <c r="E1468" s="29"/>
      <c r="F1468" s="29"/>
      <c r="G1468" s="29"/>
      <c r="H1468" s="29"/>
      <c r="I1468" s="29"/>
      <c r="J1468" s="29"/>
      <c r="K1468" s="29"/>
      <c r="L1468" s="29"/>
      <c r="M1468" s="29"/>
      <c r="N1468" s="29"/>
    </row>
    <row r="1469" spans="2:14" x14ac:dyDescent="0.3">
      <c r="B1469" s="29"/>
      <c r="C1469" s="29"/>
      <c r="D1469" s="29"/>
      <c r="E1469" s="29"/>
      <c r="F1469" s="29"/>
      <c r="G1469" s="29"/>
      <c r="H1469" s="29"/>
      <c r="I1469" s="29"/>
      <c r="J1469" s="29"/>
      <c r="K1469" s="29"/>
      <c r="L1469" s="29"/>
      <c r="M1469" s="29"/>
      <c r="N1469" s="29"/>
    </row>
    <row r="1470" spans="2:14" x14ac:dyDescent="0.3">
      <c r="B1470" s="29"/>
      <c r="C1470" s="29"/>
      <c r="D1470" s="29"/>
      <c r="E1470" s="29"/>
      <c r="F1470" s="29"/>
      <c r="G1470" s="29"/>
      <c r="H1470" s="29"/>
      <c r="I1470" s="29"/>
      <c r="J1470" s="29"/>
      <c r="K1470" s="29"/>
      <c r="L1470" s="29"/>
      <c r="M1470" s="29"/>
      <c r="N1470" s="29"/>
    </row>
    <row r="1471" spans="2:14" x14ac:dyDescent="0.3">
      <c r="B1471" s="29"/>
      <c r="C1471" s="29"/>
      <c r="D1471" s="29"/>
      <c r="E1471" s="29"/>
      <c r="F1471" s="29"/>
      <c r="G1471" s="29"/>
      <c r="H1471" s="29"/>
      <c r="I1471" s="29"/>
      <c r="J1471" s="29"/>
      <c r="K1471" s="29"/>
      <c r="L1471" s="29"/>
      <c r="M1471" s="29"/>
      <c r="N1471" s="29"/>
    </row>
    <row r="1472" spans="2:14" x14ac:dyDescent="0.3">
      <c r="B1472" s="29"/>
      <c r="C1472" s="29"/>
      <c r="D1472" s="29"/>
      <c r="E1472" s="29"/>
      <c r="F1472" s="29"/>
      <c r="G1472" s="29"/>
      <c r="H1472" s="29"/>
      <c r="I1472" s="29"/>
      <c r="J1472" s="29"/>
      <c r="K1472" s="29"/>
      <c r="L1472" s="29"/>
      <c r="M1472" s="29"/>
      <c r="N1472" s="29"/>
    </row>
    <row r="1473" spans="2:14" x14ac:dyDescent="0.3">
      <c r="B1473" s="29"/>
      <c r="C1473" s="29"/>
      <c r="D1473" s="29"/>
      <c r="E1473" s="29"/>
      <c r="F1473" s="29"/>
      <c r="G1473" s="29"/>
      <c r="H1473" s="29"/>
      <c r="I1473" s="29"/>
      <c r="J1473" s="29"/>
      <c r="K1473" s="29"/>
      <c r="L1473" s="29"/>
      <c r="M1473" s="29"/>
      <c r="N1473" s="29"/>
    </row>
    <row r="1474" spans="2:14" x14ac:dyDescent="0.3">
      <c r="B1474" s="29"/>
      <c r="C1474" s="29"/>
      <c r="D1474" s="29"/>
      <c r="E1474" s="29"/>
      <c r="F1474" s="29"/>
      <c r="G1474" s="29"/>
      <c r="H1474" s="29"/>
      <c r="I1474" s="29"/>
      <c r="J1474" s="29"/>
      <c r="K1474" s="29"/>
      <c r="L1474" s="29"/>
      <c r="M1474" s="29"/>
      <c r="N1474" s="29"/>
    </row>
    <row r="1475" spans="2:14" x14ac:dyDescent="0.3">
      <c r="B1475" s="29"/>
      <c r="C1475" s="29"/>
      <c r="D1475" s="29"/>
      <c r="E1475" s="29"/>
      <c r="F1475" s="29"/>
      <c r="G1475" s="29"/>
      <c r="H1475" s="29"/>
      <c r="I1475" s="29"/>
      <c r="J1475" s="29"/>
      <c r="K1475" s="29"/>
      <c r="L1475" s="29"/>
      <c r="M1475" s="29"/>
      <c r="N1475" s="29"/>
    </row>
    <row r="1476" spans="2:14" x14ac:dyDescent="0.3">
      <c r="B1476" s="29"/>
      <c r="C1476" s="29"/>
      <c r="D1476" s="29"/>
      <c r="E1476" s="29"/>
      <c r="F1476" s="29"/>
      <c r="G1476" s="29"/>
      <c r="H1476" s="29"/>
      <c r="I1476" s="29"/>
      <c r="J1476" s="29"/>
      <c r="K1476" s="29"/>
      <c r="L1476" s="29"/>
      <c r="M1476" s="29"/>
      <c r="N1476" s="29"/>
    </row>
    <row r="1477" spans="2:14" x14ac:dyDescent="0.3">
      <c r="B1477" s="29"/>
      <c r="C1477" s="29"/>
      <c r="D1477" s="29"/>
      <c r="E1477" s="29"/>
      <c r="F1477" s="29"/>
      <c r="G1477" s="29"/>
      <c r="H1477" s="29"/>
      <c r="I1477" s="29"/>
      <c r="J1477" s="29"/>
      <c r="K1477" s="29"/>
      <c r="L1477" s="29"/>
      <c r="M1477" s="29"/>
      <c r="N1477" s="29"/>
    </row>
    <row r="1478" spans="2:14" x14ac:dyDescent="0.3">
      <c r="B1478" s="29"/>
      <c r="C1478" s="29"/>
      <c r="D1478" s="29"/>
      <c r="E1478" s="29"/>
      <c r="F1478" s="29"/>
      <c r="G1478" s="29"/>
      <c r="H1478" s="29"/>
      <c r="I1478" s="29"/>
      <c r="J1478" s="29"/>
      <c r="K1478" s="29"/>
      <c r="L1478" s="29"/>
      <c r="M1478" s="29"/>
      <c r="N1478" s="29"/>
    </row>
    <row r="1479" spans="2:14" x14ac:dyDescent="0.3">
      <c r="B1479" s="29"/>
      <c r="C1479" s="29"/>
      <c r="D1479" s="29"/>
      <c r="E1479" s="29"/>
      <c r="F1479" s="29"/>
      <c r="G1479" s="29"/>
      <c r="H1479" s="29"/>
      <c r="I1479" s="29"/>
      <c r="J1479" s="29"/>
      <c r="K1479" s="29"/>
      <c r="L1479" s="29"/>
      <c r="M1479" s="29"/>
      <c r="N1479" s="29"/>
    </row>
    <row r="1480" spans="2:14" x14ac:dyDescent="0.3">
      <c r="B1480" s="29"/>
      <c r="C1480" s="29"/>
      <c r="D1480" s="29"/>
      <c r="E1480" s="29"/>
      <c r="F1480" s="29"/>
      <c r="G1480" s="29"/>
      <c r="H1480" s="29"/>
      <c r="I1480" s="29"/>
      <c r="J1480" s="29"/>
      <c r="K1480" s="29"/>
      <c r="L1480" s="29"/>
      <c r="M1480" s="29"/>
      <c r="N1480" s="29"/>
    </row>
    <row r="1481" spans="2:14" x14ac:dyDescent="0.3">
      <c r="B1481" s="29"/>
      <c r="C1481" s="29"/>
      <c r="D1481" s="29"/>
      <c r="E1481" s="29"/>
      <c r="F1481" s="29"/>
      <c r="G1481" s="29"/>
      <c r="H1481" s="29"/>
      <c r="I1481" s="29"/>
      <c r="J1481" s="29"/>
      <c r="K1481" s="29"/>
      <c r="L1481" s="29"/>
      <c r="M1481" s="29"/>
      <c r="N1481" s="29"/>
    </row>
    <row r="1482" spans="2:14" x14ac:dyDescent="0.3">
      <c r="B1482" s="29"/>
      <c r="C1482" s="29"/>
      <c r="D1482" s="29"/>
      <c r="E1482" s="29"/>
      <c r="F1482" s="29"/>
      <c r="G1482" s="29"/>
      <c r="H1482" s="29"/>
      <c r="I1482" s="29"/>
      <c r="J1482" s="29"/>
      <c r="K1482" s="29"/>
      <c r="L1482" s="29"/>
      <c r="M1482" s="29"/>
      <c r="N1482" s="29"/>
    </row>
    <row r="1483" spans="2:14" x14ac:dyDescent="0.3">
      <c r="B1483" s="29"/>
      <c r="C1483" s="29"/>
      <c r="D1483" s="29"/>
      <c r="E1483" s="29"/>
      <c r="F1483" s="29"/>
      <c r="G1483" s="29"/>
      <c r="H1483" s="29"/>
      <c r="I1483" s="29"/>
      <c r="J1483" s="29"/>
      <c r="K1483" s="29"/>
      <c r="L1483" s="29"/>
      <c r="M1483" s="29"/>
      <c r="N1483" s="29"/>
    </row>
    <row r="1484" spans="2:14" x14ac:dyDescent="0.3">
      <c r="B1484" s="29"/>
      <c r="C1484" s="29"/>
      <c r="D1484" s="29"/>
      <c r="E1484" s="29"/>
      <c r="F1484" s="29"/>
      <c r="G1484" s="29"/>
      <c r="H1484" s="29"/>
      <c r="I1484" s="29"/>
      <c r="J1484" s="29"/>
      <c r="K1484" s="29"/>
      <c r="L1484" s="29"/>
      <c r="M1484" s="29"/>
      <c r="N1484" s="29"/>
    </row>
    <row r="1485" spans="2:14" x14ac:dyDescent="0.3">
      <c r="B1485" s="29"/>
      <c r="C1485" s="29"/>
      <c r="D1485" s="29"/>
      <c r="E1485" s="29"/>
      <c r="F1485" s="29"/>
      <c r="G1485" s="29"/>
      <c r="H1485" s="29"/>
      <c r="I1485" s="29"/>
      <c r="J1485" s="29"/>
      <c r="K1485" s="29"/>
      <c r="L1485" s="29"/>
      <c r="M1485" s="29"/>
      <c r="N1485" s="29"/>
    </row>
    <row r="1486" spans="2:14" x14ac:dyDescent="0.3">
      <c r="B1486" s="29"/>
      <c r="C1486" s="29"/>
      <c r="D1486" s="29"/>
      <c r="E1486" s="29"/>
      <c r="F1486" s="29"/>
      <c r="G1486" s="29"/>
      <c r="H1486" s="29"/>
      <c r="I1486" s="29"/>
      <c r="J1486" s="29"/>
      <c r="K1486" s="29"/>
      <c r="L1486" s="29"/>
      <c r="M1486" s="29"/>
      <c r="N1486" s="29"/>
    </row>
    <row r="1487" spans="2:14" x14ac:dyDescent="0.3">
      <c r="B1487" s="29"/>
      <c r="C1487" s="29"/>
      <c r="D1487" s="29"/>
      <c r="E1487" s="29"/>
      <c r="F1487" s="29"/>
      <c r="G1487" s="29"/>
      <c r="H1487" s="29"/>
      <c r="I1487" s="29"/>
      <c r="J1487" s="29"/>
      <c r="K1487" s="29"/>
      <c r="L1487" s="29"/>
      <c r="M1487" s="29"/>
      <c r="N1487" s="29"/>
    </row>
    <row r="1488" spans="2:14" x14ac:dyDescent="0.3">
      <c r="B1488" s="29"/>
      <c r="C1488" s="29"/>
      <c r="D1488" s="29"/>
      <c r="E1488" s="29"/>
      <c r="F1488" s="29"/>
      <c r="G1488" s="29"/>
      <c r="H1488" s="29"/>
      <c r="I1488" s="29"/>
      <c r="J1488" s="29"/>
      <c r="K1488" s="29"/>
      <c r="L1488" s="29"/>
      <c r="M1488" s="29"/>
      <c r="N1488" s="29"/>
    </row>
    <row r="1489" spans="2:14" x14ac:dyDescent="0.3">
      <c r="B1489" s="29"/>
      <c r="C1489" s="29"/>
      <c r="D1489" s="29"/>
      <c r="E1489" s="29"/>
      <c r="F1489" s="29"/>
      <c r="G1489" s="29"/>
      <c r="H1489" s="29"/>
      <c r="I1489" s="29"/>
      <c r="J1489" s="29"/>
      <c r="K1489" s="29"/>
      <c r="L1489" s="29"/>
      <c r="M1489" s="29"/>
      <c r="N1489" s="29"/>
    </row>
    <row r="1490" spans="2:14" x14ac:dyDescent="0.3">
      <c r="B1490" s="29"/>
      <c r="C1490" s="29"/>
      <c r="D1490" s="29"/>
      <c r="E1490" s="29"/>
      <c r="F1490" s="29"/>
      <c r="G1490" s="29"/>
      <c r="H1490" s="29"/>
      <c r="I1490" s="29"/>
      <c r="J1490" s="29"/>
      <c r="K1490" s="29"/>
      <c r="L1490" s="29"/>
      <c r="M1490" s="29"/>
      <c r="N1490" s="29"/>
    </row>
    <row r="1491" spans="2:14" x14ac:dyDescent="0.3">
      <c r="B1491" s="29"/>
      <c r="C1491" s="29"/>
      <c r="D1491" s="29"/>
      <c r="E1491" s="29"/>
      <c r="F1491" s="29"/>
      <c r="G1491" s="29"/>
      <c r="H1491" s="29"/>
      <c r="I1491" s="29"/>
      <c r="J1491" s="29"/>
      <c r="K1491" s="29"/>
      <c r="L1491" s="29"/>
      <c r="M1491" s="29"/>
      <c r="N1491" s="29"/>
    </row>
    <row r="1492" spans="2:14" x14ac:dyDescent="0.3">
      <c r="B1492" s="29"/>
      <c r="C1492" s="29"/>
      <c r="D1492" s="29"/>
      <c r="E1492" s="29"/>
      <c r="F1492" s="29"/>
      <c r="G1492" s="29"/>
      <c r="H1492" s="29"/>
      <c r="I1492" s="29"/>
      <c r="J1492" s="29"/>
      <c r="K1492" s="29"/>
      <c r="L1492" s="29"/>
      <c r="M1492" s="29"/>
      <c r="N1492" s="29"/>
    </row>
    <row r="1493" spans="2:14" x14ac:dyDescent="0.3">
      <c r="B1493" s="29"/>
      <c r="C1493" s="29"/>
      <c r="D1493" s="29"/>
      <c r="E1493" s="29"/>
      <c r="F1493" s="29"/>
      <c r="G1493" s="29"/>
      <c r="H1493" s="29"/>
      <c r="I1493" s="29"/>
      <c r="J1493" s="29"/>
      <c r="K1493" s="29"/>
      <c r="L1493" s="29"/>
      <c r="M1493" s="29"/>
      <c r="N1493" s="29"/>
    </row>
    <row r="1494" spans="2:14" x14ac:dyDescent="0.3">
      <c r="B1494" s="29"/>
      <c r="C1494" s="29"/>
      <c r="D1494" s="29"/>
      <c r="E1494" s="29"/>
      <c r="F1494" s="29"/>
      <c r="G1494" s="29"/>
      <c r="H1494" s="29"/>
      <c r="I1494" s="29"/>
      <c r="J1494" s="29"/>
      <c r="K1494" s="29"/>
      <c r="L1494" s="29"/>
      <c r="M1494" s="29"/>
      <c r="N1494" s="29"/>
    </row>
    <row r="1495" spans="2:14" x14ac:dyDescent="0.3">
      <c r="B1495" s="29"/>
      <c r="C1495" s="29"/>
      <c r="D1495" s="29"/>
      <c r="E1495" s="29"/>
      <c r="F1495" s="29"/>
      <c r="G1495" s="29"/>
      <c r="H1495" s="29"/>
      <c r="I1495" s="29"/>
      <c r="J1495" s="29"/>
      <c r="K1495" s="29"/>
      <c r="L1495" s="29"/>
      <c r="M1495" s="29"/>
      <c r="N1495" s="29"/>
    </row>
    <row r="1496" spans="2:14" x14ac:dyDescent="0.3">
      <c r="B1496" s="29"/>
      <c r="C1496" s="29"/>
      <c r="D1496" s="29"/>
      <c r="E1496" s="29"/>
      <c r="F1496" s="29"/>
      <c r="G1496" s="29"/>
      <c r="H1496" s="29"/>
      <c r="I1496" s="29"/>
      <c r="J1496" s="29"/>
      <c r="K1496" s="29"/>
      <c r="L1496" s="29"/>
      <c r="M1496" s="29"/>
      <c r="N1496" s="29"/>
    </row>
    <row r="1497" spans="2:14" x14ac:dyDescent="0.3">
      <c r="B1497" s="29"/>
      <c r="C1497" s="29"/>
      <c r="D1497" s="29"/>
      <c r="E1497" s="29"/>
      <c r="F1497" s="29"/>
      <c r="G1497" s="29"/>
      <c r="H1497" s="29"/>
      <c r="I1497" s="29"/>
      <c r="J1497" s="29"/>
      <c r="K1497" s="29"/>
      <c r="L1497" s="29"/>
      <c r="M1497" s="29"/>
      <c r="N1497" s="29"/>
    </row>
    <row r="1498" spans="2:14" x14ac:dyDescent="0.3">
      <c r="B1498" s="29"/>
      <c r="C1498" s="29"/>
      <c r="D1498" s="29"/>
      <c r="E1498" s="29"/>
      <c r="F1498" s="29"/>
      <c r="G1498" s="29"/>
      <c r="H1498" s="29"/>
      <c r="I1498" s="29"/>
      <c r="J1498" s="29"/>
      <c r="K1498" s="29"/>
      <c r="L1498" s="29"/>
      <c r="M1498" s="29"/>
      <c r="N1498" s="29"/>
    </row>
    <row r="1499" spans="2:14" x14ac:dyDescent="0.3">
      <c r="B1499" s="29"/>
      <c r="C1499" s="29"/>
      <c r="D1499" s="29"/>
      <c r="E1499" s="29"/>
      <c r="F1499" s="29"/>
      <c r="G1499" s="29"/>
      <c r="H1499" s="29"/>
      <c r="I1499" s="29"/>
      <c r="J1499" s="29"/>
      <c r="K1499" s="29"/>
      <c r="L1499" s="29"/>
      <c r="M1499" s="29"/>
      <c r="N1499" s="29"/>
    </row>
    <row r="1500" spans="2:14" x14ac:dyDescent="0.3">
      <c r="B1500" s="29"/>
      <c r="C1500" s="29"/>
      <c r="D1500" s="29"/>
      <c r="E1500" s="29"/>
      <c r="F1500" s="29"/>
      <c r="G1500" s="29"/>
      <c r="H1500" s="29"/>
      <c r="I1500" s="29"/>
      <c r="J1500" s="29"/>
      <c r="K1500" s="29"/>
      <c r="L1500" s="29"/>
      <c r="M1500" s="29"/>
      <c r="N1500" s="29"/>
    </row>
    <row r="1501" spans="2:14" x14ac:dyDescent="0.3">
      <c r="B1501" s="29"/>
      <c r="C1501" s="29"/>
      <c r="D1501" s="29"/>
      <c r="E1501" s="29"/>
      <c r="F1501" s="29"/>
      <c r="G1501" s="29"/>
      <c r="H1501" s="29"/>
      <c r="I1501" s="29"/>
      <c r="J1501" s="29"/>
      <c r="K1501" s="29"/>
      <c r="L1501" s="29"/>
      <c r="M1501" s="29"/>
      <c r="N1501" s="29"/>
    </row>
    <row r="1502" spans="2:14" x14ac:dyDescent="0.3">
      <c r="B1502" s="29"/>
      <c r="C1502" s="29"/>
      <c r="D1502" s="29"/>
      <c r="E1502" s="29"/>
      <c r="F1502" s="29"/>
      <c r="G1502" s="29"/>
      <c r="H1502" s="29"/>
      <c r="I1502" s="29"/>
      <c r="J1502" s="29"/>
      <c r="K1502" s="29"/>
      <c r="L1502" s="29"/>
      <c r="M1502" s="29"/>
      <c r="N1502" s="29"/>
    </row>
    <row r="1503" spans="2:14" x14ac:dyDescent="0.3">
      <c r="B1503" s="29"/>
      <c r="C1503" s="29"/>
      <c r="D1503" s="29"/>
      <c r="E1503" s="29"/>
      <c r="F1503" s="29"/>
      <c r="G1503" s="29"/>
      <c r="H1503" s="29"/>
      <c r="I1503" s="29"/>
      <c r="J1503" s="29"/>
      <c r="K1503" s="29"/>
      <c r="L1503" s="29"/>
      <c r="M1503" s="29"/>
      <c r="N1503" s="29"/>
    </row>
    <row r="1504" spans="2:14" x14ac:dyDescent="0.3">
      <c r="B1504" s="29"/>
      <c r="C1504" s="29"/>
      <c r="D1504" s="29"/>
      <c r="E1504" s="29"/>
      <c r="F1504" s="29"/>
      <c r="G1504" s="29"/>
      <c r="H1504" s="29"/>
      <c r="I1504" s="29"/>
      <c r="J1504" s="29"/>
      <c r="K1504" s="29"/>
      <c r="L1504" s="29"/>
      <c r="M1504" s="29"/>
      <c r="N1504" s="29"/>
    </row>
    <row r="1505" spans="2:14" x14ac:dyDescent="0.3">
      <c r="B1505" s="29"/>
      <c r="C1505" s="29"/>
      <c r="D1505" s="29"/>
      <c r="E1505" s="29"/>
      <c r="F1505" s="29"/>
      <c r="G1505" s="29"/>
      <c r="H1505" s="29"/>
      <c r="I1505" s="29"/>
      <c r="J1505" s="29"/>
      <c r="K1505" s="29"/>
      <c r="L1505" s="29"/>
      <c r="M1505" s="29"/>
      <c r="N1505" s="29"/>
    </row>
    <row r="1506" spans="2:14" x14ac:dyDescent="0.3">
      <c r="B1506" s="29"/>
      <c r="C1506" s="29"/>
      <c r="D1506" s="29"/>
      <c r="E1506" s="29"/>
      <c r="F1506" s="29"/>
      <c r="G1506" s="29"/>
      <c r="H1506" s="29"/>
      <c r="I1506" s="29"/>
      <c r="J1506" s="29"/>
      <c r="K1506" s="29"/>
      <c r="L1506" s="29"/>
      <c r="M1506" s="29"/>
      <c r="N1506" s="29"/>
    </row>
    <row r="1507" spans="2:14" x14ac:dyDescent="0.3">
      <c r="B1507" s="29"/>
      <c r="C1507" s="29"/>
      <c r="D1507" s="29"/>
      <c r="E1507" s="29"/>
      <c r="F1507" s="29"/>
      <c r="G1507" s="29"/>
      <c r="H1507" s="29"/>
      <c r="I1507" s="29"/>
      <c r="J1507" s="29"/>
      <c r="K1507" s="29"/>
      <c r="L1507" s="29"/>
      <c r="M1507" s="29"/>
      <c r="N1507" s="29"/>
    </row>
    <row r="1508" spans="2:14" x14ac:dyDescent="0.3">
      <c r="B1508" s="29"/>
      <c r="C1508" s="29"/>
      <c r="D1508" s="29"/>
      <c r="E1508" s="29"/>
      <c r="F1508" s="29"/>
      <c r="G1508" s="29"/>
      <c r="H1508" s="29"/>
      <c r="I1508" s="29"/>
      <c r="J1508" s="29"/>
      <c r="K1508" s="29"/>
      <c r="L1508" s="29"/>
      <c r="M1508" s="29"/>
      <c r="N1508" s="29"/>
    </row>
    <row r="1509" spans="2:14" x14ac:dyDescent="0.3">
      <c r="B1509" s="29"/>
      <c r="C1509" s="29"/>
      <c r="D1509" s="29"/>
      <c r="E1509" s="29"/>
      <c r="F1509" s="29"/>
      <c r="G1509" s="29"/>
      <c r="H1509" s="29"/>
      <c r="I1509" s="29"/>
      <c r="J1509" s="29"/>
      <c r="K1509" s="29"/>
      <c r="L1509" s="29"/>
      <c r="M1509" s="29"/>
      <c r="N1509" s="29"/>
    </row>
    <row r="1510" spans="2:14" x14ac:dyDescent="0.3">
      <c r="B1510" s="29"/>
      <c r="C1510" s="29"/>
      <c r="D1510" s="29"/>
      <c r="E1510" s="29"/>
      <c r="F1510" s="29"/>
      <c r="G1510" s="29"/>
      <c r="H1510" s="29"/>
      <c r="I1510" s="29"/>
      <c r="J1510" s="29"/>
      <c r="K1510" s="29"/>
      <c r="L1510" s="29"/>
      <c r="M1510" s="29"/>
      <c r="N1510" s="29"/>
    </row>
    <row r="1511" spans="2:14" x14ac:dyDescent="0.3">
      <c r="B1511" s="29"/>
      <c r="C1511" s="29"/>
      <c r="D1511" s="29"/>
      <c r="E1511" s="29"/>
      <c r="F1511" s="29"/>
      <c r="G1511" s="29"/>
      <c r="H1511" s="29"/>
      <c r="I1511" s="29"/>
      <c r="J1511" s="29"/>
      <c r="K1511" s="29"/>
      <c r="L1511" s="29"/>
      <c r="M1511" s="29"/>
      <c r="N1511" s="29"/>
    </row>
    <row r="1512" spans="2:14" x14ac:dyDescent="0.3">
      <c r="B1512" s="29"/>
      <c r="C1512" s="29"/>
      <c r="D1512" s="29"/>
      <c r="E1512" s="29"/>
      <c r="F1512" s="29"/>
      <c r="G1512" s="29"/>
      <c r="H1512" s="29"/>
      <c r="I1512" s="29"/>
      <c r="J1512" s="29"/>
      <c r="K1512" s="29"/>
      <c r="L1512" s="29"/>
      <c r="M1512" s="29"/>
      <c r="N1512" s="29"/>
    </row>
    <row r="1513" spans="2:14" x14ac:dyDescent="0.3">
      <c r="B1513" s="29"/>
      <c r="C1513" s="29"/>
      <c r="D1513" s="29"/>
      <c r="E1513" s="29"/>
      <c r="F1513" s="29"/>
      <c r="G1513" s="29"/>
      <c r="H1513" s="29"/>
      <c r="I1513" s="29"/>
      <c r="J1513" s="29"/>
      <c r="K1513" s="29"/>
      <c r="L1513" s="29"/>
      <c r="M1513" s="29"/>
      <c r="N1513" s="29"/>
    </row>
    <row r="1514" spans="2:14" x14ac:dyDescent="0.3">
      <c r="B1514" s="29"/>
      <c r="C1514" s="29"/>
      <c r="D1514" s="29"/>
      <c r="E1514" s="29"/>
      <c r="F1514" s="29"/>
      <c r="G1514" s="29"/>
      <c r="H1514" s="29"/>
      <c r="I1514" s="29"/>
      <c r="J1514" s="29"/>
      <c r="K1514" s="29"/>
      <c r="L1514" s="29"/>
      <c r="M1514" s="29"/>
      <c r="N1514" s="29"/>
    </row>
    <row r="1515" spans="2:14" x14ac:dyDescent="0.3">
      <c r="B1515" s="29"/>
      <c r="C1515" s="29"/>
      <c r="D1515" s="29"/>
      <c r="E1515" s="29"/>
      <c r="F1515" s="29"/>
      <c r="G1515" s="29"/>
      <c r="H1515" s="29"/>
      <c r="I1515" s="29"/>
      <c r="J1515" s="29"/>
      <c r="K1515" s="29"/>
      <c r="L1515" s="29"/>
      <c r="M1515" s="29"/>
      <c r="N1515" s="29"/>
    </row>
    <row r="1516" spans="2:14" x14ac:dyDescent="0.3">
      <c r="B1516" s="29"/>
      <c r="C1516" s="29"/>
      <c r="D1516" s="29"/>
      <c r="E1516" s="29"/>
      <c r="F1516" s="29"/>
      <c r="G1516" s="29"/>
      <c r="H1516" s="29"/>
      <c r="I1516" s="29"/>
      <c r="J1516" s="29"/>
      <c r="K1516" s="29"/>
      <c r="L1516" s="29"/>
      <c r="M1516" s="29"/>
      <c r="N1516" s="29"/>
    </row>
    <row r="1517" spans="2:14" x14ac:dyDescent="0.3">
      <c r="B1517" s="29"/>
      <c r="C1517" s="29"/>
      <c r="D1517" s="29"/>
      <c r="E1517" s="29"/>
      <c r="F1517" s="29"/>
      <c r="G1517" s="29"/>
      <c r="H1517" s="29"/>
      <c r="I1517" s="29"/>
      <c r="J1517" s="29"/>
      <c r="K1517" s="29"/>
      <c r="L1517" s="29"/>
      <c r="M1517" s="29"/>
      <c r="N1517" s="29"/>
    </row>
    <row r="1518" spans="2:14" x14ac:dyDescent="0.3">
      <c r="B1518" s="29"/>
      <c r="C1518" s="29"/>
      <c r="D1518" s="29"/>
      <c r="E1518" s="29"/>
      <c r="F1518" s="29"/>
      <c r="G1518" s="29"/>
      <c r="H1518" s="29"/>
      <c r="I1518" s="29"/>
      <c r="J1518" s="29"/>
      <c r="K1518" s="29"/>
      <c r="L1518" s="29"/>
      <c r="M1518" s="29"/>
      <c r="N1518" s="29"/>
    </row>
    <row r="1519" spans="2:14" x14ac:dyDescent="0.3">
      <c r="B1519" s="29"/>
      <c r="C1519" s="29"/>
      <c r="D1519" s="29"/>
      <c r="E1519" s="29"/>
      <c r="F1519" s="29"/>
      <c r="G1519" s="29"/>
      <c r="H1519" s="29"/>
      <c r="I1519" s="29"/>
      <c r="J1519" s="29"/>
      <c r="K1519" s="29"/>
      <c r="L1519" s="29"/>
      <c r="M1519" s="29"/>
      <c r="N1519" s="29"/>
    </row>
    <row r="1520" spans="2:14" x14ac:dyDescent="0.3">
      <c r="B1520" s="29"/>
      <c r="C1520" s="29"/>
      <c r="D1520" s="29"/>
      <c r="E1520" s="29"/>
      <c r="F1520" s="29"/>
      <c r="G1520" s="29"/>
      <c r="H1520" s="29"/>
      <c r="I1520" s="29"/>
      <c r="J1520" s="29"/>
      <c r="K1520" s="29"/>
      <c r="L1520" s="29"/>
      <c r="M1520" s="29"/>
      <c r="N1520" s="29"/>
    </row>
    <row r="1521" spans="2:14" x14ac:dyDescent="0.3">
      <c r="B1521" s="29"/>
      <c r="C1521" s="29"/>
      <c r="D1521" s="29"/>
      <c r="E1521" s="29"/>
      <c r="F1521" s="29"/>
      <c r="G1521" s="29"/>
      <c r="H1521" s="29"/>
      <c r="I1521" s="29"/>
      <c r="J1521" s="29"/>
      <c r="K1521" s="29"/>
      <c r="L1521" s="29"/>
      <c r="M1521" s="29"/>
      <c r="N1521" s="29"/>
    </row>
    <row r="1522" spans="2:14" x14ac:dyDescent="0.3">
      <c r="B1522" s="29"/>
      <c r="C1522" s="29"/>
      <c r="D1522" s="29"/>
      <c r="E1522" s="29"/>
      <c r="F1522" s="29"/>
      <c r="G1522" s="29"/>
      <c r="H1522" s="29"/>
      <c r="I1522" s="29"/>
      <c r="J1522" s="29"/>
      <c r="K1522" s="29"/>
      <c r="L1522" s="29"/>
      <c r="M1522" s="29"/>
      <c r="N1522" s="29"/>
    </row>
    <row r="1523" spans="2:14" x14ac:dyDescent="0.3">
      <c r="B1523" s="29"/>
      <c r="C1523" s="29"/>
      <c r="D1523" s="29"/>
      <c r="E1523" s="29"/>
      <c r="F1523" s="29"/>
      <c r="G1523" s="29"/>
      <c r="H1523" s="29"/>
      <c r="I1523" s="29"/>
      <c r="J1523" s="29"/>
      <c r="K1523" s="29"/>
      <c r="L1523" s="29"/>
      <c r="M1523" s="29"/>
      <c r="N1523" s="29"/>
    </row>
    <row r="1524" spans="2:14" x14ac:dyDescent="0.3">
      <c r="B1524" s="29"/>
      <c r="C1524" s="29"/>
      <c r="D1524" s="29"/>
      <c r="E1524" s="29"/>
      <c r="F1524" s="29"/>
      <c r="G1524" s="29"/>
      <c r="H1524" s="29"/>
      <c r="I1524" s="29"/>
      <c r="J1524" s="29"/>
      <c r="K1524" s="29"/>
      <c r="L1524" s="29"/>
      <c r="M1524" s="29"/>
      <c r="N1524" s="29"/>
    </row>
    <row r="1525" spans="2:14" x14ac:dyDescent="0.3">
      <c r="B1525" s="29"/>
      <c r="C1525" s="29"/>
      <c r="D1525" s="29"/>
      <c r="E1525" s="29"/>
      <c r="F1525" s="29"/>
      <c r="G1525" s="29"/>
      <c r="H1525" s="29"/>
      <c r="I1525" s="29"/>
      <c r="J1525" s="29"/>
      <c r="K1525" s="29"/>
      <c r="L1525" s="29"/>
      <c r="M1525" s="29"/>
      <c r="N1525" s="29"/>
    </row>
    <row r="1526" spans="2:14" x14ac:dyDescent="0.3">
      <c r="B1526" s="29"/>
      <c r="C1526" s="29"/>
      <c r="D1526" s="29"/>
      <c r="E1526" s="29"/>
      <c r="F1526" s="29"/>
      <c r="G1526" s="29"/>
      <c r="H1526" s="29"/>
      <c r="I1526" s="29"/>
      <c r="J1526" s="29"/>
      <c r="K1526" s="29"/>
      <c r="L1526" s="29"/>
      <c r="M1526" s="29"/>
      <c r="N1526" s="29"/>
    </row>
    <row r="1527" spans="2:14" x14ac:dyDescent="0.3">
      <c r="B1527" s="29"/>
      <c r="C1527" s="29"/>
      <c r="D1527" s="29"/>
      <c r="E1527" s="29"/>
      <c r="F1527" s="29"/>
      <c r="G1527" s="29"/>
      <c r="H1527" s="29"/>
      <c r="I1527" s="29"/>
      <c r="J1527" s="29"/>
      <c r="K1527" s="29"/>
      <c r="L1527" s="29"/>
      <c r="M1527" s="29"/>
      <c r="N1527" s="29"/>
    </row>
    <row r="1528" spans="2:14" x14ac:dyDescent="0.3">
      <c r="B1528" s="29"/>
      <c r="C1528" s="29"/>
      <c r="D1528" s="29"/>
      <c r="E1528" s="29"/>
      <c r="F1528" s="29"/>
      <c r="G1528" s="29"/>
      <c r="H1528" s="29"/>
      <c r="I1528" s="29"/>
      <c r="J1528" s="29"/>
      <c r="K1528" s="29"/>
      <c r="L1528" s="29"/>
      <c r="M1528" s="29"/>
      <c r="N1528" s="29"/>
    </row>
    <row r="1529" spans="2:14" x14ac:dyDescent="0.3">
      <c r="B1529" s="29"/>
      <c r="C1529" s="29"/>
      <c r="D1529" s="29"/>
      <c r="E1529" s="29"/>
      <c r="F1529" s="29"/>
      <c r="G1529" s="29"/>
      <c r="H1529" s="29"/>
      <c r="I1529" s="29"/>
      <c r="J1529" s="29"/>
      <c r="K1529" s="29"/>
      <c r="L1529" s="29"/>
      <c r="M1529" s="29"/>
      <c r="N1529" s="29"/>
    </row>
    <row r="1530" spans="2:14" x14ac:dyDescent="0.3">
      <c r="B1530" s="29"/>
      <c r="C1530" s="29"/>
      <c r="D1530" s="29"/>
      <c r="E1530" s="29"/>
      <c r="F1530" s="29"/>
      <c r="G1530" s="29"/>
      <c r="H1530" s="29"/>
      <c r="I1530" s="29"/>
      <c r="J1530" s="29"/>
      <c r="K1530" s="29"/>
      <c r="L1530" s="29"/>
      <c r="M1530" s="29"/>
      <c r="N1530" s="29"/>
    </row>
    <row r="1531" spans="2:14" x14ac:dyDescent="0.3">
      <c r="B1531" s="29"/>
      <c r="C1531" s="29"/>
      <c r="D1531" s="29"/>
      <c r="E1531" s="29"/>
      <c r="F1531" s="29"/>
      <c r="G1531" s="29"/>
      <c r="H1531" s="29"/>
      <c r="I1531" s="29"/>
      <c r="J1531" s="29"/>
      <c r="K1531" s="29"/>
      <c r="L1531" s="29"/>
      <c r="M1531" s="29"/>
      <c r="N1531" s="29"/>
    </row>
    <row r="1532" spans="2:14" x14ac:dyDescent="0.3">
      <c r="B1532" s="29"/>
      <c r="C1532" s="29"/>
      <c r="D1532" s="29"/>
      <c r="E1532" s="29"/>
      <c r="F1532" s="29"/>
      <c r="G1532" s="29"/>
      <c r="H1532" s="29"/>
      <c r="I1532" s="29"/>
      <c r="J1532" s="29"/>
      <c r="K1532" s="29"/>
      <c r="L1532" s="29"/>
      <c r="M1532" s="29"/>
      <c r="N1532" s="29"/>
    </row>
    <row r="1533" spans="2:14" x14ac:dyDescent="0.3">
      <c r="B1533" s="29"/>
      <c r="C1533" s="29"/>
      <c r="D1533" s="29"/>
      <c r="E1533" s="29"/>
      <c r="F1533" s="29"/>
      <c r="G1533" s="29"/>
      <c r="H1533" s="29"/>
      <c r="I1533" s="29"/>
      <c r="J1533" s="29"/>
      <c r="K1533" s="29"/>
      <c r="L1533" s="29"/>
      <c r="M1533" s="29"/>
      <c r="N1533" s="29"/>
    </row>
    <row r="1534" spans="2:14" x14ac:dyDescent="0.3">
      <c r="B1534" s="29"/>
      <c r="C1534" s="29"/>
      <c r="D1534" s="29"/>
      <c r="E1534" s="29"/>
      <c r="F1534" s="29"/>
      <c r="G1534" s="29"/>
      <c r="H1534" s="29"/>
      <c r="I1534" s="29"/>
      <c r="J1534" s="29"/>
      <c r="K1534" s="29"/>
      <c r="L1534" s="29"/>
      <c r="M1534" s="29"/>
      <c r="N1534" s="29"/>
    </row>
    <row r="1535" spans="2:14" x14ac:dyDescent="0.3">
      <c r="B1535" s="29"/>
      <c r="C1535" s="29"/>
      <c r="D1535" s="29"/>
      <c r="E1535" s="29"/>
      <c r="F1535" s="29"/>
      <c r="G1535" s="29"/>
      <c r="H1535" s="29"/>
      <c r="I1535" s="29"/>
      <c r="J1535" s="29"/>
      <c r="K1535" s="29"/>
      <c r="L1535" s="29"/>
      <c r="M1535" s="29"/>
      <c r="N1535" s="29"/>
    </row>
    <row r="1536" spans="2:14" x14ac:dyDescent="0.3">
      <c r="B1536" s="29"/>
      <c r="C1536" s="29"/>
      <c r="D1536" s="29"/>
      <c r="E1536" s="29"/>
      <c r="F1536" s="29"/>
      <c r="G1536" s="29"/>
      <c r="H1536" s="29"/>
      <c r="I1536" s="29"/>
      <c r="J1536" s="29"/>
      <c r="K1536" s="29"/>
      <c r="L1536" s="29"/>
      <c r="M1536" s="29"/>
      <c r="N1536" s="29"/>
    </row>
    <row r="1537" spans="2:14" x14ac:dyDescent="0.3">
      <c r="B1537" s="29"/>
      <c r="C1537" s="29"/>
      <c r="D1537" s="29"/>
      <c r="E1537" s="29"/>
      <c r="F1537" s="29"/>
      <c r="G1537" s="29"/>
      <c r="H1537" s="29"/>
      <c r="I1537" s="29"/>
      <c r="J1537" s="29"/>
      <c r="K1537" s="29"/>
      <c r="L1537" s="29"/>
      <c r="M1537" s="29"/>
      <c r="N1537" s="29"/>
    </row>
    <row r="1538" spans="2:14" x14ac:dyDescent="0.3">
      <c r="B1538" s="29"/>
      <c r="C1538" s="29"/>
      <c r="D1538" s="29"/>
      <c r="E1538" s="29"/>
      <c r="F1538" s="29"/>
      <c r="G1538" s="29"/>
      <c r="H1538" s="29"/>
      <c r="I1538" s="29"/>
      <c r="J1538" s="29"/>
      <c r="K1538" s="29"/>
      <c r="L1538" s="29"/>
      <c r="M1538" s="29"/>
      <c r="N1538" s="29"/>
    </row>
    <row r="1539" spans="2:14" x14ac:dyDescent="0.3">
      <c r="B1539" s="29"/>
      <c r="C1539" s="29"/>
      <c r="D1539" s="29"/>
      <c r="E1539" s="29"/>
      <c r="F1539" s="29"/>
      <c r="G1539" s="29"/>
      <c r="H1539" s="29"/>
      <c r="I1539" s="29"/>
      <c r="J1539" s="29"/>
      <c r="K1539" s="29"/>
      <c r="L1539" s="29"/>
      <c r="M1539" s="29"/>
      <c r="N1539" s="29"/>
    </row>
    <row r="1540" spans="2:14" x14ac:dyDescent="0.3">
      <c r="B1540" s="29"/>
      <c r="C1540" s="29"/>
      <c r="D1540" s="29"/>
      <c r="E1540" s="29"/>
      <c r="F1540" s="29"/>
      <c r="G1540" s="29"/>
      <c r="H1540" s="29"/>
      <c r="I1540" s="29"/>
      <c r="J1540" s="29"/>
      <c r="K1540" s="29"/>
      <c r="L1540" s="29"/>
      <c r="M1540" s="29"/>
      <c r="N1540" s="29"/>
    </row>
    <row r="1541" spans="2:14" x14ac:dyDescent="0.3">
      <c r="B1541" s="29"/>
      <c r="C1541" s="29"/>
      <c r="D1541" s="29"/>
      <c r="E1541" s="29"/>
      <c r="F1541" s="29"/>
      <c r="G1541" s="29"/>
      <c r="H1541" s="29"/>
      <c r="I1541" s="29"/>
      <c r="J1541" s="29"/>
      <c r="K1541" s="29"/>
      <c r="L1541" s="29"/>
      <c r="M1541" s="29"/>
      <c r="N1541" s="29"/>
    </row>
    <row r="1542" spans="2:14" x14ac:dyDescent="0.3">
      <c r="B1542" s="29"/>
      <c r="C1542" s="29"/>
      <c r="D1542" s="29"/>
      <c r="E1542" s="29"/>
      <c r="F1542" s="29"/>
      <c r="G1542" s="29"/>
      <c r="H1542" s="29"/>
      <c r="I1542" s="29"/>
      <c r="J1542" s="29"/>
      <c r="K1542" s="29"/>
      <c r="L1542" s="29"/>
      <c r="M1542" s="29"/>
      <c r="N1542" s="29"/>
    </row>
    <row r="1543" spans="2:14" x14ac:dyDescent="0.3">
      <c r="B1543" s="29"/>
      <c r="C1543" s="29"/>
      <c r="D1543" s="29"/>
      <c r="E1543" s="29"/>
      <c r="F1543" s="29"/>
      <c r="G1543" s="29"/>
      <c r="H1543" s="29"/>
      <c r="I1543" s="29"/>
      <c r="J1543" s="29"/>
      <c r="K1543" s="29"/>
      <c r="L1543" s="29"/>
      <c r="M1543" s="29"/>
      <c r="N1543" s="29"/>
    </row>
    <row r="1544" spans="2:14" x14ac:dyDescent="0.3">
      <c r="B1544" s="29"/>
      <c r="C1544" s="29"/>
      <c r="D1544" s="29"/>
      <c r="E1544" s="29"/>
      <c r="F1544" s="29"/>
      <c r="G1544" s="29"/>
      <c r="H1544" s="29"/>
      <c r="I1544" s="29"/>
      <c r="J1544" s="29"/>
      <c r="K1544" s="29"/>
      <c r="L1544" s="29"/>
      <c r="M1544" s="29"/>
      <c r="N1544" s="29"/>
    </row>
    <row r="1545" spans="2:14" x14ac:dyDescent="0.3">
      <c r="B1545" s="29"/>
      <c r="C1545" s="29"/>
      <c r="D1545" s="29"/>
      <c r="E1545" s="29"/>
      <c r="F1545" s="29"/>
      <c r="G1545" s="29"/>
      <c r="H1545" s="29"/>
      <c r="I1545" s="29"/>
      <c r="J1545" s="29"/>
      <c r="K1545" s="29"/>
      <c r="L1545" s="29"/>
      <c r="M1545" s="29"/>
      <c r="N1545" s="29"/>
    </row>
    <row r="1546" spans="2:14" x14ac:dyDescent="0.3">
      <c r="B1546" s="29"/>
      <c r="C1546" s="29"/>
      <c r="D1546" s="29"/>
      <c r="E1546" s="29"/>
      <c r="F1546" s="29"/>
      <c r="G1546" s="29"/>
      <c r="H1546" s="29"/>
      <c r="I1546" s="29"/>
      <c r="J1546" s="29"/>
      <c r="K1546" s="29"/>
      <c r="L1546" s="29"/>
      <c r="M1546" s="29"/>
      <c r="N1546" s="29"/>
    </row>
    <row r="1547" spans="2:14" x14ac:dyDescent="0.3">
      <c r="B1547" s="29"/>
      <c r="C1547" s="29"/>
      <c r="D1547" s="29"/>
      <c r="E1547" s="29"/>
      <c r="F1547" s="29"/>
      <c r="G1547" s="29"/>
      <c r="H1547" s="29"/>
      <c r="I1547" s="29"/>
      <c r="J1547" s="29"/>
      <c r="K1547" s="29"/>
      <c r="L1547" s="29"/>
      <c r="M1547" s="29"/>
      <c r="N1547" s="29"/>
    </row>
    <row r="1548" spans="2:14" x14ac:dyDescent="0.3">
      <c r="B1548" s="29"/>
      <c r="C1548" s="29"/>
      <c r="D1548" s="29"/>
      <c r="E1548" s="29"/>
      <c r="F1548" s="29"/>
      <c r="G1548" s="29"/>
      <c r="H1548" s="29"/>
      <c r="I1548" s="29"/>
      <c r="J1548" s="29"/>
      <c r="K1548" s="29"/>
      <c r="L1548" s="29"/>
      <c r="M1548" s="29"/>
      <c r="N1548" s="29"/>
    </row>
    <row r="1549" spans="2:14" x14ac:dyDescent="0.3">
      <c r="B1549" s="29"/>
      <c r="C1549" s="29"/>
      <c r="D1549" s="29"/>
      <c r="E1549" s="29"/>
      <c r="F1549" s="29"/>
      <c r="G1549" s="29"/>
      <c r="H1549" s="29"/>
      <c r="I1549" s="29"/>
      <c r="J1549" s="29"/>
      <c r="K1549" s="29"/>
      <c r="L1549" s="29"/>
      <c r="M1549" s="29"/>
      <c r="N1549" s="29"/>
    </row>
    <row r="1550" spans="2:14" x14ac:dyDescent="0.3">
      <c r="B1550" s="29"/>
      <c r="C1550" s="29"/>
      <c r="D1550" s="29"/>
      <c r="E1550" s="29"/>
      <c r="F1550" s="29"/>
      <c r="G1550" s="29"/>
      <c r="H1550" s="29"/>
      <c r="I1550" s="29"/>
      <c r="J1550" s="29"/>
      <c r="K1550" s="29"/>
      <c r="L1550" s="29"/>
      <c r="M1550" s="29"/>
      <c r="N1550" s="29"/>
    </row>
    <row r="1551" spans="2:14" x14ac:dyDescent="0.3">
      <c r="B1551" s="29"/>
      <c r="C1551" s="29"/>
      <c r="D1551" s="29"/>
      <c r="E1551" s="29"/>
      <c r="F1551" s="29"/>
      <c r="G1551" s="29"/>
      <c r="H1551" s="29"/>
      <c r="I1551" s="29"/>
      <c r="J1551" s="29"/>
      <c r="K1551" s="29"/>
      <c r="L1551" s="29"/>
      <c r="M1551" s="29"/>
      <c r="N1551" s="29"/>
    </row>
    <row r="1552" spans="2:14" x14ac:dyDescent="0.3">
      <c r="B1552" s="29"/>
      <c r="C1552" s="29"/>
      <c r="D1552" s="29"/>
      <c r="E1552" s="29"/>
      <c r="F1552" s="29"/>
      <c r="G1552" s="29"/>
      <c r="H1552" s="29"/>
      <c r="I1552" s="29"/>
      <c r="J1552" s="29"/>
      <c r="K1552" s="29"/>
      <c r="L1552" s="29"/>
      <c r="M1552" s="29"/>
      <c r="N1552" s="29"/>
    </row>
    <row r="1553" spans="2:14" x14ac:dyDescent="0.3">
      <c r="B1553" s="29"/>
      <c r="C1553" s="29"/>
      <c r="D1553" s="29"/>
      <c r="E1553" s="29"/>
      <c r="F1553" s="29"/>
      <c r="G1553" s="29"/>
      <c r="H1553" s="29"/>
      <c r="I1553" s="29"/>
      <c r="J1553" s="29"/>
      <c r="K1553" s="29"/>
      <c r="L1553" s="29"/>
      <c r="M1553" s="29"/>
      <c r="N1553" s="29"/>
    </row>
    <row r="1554" spans="2:14" x14ac:dyDescent="0.3">
      <c r="B1554" s="29"/>
      <c r="C1554" s="29"/>
      <c r="D1554" s="29"/>
      <c r="E1554" s="29"/>
      <c r="F1554" s="29"/>
      <c r="G1554" s="29"/>
      <c r="H1554" s="29"/>
      <c r="I1554" s="29"/>
      <c r="J1554" s="29"/>
      <c r="K1554" s="29"/>
      <c r="L1554" s="29"/>
      <c r="M1554" s="29"/>
      <c r="N1554" s="29"/>
    </row>
    <row r="1555" spans="2:14" x14ac:dyDescent="0.3">
      <c r="B1555" s="29"/>
      <c r="C1555" s="29"/>
      <c r="D1555" s="29"/>
      <c r="E1555" s="29"/>
      <c r="F1555" s="29"/>
      <c r="G1555" s="29"/>
      <c r="H1555" s="29"/>
      <c r="I1555" s="29"/>
      <c r="J1555" s="29"/>
      <c r="K1555" s="29"/>
      <c r="L1555" s="29"/>
      <c r="M1555" s="29"/>
      <c r="N1555" s="29"/>
    </row>
    <row r="1556" spans="2:14" x14ac:dyDescent="0.3">
      <c r="B1556" s="29"/>
      <c r="C1556" s="29"/>
      <c r="D1556" s="29"/>
      <c r="E1556" s="29"/>
      <c r="F1556" s="29"/>
      <c r="G1556" s="29"/>
      <c r="H1556" s="29"/>
      <c r="I1556" s="29"/>
      <c r="J1556" s="29"/>
      <c r="K1556" s="29"/>
      <c r="L1556" s="29"/>
      <c r="M1556" s="29"/>
      <c r="N1556" s="29"/>
    </row>
    <row r="1557" spans="2:14" x14ac:dyDescent="0.3">
      <c r="B1557" s="29"/>
      <c r="C1557" s="29"/>
      <c r="D1557" s="29"/>
      <c r="E1557" s="29"/>
      <c r="F1557" s="29"/>
      <c r="G1557" s="29"/>
      <c r="H1557" s="29"/>
      <c r="I1557" s="29"/>
      <c r="J1557" s="29"/>
      <c r="K1557" s="29"/>
      <c r="L1557" s="29"/>
      <c r="M1557" s="29"/>
      <c r="N1557" s="29"/>
    </row>
    <row r="1558" spans="2:14" x14ac:dyDescent="0.3">
      <c r="B1558" s="29"/>
      <c r="C1558" s="29"/>
      <c r="D1558" s="29"/>
      <c r="E1558" s="29"/>
      <c r="F1558" s="29"/>
      <c r="G1558" s="29"/>
      <c r="H1558" s="29"/>
      <c r="I1558" s="29"/>
      <c r="J1558" s="29"/>
      <c r="K1558" s="29"/>
      <c r="L1558" s="29"/>
      <c r="M1558" s="29"/>
      <c r="N1558" s="29"/>
    </row>
    <row r="1559" spans="2:14" x14ac:dyDescent="0.3">
      <c r="B1559" s="29"/>
      <c r="C1559" s="29"/>
      <c r="D1559" s="29"/>
      <c r="E1559" s="29"/>
      <c r="F1559" s="29"/>
      <c r="G1559" s="29"/>
      <c r="H1559" s="29"/>
      <c r="I1559" s="29"/>
      <c r="J1559" s="29"/>
      <c r="K1559" s="29"/>
      <c r="L1559" s="29"/>
      <c r="M1559" s="29"/>
      <c r="N1559" s="29"/>
    </row>
    <row r="1560" spans="2:14" x14ac:dyDescent="0.3">
      <c r="B1560" s="29"/>
      <c r="C1560" s="29"/>
      <c r="D1560" s="29"/>
      <c r="E1560" s="29"/>
      <c r="F1560" s="29"/>
      <c r="G1560" s="29"/>
      <c r="H1560" s="29"/>
      <c r="I1560" s="29"/>
      <c r="J1560" s="29"/>
      <c r="K1560" s="29"/>
      <c r="L1560" s="29"/>
      <c r="M1560" s="29"/>
      <c r="N1560" s="29"/>
    </row>
    <row r="1561" spans="2:14" x14ac:dyDescent="0.3">
      <c r="B1561" s="29"/>
      <c r="C1561" s="29"/>
      <c r="D1561" s="29"/>
      <c r="E1561" s="29"/>
      <c r="F1561" s="29"/>
      <c r="G1561" s="29"/>
      <c r="H1561" s="29"/>
      <c r="I1561" s="29"/>
      <c r="J1561" s="29"/>
      <c r="K1561" s="29"/>
      <c r="L1561" s="29"/>
      <c r="M1561" s="29"/>
      <c r="N1561" s="29"/>
    </row>
    <row r="1562" spans="2:14" x14ac:dyDescent="0.3">
      <c r="B1562" s="29"/>
      <c r="C1562" s="29"/>
      <c r="D1562" s="29"/>
      <c r="E1562" s="29"/>
      <c r="F1562" s="29"/>
      <c r="G1562" s="29"/>
      <c r="H1562" s="29"/>
      <c r="I1562" s="29"/>
      <c r="J1562" s="29"/>
      <c r="K1562" s="29"/>
      <c r="L1562" s="29"/>
      <c r="M1562" s="29"/>
      <c r="N1562" s="29"/>
    </row>
    <row r="1563" spans="2:14" x14ac:dyDescent="0.3">
      <c r="B1563" s="29"/>
      <c r="C1563" s="29"/>
      <c r="D1563" s="29"/>
      <c r="E1563" s="29"/>
      <c r="F1563" s="29"/>
      <c r="G1563" s="29"/>
      <c r="H1563" s="29"/>
      <c r="I1563" s="29"/>
      <c r="J1563" s="29"/>
      <c r="K1563" s="29"/>
      <c r="L1563" s="29"/>
      <c r="M1563" s="29"/>
      <c r="N1563" s="29"/>
    </row>
    <row r="1564" spans="2:14" x14ac:dyDescent="0.3">
      <c r="B1564" s="29"/>
      <c r="C1564" s="29"/>
      <c r="D1564" s="29"/>
      <c r="E1564" s="29"/>
      <c r="F1564" s="29"/>
      <c r="G1564" s="29"/>
      <c r="H1564" s="29"/>
      <c r="I1564" s="29"/>
      <c r="J1564" s="29"/>
      <c r="K1564" s="29"/>
      <c r="L1564" s="29"/>
      <c r="M1564" s="29"/>
      <c r="N1564" s="29"/>
    </row>
    <row r="1565" spans="2:14" x14ac:dyDescent="0.3">
      <c r="B1565" s="29"/>
      <c r="C1565" s="29"/>
      <c r="D1565" s="29"/>
      <c r="E1565" s="29"/>
      <c r="F1565" s="29"/>
      <c r="G1565" s="29"/>
      <c r="H1565" s="29"/>
      <c r="I1565" s="29"/>
      <c r="J1565" s="29"/>
      <c r="K1565" s="29"/>
      <c r="L1565" s="29"/>
      <c r="M1565" s="29"/>
      <c r="N1565" s="29"/>
    </row>
    <row r="1566" spans="2:14" x14ac:dyDescent="0.3">
      <c r="B1566" s="29"/>
      <c r="C1566" s="29"/>
      <c r="D1566" s="29"/>
      <c r="E1566" s="29"/>
      <c r="F1566" s="29"/>
      <c r="G1566" s="29"/>
      <c r="H1566" s="29"/>
      <c r="I1566" s="29"/>
      <c r="J1566" s="29"/>
      <c r="K1566" s="29"/>
      <c r="L1566" s="29"/>
      <c r="M1566" s="29"/>
      <c r="N1566" s="29"/>
    </row>
    <row r="1567" spans="2:14" x14ac:dyDescent="0.3">
      <c r="B1567" s="29"/>
      <c r="C1567" s="29"/>
      <c r="D1567" s="29"/>
      <c r="E1567" s="29"/>
      <c r="F1567" s="29"/>
      <c r="G1567" s="29"/>
      <c r="H1567" s="29"/>
      <c r="I1567" s="29"/>
      <c r="J1567" s="29"/>
      <c r="K1567" s="29"/>
      <c r="L1567" s="29"/>
      <c r="M1567" s="29"/>
      <c r="N1567" s="29"/>
    </row>
    <row r="1568" spans="2:14" x14ac:dyDescent="0.3">
      <c r="B1568" s="29"/>
      <c r="C1568" s="29"/>
      <c r="D1568" s="29"/>
      <c r="E1568" s="29"/>
      <c r="F1568" s="29"/>
      <c r="G1568" s="29"/>
      <c r="H1568" s="29"/>
      <c r="I1568" s="29"/>
      <c r="J1568" s="29"/>
      <c r="K1568" s="29"/>
      <c r="L1568" s="29"/>
      <c r="M1568" s="29"/>
      <c r="N1568" s="29"/>
    </row>
    <row r="1569" spans="2:14" x14ac:dyDescent="0.3">
      <c r="B1569" s="29"/>
      <c r="C1569" s="29"/>
      <c r="D1569" s="29"/>
      <c r="E1569" s="29"/>
      <c r="F1569" s="29"/>
      <c r="G1569" s="29"/>
      <c r="H1569" s="29"/>
      <c r="I1569" s="29"/>
      <c r="J1569" s="29"/>
      <c r="K1569" s="29"/>
      <c r="L1569" s="29"/>
      <c r="M1569" s="29"/>
      <c r="N1569" s="29"/>
    </row>
    <row r="1570" spans="2:14" x14ac:dyDescent="0.3">
      <c r="B1570" s="29"/>
      <c r="C1570" s="29"/>
      <c r="D1570" s="29"/>
      <c r="E1570" s="29"/>
      <c r="F1570" s="29"/>
      <c r="G1570" s="29"/>
      <c r="H1570" s="29"/>
      <c r="I1570" s="29"/>
      <c r="J1570" s="29"/>
      <c r="K1570" s="29"/>
      <c r="L1570" s="29"/>
      <c r="M1570" s="29"/>
      <c r="N1570" s="29"/>
    </row>
    <row r="1571" spans="2:14" x14ac:dyDescent="0.3">
      <c r="B1571" s="29"/>
      <c r="C1571" s="29"/>
      <c r="D1571" s="29"/>
      <c r="E1571" s="29"/>
      <c r="F1571" s="29"/>
      <c r="G1571" s="29"/>
      <c r="H1571" s="29"/>
      <c r="I1571" s="29"/>
      <c r="J1571" s="29"/>
      <c r="K1571" s="29"/>
      <c r="L1571" s="29"/>
      <c r="M1571" s="29"/>
      <c r="N1571" s="29"/>
    </row>
    <row r="1572" spans="2:14" x14ac:dyDescent="0.3">
      <c r="B1572" s="29"/>
      <c r="C1572" s="29"/>
      <c r="D1572" s="29"/>
      <c r="E1572" s="29"/>
      <c r="F1572" s="29"/>
      <c r="G1572" s="29"/>
      <c r="H1572" s="29"/>
      <c r="I1572" s="29"/>
      <c r="J1572" s="29"/>
      <c r="K1572" s="29"/>
      <c r="L1572" s="29"/>
      <c r="M1572" s="29"/>
      <c r="N1572" s="29"/>
    </row>
    <row r="1573" spans="2:14" x14ac:dyDescent="0.3">
      <c r="B1573" s="29"/>
      <c r="C1573" s="29"/>
      <c r="D1573" s="29"/>
      <c r="E1573" s="29"/>
      <c r="F1573" s="29"/>
      <c r="G1573" s="29"/>
      <c r="H1573" s="29"/>
      <c r="I1573" s="29"/>
      <c r="J1573" s="29"/>
      <c r="K1573" s="29"/>
      <c r="L1573" s="29"/>
      <c r="M1573" s="29"/>
      <c r="N1573" s="29"/>
    </row>
    <row r="1574" spans="2:14" x14ac:dyDescent="0.3">
      <c r="B1574" s="29"/>
      <c r="C1574" s="29"/>
      <c r="D1574" s="29"/>
      <c r="E1574" s="29"/>
      <c r="F1574" s="29"/>
      <c r="G1574" s="29"/>
      <c r="H1574" s="29"/>
      <c r="I1574" s="29"/>
      <c r="J1574" s="29"/>
      <c r="K1574" s="29"/>
      <c r="L1574" s="29"/>
      <c r="M1574" s="29"/>
      <c r="N1574" s="29"/>
    </row>
    <row r="1575" spans="2:14" x14ac:dyDescent="0.3">
      <c r="B1575" s="29"/>
      <c r="C1575" s="29"/>
      <c r="D1575" s="29"/>
      <c r="E1575" s="29"/>
      <c r="F1575" s="29"/>
      <c r="G1575" s="29"/>
      <c r="H1575" s="29"/>
      <c r="I1575" s="29"/>
      <c r="J1575" s="29"/>
      <c r="K1575" s="29"/>
      <c r="L1575" s="29"/>
      <c r="M1575" s="29"/>
      <c r="N1575" s="29"/>
    </row>
    <row r="1576" spans="2:14" x14ac:dyDescent="0.3">
      <c r="B1576" s="29"/>
      <c r="C1576" s="29"/>
      <c r="D1576" s="29"/>
      <c r="E1576" s="29"/>
      <c r="F1576" s="29"/>
      <c r="G1576" s="29"/>
      <c r="H1576" s="29"/>
      <c r="I1576" s="29"/>
      <c r="J1576" s="29"/>
      <c r="K1576" s="29"/>
      <c r="L1576" s="29"/>
      <c r="M1576" s="29"/>
      <c r="N1576" s="29"/>
    </row>
    <row r="1577" spans="2:14" x14ac:dyDescent="0.3">
      <c r="B1577" s="29"/>
      <c r="C1577" s="29"/>
      <c r="D1577" s="29"/>
      <c r="E1577" s="29"/>
      <c r="F1577" s="29"/>
      <c r="G1577" s="29"/>
      <c r="H1577" s="29"/>
      <c r="I1577" s="29"/>
      <c r="J1577" s="29"/>
      <c r="K1577" s="29"/>
      <c r="L1577" s="29"/>
      <c r="M1577" s="29"/>
      <c r="N1577" s="29"/>
    </row>
    <row r="1578" spans="2:14" x14ac:dyDescent="0.3">
      <c r="B1578" s="29"/>
      <c r="C1578" s="29"/>
      <c r="D1578" s="29"/>
      <c r="E1578" s="29"/>
      <c r="F1578" s="29"/>
      <c r="G1578" s="29"/>
      <c r="H1578" s="29"/>
      <c r="I1578" s="29"/>
      <c r="J1578" s="29"/>
      <c r="K1578" s="29"/>
      <c r="L1578" s="29"/>
      <c r="M1578" s="29"/>
      <c r="N1578" s="29"/>
    </row>
    <row r="1579" spans="2:14" x14ac:dyDescent="0.3">
      <c r="B1579" s="29"/>
      <c r="C1579" s="29"/>
      <c r="D1579" s="29"/>
      <c r="E1579" s="29"/>
      <c r="F1579" s="29"/>
      <c r="G1579" s="29"/>
      <c r="H1579" s="29"/>
      <c r="I1579" s="29"/>
      <c r="J1579" s="29"/>
      <c r="K1579" s="29"/>
      <c r="L1579" s="29"/>
      <c r="M1579" s="29"/>
      <c r="N1579" s="29"/>
    </row>
    <row r="1580" spans="2:14" x14ac:dyDescent="0.3">
      <c r="B1580" s="29"/>
      <c r="C1580" s="29"/>
      <c r="D1580" s="29"/>
      <c r="E1580" s="29"/>
      <c r="F1580" s="29"/>
      <c r="G1580" s="29"/>
      <c r="H1580" s="29"/>
      <c r="I1580" s="29"/>
      <c r="J1580" s="29"/>
      <c r="K1580" s="29"/>
      <c r="L1580" s="29"/>
      <c r="M1580" s="29"/>
      <c r="N1580" s="29"/>
    </row>
    <row r="1581" spans="2:14" x14ac:dyDescent="0.3">
      <c r="B1581" s="29"/>
      <c r="C1581" s="29"/>
      <c r="D1581" s="29"/>
      <c r="E1581" s="29"/>
      <c r="F1581" s="29"/>
      <c r="G1581" s="29"/>
      <c r="H1581" s="29"/>
      <c r="I1581" s="29"/>
      <c r="J1581" s="29"/>
      <c r="K1581" s="29"/>
      <c r="L1581" s="29"/>
      <c r="M1581" s="29"/>
      <c r="N1581" s="29"/>
    </row>
    <row r="1582" spans="2:14" x14ac:dyDescent="0.3">
      <c r="B1582" s="29"/>
      <c r="C1582" s="29"/>
      <c r="D1582" s="29"/>
      <c r="E1582" s="29"/>
      <c r="F1582" s="29"/>
      <c r="G1582" s="29"/>
      <c r="H1582" s="29"/>
      <c r="I1582" s="29"/>
      <c r="J1582" s="29"/>
      <c r="K1582" s="29"/>
      <c r="L1582" s="29"/>
      <c r="M1582" s="29"/>
      <c r="N1582" s="29"/>
    </row>
    <row r="1583" spans="2:14" x14ac:dyDescent="0.3">
      <c r="B1583" s="29"/>
      <c r="C1583" s="29"/>
      <c r="D1583" s="29"/>
      <c r="E1583" s="29"/>
      <c r="F1583" s="29"/>
      <c r="G1583" s="29"/>
      <c r="H1583" s="29"/>
      <c r="I1583" s="29"/>
      <c r="J1583" s="29"/>
      <c r="K1583" s="29"/>
      <c r="L1583" s="29"/>
      <c r="M1583" s="29"/>
      <c r="N1583" s="29"/>
    </row>
    <row r="1584" spans="2:14" x14ac:dyDescent="0.3">
      <c r="B1584" s="29"/>
      <c r="C1584" s="29"/>
      <c r="D1584" s="29"/>
      <c r="E1584" s="29"/>
      <c r="F1584" s="29"/>
      <c r="G1584" s="29"/>
      <c r="H1584" s="29"/>
      <c r="I1584" s="29"/>
      <c r="J1584" s="29"/>
      <c r="K1584" s="29"/>
      <c r="L1584" s="29"/>
      <c r="M1584" s="29"/>
      <c r="N1584" s="29"/>
    </row>
    <row r="1585" spans="2:14" x14ac:dyDescent="0.3">
      <c r="B1585" s="29"/>
      <c r="C1585" s="29"/>
      <c r="D1585" s="29"/>
      <c r="E1585" s="29"/>
      <c r="F1585" s="29"/>
      <c r="G1585" s="29"/>
      <c r="H1585" s="29"/>
      <c r="I1585" s="29"/>
      <c r="J1585" s="29"/>
      <c r="K1585" s="29"/>
      <c r="L1585" s="29"/>
      <c r="M1585" s="29"/>
      <c r="N1585" s="29"/>
    </row>
    <row r="1586" spans="2:14" x14ac:dyDescent="0.3">
      <c r="B1586" s="29"/>
      <c r="C1586" s="29"/>
      <c r="D1586" s="29"/>
      <c r="E1586" s="29"/>
      <c r="F1586" s="29"/>
      <c r="G1586" s="29"/>
      <c r="H1586" s="29"/>
      <c r="I1586" s="29"/>
      <c r="J1586" s="29"/>
      <c r="K1586" s="29"/>
      <c r="L1586" s="29"/>
      <c r="M1586" s="29"/>
      <c r="N1586" s="29"/>
    </row>
    <row r="1587" spans="2:14" x14ac:dyDescent="0.3">
      <c r="B1587" s="29"/>
      <c r="C1587" s="29"/>
      <c r="D1587" s="29"/>
      <c r="E1587" s="29"/>
      <c r="F1587" s="29"/>
      <c r="G1587" s="29"/>
      <c r="H1587" s="29"/>
      <c r="I1587" s="29"/>
      <c r="J1587" s="29"/>
      <c r="K1587" s="29"/>
      <c r="L1587" s="29"/>
      <c r="M1587" s="29"/>
      <c r="N1587" s="29"/>
    </row>
    <row r="1588" spans="2:14" x14ac:dyDescent="0.3">
      <c r="B1588" s="29"/>
      <c r="C1588" s="29"/>
      <c r="D1588" s="29"/>
      <c r="E1588" s="29"/>
      <c r="F1588" s="29"/>
      <c r="G1588" s="29"/>
      <c r="H1588" s="29"/>
      <c r="I1588" s="29"/>
      <c r="J1588" s="29"/>
      <c r="K1588" s="29"/>
      <c r="L1588" s="29"/>
      <c r="M1588" s="29"/>
      <c r="N1588" s="29"/>
    </row>
    <row r="1589" spans="2:14" x14ac:dyDescent="0.3">
      <c r="B1589" s="29"/>
      <c r="C1589" s="29"/>
      <c r="D1589" s="29"/>
      <c r="E1589" s="29"/>
      <c r="F1589" s="29"/>
      <c r="G1589" s="29"/>
      <c r="H1589" s="29"/>
      <c r="I1589" s="29"/>
      <c r="J1589" s="29"/>
      <c r="K1589" s="29"/>
      <c r="L1589" s="29"/>
      <c r="M1589" s="29"/>
      <c r="N1589" s="29"/>
    </row>
    <row r="1590" spans="2:14" x14ac:dyDescent="0.3">
      <c r="B1590" s="29"/>
      <c r="C1590" s="29"/>
      <c r="D1590" s="29"/>
      <c r="E1590" s="29"/>
      <c r="F1590" s="29"/>
      <c r="G1590" s="29"/>
      <c r="H1590" s="29"/>
      <c r="I1590" s="29"/>
      <c r="J1590" s="29"/>
      <c r="K1590" s="29"/>
      <c r="L1590" s="29"/>
      <c r="M1590" s="29"/>
      <c r="N1590" s="29"/>
    </row>
    <row r="1591" spans="2:14" x14ac:dyDescent="0.3">
      <c r="B1591" s="29"/>
      <c r="C1591" s="29"/>
      <c r="D1591" s="29"/>
      <c r="E1591" s="29"/>
      <c r="F1591" s="29"/>
      <c r="G1591" s="29"/>
      <c r="H1591" s="29"/>
      <c r="I1591" s="29"/>
      <c r="J1591" s="29"/>
      <c r="K1591" s="29"/>
      <c r="L1591" s="29"/>
      <c r="M1591" s="29"/>
      <c r="N1591" s="29"/>
    </row>
    <row r="1592" spans="2:14" x14ac:dyDescent="0.3">
      <c r="B1592" s="29"/>
      <c r="C1592" s="29"/>
      <c r="D1592" s="29"/>
      <c r="E1592" s="29"/>
      <c r="F1592" s="29"/>
      <c r="G1592" s="29"/>
      <c r="H1592" s="29"/>
      <c r="I1592" s="29"/>
      <c r="J1592" s="29"/>
      <c r="K1592" s="29"/>
      <c r="L1592" s="29"/>
      <c r="M1592" s="29"/>
      <c r="N1592" s="29"/>
    </row>
    <row r="1593" spans="2:14" x14ac:dyDescent="0.3">
      <c r="B1593" s="29"/>
      <c r="C1593" s="29"/>
      <c r="D1593" s="29"/>
      <c r="E1593" s="29"/>
      <c r="F1593" s="29"/>
      <c r="G1593" s="29"/>
      <c r="H1593" s="29"/>
      <c r="I1593" s="29"/>
      <c r="J1593" s="29"/>
      <c r="K1593" s="29"/>
      <c r="L1593" s="29"/>
      <c r="M1593" s="29"/>
      <c r="N1593" s="29"/>
    </row>
    <row r="1594" spans="2:14" x14ac:dyDescent="0.3">
      <c r="B1594" s="29"/>
      <c r="C1594" s="29"/>
      <c r="D1594" s="29"/>
      <c r="E1594" s="29"/>
      <c r="F1594" s="29"/>
      <c r="G1594" s="29"/>
      <c r="H1594" s="29"/>
      <c r="I1594" s="29"/>
      <c r="J1594" s="29"/>
      <c r="K1594" s="29"/>
      <c r="L1594" s="29"/>
      <c r="M1594" s="29"/>
      <c r="N1594" s="29"/>
    </row>
    <row r="1595" spans="2:14" x14ac:dyDescent="0.3">
      <c r="B1595" s="29"/>
      <c r="C1595" s="29"/>
      <c r="D1595" s="29"/>
      <c r="E1595" s="29"/>
      <c r="F1595" s="29"/>
      <c r="G1595" s="29"/>
      <c r="H1595" s="29"/>
      <c r="I1595" s="29"/>
      <c r="J1595" s="29"/>
      <c r="K1595" s="29"/>
      <c r="L1595" s="29"/>
      <c r="M1595" s="29"/>
      <c r="N1595" s="29"/>
    </row>
    <row r="1596" spans="2:14" x14ac:dyDescent="0.3">
      <c r="B1596" s="29"/>
      <c r="C1596" s="29"/>
      <c r="D1596" s="29"/>
      <c r="E1596" s="29"/>
      <c r="F1596" s="29"/>
      <c r="G1596" s="29"/>
      <c r="H1596" s="29"/>
      <c r="I1596" s="29"/>
      <c r="J1596" s="29"/>
      <c r="K1596" s="29"/>
      <c r="L1596" s="29"/>
      <c r="M1596" s="29"/>
      <c r="N1596" s="29"/>
    </row>
    <row r="1597" spans="2:14" x14ac:dyDescent="0.3">
      <c r="B1597" s="29"/>
      <c r="C1597" s="29"/>
      <c r="D1597" s="29"/>
      <c r="E1597" s="29"/>
      <c r="F1597" s="29"/>
      <c r="G1597" s="29"/>
      <c r="H1597" s="29"/>
      <c r="I1597" s="29"/>
      <c r="J1597" s="29"/>
      <c r="K1597" s="29"/>
      <c r="L1597" s="29"/>
      <c r="M1597" s="29"/>
      <c r="N1597" s="29"/>
    </row>
    <row r="1598" spans="2:14" x14ac:dyDescent="0.3">
      <c r="B1598" s="29"/>
      <c r="C1598" s="29"/>
      <c r="D1598" s="29"/>
      <c r="E1598" s="29"/>
      <c r="F1598" s="29"/>
      <c r="G1598" s="29"/>
      <c r="H1598" s="29"/>
      <c r="I1598" s="29"/>
      <c r="J1598" s="29"/>
      <c r="K1598" s="29"/>
      <c r="L1598" s="29"/>
      <c r="M1598" s="29"/>
      <c r="N1598" s="29"/>
    </row>
    <row r="1599" spans="2:14" x14ac:dyDescent="0.3">
      <c r="B1599" s="29"/>
      <c r="C1599" s="29"/>
      <c r="D1599" s="29"/>
      <c r="E1599" s="29"/>
      <c r="F1599" s="29"/>
      <c r="G1599" s="29"/>
      <c r="H1599" s="29"/>
      <c r="I1599" s="29"/>
      <c r="J1599" s="29"/>
      <c r="K1599" s="29"/>
      <c r="L1599" s="29"/>
      <c r="M1599" s="29"/>
      <c r="N1599" s="29"/>
    </row>
  </sheetData>
  <pageMargins left="0.45" right="0.45" top="0.75" bottom="0.75" header="0.3" footer="0.3"/>
  <pageSetup paperSize="17" scale="47" fitToWidth="3" fitToHeight="5" orientation="landscape" horizontalDpi="4294967293" r:id="rId1"/>
  <headerFooter>
    <oddHeader>&amp;C&amp;18C PORT SOLUTIONS, INC.</oddHeader>
    <oddFooter>&amp;LPage &amp;P of &amp;N&amp;C&amp;A&amp;R&amp;F</oddFooter>
  </headerFooter>
  <rowBreaks count="4" manualBreakCount="4">
    <brk id="55" max="16383" man="1"/>
    <brk id="100" max="16383" man="1"/>
    <brk id="145" max="16383" man="1"/>
    <brk id="190" max="16383" man="1"/>
  </rowBreaks>
  <colBreaks count="2" manualBreakCount="2">
    <brk id="26" max="1048575" man="1"/>
    <brk id="38"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58"/>
  <sheetViews>
    <sheetView workbookViewId="0">
      <pane xSplit="1" ySplit="3" topLeftCell="B4" activePane="bottomRight" state="frozen"/>
      <selection pane="topRight" activeCell="B1" sqref="B1"/>
      <selection pane="bottomLeft" activeCell="A4" sqref="A4"/>
      <selection pane="bottomRight"/>
    </sheetView>
  </sheetViews>
  <sheetFormatPr defaultRowHeight="14.4" x14ac:dyDescent="0.3"/>
  <cols>
    <col min="1" max="1" width="40.6640625" bestFit="1" customWidth="1"/>
    <col min="2" max="2" width="9.6640625" bestFit="1" customWidth="1"/>
    <col min="8" max="8" width="9.6640625" bestFit="1" customWidth="1"/>
    <col min="10" max="10" width="10" bestFit="1" customWidth="1"/>
    <col min="11" max="11" width="16.5546875" customWidth="1"/>
    <col min="12" max="12" width="9.6640625" bestFit="1" customWidth="1"/>
    <col min="14" max="25" width="10.5546875" bestFit="1" customWidth="1"/>
    <col min="26" max="29" width="9.5546875" bestFit="1" customWidth="1"/>
    <col min="30" max="30" width="10.5546875" bestFit="1" customWidth="1"/>
    <col min="31" max="37" width="11.5546875" bestFit="1" customWidth="1"/>
  </cols>
  <sheetData>
    <row r="1" spans="1:37" x14ac:dyDescent="0.3">
      <c r="A1" s="27"/>
      <c r="B1" s="30"/>
      <c r="C1" s="508" t="s">
        <v>774</v>
      </c>
      <c r="D1" s="508"/>
      <c r="E1" s="508"/>
      <c r="F1" s="506" t="s">
        <v>775</v>
      </c>
      <c r="G1" s="506"/>
      <c r="H1" s="506"/>
      <c r="I1" s="30"/>
      <c r="J1" s="30"/>
      <c r="K1" s="510" t="s">
        <v>778</v>
      </c>
      <c r="L1" s="510"/>
      <c r="M1" s="511"/>
      <c r="N1" s="508" t="s">
        <v>776</v>
      </c>
      <c r="O1" s="508"/>
      <c r="P1" s="508"/>
      <c r="Q1" s="508"/>
      <c r="R1" s="508"/>
      <c r="S1" s="508"/>
      <c r="T1" s="508"/>
      <c r="U1" s="508"/>
      <c r="V1" s="508"/>
      <c r="W1" s="508"/>
      <c r="X1" s="508"/>
      <c r="Y1" s="508"/>
      <c r="Z1" s="506" t="s">
        <v>777</v>
      </c>
      <c r="AA1" s="506"/>
      <c r="AB1" s="506"/>
      <c r="AC1" s="506"/>
      <c r="AD1" s="506"/>
      <c r="AE1" s="506"/>
      <c r="AF1" s="506"/>
      <c r="AG1" s="506"/>
      <c r="AH1" s="506"/>
      <c r="AI1" s="506"/>
      <c r="AJ1" s="506"/>
      <c r="AK1" s="506"/>
    </row>
    <row r="2" spans="1:37" ht="27" x14ac:dyDescent="0.3">
      <c r="A2" s="34" t="s">
        <v>11</v>
      </c>
      <c r="B2" s="35" t="s">
        <v>58</v>
      </c>
      <c r="C2" s="509" t="s">
        <v>770</v>
      </c>
      <c r="D2" s="509" t="s">
        <v>771</v>
      </c>
      <c r="E2" s="509" t="s">
        <v>772</v>
      </c>
      <c r="F2" s="507" t="s">
        <v>770</v>
      </c>
      <c r="G2" s="507" t="s">
        <v>771</v>
      </c>
      <c r="H2" s="507" t="s">
        <v>772</v>
      </c>
      <c r="I2" s="35"/>
      <c r="J2" s="31" t="s">
        <v>59</v>
      </c>
      <c r="K2" s="512">
        <v>2011</v>
      </c>
      <c r="L2" s="512">
        <v>2012</v>
      </c>
      <c r="M2" s="513">
        <v>2013</v>
      </c>
      <c r="N2" s="509" t="s">
        <v>779</v>
      </c>
      <c r="O2" s="509" t="s">
        <v>780</v>
      </c>
      <c r="P2" s="509" t="s">
        <v>781</v>
      </c>
      <c r="Q2" s="509" t="s">
        <v>782</v>
      </c>
      <c r="R2" s="509" t="s">
        <v>783</v>
      </c>
      <c r="S2" s="509" t="s">
        <v>784</v>
      </c>
      <c r="T2" s="509" t="s">
        <v>785</v>
      </c>
      <c r="U2" s="509" t="s">
        <v>786</v>
      </c>
      <c r="V2" s="509" t="s">
        <v>787</v>
      </c>
      <c r="W2" s="509" t="s">
        <v>788</v>
      </c>
      <c r="X2" s="509" t="s">
        <v>789</v>
      </c>
      <c r="Y2" s="509" t="s">
        <v>790</v>
      </c>
      <c r="Z2" s="507" t="s">
        <v>791</v>
      </c>
      <c r="AA2" s="507" t="s">
        <v>792</v>
      </c>
      <c r="AB2" s="507" t="s">
        <v>793</v>
      </c>
      <c r="AC2" s="507" t="s">
        <v>794</v>
      </c>
      <c r="AD2" s="507" t="s">
        <v>795</v>
      </c>
      <c r="AE2" s="507" t="s">
        <v>796</v>
      </c>
      <c r="AF2" s="507" t="s">
        <v>797</v>
      </c>
      <c r="AG2" s="507" t="s">
        <v>798</v>
      </c>
      <c r="AH2" s="507" t="s">
        <v>799</v>
      </c>
      <c r="AI2" s="507" t="s">
        <v>800</v>
      </c>
      <c r="AJ2" s="507" t="s">
        <v>801</v>
      </c>
      <c r="AK2" s="507" t="s">
        <v>802</v>
      </c>
    </row>
    <row r="3" spans="1:37" x14ac:dyDescent="0.3">
      <c r="B3" s="33"/>
      <c r="C3" s="33"/>
      <c r="D3" s="33"/>
      <c r="E3" s="33"/>
      <c r="F3" s="33"/>
      <c r="G3" s="33"/>
      <c r="H3" s="33"/>
      <c r="I3" s="33"/>
      <c r="J3" s="39"/>
      <c r="K3" s="516">
        <v>40908</v>
      </c>
      <c r="L3" s="516">
        <v>41274</v>
      </c>
      <c r="M3" s="516">
        <v>41639</v>
      </c>
    </row>
    <row r="4" spans="1:37" x14ac:dyDescent="0.3">
      <c r="A4" s="437" t="s">
        <v>483</v>
      </c>
      <c r="B4" s="60">
        <v>80000</v>
      </c>
      <c r="C4" s="60">
        <v>5000</v>
      </c>
      <c r="D4" s="60">
        <v>5000</v>
      </c>
      <c r="E4" s="60">
        <v>5000</v>
      </c>
      <c r="F4" s="60"/>
      <c r="G4" s="60"/>
      <c r="H4" s="60"/>
      <c r="I4" s="41"/>
      <c r="J4" s="55">
        <v>40544</v>
      </c>
      <c r="K4" s="514">
        <f>ROUND((K$3-J4)/365,2)</f>
        <v>1</v>
      </c>
      <c r="L4" s="515">
        <f t="shared" ref="L4:L14" si="0">IF((L$3-J4)/365 &gt;1,1,($L$3-J4)/365)</f>
        <v>1</v>
      </c>
      <c r="M4" s="515">
        <f>IF((M$3-J4)/365 &gt;1,1,0)</f>
        <v>1</v>
      </c>
      <c r="N4" s="17">
        <f>IF($K4&lt;1,IF(($K4-0.75)/0.25*$C4/4&gt;0,($K4-0.75)/0.25*$C4/4,0),$C4/4)</f>
        <v>1250</v>
      </c>
      <c r="O4" s="17">
        <f>IF($K4&lt;0.75,IF(($K4-0.5)/0.25*$C4/4&gt;0,($K4-0.5)/0.25*$C4/4,0),$C4/4)</f>
        <v>1250</v>
      </c>
      <c r="P4" s="17">
        <f>IF($K4&lt;0.5,IF(($K4-0.5)/0.25*$C4/4&gt;0,($K4-0.5)/0.25*$C4/4,0),$C4/4)</f>
        <v>1250</v>
      </c>
      <c r="Q4" s="17">
        <f>IF($K4&lt;0.25,$K4/0.25*$C4/4,$C4/4)</f>
        <v>1250</v>
      </c>
      <c r="R4" s="17">
        <f>IF($L4&lt;1,IF(($L4-0.75)/0.25*$D4/4&gt;0,($L4-0.75)/0.25*$D4/4,0),$D4/4)</f>
        <v>1250</v>
      </c>
      <c r="S4" s="17">
        <f>IF($L4&lt;0.75,IF(($L4-0.5)/0.25*$D4/4&gt;0,($L4-0.5)/0.25*$D4/4,0),$D4/4)</f>
        <v>1250</v>
      </c>
      <c r="T4" s="17">
        <f>IF($L4&lt;0.5,IF(($L4-0.5)/0.25*$D4/4&gt;0,($L4-0.5)/0.25*$D4/4,0),$D4/4)</f>
        <v>1250</v>
      </c>
      <c r="U4" s="17">
        <f>IF($L4&lt;0.25,$L4/0.25*$D4/4,$D4/4)</f>
        <v>1250</v>
      </c>
      <c r="V4" s="17">
        <f>IF($M4&lt;1,IF(($M4-0.75)/0.25*$E4/4&gt;0,($M4-0.75)/0.25*$E4/4,0),$E4/4)</f>
        <v>1250</v>
      </c>
      <c r="W4" s="17">
        <f>IF($M4&lt;0.75,IF(($M4-0.5)/0.25*$E4/4&gt;0,($M4-0.5)/0.25*$E4/4,0),$E4/4)</f>
        <v>1250</v>
      </c>
      <c r="X4" s="17">
        <f>IF($M4&lt;0.5,IF(($M4-0.5)/0.25*$E4/4&gt;0,($M4-0.5)/0.25*$E4/4,0),$E4/4)</f>
        <v>1250</v>
      </c>
      <c r="Y4" s="17">
        <f>IF($M4&lt;0.25,$M4/0.25*$E4/4,$E4/4)</f>
        <v>1250</v>
      </c>
      <c r="Z4" s="17">
        <f>IF($K4&lt;1,IF(($K4-0.75)/0.25*$F4/4&gt;0,($K4-0.75)/0.25*$F4/4,0),$F4/4)</f>
        <v>0</v>
      </c>
      <c r="AA4" s="17">
        <f>IF($K4&lt;0.75,IF(($K4-0.5)/0.25*$F4/4&gt;0,($K4-0.5)/0.25*$F4/4,0),$F4/4)</f>
        <v>0</v>
      </c>
      <c r="AB4" s="17">
        <f>IF($K4&lt;0.5,IF(($K4-0.5)/0.25*$F4/4&gt;0,($K4-0.5)/0.25*$F4/4,0),$F4/4)</f>
        <v>0</v>
      </c>
      <c r="AC4" s="17">
        <f>IF($K4&lt;0.25,$K4/0.25*$F4/4,$F4/4)</f>
        <v>0</v>
      </c>
      <c r="AD4" s="17">
        <f>IF($L4&lt;1,IF(($L4-0.75)/0.25*$G4/4&gt;0,($L4-0.75)/0.25*$G4/4,0),$G4/4)</f>
        <v>0</v>
      </c>
      <c r="AE4" s="17">
        <f>IF($L4&lt;0.75,IF(($L4-0.5)/0.25*$G4/4&gt;0,($L4-0.5)/0.25*$G4/4,0),$G4/4)</f>
        <v>0</v>
      </c>
      <c r="AF4" s="17">
        <f>IF($L4&lt;0.5,IF(($L4-0.5)/0.25*$G4/4&gt;0,($L4-0.5)/0.25*$G4/4,0),$G4/4)</f>
        <v>0</v>
      </c>
      <c r="AG4" s="17">
        <f>IF($L4&lt;0.25,$L4/0.25*$G4/4,$G4/4)</f>
        <v>0</v>
      </c>
      <c r="AH4" s="17">
        <f>IF($M4&lt;1,IF(($M4-0.75)/0.25*$H4/4&gt;0,($M4-0.75)/0.25*$H4/4,0),$H4/4)</f>
        <v>0</v>
      </c>
      <c r="AI4" s="17">
        <f>IF($M4&lt;0.75,IF(($M4-0.5)/0.25*$H4/4&gt;0,($M4-0.5)/0.25*$H4/4,0),$H4/4)</f>
        <v>0</v>
      </c>
      <c r="AJ4" s="17">
        <f>IF($M4&lt;0.5,IF(($M4-0.5)/0.25*$H4/4&gt;0,($M4-0.5)/0.25*$H4/4,0),$H4/4)</f>
        <v>0</v>
      </c>
      <c r="AK4" s="17">
        <f>IF($M4&lt;0.25,$M4/0.25*$H4/4,$H4/4)</f>
        <v>0</v>
      </c>
    </row>
    <row r="5" spans="1:37" x14ac:dyDescent="0.3">
      <c r="A5" s="437" t="s">
        <v>484</v>
      </c>
      <c r="B5" s="60">
        <v>80000</v>
      </c>
      <c r="C5" s="60">
        <v>5000</v>
      </c>
      <c r="D5" s="60">
        <v>5000</v>
      </c>
      <c r="E5" s="60">
        <v>5000</v>
      </c>
      <c r="F5" s="60"/>
      <c r="G5" s="60"/>
      <c r="H5" s="60"/>
      <c r="I5" s="41"/>
      <c r="J5" s="55">
        <v>40575</v>
      </c>
      <c r="K5" s="514">
        <f t="shared" ref="K5:K15" si="1">ROUND((K$3-J5)/365,2)</f>
        <v>0.91</v>
      </c>
      <c r="L5" s="515">
        <f t="shared" si="0"/>
        <v>1</v>
      </c>
      <c r="M5" s="515">
        <f t="shared" ref="M5:M15" si="2">IF((M$3-J5)/365 &gt;1,1,0)</f>
        <v>1</v>
      </c>
      <c r="N5" s="17">
        <f t="shared" ref="N5:N52" si="3">IF($K5&lt;1,IF(($K5-0.75)/0.25*$C5/4&gt;0,($K5-0.75)/0.25*$C5/4,0),$C5/4)</f>
        <v>800.00000000000011</v>
      </c>
      <c r="O5" s="17">
        <f t="shared" ref="O5:O52" si="4">IF($K5&lt;0.75,IF(($K5-0.5)/0.25*$C5/4&gt;0,($K5-0.5)/0.25*$C5/4,0),$C5/4)</f>
        <v>1250</v>
      </c>
      <c r="P5" s="17">
        <f t="shared" ref="P5:P52" si="5">IF($K5&lt;0.5,IF(($K5-0.5)/0.25*$C5/4&gt;0,($K5-0.5)/0.25*$C5/4,0),$C5/4)</f>
        <v>1250</v>
      </c>
      <c r="Q5" s="17">
        <f t="shared" ref="Q5:Q52" si="6">IF($K5&lt;0.25,$K5/0.25*$C5/4,$C5/4)</f>
        <v>1250</v>
      </c>
      <c r="R5" s="17">
        <f t="shared" ref="R5:R52" si="7">IF($L5&lt;1,IF(($L5-0.75)/0.25*$D5/4&gt;0,($L5-0.75)/0.25*$D5/4,0),$D5/4)</f>
        <v>1250</v>
      </c>
      <c r="S5" s="17">
        <f t="shared" ref="S5:S52" si="8">IF($L5&lt;0.75,IF(($L5-0.5)/0.25*$D5/4&gt;0,($L5-0.5)/0.25*$D5/4,0),$D5/4)</f>
        <v>1250</v>
      </c>
      <c r="T5" s="17">
        <f t="shared" ref="T5:T52" si="9">IF($L5&lt;0.5,IF(($L5-0.5)/0.25*$D5/4&gt;0,($L5-0.5)/0.25*$D5/4,0),$D5/4)</f>
        <v>1250</v>
      </c>
      <c r="U5" s="17">
        <f t="shared" ref="U5:U52" si="10">IF($L5&lt;0.25,$L5/0.25*$D5/4,$D5/4)</f>
        <v>1250</v>
      </c>
      <c r="V5" s="17">
        <f t="shared" ref="V5:V52" si="11">IF($M5&lt;1,IF(($M5-0.75)/0.25*$E5/4&gt;0,($M5-0.75)/0.25*$E5/4,0),$E5/4)</f>
        <v>1250</v>
      </c>
      <c r="W5" s="17">
        <f t="shared" ref="W5:W52" si="12">IF($M5&lt;0.75,IF(($M5-0.5)/0.25*$E5/4&gt;0,($M5-0.5)/0.25*$E5/4,0),$E5/4)</f>
        <v>1250</v>
      </c>
      <c r="X5" s="17">
        <f t="shared" ref="X5:X52" si="13">IF($M5&lt;0.5,IF(($M5-0.5)/0.25*$E5/4&gt;0,($M5-0.5)/0.25*$E5/4,0),$E5/4)</f>
        <v>1250</v>
      </c>
      <c r="Y5" s="17">
        <f t="shared" ref="Y5:Y52" si="14">IF($M5&lt;0.25,$M5/0.25*$E5/4,$E5/4)</f>
        <v>1250</v>
      </c>
      <c r="Z5" s="17">
        <f t="shared" ref="Z5:Z52" si="15">IF($K5&lt;1,IF(($K5-0.75)/0.25*$F5/4&gt;0,($K5-0.75)/0.25*$F5/4,0),$F5/4)</f>
        <v>0</v>
      </c>
      <c r="AA5" s="17">
        <f t="shared" ref="AA5:AA52" si="16">IF($K5&lt;0.75,IF(($K5-0.5)/0.25*$F5/4&gt;0,($K5-0.5)/0.25*$F5/4,0),$F5/4)</f>
        <v>0</v>
      </c>
      <c r="AB5" s="17">
        <f t="shared" ref="AB5:AB52" si="17">IF($K5&lt;0.5,IF(($K5-0.5)/0.25*$F5/4&gt;0,($K5-0.5)/0.25*$F5/4,0),$F5/4)</f>
        <v>0</v>
      </c>
      <c r="AC5" s="17">
        <f t="shared" ref="AC5:AC52" si="18">IF($K5&lt;0.25,$K5/0.25*$F5/4,$F5/4)</f>
        <v>0</v>
      </c>
      <c r="AD5" s="17">
        <f t="shared" ref="AD5:AD52" si="19">IF($L5&lt;1,IF(($L5-0.75)/0.25*$G5/4&gt;0,($L5-0.75)/0.25*$G5/4,0),$G5/4)</f>
        <v>0</v>
      </c>
      <c r="AE5" s="17">
        <f t="shared" ref="AE5:AE52" si="20">IF($L5&lt;0.75,IF(($L5-0.5)/0.25*$G5/4&gt;0,($L5-0.5)/0.25*$G5/4,0),$G5/4)</f>
        <v>0</v>
      </c>
      <c r="AF5" s="17">
        <f t="shared" ref="AF5:AF52" si="21">IF($L5&lt;0.5,IF(($L5-0.5)/0.25*$G5/4&gt;0,($L5-0.5)/0.25*$G5/4,0),$G5/4)</f>
        <v>0</v>
      </c>
      <c r="AG5" s="17">
        <f t="shared" ref="AG5:AG52" si="22">IF($L5&lt;0.25,$L5/0.25*$G5/4,$G5/4)</f>
        <v>0</v>
      </c>
      <c r="AH5" s="17">
        <f t="shared" ref="AH5:AH52" si="23">IF($M5&lt;1,IF(($M5-0.75)/0.25*$H5/4&gt;0,($M5-0.75)/0.25*$H5/4,0),$H5/4)</f>
        <v>0</v>
      </c>
      <c r="AI5" s="17">
        <f t="shared" ref="AI5:AI52" si="24">IF($M5&lt;0.75,IF(($M5-0.5)/0.25*$H5/4&gt;0,($M5-0.5)/0.25*$H5/4,0),$H5/4)</f>
        <v>0</v>
      </c>
      <c r="AJ5" s="17">
        <f t="shared" ref="AJ5:AJ52" si="25">IF($M5&lt;0.5,IF(($M5-0.5)/0.25*$H5/4&gt;0,($M5-0.5)/0.25*$H5/4,0),$H5/4)</f>
        <v>0</v>
      </c>
      <c r="AK5" s="17">
        <f t="shared" ref="AK5:AK52" si="26">IF($M5&lt;0.25,$M5/0.25*$H5/4,$H5/4)</f>
        <v>0</v>
      </c>
    </row>
    <row r="6" spans="1:37" x14ac:dyDescent="0.3">
      <c r="A6" s="437" t="s">
        <v>485</v>
      </c>
      <c r="B6" s="60">
        <v>80000</v>
      </c>
      <c r="C6" s="60">
        <v>0</v>
      </c>
      <c r="D6" s="60">
        <v>0</v>
      </c>
      <c r="E6" s="60">
        <v>5000</v>
      </c>
      <c r="F6" s="60"/>
      <c r="G6" s="60"/>
      <c r="H6" s="60"/>
      <c r="I6" s="41"/>
      <c r="J6" s="55">
        <v>41275</v>
      </c>
      <c r="K6" s="514"/>
      <c r="L6" s="515"/>
      <c r="M6" s="515">
        <f t="shared" ref="M6" si="27">IF((M$3-J6)/365 &gt;1,1,($M$3-J6)/365)</f>
        <v>0.99726027397260275</v>
      </c>
      <c r="N6" s="17">
        <f t="shared" si="3"/>
        <v>0</v>
      </c>
      <c r="O6" s="17">
        <f t="shared" si="4"/>
        <v>0</v>
      </c>
      <c r="P6" s="17">
        <f t="shared" si="5"/>
        <v>0</v>
      </c>
      <c r="Q6" s="17">
        <f t="shared" si="6"/>
        <v>0</v>
      </c>
      <c r="R6" s="17">
        <f t="shared" si="7"/>
        <v>0</v>
      </c>
      <c r="S6" s="17">
        <f t="shared" si="8"/>
        <v>0</v>
      </c>
      <c r="T6" s="17">
        <f t="shared" si="9"/>
        <v>0</v>
      </c>
      <c r="U6" s="17">
        <f t="shared" si="10"/>
        <v>0</v>
      </c>
      <c r="V6" s="17">
        <f t="shared" si="11"/>
        <v>1236.3013698630139</v>
      </c>
      <c r="W6" s="17">
        <f t="shared" si="12"/>
        <v>1250</v>
      </c>
      <c r="X6" s="17">
        <f t="shared" si="13"/>
        <v>1250</v>
      </c>
      <c r="Y6" s="17">
        <f t="shared" si="14"/>
        <v>1250</v>
      </c>
      <c r="Z6" s="17">
        <f t="shared" si="15"/>
        <v>0</v>
      </c>
      <c r="AA6" s="17">
        <f t="shared" si="16"/>
        <v>0</v>
      </c>
      <c r="AB6" s="17">
        <f t="shared" si="17"/>
        <v>0</v>
      </c>
      <c r="AC6" s="17">
        <f t="shared" si="18"/>
        <v>0</v>
      </c>
      <c r="AD6" s="17">
        <f t="shared" si="19"/>
        <v>0</v>
      </c>
      <c r="AE6" s="17">
        <f t="shared" si="20"/>
        <v>0</v>
      </c>
      <c r="AF6" s="17">
        <f t="shared" si="21"/>
        <v>0</v>
      </c>
      <c r="AG6" s="17">
        <f t="shared" si="22"/>
        <v>0</v>
      </c>
      <c r="AH6" s="17">
        <f t="shared" si="23"/>
        <v>0</v>
      </c>
      <c r="AI6" s="17">
        <f t="shared" si="24"/>
        <v>0</v>
      </c>
      <c r="AJ6" s="17">
        <f t="shared" si="25"/>
        <v>0</v>
      </c>
      <c r="AK6" s="17">
        <f t="shared" si="26"/>
        <v>0</v>
      </c>
    </row>
    <row r="7" spans="1:37" x14ac:dyDescent="0.3">
      <c r="A7" s="477" t="s">
        <v>504</v>
      </c>
      <c r="B7" s="60">
        <v>80000</v>
      </c>
      <c r="C7" s="60">
        <v>5000</v>
      </c>
      <c r="D7" s="60">
        <v>5000</v>
      </c>
      <c r="E7" s="60">
        <v>5000</v>
      </c>
      <c r="F7" s="60"/>
      <c r="G7" s="60"/>
      <c r="H7" s="60"/>
      <c r="I7" s="41"/>
      <c r="J7" s="55">
        <v>40664</v>
      </c>
      <c r="K7" s="514">
        <f t="shared" si="1"/>
        <v>0.67</v>
      </c>
      <c r="L7" s="515">
        <f t="shared" si="0"/>
        <v>1</v>
      </c>
      <c r="M7" s="515">
        <f t="shared" si="2"/>
        <v>1</v>
      </c>
      <c r="N7" s="17">
        <f t="shared" si="3"/>
        <v>0</v>
      </c>
      <c r="O7" s="17">
        <f t="shared" si="4"/>
        <v>850.00000000000023</v>
      </c>
      <c r="P7" s="17">
        <f t="shared" si="5"/>
        <v>1250</v>
      </c>
      <c r="Q7" s="17">
        <f t="shared" si="6"/>
        <v>1250</v>
      </c>
      <c r="R7" s="17">
        <f t="shared" si="7"/>
        <v>1250</v>
      </c>
      <c r="S7" s="17">
        <f t="shared" si="8"/>
        <v>1250</v>
      </c>
      <c r="T7" s="17">
        <f t="shared" si="9"/>
        <v>1250</v>
      </c>
      <c r="U7" s="17">
        <f t="shared" si="10"/>
        <v>1250</v>
      </c>
      <c r="V7" s="17">
        <f t="shared" si="11"/>
        <v>1250</v>
      </c>
      <c r="W7" s="17">
        <f t="shared" si="12"/>
        <v>1250</v>
      </c>
      <c r="X7" s="17">
        <f t="shared" si="13"/>
        <v>1250</v>
      </c>
      <c r="Y7" s="17">
        <f t="shared" si="14"/>
        <v>1250</v>
      </c>
      <c r="Z7" s="17">
        <f t="shared" si="15"/>
        <v>0</v>
      </c>
      <c r="AA7" s="17">
        <f t="shared" si="16"/>
        <v>0</v>
      </c>
      <c r="AB7" s="17">
        <f t="shared" si="17"/>
        <v>0</v>
      </c>
      <c r="AC7" s="17">
        <f t="shared" si="18"/>
        <v>0</v>
      </c>
      <c r="AD7" s="17">
        <f t="shared" si="19"/>
        <v>0</v>
      </c>
      <c r="AE7" s="17">
        <f t="shared" si="20"/>
        <v>0</v>
      </c>
      <c r="AF7" s="17">
        <f t="shared" si="21"/>
        <v>0</v>
      </c>
      <c r="AG7" s="17">
        <f t="shared" si="22"/>
        <v>0</v>
      </c>
      <c r="AH7" s="17">
        <f t="shared" si="23"/>
        <v>0</v>
      </c>
      <c r="AI7" s="17">
        <f t="shared" si="24"/>
        <v>0</v>
      </c>
      <c r="AJ7" s="17">
        <f t="shared" si="25"/>
        <v>0</v>
      </c>
      <c r="AK7" s="17">
        <f t="shared" si="26"/>
        <v>0</v>
      </c>
    </row>
    <row r="8" spans="1:37" x14ac:dyDescent="0.3">
      <c r="A8" s="437" t="s">
        <v>505</v>
      </c>
      <c r="B8" s="60">
        <v>80000</v>
      </c>
      <c r="C8" s="60">
        <v>5000</v>
      </c>
      <c r="D8" s="60">
        <v>5000</v>
      </c>
      <c r="E8" s="60">
        <v>5000</v>
      </c>
      <c r="F8" s="60"/>
      <c r="G8" s="60"/>
      <c r="H8" s="60"/>
      <c r="I8" s="41"/>
      <c r="J8" s="55">
        <v>40817</v>
      </c>
      <c r="K8" s="514">
        <f t="shared" si="1"/>
        <v>0.25</v>
      </c>
      <c r="L8" s="515">
        <f t="shared" si="0"/>
        <v>1</v>
      </c>
      <c r="M8" s="515">
        <f t="shared" si="2"/>
        <v>1</v>
      </c>
      <c r="N8" s="17">
        <f t="shared" si="3"/>
        <v>0</v>
      </c>
      <c r="O8" s="17">
        <f t="shared" si="4"/>
        <v>0</v>
      </c>
      <c r="P8" s="17">
        <f t="shared" si="5"/>
        <v>0</v>
      </c>
      <c r="Q8" s="17">
        <f t="shared" si="6"/>
        <v>1250</v>
      </c>
      <c r="R8" s="17">
        <f t="shared" si="7"/>
        <v>1250</v>
      </c>
      <c r="S8" s="17">
        <f t="shared" si="8"/>
        <v>1250</v>
      </c>
      <c r="T8" s="17">
        <f t="shared" si="9"/>
        <v>1250</v>
      </c>
      <c r="U8" s="17">
        <f t="shared" si="10"/>
        <v>1250</v>
      </c>
      <c r="V8" s="17">
        <f t="shared" si="11"/>
        <v>1250</v>
      </c>
      <c r="W8" s="17">
        <f t="shared" si="12"/>
        <v>1250</v>
      </c>
      <c r="X8" s="17">
        <f t="shared" si="13"/>
        <v>1250</v>
      </c>
      <c r="Y8" s="17">
        <f t="shared" si="14"/>
        <v>1250</v>
      </c>
      <c r="Z8" s="17">
        <f t="shared" si="15"/>
        <v>0</v>
      </c>
      <c r="AA8" s="17">
        <f t="shared" si="16"/>
        <v>0</v>
      </c>
      <c r="AB8" s="17">
        <f t="shared" si="17"/>
        <v>0</v>
      </c>
      <c r="AC8" s="17">
        <f t="shared" si="18"/>
        <v>0</v>
      </c>
      <c r="AD8" s="17">
        <f t="shared" si="19"/>
        <v>0</v>
      </c>
      <c r="AE8" s="17">
        <f t="shared" si="20"/>
        <v>0</v>
      </c>
      <c r="AF8" s="17">
        <f t="shared" si="21"/>
        <v>0</v>
      </c>
      <c r="AG8" s="17">
        <f t="shared" si="22"/>
        <v>0</v>
      </c>
      <c r="AH8" s="17">
        <f t="shared" si="23"/>
        <v>0</v>
      </c>
      <c r="AI8" s="17">
        <f t="shared" si="24"/>
        <v>0</v>
      </c>
      <c r="AJ8" s="17">
        <f t="shared" si="25"/>
        <v>0</v>
      </c>
      <c r="AK8" s="17">
        <f t="shared" si="26"/>
        <v>0</v>
      </c>
    </row>
    <row r="9" spans="1:37" x14ac:dyDescent="0.3">
      <c r="A9" s="437" t="s">
        <v>506</v>
      </c>
      <c r="B9" s="60">
        <v>180000</v>
      </c>
      <c r="C9" s="60">
        <v>0</v>
      </c>
      <c r="D9" s="60">
        <v>10000</v>
      </c>
      <c r="E9" s="60">
        <v>45000</v>
      </c>
      <c r="F9" s="60"/>
      <c r="G9" s="60"/>
      <c r="H9" s="60"/>
      <c r="I9" s="41"/>
      <c r="J9" s="55">
        <v>40544</v>
      </c>
      <c r="K9" s="514">
        <f t="shared" si="1"/>
        <v>1</v>
      </c>
      <c r="L9" s="515">
        <f t="shared" si="0"/>
        <v>1</v>
      </c>
      <c r="M9" s="515">
        <f t="shared" si="2"/>
        <v>1</v>
      </c>
      <c r="N9" s="17">
        <f t="shared" si="3"/>
        <v>0</v>
      </c>
      <c r="O9" s="17">
        <f t="shared" si="4"/>
        <v>0</v>
      </c>
      <c r="P9" s="17">
        <f t="shared" si="5"/>
        <v>0</v>
      </c>
      <c r="Q9" s="17">
        <f t="shared" si="6"/>
        <v>0</v>
      </c>
      <c r="R9" s="17">
        <f t="shared" si="7"/>
        <v>2500</v>
      </c>
      <c r="S9" s="17">
        <f t="shared" si="8"/>
        <v>2500</v>
      </c>
      <c r="T9" s="17">
        <f t="shared" si="9"/>
        <v>2500</v>
      </c>
      <c r="U9" s="17">
        <f t="shared" si="10"/>
        <v>2500</v>
      </c>
      <c r="V9" s="17">
        <f t="shared" si="11"/>
        <v>11250</v>
      </c>
      <c r="W9" s="17">
        <f t="shared" si="12"/>
        <v>11250</v>
      </c>
      <c r="X9" s="17">
        <f t="shared" si="13"/>
        <v>11250</v>
      </c>
      <c r="Y9" s="17">
        <f t="shared" si="14"/>
        <v>11250</v>
      </c>
      <c r="Z9" s="17">
        <f t="shared" si="15"/>
        <v>0</v>
      </c>
      <c r="AA9" s="17">
        <f t="shared" si="16"/>
        <v>0</v>
      </c>
      <c r="AB9" s="17">
        <f t="shared" si="17"/>
        <v>0</v>
      </c>
      <c r="AC9" s="17">
        <f t="shared" si="18"/>
        <v>0</v>
      </c>
      <c r="AD9" s="17">
        <f t="shared" si="19"/>
        <v>0</v>
      </c>
      <c r="AE9" s="17">
        <f t="shared" si="20"/>
        <v>0</v>
      </c>
      <c r="AF9" s="17">
        <f t="shared" si="21"/>
        <v>0</v>
      </c>
      <c r="AG9" s="17">
        <f t="shared" si="22"/>
        <v>0</v>
      </c>
      <c r="AH9" s="17">
        <f t="shared" si="23"/>
        <v>0</v>
      </c>
      <c r="AI9" s="17">
        <f t="shared" si="24"/>
        <v>0</v>
      </c>
      <c r="AJ9" s="17">
        <f t="shared" si="25"/>
        <v>0</v>
      </c>
      <c r="AK9" s="17">
        <f t="shared" si="26"/>
        <v>0</v>
      </c>
    </row>
    <row r="10" spans="1:37" x14ac:dyDescent="0.3">
      <c r="A10" s="437" t="s">
        <v>507</v>
      </c>
      <c r="B10" s="60">
        <v>105000</v>
      </c>
      <c r="C10" s="505"/>
      <c r="D10" s="505"/>
      <c r="E10" s="505"/>
      <c r="F10" s="505"/>
      <c r="G10" s="505">
        <v>85000</v>
      </c>
      <c r="H10" s="505">
        <v>85000</v>
      </c>
      <c r="I10" s="41"/>
      <c r="J10" s="55">
        <v>40756</v>
      </c>
      <c r="K10" s="514">
        <f t="shared" si="1"/>
        <v>0.42</v>
      </c>
      <c r="L10" s="515">
        <f t="shared" si="0"/>
        <v>1</v>
      </c>
      <c r="M10" s="515">
        <f t="shared" si="2"/>
        <v>1</v>
      </c>
      <c r="N10" s="17">
        <f t="shared" si="3"/>
        <v>0</v>
      </c>
      <c r="O10" s="17">
        <f t="shared" si="4"/>
        <v>0</v>
      </c>
      <c r="P10" s="17">
        <f t="shared" si="5"/>
        <v>0</v>
      </c>
      <c r="Q10" s="17">
        <f t="shared" si="6"/>
        <v>0</v>
      </c>
      <c r="R10" s="17">
        <f t="shared" si="7"/>
        <v>0</v>
      </c>
      <c r="S10" s="17">
        <f t="shared" si="8"/>
        <v>0</v>
      </c>
      <c r="T10" s="17">
        <f t="shared" si="9"/>
        <v>0</v>
      </c>
      <c r="U10" s="17">
        <f t="shared" si="10"/>
        <v>0</v>
      </c>
      <c r="V10" s="17">
        <f t="shared" si="11"/>
        <v>0</v>
      </c>
      <c r="W10" s="17">
        <f t="shared" si="12"/>
        <v>0</v>
      </c>
      <c r="X10" s="17">
        <f t="shared" si="13"/>
        <v>0</v>
      </c>
      <c r="Y10" s="17">
        <f t="shared" si="14"/>
        <v>0</v>
      </c>
      <c r="Z10" s="17">
        <f t="shared" si="15"/>
        <v>0</v>
      </c>
      <c r="AA10" s="17">
        <f t="shared" si="16"/>
        <v>0</v>
      </c>
      <c r="AB10" s="17">
        <f t="shared" si="17"/>
        <v>0</v>
      </c>
      <c r="AC10" s="17">
        <f t="shared" si="18"/>
        <v>0</v>
      </c>
      <c r="AD10" s="17">
        <f t="shared" si="19"/>
        <v>21250</v>
      </c>
      <c r="AE10" s="17">
        <f t="shared" si="20"/>
        <v>21250</v>
      </c>
      <c r="AF10" s="17">
        <f t="shared" si="21"/>
        <v>21250</v>
      </c>
      <c r="AG10" s="17">
        <f t="shared" si="22"/>
        <v>21250</v>
      </c>
      <c r="AH10" s="17">
        <f t="shared" si="23"/>
        <v>21250</v>
      </c>
      <c r="AI10" s="17">
        <f t="shared" si="24"/>
        <v>21250</v>
      </c>
      <c r="AJ10" s="17">
        <f t="shared" si="25"/>
        <v>21250</v>
      </c>
      <c r="AK10" s="17">
        <f t="shared" si="26"/>
        <v>21250</v>
      </c>
    </row>
    <row r="11" spans="1:37" x14ac:dyDescent="0.3">
      <c r="A11" s="437" t="s">
        <v>509</v>
      </c>
      <c r="B11" s="60">
        <v>92000</v>
      </c>
      <c r="C11" s="505"/>
      <c r="D11" s="505"/>
      <c r="E11" s="505"/>
      <c r="F11" s="505"/>
      <c r="G11" s="505">
        <v>72000</v>
      </c>
      <c r="H11" s="505">
        <v>85000</v>
      </c>
      <c r="I11" s="41"/>
      <c r="J11" s="55">
        <v>40664</v>
      </c>
      <c r="K11" s="514">
        <f t="shared" si="1"/>
        <v>0.67</v>
      </c>
      <c r="L11" s="515">
        <f t="shared" si="0"/>
        <v>1</v>
      </c>
      <c r="M11" s="515">
        <f t="shared" si="2"/>
        <v>1</v>
      </c>
      <c r="N11" s="17">
        <f t="shared" si="3"/>
        <v>0</v>
      </c>
      <c r="O11" s="17">
        <f t="shared" si="4"/>
        <v>0</v>
      </c>
      <c r="P11" s="17">
        <f t="shared" si="5"/>
        <v>0</v>
      </c>
      <c r="Q11" s="17">
        <f t="shared" si="6"/>
        <v>0</v>
      </c>
      <c r="R11" s="17">
        <f t="shared" si="7"/>
        <v>0</v>
      </c>
      <c r="S11" s="17">
        <f t="shared" si="8"/>
        <v>0</v>
      </c>
      <c r="T11" s="17">
        <f t="shared" si="9"/>
        <v>0</v>
      </c>
      <c r="U11" s="17">
        <f t="shared" si="10"/>
        <v>0</v>
      </c>
      <c r="V11" s="17">
        <f t="shared" si="11"/>
        <v>0</v>
      </c>
      <c r="W11" s="17">
        <f t="shared" si="12"/>
        <v>0</v>
      </c>
      <c r="X11" s="17">
        <f t="shared" si="13"/>
        <v>0</v>
      </c>
      <c r="Y11" s="17">
        <f t="shared" si="14"/>
        <v>0</v>
      </c>
      <c r="Z11" s="17">
        <f t="shared" si="15"/>
        <v>0</v>
      </c>
      <c r="AA11" s="17">
        <f t="shared" si="16"/>
        <v>0</v>
      </c>
      <c r="AB11" s="17">
        <f t="shared" si="17"/>
        <v>0</v>
      </c>
      <c r="AC11" s="17">
        <f t="shared" si="18"/>
        <v>0</v>
      </c>
      <c r="AD11" s="17">
        <f t="shared" si="19"/>
        <v>18000</v>
      </c>
      <c r="AE11" s="17">
        <f t="shared" si="20"/>
        <v>18000</v>
      </c>
      <c r="AF11" s="17">
        <f t="shared" si="21"/>
        <v>18000</v>
      </c>
      <c r="AG11" s="17">
        <f t="shared" si="22"/>
        <v>18000</v>
      </c>
      <c r="AH11" s="17">
        <f t="shared" si="23"/>
        <v>21250</v>
      </c>
      <c r="AI11" s="17">
        <f t="shared" si="24"/>
        <v>21250</v>
      </c>
      <c r="AJ11" s="17">
        <f t="shared" si="25"/>
        <v>21250</v>
      </c>
      <c r="AK11" s="17">
        <f t="shared" si="26"/>
        <v>21250</v>
      </c>
    </row>
    <row r="12" spans="1:37" x14ac:dyDescent="0.3">
      <c r="A12" s="477" t="s">
        <v>512</v>
      </c>
      <c r="B12" s="505">
        <v>80000</v>
      </c>
      <c r="C12" s="60">
        <v>5000</v>
      </c>
      <c r="D12" s="60">
        <v>5000</v>
      </c>
      <c r="E12" s="60">
        <v>30000</v>
      </c>
      <c r="F12" s="505"/>
      <c r="G12" s="505"/>
      <c r="H12" s="505"/>
      <c r="I12" s="41"/>
      <c r="J12" s="55">
        <v>40664</v>
      </c>
      <c r="K12" s="514">
        <f t="shared" si="1"/>
        <v>0.67</v>
      </c>
      <c r="L12" s="515">
        <f t="shared" si="0"/>
        <v>1</v>
      </c>
      <c r="M12" s="515">
        <f t="shared" si="2"/>
        <v>1</v>
      </c>
      <c r="N12" s="17">
        <f t="shared" si="3"/>
        <v>0</v>
      </c>
      <c r="O12" s="17">
        <f t="shared" si="4"/>
        <v>850.00000000000023</v>
      </c>
      <c r="P12" s="17">
        <f t="shared" si="5"/>
        <v>1250</v>
      </c>
      <c r="Q12" s="17">
        <f t="shared" si="6"/>
        <v>1250</v>
      </c>
      <c r="R12" s="17">
        <f t="shared" si="7"/>
        <v>1250</v>
      </c>
      <c r="S12" s="17">
        <f t="shared" si="8"/>
        <v>1250</v>
      </c>
      <c r="T12" s="17">
        <f t="shared" si="9"/>
        <v>1250</v>
      </c>
      <c r="U12" s="17">
        <f t="shared" si="10"/>
        <v>1250</v>
      </c>
      <c r="V12" s="17">
        <f t="shared" si="11"/>
        <v>7500</v>
      </c>
      <c r="W12" s="17">
        <f t="shared" si="12"/>
        <v>7500</v>
      </c>
      <c r="X12" s="17">
        <f t="shared" si="13"/>
        <v>7500</v>
      </c>
      <c r="Y12" s="17">
        <f t="shared" si="14"/>
        <v>7500</v>
      </c>
      <c r="Z12" s="17">
        <f t="shared" si="15"/>
        <v>0</v>
      </c>
      <c r="AA12" s="17">
        <f t="shared" si="16"/>
        <v>0</v>
      </c>
      <c r="AB12" s="17">
        <f t="shared" si="17"/>
        <v>0</v>
      </c>
      <c r="AC12" s="17">
        <f t="shared" si="18"/>
        <v>0</v>
      </c>
      <c r="AD12" s="17">
        <f t="shared" si="19"/>
        <v>0</v>
      </c>
      <c r="AE12" s="17">
        <f t="shared" si="20"/>
        <v>0</v>
      </c>
      <c r="AF12" s="17">
        <f t="shared" si="21"/>
        <v>0</v>
      </c>
      <c r="AG12" s="17">
        <f t="shared" si="22"/>
        <v>0</v>
      </c>
      <c r="AH12" s="17">
        <f t="shared" si="23"/>
        <v>0</v>
      </c>
      <c r="AI12" s="17">
        <f t="shared" si="24"/>
        <v>0</v>
      </c>
      <c r="AJ12" s="17">
        <f t="shared" si="25"/>
        <v>0</v>
      </c>
      <c r="AK12" s="17">
        <f t="shared" si="26"/>
        <v>0</v>
      </c>
    </row>
    <row r="13" spans="1:37" x14ac:dyDescent="0.3">
      <c r="A13" s="437" t="s">
        <v>513</v>
      </c>
      <c r="B13" s="60">
        <v>80000</v>
      </c>
      <c r="C13" s="60">
        <v>5000</v>
      </c>
      <c r="D13" s="60">
        <v>5000</v>
      </c>
      <c r="E13" s="60">
        <v>5000</v>
      </c>
      <c r="F13" s="505"/>
      <c r="G13" s="505"/>
      <c r="H13" s="505"/>
      <c r="I13" s="41"/>
      <c r="J13" s="55">
        <v>40756</v>
      </c>
      <c r="K13" s="514">
        <f t="shared" si="1"/>
        <v>0.42</v>
      </c>
      <c r="L13" s="515">
        <f t="shared" si="0"/>
        <v>1</v>
      </c>
      <c r="M13" s="515">
        <f t="shared" si="2"/>
        <v>1</v>
      </c>
      <c r="N13" s="17">
        <f t="shared" si="3"/>
        <v>0</v>
      </c>
      <c r="O13" s="17">
        <f t="shared" si="4"/>
        <v>0</v>
      </c>
      <c r="P13" s="17">
        <f t="shared" si="5"/>
        <v>0</v>
      </c>
      <c r="Q13" s="17">
        <f t="shared" si="6"/>
        <v>1250</v>
      </c>
      <c r="R13" s="17">
        <f t="shared" si="7"/>
        <v>1250</v>
      </c>
      <c r="S13" s="17">
        <f t="shared" si="8"/>
        <v>1250</v>
      </c>
      <c r="T13" s="17">
        <f t="shared" si="9"/>
        <v>1250</v>
      </c>
      <c r="U13" s="17">
        <f t="shared" si="10"/>
        <v>1250</v>
      </c>
      <c r="V13" s="17">
        <f t="shared" si="11"/>
        <v>1250</v>
      </c>
      <c r="W13" s="17">
        <f t="shared" si="12"/>
        <v>1250</v>
      </c>
      <c r="X13" s="17">
        <f t="shared" si="13"/>
        <v>1250</v>
      </c>
      <c r="Y13" s="17">
        <f t="shared" si="14"/>
        <v>1250</v>
      </c>
      <c r="Z13" s="17">
        <f t="shared" si="15"/>
        <v>0</v>
      </c>
      <c r="AA13" s="17">
        <f t="shared" si="16"/>
        <v>0</v>
      </c>
      <c r="AB13" s="17">
        <f t="shared" si="17"/>
        <v>0</v>
      </c>
      <c r="AC13" s="17">
        <f t="shared" si="18"/>
        <v>0</v>
      </c>
      <c r="AD13" s="17">
        <f t="shared" si="19"/>
        <v>0</v>
      </c>
      <c r="AE13" s="17">
        <f t="shared" si="20"/>
        <v>0</v>
      </c>
      <c r="AF13" s="17">
        <f t="shared" si="21"/>
        <v>0</v>
      </c>
      <c r="AG13" s="17">
        <f t="shared" si="22"/>
        <v>0</v>
      </c>
      <c r="AH13" s="17">
        <f t="shared" si="23"/>
        <v>0</v>
      </c>
      <c r="AI13" s="17">
        <f t="shared" si="24"/>
        <v>0</v>
      </c>
      <c r="AJ13" s="17">
        <f t="shared" si="25"/>
        <v>0</v>
      </c>
      <c r="AK13" s="17">
        <f t="shared" si="26"/>
        <v>0</v>
      </c>
    </row>
    <row r="14" spans="1:37" x14ac:dyDescent="0.3">
      <c r="A14" s="437" t="s">
        <v>513</v>
      </c>
      <c r="B14" s="60">
        <v>80000</v>
      </c>
      <c r="C14" s="60">
        <v>5000</v>
      </c>
      <c r="D14" s="60">
        <v>5000</v>
      </c>
      <c r="E14" s="60">
        <v>5000</v>
      </c>
      <c r="F14" s="505"/>
      <c r="G14" s="505"/>
      <c r="H14" s="505"/>
      <c r="I14" s="41"/>
      <c r="J14" s="55">
        <v>40878</v>
      </c>
      <c r="K14" s="514">
        <f t="shared" si="1"/>
        <v>0.08</v>
      </c>
      <c r="L14" s="515">
        <f t="shared" si="0"/>
        <v>1</v>
      </c>
      <c r="M14" s="515">
        <f t="shared" si="2"/>
        <v>1</v>
      </c>
      <c r="N14" s="17">
        <f t="shared" si="3"/>
        <v>0</v>
      </c>
      <c r="O14" s="17">
        <f t="shared" si="4"/>
        <v>0</v>
      </c>
      <c r="P14" s="17">
        <f t="shared" si="5"/>
        <v>0</v>
      </c>
      <c r="Q14" s="17">
        <f t="shared" si="6"/>
        <v>400</v>
      </c>
      <c r="R14" s="17">
        <f t="shared" si="7"/>
        <v>1250</v>
      </c>
      <c r="S14" s="17">
        <f t="shared" si="8"/>
        <v>1250</v>
      </c>
      <c r="T14" s="17">
        <f t="shared" si="9"/>
        <v>1250</v>
      </c>
      <c r="U14" s="17">
        <f t="shared" si="10"/>
        <v>1250</v>
      </c>
      <c r="V14" s="17">
        <f t="shared" si="11"/>
        <v>1250</v>
      </c>
      <c r="W14" s="17">
        <f t="shared" si="12"/>
        <v>1250</v>
      </c>
      <c r="X14" s="17">
        <f t="shared" si="13"/>
        <v>1250</v>
      </c>
      <c r="Y14" s="17">
        <f t="shared" si="14"/>
        <v>1250</v>
      </c>
      <c r="Z14" s="17">
        <f t="shared" si="15"/>
        <v>0</v>
      </c>
      <c r="AA14" s="17">
        <f t="shared" si="16"/>
        <v>0</v>
      </c>
      <c r="AB14" s="17">
        <f t="shared" si="17"/>
        <v>0</v>
      </c>
      <c r="AC14" s="17">
        <f t="shared" si="18"/>
        <v>0</v>
      </c>
      <c r="AD14" s="17">
        <f t="shared" si="19"/>
        <v>0</v>
      </c>
      <c r="AE14" s="17">
        <f t="shared" si="20"/>
        <v>0</v>
      </c>
      <c r="AF14" s="17">
        <f t="shared" si="21"/>
        <v>0</v>
      </c>
      <c r="AG14" s="17">
        <f t="shared" si="22"/>
        <v>0</v>
      </c>
      <c r="AH14" s="17">
        <f t="shared" si="23"/>
        <v>0</v>
      </c>
      <c r="AI14" s="17">
        <f t="shared" si="24"/>
        <v>0</v>
      </c>
      <c r="AJ14" s="17">
        <f t="shared" si="25"/>
        <v>0</v>
      </c>
      <c r="AK14" s="17">
        <f t="shared" si="26"/>
        <v>0</v>
      </c>
    </row>
    <row r="15" spans="1:37" x14ac:dyDescent="0.3">
      <c r="A15" s="477" t="s">
        <v>516</v>
      </c>
      <c r="B15" s="478">
        <v>35000</v>
      </c>
      <c r="C15" s="505"/>
      <c r="D15" s="505"/>
      <c r="E15" s="505"/>
      <c r="F15" s="505"/>
      <c r="G15" s="505"/>
      <c r="H15" s="505"/>
      <c r="I15" s="41"/>
      <c r="J15" s="55">
        <v>40603</v>
      </c>
      <c r="K15" s="514">
        <f t="shared" si="1"/>
        <v>0.84</v>
      </c>
      <c r="L15" s="515">
        <f>IF((L$3-J15)/365 &gt;1,1,($L$3-J15)/365)</f>
        <v>1</v>
      </c>
      <c r="M15" s="515">
        <f t="shared" si="2"/>
        <v>1</v>
      </c>
      <c r="N15" s="17">
        <f t="shared" si="3"/>
        <v>0</v>
      </c>
      <c r="O15" s="17">
        <f t="shared" si="4"/>
        <v>0</v>
      </c>
      <c r="P15" s="17">
        <f t="shared" si="5"/>
        <v>0</v>
      </c>
      <c r="Q15" s="17">
        <f t="shared" si="6"/>
        <v>0</v>
      </c>
      <c r="R15" s="17">
        <f t="shared" si="7"/>
        <v>0</v>
      </c>
      <c r="S15" s="17">
        <f t="shared" si="8"/>
        <v>0</v>
      </c>
      <c r="T15" s="17">
        <f t="shared" si="9"/>
        <v>0</v>
      </c>
      <c r="U15" s="17">
        <f t="shared" si="10"/>
        <v>0</v>
      </c>
      <c r="V15" s="17">
        <f t="shared" si="11"/>
        <v>0</v>
      </c>
      <c r="W15" s="17">
        <f t="shared" si="12"/>
        <v>0</v>
      </c>
      <c r="X15" s="17">
        <f t="shared" si="13"/>
        <v>0</v>
      </c>
      <c r="Y15" s="17">
        <f t="shared" si="14"/>
        <v>0</v>
      </c>
      <c r="Z15" s="17">
        <f t="shared" si="15"/>
        <v>0</v>
      </c>
      <c r="AA15" s="17">
        <f t="shared" si="16"/>
        <v>0</v>
      </c>
      <c r="AB15" s="17">
        <f t="shared" si="17"/>
        <v>0</v>
      </c>
      <c r="AC15" s="17">
        <f t="shared" si="18"/>
        <v>0</v>
      </c>
      <c r="AD15" s="17">
        <f t="shared" si="19"/>
        <v>0</v>
      </c>
      <c r="AE15" s="17">
        <f t="shared" si="20"/>
        <v>0</v>
      </c>
      <c r="AF15" s="17">
        <f t="shared" si="21"/>
        <v>0</v>
      </c>
      <c r="AG15" s="17">
        <f t="shared" si="22"/>
        <v>0</v>
      </c>
      <c r="AH15" s="17">
        <f t="shared" si="23"/>
        <v>0</v>
      </c>
      <c r="AI15" s="17">
        <f t="shared" si="24"/>
        <v>0</v>
      </c>
      <c r="AJ15" s="17">
        <f t="shared" si="25"/>
        <v>0</v>
      </c>
      <c r="AK15" s="17">
        <f t="shared" si="26"/>
        <v>0</v>
      </c>
    </row>
    <row r="16" spans="1:37" x14ac:dyDescent="0.3">
      <c r="A16" s="28" t="s">
        <v>737</v>
      </c>
      <c r="B16" s="60">
        <v>92000</v>
      </c>
      <c r="C16" s="505"/>
      <c r="D16" s="505"/>
      <c r="E16" s="505"/>
      <c r="F16" s="505"/>
      <c r="G16" s="505">
        <v>85000</v>
      </c>
      <c r="H16" s="505">
        <v>85000</v>
      </c>
      <c r="I16" s="41"/>
      <c r="J16" s="55">
        <v>40940</v>
      </c>
      <c r="K16" s="514"/>
      <c r="L16" s="515">
        <f>IF((L$3-J16)/365 &gt;1,1,($L$3-J16)/365)</f>
        <v>0.91506849315068495</v>
      </c>
      <c r="M16" s="515">
        <f>IF((M$3-J16)/365 &gt;1,1,0)</f>
        <v>1</v>
      </c>
      <c r="N16" s="17">
        <f t="shared" si="3"/>
        <v>0</v>
      </c>
      <c r="O16" s="17">
        <f t="shared" si="4"/>
        <v>0</v>
      </c>
      <c r="P16" s="17">
        <f t="shared" si="5"/>
        <v>0</v>
      </c>
      <c r="Q16" s="17">
        <f t="shared" si="6"/>
        <v>0</v>
      </c>
      <c r="R16" s="17">
        <f t="shared" si="7"/>
        <v>0</v>
      </c>
      <c r="S16" s="17">
        <f t="shared" si="8"/>
        <v>0</v>
      </c>
      <c r="T16" s="17">
        <f t="shared" si="9"/>
        <v>0</v>
      </c>
      <c r="U16" s="17">
        <f t="shared" si="10"/>
        <v>0</v>
      </c>
      <c r="V16" s="17">
        <f t="shared" si="11"/>
        <v>0</v>
      </c>
      <c r="W16" s="17">
        <f t="shared" si="12"/>
        <v>0</v>
      </c>
      <c r="X16" s="17">
        <f t="shared" si="13"/>
        <v>0</v>
      </c>
      <c r="Y16" s="17">
        <f t="shared" si="14"/>
        <v>0</v>
      </c>
      <c r="Z16" s="17">
        <f t="shared" si="15"/>
        <v>0</v>
      </c>
      <c r="AA16" s="17">
        <f t="shared" si="16"/>
        <v>0</v>
      </c>
      <c r="AB16" s="17">
        <f t="shared" si="17"/>
        <v>0</v>
      </c>
      <c r="AC16" s="17">
        <f t="shared" si="18"/>
        <v>0</v>
      </c>
      <c r="AD16" s="17">
        <f t="shared" si="19"/>
        <v>14030.82191780822</v>
      </c>
      <c r="AE16" s="17">
        <f t="shared" si="20"/>
        <v>21250</v>
      </c>
      <c r="AF16" s="17">
        <f t="shared" si="21"/>
        <v>21250</v>
      </c>
      <c r="AG16" s="17">
        <f t="shared" si="22"/>
        <v>21250</v>
      </c>
      <c r="AH16" s="17">
        <f t="shared" si="23"/>
        <v>21250</v>
      </c>
      <c r="AI16" s="17">
        <f t="shared" si="24"/>
        <v>21250</v>
      </c>
      <c r="AJ16" s="17">
        <f t="shared" si="25"/>
        <v>21250</v>
      </c>
      <c r="AK16" s="17">
        <f t="shared" si="26"/>
        <v>21250</v>
      </c>
    </row>
    <row r="17" spans="1:37" x14ac:dyDescent="0.3">
      <c r="A17" s="28" t="s">
        <v>738</v>
      </c>
      <c r="B17" s="60">
        <v>92000</v>
      </c>
      <c r="C17" s="505"/>
      <c r="D17" s="505"/>
      <c r="E17" s="505"/>
      <c r="F17" s="505"/>
      <c r="G17" s="505"/>
      <c r="H17" s="505">
        <v>85000</v>
      </c>
      <c r="I17" s="41"/>
      <c r="J17" s="55">
        <v>41275</v>
      </c>
      <c r="K17" s="55"/>
      <c r="L17" s="515">
        <f t="shared" ref="L17:L25" si="28">IF((L$3-J17)/365 &gt;1,1,($L$3-J17)/365)</f>
        <v>-2.7397260273972603E-3</v>
      </c>
      <c r="M17" s="515">
        <f t="shared" ref="M17" si="29">IF((M$3-J17)/365 &gt;1,1,($M$3-J17)/365)</f>
        <v>0.99726027397260275</v>
      </c>
      <c r="N17" s="17">
        <f t="shared" si="3"/>
        <v>0</v>
      </c>
      <c r="O17" s="17">
        <f t="shared" si="4"/>
        <v>0</v>
      </c>
      <c r="P17" s="17">
        <f t="shared" si="5"/>
        <v>0</v>
      </c>
      <c r="Q17" s="17">
        <f t="shared" si="6"/>
        <v>0</v>
      </c>
      <c r="R17" s="17">
        <f t="shared" si="7"/>
        <v>0</v>
      </c>
      <c r="S17" s="17">
        <f t="shared" si="8"/>
        <v>0</v>
      </c>
      <c r="T17" s="17">
        <f t="shared" si="9"/>
        <v>0</v>
      </c>
      <c r="U17" s="17">
        <f t="shared" si="10"/>
        <v>0</v>
      </c>
      <c r="V17" s="17">
        <f t="shared" si="11"/>
        <v>0</v>
      </c>
      <c r="W17" s="17">
        <f t="shared" si="12"/>
        <v>0</v>
      </c>
      <c r="X17" s="17">
        <f t="shared" si="13"/>
        <v>0</v>
      </c>
      <c r="Y17" s="17">
        <f t="shared" si="14"/>
        <v>0</v>
      </c>
      <c r="Z17" s="17">
        <f t="shared" si="15"/>
        <v>0</v>
      </c>
      <c r="AA17" s="17">
        <f t="shared" si="16"/>
        <v>0</v>
      </c>
      <c r="AB17" s="17">
        <f t="shared" si="17"/>
        <v>0</v>
      </c>
      <c r="AC17" s="17">
        <f t="shared" si="18"/>
        <v>0</v>
      </c>
      <c r="AD17" s="17">
        <f t="shared" si="19"/>
        <v>0</v>
      </c>
      <c r="AE17" s="17">
        <f t="shared" si="20"/>
        <v>0</v>
      </c>
      <c r="AF17" s="17">
        <f t="shared" si="21"/>
        <v>0</v>
      </c>
      <c r="AG17" s="17">
        <f t="shared" si="22"/>
        <v>0</v>
      </c>
      <c r="AH17" s="17">
        <f t="shared" si="23"/>
        <v>21017.123287671235</v>
      </c>
      <c r="AI17" s="17">
        <f t="shared" si="24"/>
        <v>21250</v>
      </c>
      <c r="AJ17" s="17">
        <f t="shared" si="25"/>
        <v>21250</v>
      </c>
      <c r="AK17" s="17">
        <f t="shared" si="26"/>
        <v>21250</v>
      </c>
    </row>
    <row r="18" spans="1:37" x14ac:dyDescent="0.3">
      <c r="A18" s="28" t="s">
        <v>689</v>
      </c>
      <c r="B18" s="60">
        <v>60000</v>
      </c>
      <c r="C18" s="505"/>
      <c r="D18" s="505"/>
      <c r="E18" s="505"/>
      <c r="F18" s="505"/>
      <c r="G18" s="505">
        <v>25000</v>
      </c>
      <c r="H18" s="505">
        <v>25000</v>
      </c>
      <c r="I18" s="41"/>
      <c r="J18" s="55">
        <v>40909</v>
      </c>
      <c r="K18" s="55"/>
      <c r="L18" s="515">
        <f t="shared" si="28"/>
        <v>1</v>
      </c>
      <c r="M18" s="515">
        <f t="shared" ref="M18:M25" si="30">IF((M$3-J18)/365 &gt;1,1,0)</f>
        <v>1</v>
      </c>
      <c r="N18" s="17">
        <f t="shared" si="3"/>
        <v>0</v>
      </c>
      <c r="O18" s="17">
        <f t="shared" si="4"/>
        <v>0</v>
      </c>
      <c r="P18" s="17">
        <f t="shared" si="5"/>
        <v>0</v>
      </c>
      <c r="Q18" s="17">
        <f t="shared" si="6"/>
        <v>0</v>
      </c>
      <c r="R18" s="17">
        <f t="shared" si="7"/>
        <v>0</v>
      </c>
      <c r="S18" s="17">
        <f t="shared" si="8"/>
        <v>0</v>
      </c>
      <c r="T18" s="17">
        <f t="shared" si="9"/>
        <v>0</v>
      </c>
      <c r="U18" s="17">
        <f t="shared" si="10"/>
        <v>0</v>
      </c>
      <c r="V18" s="17">
        <f t="shared" si="11"/>
        <v>0</v>
      </c>
      <c r="W18" s="17">
        <f t="shared" si="12"/>
        <v>0</v>
      </c>
      <c r="X18" s="17">
        <f t="shared" si="13"/>
        <v>0</v>
      </c>
      <c r="Y18" s="17">
        <f t="shared" si="14"/>
        <v>0</v>
      </c>
      <c r="Z18" s="17">
        <f t="shared" si="15"/>
        <v>0</v>
      </c>
      <c r="AA18" s="17">
        <f t="shared" si="16"/>
        <v>0</v>
      </c>
      <c r="AB18" s="17">
        <f t="shared" si="17"/>
        <v>0</v>
      </c>
      <c r="AC18" s="17">
        <f t="shared" si="18"/>
        <v>0</v>
      </c>
      <c r="AD18" s="17">
        <f t="shared" si="19"/>
        <v>6250</v>
      </c>
      <c r="AE18" s="17">
        <f t="shared" si="20"/>
        <v>6250</v>
      </c>
      <c r="AF18" s="17">
        <f t="shared" si="21"/>
        <v>6250</v>
      </c>
      <c r="AG18" s="17">
        <f t="shared" si="22"/>
        <v>6250</v>
      </c>
      <c r="AH18" s="17">
        <f t="shared" si="23"/>
        <v>6250</v>
      </c>
      <c r="AI18" s="17">
        <f t="shared" si="24"/>
        <v>6250</v>
      </c>
      <c r="AJ18" s="17">
        <f t="shared" si="25"/>
        <v>6250</v>
      </c>
      <c r="AK18" s="17">
        <f t="shared" si="26"/>
        <v>6250</v>
      </c>
    </row>
    <row r="19" spans="1:37" x14ac:dyDescent="0.3">
      <c r="A19" s="28" t="s">
        <v>689</v>
      </c>
      <c r="B19" s="60">
        <v>60000</v>
      </c>
      <c r="C19" s="505"/>
      <c r="D19" s="505"/>
      <c r="E19" s="505"/>
      <c r="F19" s="505"/>
      <c r="G19" s="505">
        <v>25000</v>
      </c>
      <c r="H19" s="505">
        <v>25000</v>
      </c>
      <c r="I19" s="41"/>
      <c r="J19" s="55">
        <v>40909</v>
      </c>
      <c r="K19" s="55"/>
      <c r="L19" s="515">
        <f t="shared" si="28"/>
        <v>1</v>
      </c>
      <c r="M19" s="515">
        <f t="shared" si="30"/>
        <v>1</v>
      </c>
      <c r="N19" s="17">
        <f t="shared" si="3"/>
        <v>0</v>
      </c>
      <c r="O19" s="17">
        <f t="shared" si="4"/>
        <v>0</v>
      </c>
      <c r="P19" s="17">
        <f t="shared" si="5"/>
        <v>0</v>
      </c>
      <c r="Q19" s="17">
        <f t="shared" si="6"/>
        <v>0</v>
      </c>
      <c r="R19" s="17">
        <f t="shared" si="7"/>
        <v>0</v>
      </c>
      <c r="S19" s="17">
        <f t="shared" si="8"/>
        <v>0</v>
      </c>
      <c r="T19" s="17">
        <f t="shared" si="9"/>
        <v>0</v>
      </c>
      <c r="U19" s="17">
        <f t="shared" si="10"/>
        <v>0</v>
      </c>
      <c r="V19" s="17">
        <f t="shared" si="11"/>
        <v>0</v>
      </c>
      <c r="W19" s="17">
        <f t="shared" si="12"/>
        <v>0</v>
      </c>
      <c r="X19" s="17">
        <f t="shared" si="13"/>
        <v>0</v>
      </c>
      <c r="Y19" s="17">
        <f t="shared" si="14"/>
        <v>0</v>
      </c>
      <c r="Z19" s="17">
        <f t="shared" si="15"/>
        <v>0</v>
      </c>
      <c r="AA19" s="17">
        <f t="shared" si="16"/>
        <v>0</v>
      </c>
      <c r="AB19" s="17">
        <f t="shared" si="17"/>
        <v>0</v>
      </c>
      <c r="AC19" s="17">
        <f t="shared" si="18"/>
        <v>0</v>
      </c>
      <c r="AD19" s="17">
        <f t="shared" si="19"/>
        <v>6250</v>
      </c>
      <c r="AE19" s="17">
        <f t="shared" si="20"/>
        <v>6250</v>
      </c>
      <c r="AF19" s="17">
        <f t="shared" si="21"/>
        <v>6250</v>
      </c>
      <c r="AG19" s="17">
        <f t="shared" si="22"/>
        <v>6250</v>
      </c>
      <c r="AH19" s="17">
        <f t="shared" si="23"/>
        <v>6250</v>
      </c>
      <c r="AI19" s="17">
        <f t="shared" si="24"/>
        <v>6250</v>
      </c>
      <c r="AJ19" s="17">
        <f t="shared" si="25"/>
        <v>6250</v>
      </c>
      <c r="AK19" s="17">
        <f t="shared" si="26"/>
        <v>6250</v>
      </c>
    </row>
    <row r="20" spans="1:37" x14ac:dyDescent="0.3">
      <c r="A20" s="28" t="s">
        <v>689</v>
      </c>
      <c r="B20" s="60">
        <v>60000</v>
      </c>
      <c r="C20" s="505"/>
      <c r="D20" s="505"/>
      <c r="E20" s="505"/>
      <c r="F20" s="505"/>
      <c r="G20" s="505">
        <v>25000</v>
      </c>
      <c r="H20" s="505">
        <v>25000</v>
      </c>
      <c r="I20" s="41"/>
      <c r="J20" s="55">
        <v>40969</v>
      </c>
      <c r="K20" s="55"/>
      <c r="L20" s="515">
        <f t="shared" si="28"/>
        <v>0.83561643835616439</v>
      </c>
      <c r="M20" s="515">
        <f t="shared" si="30"/>
        <v>1</v>
      </c>
      <c r="N20" s="17">
        <f t="shared" si="3"/>
        <v>0</v>
      </c>
      <c r="O20" s="17">
        <f t="shared" si="4"/>
        <v>0</v>
      </c>
      <c r="P20" s="17">
        <f t="shared" si="5"/>
        <v>0</v>
      </c>
      <c r="Q20" s="17">
        <f t="shared" si="6"/>
        <v>0</v>
      </c>
      <c r="R20" s="17">
        <f t="shared" si="7"/>
        <v>0</v>
      </c>
      <c r="S20" s="17">
        <f t="shared" si="8"/>
        <v>0</v>
      </c>
      <c r="T20" s="17">
        <f t="shared" si="9"/>
        <v>0</v>
      </c>
      <c r="U20" s="17">
        <f t="shared" si="10"/>
        <v>0</v>
      </c>
      <c r="V20" s="17">
        <f t="shared" si="11"/>
        <v>0</v>
      </c>
      <c r="W20" s="17">
        <f t="shared" si="12"/>
        <v>0</v>
      </c>
      <c r="X20" s="17">
        <f t="shared" si="13"/>
        <v>0</v>
      </c>
      <c r="Y20" s="17">
        <f t="shared" si="14"/>
        <v>0</v>
      </c>
      <c r="Z20" s="17">
        <f t="shared" si="15"/>
        <v>0</v>
      </c>
      <c r="AA20" s="17">
        <f t="shared" si="16"/>
        <v>0</v>
      </c>
      <c r="AB20" s="17">
        <f t="shared" si="17"/>
        <v>0</v>
      </c>
      <c r="AC20" s="17">
        <f t="shared" si="18"/>
        <v>0</v>
      </c>
      <c r="AD20" s="17">
        <f t="shared" si="19"/>
        <v>2140.41095890411</v>
      </c>
      <c r="AE20" s="17">
        <f t="shared" si="20"/>
        <v>6250</v>
      </c>
      <c r="AF20" s="17">
        <f t="shared" si="21"/>
        <v>6250</v>
      </c>
      <c r="AG20" s="17">
        <f t="shared" si="22"/>
        <v>6250</v>
      </c>
      <c r="AH20" s="17">
        <f t="shared" si="23"/>
        <v>6250</v>
      </c>
      <c r="AI20" s="17">
        <f t="shared" si="24"/>
        <v>6250</v>
      </c>
      <c r="AJ20" s="17">
        <f t="shared" si="25"/>
        <v>6250</v>
      </c>
      <c r="AK20" s="17">
        <f t="shared" si="26"/>
        <v>6250</v>
      </c>
    </row>
    <row r="21" spans="1:37" x14ac:dyDescent="0.3">
      <c r="A21" s="28" t="s">
        <v>736</v>
      </c>
      <c r="B21" s="60">
        <v>110000</v>
      </c>
      <c r="C21" s="505"/>
      <c r="D21" s="505"/>
      <c r="E21" s="505"/>
      <c r="F21" s="505"/>
      <c r="G21" s="505"/>
      <c r="H21" s="505">
        <v>35000</v>
      </c>
      <c r="I21" s="41"/>
      <c r="J21" s="55">
        <v>41275</v>
      </c>
      <c r="K21" s="55"/>
      <c r="L21" s="515">
        <f t="shared" si="28"/>
        <v>-2.7397260273972603E-3</v>
      </c>
      <c r="M21" s="515">
        <f t="shared" ref="M21:M22" si="31">IF((M$3-J21)/365 &gt;1,1,($M$3-J21)/365)</f>
        <v>0.99726027397260275</v>
      </c>
      <c r="N21" s="17">
        <f t="shared" si="3"/>
        <v>0</v>
      </c>
      <c r="O21" s="17">
        <f t="shared" si="4"/>
        <v>0</v>
      </c>
      <c r="P21" s="17">
        <f t="shared" si="5"/>
        <v>0</v>
      </c>
      <c r="Q21" s="17">
        <f t="shared" si="6"/>
        <v>0</v>
      </c>
      <c r="R21" s="17">
        <f t="shared" si="7"/>
        <v>0</v>
      </c>
      <c r="S21" s="17">
        <f t="shared" si="8"/>
        <v>0</v>
      </c>
      <c r="T21" s="17">
        <f t="shared" si="9"/>
        <v>0</v>
      </c>
      <c r="U21" s="17">
        <f t="shared" si="10"/>
        <v>0</v>
      </c>
      <c r="V21" s="17">
        <f t="shared" si="11"/>
        <v>0</v>
      </c>
      <c r="W21" s="17">
        <f t="shared" si="12"/>
        <v>0</v>
      </c>
      <c r="X21" s="17">
        <f t="shared" si="13"/>
        <v>0</v>
      </c>
      <c r="Y21" s="17">
        <f t="shared" si="14"/>
        <v>0</v>
      </c>
      <c r="Z21" s="17">
        <f t="shared" si="15"/>
        <v>0</v>
      </c>
      <c r="AA21" s="17">
        <f t="shared" si="16"/>
        <v>0</v>
      </c>
      <c r="AB21" s="17">
        <f t="shared" si="17"/>
        <v>0</v>
      </c>
      <c r="AC21" s="17">
        <f t="shared" si="18"/>
        <v>0</v>
      </c>
      <c r="AD21" s="17">
        <f t="shared" si="19"/>
        <v>0</v>
      </c>
      <c r="AE21" s="17">
        <f t="shared" si="20"/>
        <v>0</v>
      </c>
      <c r="AF21" s="17">
        <f t="shared" si="21"/>
        <v>0</v>
      </c>
      <c r="AG21" s="17">
        <f t="shared" si="22"/>
        <v>0</v>
      </c>
      <c r="AH21" s="17">
        <f t="shared" si="23"/>
        <v>8654.1095890410961</v>
      </c>
      <c r="AI21" s="17">
        <f t="shared" si="24"/>
        <v>8750</v>
      </c>
      <c r="AJ21" s="17">
        <f t="shared" si="25"/>
        <v>8750</v>
      </c>
      <c r="AK21" s="17">
        <f t="shared" si="26"/>
        <v>8750</v>
      </c>
    </row>
    <row r="22" spans="1:37" x14ac:dyDescent="0.3">
      <c r="A22" s="28" t="s">
        <v>513</v>
      </c>
      <c r="B22" s="60">
        <v>80000</v>
      </c>
      <c r="C22" s="60"/>
      <c r="D22" s="60"/>
      <c r="E22" s="60">
        <v>5000</v>
      </c>
      <c r="F22" s="505"/>
      <c r="G22" s="505"/>
      <c r="H22" s="505"/>
      <c r="I22" s="41"/>
      <c r="J22" s="55">
        <v>41275</v>
      </c>
      <c r="K22" s="55"/>
      <c r="L22" s="515">
        <f t="shared" si="28"/>
        <v>-2.7397260273972603E-3</v>
      </c>
      <c r="M22" s="515">
        <f t="shared" si="31"/>
        <v>0.99726027397260275</v>
      </c>
      <c r="N22" s="17">
        <f t="shared" si="3"/>
        <v>0</v>
      </c>
      <c r="O22" s="17">
        <f t="shared" si="4"/>
        <v>0</v>
      </c>
      <c r="P22" s="17">
        <f t="shared" si="5"/>
        <v>0</v>
      </c>
      <c r="Q22" s="17">
        <f t="shared" si="6"/>
        <v>0</v>
      </c>
      <c r="R22" s="17">
        <f t="shared" si="7"/>
        <v>0</v>
      </c>
      <c r="S22" s="17">
        <f t="shared" si="8"/>
        <v>0</v>
      </c>
      <c r="T22" s="17">
        <f t="shared" si="9"/>
        <v>0</v>
      </c>
      <c r="U22" s="17">
        <f t="shared" si="10"/>
        <v>0</v>
      </c>
      <c r="V22" s="17">
        <f t="shared" si="11"/>
        <v>1236.3013698630139</v>
      </c>
      <c r="W22" s="17">
        <f t="shared" si="12"/>
        <v>1250</v>
      </c>
      <c r="X22" s="17">
        <f t="shared" si="13"/>
        <v>1250</v>
      </c>
      <c r="Y22" s="17">
        <f t="shared" si="14"/>
        <v>1250</v>
      </c>
      <c r="Z22" s="17">
        <f t="shared" si="15"/>
        <v>0</v>
      </c>
      <c r="AA22" s="17">
        <f t="shared" si="16"/>
        <v>0</v>
      </c>
      <c r="AB22" s="17">
        <f t="shared" si="17"/>
        <v>0</v>
      </c>
      <c r="AC22" s="17">
        <f t="shared" si="18"/>
        <v>0</v>
      </c>
      <c r="AD22" s="17">
        <f t="shared" si="19"/>
        <v>0</v>
      </c>
      <c r="AE22" s="17">
        <f t="shared" si="20"/>
        <v>0</v>
      </c>
      <c r="AF22" s="17">
        <f t="shared" si="21"/>
        <v>0</v>
      </c>
      <c r="AG22" s="17">
        <f t="shared" si="22"/>
        <v>0</v>
      </c>
      <c r="AH22" s="17">
        <f t="shared" si="23"/>
        <v>0</v>
      </c>
      <c r="AI22" s="17">
        <f t="shared" si="24"/>
        <v>0</v>
      </c>
      <c r="AJ22" s="17">
        <f t="shared" si="25"/>
        <v>0</v>
      </c>
      <c r="AK22" s="17">
        <f t="shared" si="26"/>
        <v>0</v>
      </c>
    </row>
    <row r="23" spans="1:37" x14ac:dyDescent="0.3">
      <c r="A23" s="28" t="s">
        <v>513</v>
      </c>
      <c r="B23" s="60">
        <v>80000</v>
      </c>
      <c r="C23" s="60"/>
      <c r="D23" s="60">
        <v>5000</v>
      </c>
      <c r="E23" s="60">
        <v>5000</v>
      </c>
      <c r="F23" s="505"/>
      <c r="G23" s="505"/>
      <c r="H23" s="505"/>
      <c r="I23" s="41"/>
      <c r="J23" s="55">
        <v>41091</v>
      </c>
      <c r="K23" s="55"/>
      <c r="L23" s="515">
        <f t="shared" si="28"/>
        <v>0.50136986301369868</v>
      </c>
      <c r="M23" s="515">
        <f t="shared" si="30"/>
        <v>1</v>
      </c>
      <c r="N23" s="17">
        <f t="shared" si="3"/>
        <v>0</v>
      </c>
      <c r="O23" s="17">
        <f t="shared" si="4"/>
        <v>0</v>
      </c>
      <c r="P23" s="17">
        <f t="shared" si="5"/>
        <v>0</v>
      </c>
      <c r="Q23" s="17">
        <f t="shared" si="6"/>
        <v>0</v>
      </c>
      <c r="R23" s="17">
        <f t="shared" si="7"/>
        <v>0</v>
      </c>
      <c r="S23" s="17">
        <f t="shared" si="8"/>
        <v>6.8493150684934001</v>
      </c>
      <c r="T23" s="17">
        <f t="shared" si="9"/>
        <v>1250</v>
      </c>
      <c r="U23" s="17">
        <f t="shared" si="10"/>
        <v>1250</v>
      </c>
      <c r="V23" s="17">
        <f t="shared" si="11"/>
        <v>1250</v>
      </c>
      <c r="W23" s="17">
        <f t="shared" si="12"/>
        <v>1250</v>
      </c>
      <c r="X23" s="17">
        <f t="shared" si="13"/>
        <v>1250</v>
      </c>
      <c r="Y23" s="17">
        <f t="shared" si="14"/>
        <v>1250</v>
      </c>
      <c r="Z23" s="17">
        <f t="shared" si="15"/>
        <v>0</v>
      </c>
      <c r="AA23" s="17">
        <f t="shared" si="16"/>
        <v>0</v>
      </c>
      <c r="AB23" s="17">
        <f t="shared" si="17"/>
        <v>0</v>
      </c>
      <c r="AC23" s="17">
        <f t="shared" si="18"/>
        <v>0</v>
      </c>
      <c r="AD23" s="17">
        <f t="shared" si="19"/>
        <v>0</v>
      </c>
      <c r="AE23" s="17">
        <f t="shared" si="20"/>
        <v>0</v>
      </c>
      <c r="AF23" s="17">
        <f t="shared" si="21"/>
        <v>0</v>
      </c>
      <c r="AG23" s="17">
        <f t="shared" si="22"/>
        <v>0</v>
      </c>
      <c r="AH23" s="17">
        <f t="shared" si="23"/>
        <v>0</v>
      </c>
      <c r="AI23" s="17">
        <f t="shared" si="24"/>
        <v>0</v>
      </c>
      <c r="AJ23" s="17">
        <f t="shared" si="25"/>
        <v>0</v>
      </c>
      <c r="AK23" s="17">
        <f t="shared" si="26"/>
        <v>0</v>
      </c>
    </row>
    <row r="24" spans="1:37" x14ac:dyDescent="0.3">
      <c r="A24" s="28" t="s">
        <v>522</v>
      </c>
      <c r="B24" s="60">
        <v>35000</v>
      </c>
      <c r="C24" s="505"/>
      <c r="D24" s="505"/>
      <c r="E24" s="505"/>
      <c r="F24" s="505"/>
      <c r="G24" s="505"/>
      <c r="H24" s="505"/>
      <c r="I24" s="41"/>
      <c r="J24" s="55">
        <v>40940</v>
      </c>
      <c r="K24" s="55"/>
      <c r="L24" s="515">
        <f t="shared" si="28"/>
        <v>0.91506849315068495</v>
      </c>
      <c r="M24" s="515">
        <f t="shared" si="30"/>
        <v>1</v>
      </c>
      <c r="N24" s="17">
        <f t="shared" si="3"/>
        <v>0</v>
      </c>
      <c r="O24" s="17">
        <f t="shared" si="4"/>
        <v>0</v>
      </c>
      <c r="P24" s="17">
        <f t="shared" si="5"/>
        <v>0</v>
      </c>
      <c r="Q24" s="17">
        <f t="shared" si="6"/>
        <v>0</v>
      </c>
      <c r="R24" s="17">
        <f t="shared" si="7"/>
        <v>0</v>
      </c>
      <c r="S24" s="17">
        <f t="shared" si="8"/>
        <v>0</v>
      </c>
      <c r="T24" s="17">
        <f t="shared" si="9"/>
        <v>0</v>
      </c>
      <c r="U24" s="17">
        <f t="shared" si="10"/>
        <v>0</v>
      </c>
      <c r="V24" s="17">
        <f t="shared" si="11"/>
        <v>0</v>
      </c>
      <c r="W24" s="17">
        <f t="shared" si="12"/>
        <v>0</v>
      </c>
      <c r="X24" s="17">
        <f t="shared" si="13"/>
        <v>0</v>
      </c>
      <c r="Y24" s="17">
        <f t="shared" si="14"/>
        <v>0</v>
      </c>
      <c r="Z24" s="17">
        <f t="shared" si="15"/>
        <v>0</v>
      </c>
      <c r="AA24" s="17">
        <f t="shared" si="16"/>
        <v>0</v>
      </c>
      <c r="AB24" s="17">
        <f t="shared" si="17"/>
        <v>0</v>
      </c>
      <c r="AC24" s="17">
        <f t="shared" si="18"/>
        <v>0</v>
      </c>
      <c r="AD24" s="17">
        <f t="shared" si="19"/>
        <v>0</v>
      </c>
      <c r="AE24" s="17">
        <f t="shared" si="20"/>
        <v>0</v>
      </c>
      <c r="AF24" s="17">
        <f t="shared" si="21"/>
        <v>0</v>
      </c>
      <c r="AG24" s="17">
        <f t="shared" si="22"/>
        <v>0</v>
      </c>
      <c r="AH24" s="17">
        <f t="shared" si="23"/>
        <v>0</v>
      </c>
      <c r="AI24" s="17">
        <f t="shared" si="24"/>
        <v>0</v>
      </c>
      <c r="AJ24" s="17">
        <f t="shared" si="25"/>
        <v>0</v>
      </c>
      <c r="AK24" s="17">
        <f t="shared" si="26"/>
        <v>0</v>
      </c>
    </row>
    <row r="25" spans="1:37" x14ac:dyDescent="0.3">
      <c r="A25" s="28" t="s">
        <v>522</v>
      </c>
      <c r="B25" s="60">
        <v>35000</v>
      </c>
      <c r="C25" s="505"/>
      <c r="D25" s="505"/>
      <c r="E25" s="505"/>
      <c r="F25" s="505"/>
      <c r="G25" s="505"/>
      <c r="H25" s="505"/>
      <c r="I25" s="41"/>
      <c r="J25" s="55">
        <v>41091</v>
      </c>
      <c r="K25" s="55"/>
      <c r="L25" s="515">
        <f t="shared" si="28"/>
        <v>0.50136986301369868</v>
      </c>
      <c r="M25" s="515">
        <f t="shared" si="30"/>
        <v>1</v>
      </c>
      <c r="N25" s="17">
        <f t="shared" si="3"/>
        <v>0</v>
      </c>
      <c r="O25" s="17">
        <f t="shared" si="4"/>
        <v>0</v>
      </c>
      <c r="P25" s="17">
        <f t="shared" si="5"/>
        <v>0</v>
      </c>
      <c r="Q25" s="17">
        <f t="shared" si="6"/>
        <v>0</v>
      </c>
      <c r="R25" s="17">
        <f t="shared" si="7"/>
        <v>0</v>
      </c>
      <c r="S25" s="17">
        <f t="shared" si="8"/>
        <v>0</v>
      </c>
      <c r="T25" s="17">
        <f t="shared" si="9"/>
        <v>0</v>
      </c>
      <c r="U25" s="17">
        <f t="shared" si="10"/>
        <v>0</v>
      </c>
      <c r="V25" s="17">
        <f t="shared" si="11"/>
        <v>0</v>
      </c>
      <c r="W25" s="17">
        <f t="shared" si="12"/>
        <v>0</v>
      </c>
      <c r="X25" s="17">
        <f t="shared" si="13"/>
        <v>0</v>
      </c>
      <c r="Y25" s="17">
        <f t="shared" si="14"/>
        <v>0</v>
      </c>
      <c r="Z25" s="17">
        <f t="shared" si="15"/>
        <v>0</v>
      </c>
      <c r="AA25" s="17">
        <f t="shared" si="16"/>
        <v>0</v>
      </c>
      <c r="AB25" s="17">
        <f t="shared" si="17"/>
        <v>0</v>
      </c>
      <c r="AC25" s="17">
        <f t="shared" si="18"/>
        <v>0</v>
      </c>
      <c r="AD25" s="17">
        <f t="shared" si="19"/>
        <v>0</v>
      </c>
      <c r="AE25" s="17">
        <f t="shared" si="20"/>
        <v>0</v>
      </c>
      <c r="AF25" s="17">
        <f t="shared" si="21"/>
        <v>0</v>
      </c>
      <c r="AG25" s="17">
        <f t="shared" si="22"/>
        <v>0</v>
      </c>
      <c r="AH25" s="17">
        <f t="shared" si="23"/>
        <v>0</v>
      </c>
      <c r="AI25" s="17">
        <f t="shared" si="24"/>
        <v>0</v>
      </c>
      <c r="AJ25" s="17">
        <f t="shared" si="25"/>
        <v>0</v>
      </c>
      <c r="AK25" s="17">
        <f t="shared" si="26"/>
        <v>0</v>
      </c>
    </row>
    <row r="26" spans="1:37" x14ac:dyDescent="0.3">
      <c r="A26" s="28" t="s">
        <v>739</v>
      </c>
      <c r="B26" s="60">
        <v>92000</v>
      </c>
      <c r="C26" s="505"/>
      <c r="D26" s="505"/>
      <c r="E26" s="505"/>
      <c r="F26" s="505"/>
      <c r="G26" s="505"/>
      <c r="H26" s="505">
        <v>85000</v>
      </c>
      <c r="I26" s="41"/>
      <c r="J26" s="55">
        <v>41275</v>
      </c>
      <c r="K26" s="55"/>
      <c r="L26" s="514" t="s">
        <v>56</v>
      </c>
      <c r="M26" s="515">
        <f>IF((M$3-J26)/365 &gt;1,1,($M$3-J26)/365)</f>
        <v>0.99726027397260275</v>
      </c>
      <c r="N26" s="17">
        <f t="shared" si="3"/>
        <v>0</v>
      </c>
      <c r="O26" s="17">
        <f t="shared" si="4"/>
        <v>0</v>
      </c>
      <c r="P26" s="17">
        <f t="shared" si="5"/>
        <v>0</v>
      </c>
      <c r="Q26" s="17">
        <f t="shared" si="6"/>
        <v>0</v>
      </c>
      <c r="R26" s="17">
        <f t="shared" si="7"/>
        <v>0</v>
      </c>
      <c r="S26" s="17">
        <f t="shared" si="8"/>
        <v>0</v>
      </c>
      <c r="T26" s="17">
        <f t="shared" si="9"/>
        <v>0</v>
      </c>
      <c r="U26" s="17">
        <f t="shared" si="10"/>
        <v>0</v>
      </c>
      <c r="V26" s="17">
        <f t="shared" si="11"/>
        <v>0</v>
      </c>
      <c r="W26" s="17">
        <f t="shared" si="12"/>
        <v>0</v>
      </c>
      <c r="X26" s="17">
        <f t="shared" si="13"/>
        <v>0</v>
      </c>
      <c r="Y26" s="17">
        <f t="shared" si="14"/>
        <v>0</v>
      </c>
      <c r="Z26" s="17">
        <f t="shared" si="15"/>
        <v>0</v>
      </c>
      <c r="AA26" s="17">
        <f t="shared" si="16"/>
        <v>0</v>
      </c>
      <c r="AB26" s="17">
        <f t="shared" si="17"/>
        <v>0</v>
      </c>
      <c r="AC26" s="17">
        <f t="shared" si="18"/>
        <v>0</v>
      </c>
      <c r="AD26" s="17">
        <f t="shared" si="19"/>
        <v>0</v>
      </c>
      <c r="AE26" s="17">
        <f t="shared" si="20"/>
        <v>0</v>
      </c>
      <c r="AF26" s="17">
        <f t="shared" si="21"/>
        <v>0</v>
      </c>
      <c r="AG26" s="17">
        <f t="shared" si="22"/>
        <v>0</v>
      </c>
      <c r="AH26" s="17">
        <f t="shared" si="23"/>
        <v>21017.123287671235</v>
      </c>
      <c r="AI26" s="17">
        <f t="shared" si="24"/>
        <v>21250</v>
      </c>
      <c r="AJ26" s="17">
        <f t="shared" si="25"/>
        <v>21250</v>
      </c>
      <c r="AK26" s="17">
        <f t="shared" si="26"/>
        <v>21250</v>
      </c>
    </row>
    <row r="27" spans="1:37" x14ac:dyDescent="0.3">
      <c r="A27" s="28" t="s">
        <v>740</v>
      </c>
      <c r="B27" s="60">
        <v>92000</v>
      </c>
      <c r="C27" s="505"/>
      <c r="D27" s="505"/>
      <c r="E27" s="505"/>
      <c r="F27" s="505"/>
      <c r="G27" s="505"/>
      <c r="H27" s="505">
        <v>85000</v>
      </c>
      <c r="I27" s="41"/>
      <c r="J27" s="55">
        <v>41365</v>
      </c>
      <c r="K27" s="55"/>
      <c r="L27" s="55"/>
      <c r="M27" s="515">
        <f t="shared" ref="M27:M52" si="32">IF((M$3-J27)/365 &gt;1,1,($M$3-J27)/365)</f>
        <v>0.75068493150684934</v>
      </c>
      <c r="N27" s="17">
        <f t="shared" si="3"/>
        <v>0</v>
      </c>
      <c r="O27" s="17">
        <f t="shared" si="4"/>
        <v>0</v>
      </c>
      <c r="P27" s="17">
        <f t="shared" si="5"/>
        <v>0</v>
      </c>
      <c r="Q27" s="17">
        <f t="shared" si="6"/>
        <v>0</v>
      </c>
      <c r="R27" s="17">
        <f t="shared" si="7"/>
        <v>0</v>
      </c>
      <c r="S27" s="17">
        <f t="shared" si="8"/>
        <v>0</v>
      </c>
      <c r="T27" s="17">
        <f t="shared" si="9"/>
        <v>0</v>
      </c>
      <c r="U27" s="17">
        <f t="shared" si="10"/>
        <v>0</v>
      </c>
      <c r="V27" s="17">
        <f t="shared" si="11"/>
        <v>0</v>
      </c>
      <c r="W27" s="17">
        <f t="shared" si="12"/>
        <v>0</v>
      </c>
      <c r="X27" s="17">
        <f t="shared" si="13"/>
        <v>0</v>
      </c>
      <c r="Y27" s="17">
        <f t="shared" si="14"/>
        <v>0</v>
      </c>
      <c r="Z27" s="17">
        <f t="shared" si="15"/>
        <v>0</v>
      </c>
      <c r="AA27" s="17">
        <f t="shared" si="16"/>
        <v>0</v>
      </c>
      <c r="AB27" s="17">
        <f t="shared" si="17"/>
        <v>0</v>
      </c>
      <c r="AC27" s="17">
        <f t="shared" si="18"/>
        <v>0</v>
      </c>
      <c r="AD27" s="17">
        <f t="shared" si="19"/>
        <v>0</v>
      </c>
      <c r="AE27" s="17">
        <f t="shared" si="20"/>
        <v>0</v>
      </c>
      <c r="AF27" s="17">
        <f t="shared" si="21"/>
        <v>0</v>
      </c>
      <c r="AG27" s="17">
        <f t="shared" si="22"/>
        <v>0</v>
      </c>
      <c r="AH27" s="17">
        <f t="shared" si="23"/>
        <v>58.219178082193899</v>
      </c>
      <c r="AI27" s="17">
        <f t="shared" si="24"/>
        <v>21250</v>
      </c>
      <c r="AJ27" s="17">
        <f t="shared" si="25"/>
        <v>21250</v>
      </c>
      <c r="AK27" s="17">
        <f t="shared" si="26"/>
        <v>21250</v>
      </c>
    </row>
    <row r="28" spans="1:37" x14ac:dyDescent="0.3">
      <c r="A28" s="28" t="s">
        <v>741</v>
      </c>
      <c r="B28" s="60">
        <v>92000</v>
      </c>
      <c r="C28" s="505"/>
      <c r="D28" s="505"/>
      <c r="E28" s="505"/>
      <c r="F28" s="505"/>
      <c r="G28" s="505"/>
      <c r="H28" s="505">
        <v>85000</v>
      </c>
      <c r="I28" s="41"/>
      <c r="J28" s="55">
        <v>41365</v>
      </c>
      <c r="K28" s="55"/>
      <c r="L28" s="55"/>
      <c r="M28" s="515">
        <f t="shared" si="32"/>
        <v>0.75068493150684934</v>
      </c>
      <c r="N28" s="17">
        <f t="shared" si="3"/>
        <v>0</v>
      </c>
      <c r="O28" s="17">
        <f t="shared" si="4"/>
        <v>0</v>
      </c>
      <c r="P28" s="17">
        <f t="shared" si="5"/>
        <v>0</v>
      </c>
      <c r="Q28" s="17">
        <f t="shared" si="6"/>
        <v>0</v>
      </c>
      <c r="R28" s="17">
        <f t="shared" si="7"/>
        <v>0</v>
      </c>
      <c r="S28" s="17">
        <f t="shared" si="8"/>
        <v>0</v>
      </c>
      <c r="T28" s="17">
        <f t="shared" si="9"/>
        <v>0</v>
      </c>
      <c r="U28" s="17">
        <f t="shared" si="10"/>
        <v>0</v>
      </c>
      <c r="V28" s="17">
        <f t="shared" si="11"/>
        <v>0</v>
      </c>
      <c r="W28" s="17">
        <f t="shared" si="12"/>
        <v>0</v>
      </c>
      <c r="X28" s="17">
        <f t="shared" si="13"/>
        <v>0</v>
      </c>
      <c r="Y28" s="17">
        <f t="shared" si="14"/>
        <v>0</v>
      </c>
      <c r="Z28" s="17">
        <f t="shared" si="15"/>
        <v>0</v>
      </c>
      <c r="AA28" s="17">
        <f t="shared" si="16"/>
        <v>0</v>
      </c>
      <c r="AB28" s="17">
        <f t="shared" si="17"/>
        <v>0</v>
      </c>
      <c r="AC28" s="17">
        <f t="shared" si="18"/>
        <v>0</v>
      </c>
      <c r="AD28" s="17">
        <f t="shared" si="19"/>
        <v>0</v>
      </c>
      <c r="AE28" s="17">
        <f t="shared" si="20"/>
        <v>0</v>
      </c>
      <c r="AF28" s="17">
        <f t="shared" si="21"/>
        <v>0</v>
      </c>
      <c r="AG28" s="17">
        <f t="shared" si="22"/>
        <v>0</v>
      </c>
      <c r="AH28" s="17">
        <f t="shared" si="23"/>
        <v>58.219178082193899</v>
      </c>
      <c r="AI28" s="17">
        <f t="shared" si="24"/>
        <v>21250</v>
      </c>
      <c r="AJ28" s="17">
        <f t="shared" si="25"/>
        <v>21250</v>
      </c>
      <c r="AK28" s="17">
        <f t="shared" si="26"/>
        <v>21250</v>
      </c>
    </row>
    <row r="29" spans="1:37" x14ac:dyDescent="0.3">
      <c r="A29" s="28" t="s">
        <v>742</v>
      </c>
      <c r="B29" s="60">
        <f>131000+21000</f>
        <v>152000</v>
      </c>
      <c r="C29" s="505"/>
      <c r="D29" s="505"/>
      <c r="E29" s="505"/>
      <c r="F29" s="505"/>
      <c r="G29" s="505"/>
      <c r="H29" s="505">
        <v>99000</v>
      </c>
      <c r="I29" s="41"/>
      <c r="J29" s="55">
        <v>41395</v>
      </c>
      <c r="K29" s="55"/>
      <c r="L29" s="55"/>
      <c r="M29" s="515">
        <f t="shared" si="32"/>
        <v>0.66849315068493154</v>
      </c>
      <c r="N29" s="17">
        <f t="shared" si="3"/>
        <v>0</v>
      </c>
      <c r="O29" s="17">
        <f t="shared" si="4"/>
        <v>0</v>
      </c>
      <c r="P29" s="17">
        <f t="shared" si="5"/>
        <v>0</v>
      </c>
      <c r="Q29" s="17">
        <f t="shared" si="6"/>
        <v>0</v>
      </c>
      <c r="R29" s="17">
        <f t="shared" si="7"/>
        <v>0</v>
      </c>
      <c r="S29" s="17">
        <f t="shared" si="8"/>
        <v>0</v>
      </c>
      <c r="T29" s="17">
        <f t="shared" si="9"/>
        <v>0</v>
      </c>
      <c r="U29" s="17">
        <f t="shared" si="10"/>
        <v>0</v>
      </c>
      <c r="V29" s="17">
        <f t="shared" si="11"/>
        <v>0</v>
      </c>
      <c r="W29" s="17">
        <f t="shared" si="12"/>
        <v>0</v>
      </c>
      <c r="X29" s="17">
        <f t="shared" si="13"/>
        <v>0</v>
      </c>
      <c r="Y29" s="17">
        <f t="shared" si="14"/>
        <v>0</v>
      </c>
      <c r="Z29" s="17">
        <f t="shared" si="15"/>
        <v>0</v>
      </c>
      <c r="AA29" s="17">
        <f t="shared" si="16"/>
        <v>0</v>
      </c>
      <c r="AB29" s="17">
        <f t="shared" si="17"/>
        <v>0</v>
      </c>
      <c r="AC29" s="17">
        <f t="shared" si="18"/>
        <v>0</v>
      </c>
      <c r="AD29" s="17">
        <f t="shared" si="19"/>
        <v>0</v>
      </c>
      <c r="AE29" s="17">
        <f t="shared" si="20"/>
        <v>0</v>
      </c>
      <c r="AF29" s="17">
        <f t="shared" si="21"/>
        <v>0</v>
      </c>
      <c r="AG29" s="17">
        <f t="shared" si="22"/>
        <v>0</v>
      </c>
      <c r="AH29" s="17">
        <f t="shared" si="23"/>
        <v>0</v>
      </c>
      <c r="AI29" s="17">
        <f t="shared" si="24"/>
        <v>16680.821917808222</v>
      </c>
      <c r="AJ29" s="17">
        <f t="shared" si="25"/>
        <v>24750</v>
      </c>
      <c r="AK29" s="17">
        <f t="shared" si="26"/>
        <v>24750</v>
      </c>
    </row>
    <row r="30" spans="1:37" x14ac:dyDescent="0.3">
      <c r="A30" s="28" t="s">
        <v>743</v>
      </c>
      <c r="B30" s="60">
        <f>131000+21000</f>
        <v>152000</v>
      </c>
      <c r="C30" s="505"/>
      <c r="D30" s="505"/>
      <c r="E30" s="505"/>
      <c r="F30" s="505"/>
      <c r="G30" s="505"/>
      <c r="H30" s="505">
        <v>99000</v>
      </c>
      <c r="I30" s="41"/>
      <c r="J30" s="55">
        <v>41395</v>
      </c>
      <c r="K30" s="55"/>
      <c r="L30" s="55"/>
      <c r="M30" s="515">
        <f t="shared" si="32"/>
        <v>0.66849315068493154</v>
      </c>
      <c r="N30" s="17">
        <f t="shared" si="3"/>
        <v>0</v>
      </c>
      <c r="O30" s="17">
        <f t="shared" si="4"/>
        <v>0</v>
      </c>
      <c r="P30" s="17">
        <f t="shared" si="5"/>
        <v>0</v>
      </c>
      <c r="Q30" s="17">
        <f t="shared" si="6"/>
        <v>0</v>
      </c>
      <c r="R30" s="17">
        <f t="shared" si="7"/>
        <v>0</v>
      </c>
      <c r="S30" s="17">
        <f t="shared" si="8"/>
        <v>0</v>
      </c>
      <c r="T30" s="17">
        <f t="shared" si="9"/>
        <v>0</v>
      </c>
      <c r="U30" s="17">
        <f t="shared" si="10"/>
        <v>0</v>
      </c>
      <c r="V30" s="17">
        <f t="shared" si="11"/>
        <v>0</v>
      </c>
      <c r="W30" s="17">
        <f t="shared" si="12"/>
        <v>0</v>
      </c>
      <c r="X30" s="17">
        <f t="shared" si="13"/>
        <v>0</v>
      </c>
      <c r="Y30" s="17">
        <f t="shared" si="14"/>
        <v>0</v>
      </c>
      <c r="Z30" s="17">
        <f t="shared" si="15"/>
        <v>0</v>
      </c>
      <c r="AA30" s="17">
        <f t="shared" si="16"/>
        <v>0</v>
      </c>
      <c r="AB30" s="17">
        <f t="shared" si="17"/>
        <v>0</v>
      </c>
      <c r="AC30" s="17">
        <f t="shared" si="18"/>
        <v>0</v>
      </c>
      <c r="AD30" s="17">
        <f t="shared" si="19"/>
        <v>0</v>
      </c>
      <c r="AE30" s="17">
        <f t="shared" si="20"/>
        <v>0</v>
      </c>
      <c r="AF30" s="17">
        <f t="shared" si="21"/>
        <v>0</v>
      </c>
      <c r="AG30" s="17">
        <f t="shared" si="22"/>
        <v>0</v>
      </c>
      <c r="AH30" s="17">
        <f t="shared" si="23"/>
        <v>0</v>
      </c>
      <c r="AI30" s="17">
        <f t="shared" si="24"/>
        <v>16680.821917808222</v>
      </c>
      <c r="AJ30" s="17">
        <f t="shared" si="25"/>
        <v>24750</v>
      </c>
      <c r="AK30" s="17">
        <f t="shared" si="26"/>
        <v>24750</v>
      </c>
    </row>
    <row r="31" spans="1:37" x14ac:dyDescent="0.3">
      <c r="A31" s="28" t="s">
        <v>744</v>
      </c>
      <c r="B31" s="60">
        <f>147000+30000</f>
        <v>177000</v>
      </c>
      <c r="C31" s="505"/>
      <c r="D31" s="505"/>
      <c r="E31" s="505"/>
      <c r="F31" s="505"/>
      <c r="G31" s="505"/>
      <c r="H31" s="505">
        <v>115000</v>
      </c>
      <c r="I31" s="41"/>
      <c r="J31" s="55">
        <v>41275</v>
      </c>
      <c r="K31" s="55"/>
      <c r="L31" s="55"/>
      <c r="M31" s="515">
        <f t="shared" si="32"/>
        <v>0.99726027397260275</v>
      </c>
      <c r="N31" s="17">
        <f t="shared" si="3"/>
        <v>0</v>
      </c>
      <c r="O31" s="17">
        <f t="shared" si="4"/>
        <v>0</v>
      </c>
      <c r="P31" s="17">
        <f t="shared" si="5"/>
        <v>0</v>
      </c>
      <c r="Q31" s="17">
        <f t="shared" si="6"/>
        <v>0</v>
      </c>
      <c r="R31" s="17">
        <f t="shared" si="7"/>
        <v>0</v>
      </c>
      <c r="S31" s="17">
        <f t="shared" si="8"/>
        <v>0</v>
      </c>
      <c r="T31" s="17">
        <f t="shared" si="9"/>
        <v>0</v>
      </c>
      <c r="U31" s="17">
        <f t="shared" si="10"/>
        <v>0</v>
      </c>
      <c r="V31" s="17">
        <f t="shared" si="11"/>
        <v>0</v>
      </c>
      <c r="W31" s="17">
        <f t="shared" si="12"/>
        <v>0</v>
      </c>
      <c r="X31" s="17">
        <f t="shared" si="13"/>
        <v>0</v>
      </c>
      <c r="Y31" s="17">
        <f t="shared" si="14"/>
        <v>0</v>
      </c>
      <c r="Z31" s="17">
        <f t="shared" si="15"/>
        <v>0</v>
      </c>
      <c r="AA31" s="17">
        <f t="shared" si="16"/>
        <v>0</v>
      </c>
      <c r="AB31" s="17">
        <f t="shared" si="17"/>
        <v>0</v>
      </c>
      <c r="AC31" s="17">
        <f t="shared" si="18"/>
        <v>0</v>
      </c>
      <c r="AD31" s="17">
        <f t="shared" si="19"/>
        <v>0</v>
      </c>
      <c r="AE31" s="17">
        <f t="shared" si="20"/>
        <v>0</v>
      </c>
      <c r="AF31" s="17">
        <f t="shared" si="21"/>
        <v>0</v>
      </c>
      <c r="AG31" s="17">
        <f t="shared" si="22"/>
        <v>0</v>
      </c>
      <c r="AH31" s="17">
        <f t="shared" si="23"/>
        <v>28434.931506849316</v>
      </c>
      <c r="AI31" s="17">
        <f t="shared" si="24"/>
        <v>28750</v>
      </c>
      <c r="AJ31" s="17">
        <f t="shared" si="25"/>
        <v>28750</v>
      </c>
      <c r="AK31" s="17">
        <f t="shared" si="26"/>
        <v>28750</v>
      </c>
    </row>
    <row r="32" spans="1:37" x14ac:dyDescent="0.3">
      <c r="A32" s="28" t="s">
        <v>745</v>
      </c>
      <c r="B32" s="60">
        <f>69000-3750</f>
        <v>65250</v>
      </c>
      <c r="C32" s="505"/>
      <c r="D32" s="505"/>
      <c r="E32" s="505"/>
      <c r="F32" s="505"/>
      <c r="G32" s="505"/>
      <c r="H32" s="505">
        <v>70000</v>
      </c>
      <c r="I32" s="41"/>
      <c r="J32" s="55">
        <v>41275</v>
      </c>
      <c r="K32" s="55"/>
      <c r="L32" s="55"/>
      <c r="M32" s="515">
        <f t="shared" si="32"/>
        <v>0.99726027397260275</v>
      </c>
      <c r="N32" s="17">
        <f t="shared" si="3"/>
        <v>0</v>
      </c>
      <c r="O32" s="17">
        <f t="shared" si="4"/>
        <v>0</v>
      </c>
      <c r="P32" s="17">
        <f t="shared" si="5"/>
        <v>0</v>
      </c>
      <c r="Q32" s="17">
        <f t="shared" si="6"/>
        <v>0</v>
      </c>
      <c r="R32" s="17">
        <f t="shared" si="7"/>
        <v>0</v>
      </c>
      <c r="S32" s="17">
        <f t="shared" si="8"/>
        <v>0</v>
      </c>
      <c r="T32" s="17">
        <f t="shared" si="9"/>
        <v>0</v>
      </c>
      <c r="U32" s="17">
        <f t="shared" si="10"/>
        <v>0</v>
      </c>
      <c r="V32" s="17">
        <f t="shared" si="11"/>
        <v>0</v>
      </c>
      <c r="W32" s="17">
        <f t="shared" si="12"/>
        <v>0</v>
      </c>
      <c r="X32" s="17">
        <f t="shared" si="13"/>
        <v>0</v>
      </c>
      <c r="Y32" s="17">
        <f t="shared" si="14"/>
        <v>0</v>
      </c>
      <c r="Z32" s="17">
        <f t="shared" si="15"/>
        <v>0</v>
      </c>
      <c r="AA32" s="17">
        <f t="shared" si="16"/>
        <v>0</v>
      </c>
      <c r="AB32" s="17">
        <f t="shared" si="17"/>
        <v>0</v>
      </c>
      <c r="AC32" s="17">
        <f t="shared" si="18"/>
        <v>0</v>
      </c>
      <c r="AD32" s="17">
        <f t="shared" si="19"/>
        <v>0</v>
      </c>
      <c r="AE32" s="17">
        <f t="shared" si="20"/>
        <v>0</v>
      </c>
      <c r="AF32" s="17">
        <f t="shared" si="21"/>
        <v>0</v>
      </c>
      <c r="AG32" s="17">
        <f t="shared" si="22"/>
        <v>0</v>
      </c>
      <c r="AH32" s="17">
        <f t="shared" si="23"/>
        <v>17308.219178082192</v>
      </c>
      <c r="AI32" s="17">
        <f t="shared" si="24"/>
        <v>17500</v>
      </c>
      <c r="AJ32" s="17">
        <f t="shared" si="25"/>
        <v>17500</v>
      </c>
      <c r="AK32" s="17">
        <f t="shared" si="26"/>
        <v>17500</v>
      </c>
    </row>
    <row r="33" spans="1:37" x14ac:dyDescent="0.3">
      <c r="A33" s="28" t="s">
        <v>689</v>
      </c>
      <c r="B33" s="60">
        <v>60000</v>
      </c>
      <c r="C33" s="505"/>
      <c r="D33" s="505"/>
      <c r="E33" s="505"/>
      <c r="F33" s="505"/>
      <c r="G33" s="505"/>
      <c r="H33" s="505">
        <v>25000</v>
      </c>
      <c r="I33" s="41"/>
      <c r="J33" s="55">
        <v>41275</v>
      </c>
      <c r="K33" s="55"/>
      <c r="L33" s="55"/>
      <c r="M33" s="515">
        <f t="shared" si="32"/>
        <v>0.99726027397260275</v>
      </c>
      <c r="N33" s="17">
        <f t="shared" si="3"/>
        <v>0</v>
      </c>
      <c r="O33" s="17">
        <f t="shared" si="4"/>
        <v>0</v>
      </c>
      <c r="P33" s="17">
        <f t="shared" si="5"/>
        <v>0</v>
      </c>
      <c r="Q33" s="17">
        <f t="shared" si="6"/>
        <v>0</v>
      </c>
      <c r="R33" s="17">
        <f t="shared" si="7"/>
        <v>0</v>
      </c>
      <c r="S33" s="17">
        <f t="shared" si="8"/>
        <v>0</v>
      </c>
      <c r="T33" s="17">
        <f t="shared" si="9"/>
        <v>0</v>
      </c>
      <c r="U33" s="17">
        <f t="shared" si="10"/>
        <v>0</v>
      </c>
      <c r="V33" s="17">
        <f t="shared" si="11"/>
        <v>0</v>
      </c>
      <c r="W33" s="17">
        <f t="shared" si="12"/>
        <v>0</v>
      </c>
      <c r="X33" s="17">
        <f t="shared" si="13"/>
        <v>0</v>
      </c>
      <c r="Y33" s="17">
        <f t="shared" si="14"/>
        <v>0</v>
      </c>
      <c r="Z33" s="17">
        <f t="shared" si="15"/>
        <v>0</v>
      </c>
      <c r="AA33" s="17">
        <f t="shared" si="16"/>
        <v>0</v>
      </c>
      <c r="AB33" s="17">
        <f t="shared" si="17"/>
        <v>0</v>
      </c>
      <c r="AC33" s="17">
        <f t="shared" si="18"/>
        <v>0</v>
      </c>
      <c r="AD33" s="17">
        <f t="shared" si="19"/>
        <v>0</v>
      </c>
      <c r="AE33" s="17">
        <f t="shared" si="20"/>
        <v>0</v>
      </c>
      <c r="AF33" s="17">
        <f t="shared" si="21"/>
        <v>0</v>
      </c>
      <c r="AG33" s="17">
        <f t="shared" si="22"/>
        <v>0</v>
      </c>
      <c r="AH33" s="17">
        <f t="shared" si="23"/>
        <v>6181.5068493150684</v>
      </c>
      <c r="AI33" s="17">
        <f t="shared" si="24"/>
        <v>6250</v>
      </c>
      <c r="AJ33" s="17">
        <f t="shared" si="25"/>
        <v>6250</v>
      </c>
      <c r="AK33" s="17">
        <f t="shared" si="26"/>
        <v>6250</v>
      </c>
    </row>
    <row r="34" spans="1:37" x14ac:dyDescent="0.3">
      <c r="A34" s="28" t="s">
        <v>689</v>
      </c>
      <c r="B34" s="60">
        <v>60000</v>
      </c>
      <c r="C34" s="505"/>
      <c r="D34" s="505"/>
      <c r="E34" s="505"/>
      <c r="F34" s="505"/>
      <c r="G34" s="505"/>
      <c r="H34" s="505">
        <v>25000</v>
      </c>
      <c r="I34" s="41"/>
      <c r="J34" s="55">
        <v>41275</v>
      </c>
      <c r="K34" s="55"/>
      <c r="L34" s="55"/>
      <c r="M34" s="515">
        <f t="shared" si="32"/>
        <v>0.99726027397260275</v>
      </c>
      <c r="N34" s="17">
        <f t="shared" si="3"/>
        <v>0</v>
      </c>
      <c r="O34" s="17">
        <f t="shared" si="4"/>
        <v>0</v>
      </c>
      <c r="P34" s="17">
        <f t="shared" si="5"/>
        <v>0</v>
      </c>
      <c r="Q34" s="17">
        <f t="shared" si="6"/>
        <v>0</v>
      </c>
      <c r="R34" s="17">
        <f t="shared" si="7"/>
        <v>0</v>
      </c>
      <c r="S34" s="17">
        <f t="shared" si="8"/>
        <v>0</v>
      </c>
      <c r="T34" s="17">
        <f t="shared" si="9"/>
        <v>0</v>
      </c>
      <c r="U34" s="17">
        <f t="shared" si="10"/>
        <v>0</v>
      </c>
      <c r="V34" s="17">
        <f t="shared" si="11"/>
        <v>0</v>
      </c>
      <c r="W34" s="17">
        <f t="shared" si="12"/>
        <v>0</v>
      </c>
      <c r="X34" s="17">
        <f t="shared" si="13"/>
        <v>0</v>
      </c>
      <c r="Y34" s="17">
        <f t="shared" si="14"/>
        <v>0</v>
      </c>
      <c r="Z34" s="17">
        <f t="shared" si="15"/>
        <v>0</v>
      </c>
      <c r="AA34" s="17">
        <f t="shared" si="16"/>
        <v>0</v>
      </c>
      <c r="AB34" s="17">
        <f t="shared" si="17"/>
        <v>0</v>
      </c>
      <c r="AC34" s="17">
        <f t="shared" si="18"/>
        <v>0</v>
      </c>
      <c r="AD34" s="17">
        <f t="shared" si="19"/>
        <v>0</v>
      </c>
      <c r="AE34" s="17">
        <f t="shared" si="20"/>
        <v>0</v>
      </c>
      <c r="AF34" s="17">
        <f t="shared" si="21"/>
        <v>0</v>
      </c>
      <c r="AG34" s="17">
        <f t="shared" si="22"/>
        <v>0</v>
      </c>
      <c r="AH34" s="17">
        <f t="shared" si="23"/>
        <v>6181.5068493150684</v>
      </c>
      <c r="AI34" s="17">
        <f t="shared" si="24"/>
        <v>6250</v>
      </c>
      <c r="AJ34" s="17">
        <f t="shared" si="25"/>
        <v>6250</v>
      </c>
      <c r="AK34" s="17">
        <f t="shared" si="26"/>
        <v>6250</v>
      </c>
    </row>
    <row r="35" spans="1:37" x14ac:dyDescent="0.3">
      <c r="A35" s="28" t="s">
        <v>689</v>
      </c>
      <c r="B35" s="60">
        <v>60000</v>
      </c>
      <c r="C35" s="505"/>
      <c r="D35" s="505"/>
      <c r="E35" s="505"/>
      <c r="F35" s="505"/>
      <c r="G35" s="505"/>
      <c r="H35" s="505">
        <v>25000</v>
      </c>
      <c r="I35" s="41"/>
      <c r="J35" s="55">
        <v>41275</v>
      </c>
      <c r="K35" s="55"/>
      <c r="L35" s="55"/>
      <c r="M35" s="515">
        <f t="shared" si="32"/>
        <v>0.99726027397260275</v>
      </c>
      <c r="N35" s="17">
        <f t="shared" si="3"/>
        <v>0</v>
      </c>
      <c r="O35" s="17">
        <f t="shared" si="4"/>
        <v>0</v>
      </c>
      <c r="P35" s="17">
        <f t="shared" si="5"/>
        <v>0</v>
      </c>
      <c r="Q35" s="17">
        <f t="shared" si="6"/>
        <v>0</v>
      </c>
      <c r="R35" s="17">
        <f t="shared" si="7"/>
        <v>0</v>
      </c>
      <c r="S35" s="17">
        <f t="shared" si="8"/>
        <v>0</v>
      </c>
      <c r="T35" s="17">
        <f t="shared" si="9"/>
        <v>0</v>
      </c>
      <c r="U35" s="17">
        <f t="shared" si="10"/>
        <v>0</v>
      </c>
      <c r="V35" s="17">
        <f t="shared" si="11"/>
        <v>0</v>
      </c>
      <c r="W35" s="17">
        <f t="shared" si="12"/>
        <v>0</v>
      </c>
      <c r="X35" s="17">
        <f t="shared" si="13"/>
        <v>0</v>
      </c>
      <c r="Y35" s="17">
        <f t="shared" si="14"/>
        <v>0</v>
      </c>
      <c r="Z35" s="17">
        <f t="shared" si="15"/>
        <v>0</v>
      </c>
      <c r="AA35" s="17">
        <f t="shared" si="16"/>
        <v>0</v>
      </c>
      <c r="AB35" s="17">
        <f t="shared" si="17"/>
        <v>0</v>
      </c>
      <c r="AC35" s="17">
        <f t="shared" si="18"/>
        <v>0</v>
      </c>
      <c r="AD35" s="17">
        <f t="shared" si="19"/>
        <v>0</v>
      </c>
      <c r="AE35" s="17">
        <f t="shared" si="20"/>
        <v>0</v>
      </c>
      <c r="AF35" s="17">
        <f t="shared" si="21"/>
        <v>0</v>
      </c>
      <c r="AG35" s="17">
        <f t="shared" si="22"/>
        <v>0</v>
      </c>
      <c r="AH35" s="17">
        <f t="shared" si="23"/>
        <v>6181.5068493150684</v>
      </c>
      <c r="AI35" s="17">
        <f t="shared" si="24"/>
        <v>6250</v>
      </c>
      <c r="AJ35" s="17">
        <f t="shared" si="25"/>
        <v>6250</v>
      </c>
      <c r="AK35" s="17">
        <f t="shared" si="26"/>
        <v>6250</v>
      </c>
    </row>
    <row r="36" spans="1:37" x14ac:dyDescent="0.3">
      <c r="A36" s="28" t="s">
        <v>689</v>
      </c>
      <c r="B36" s="60">
        <v>60000</v>
      </c>
      <c r="C36" s="505"/>
      <c r="D36" s="505"/>
      <c r="E36" s="505"/>
      <c r="F36" s="505"/>
      <c r="G36" s="505"/>
      <c r="H36" s="505">
        <v>25000</v>
      </c>
      <c r="I36" s="41"/>
      <c r="J36" s="55">
        <v>41306</v>
      </c>
      <c r="K36" s="55"/>
      <c r="L36" s="55"/>
      <c r="M36" s="515">
        <f t="shared" si="32"/>
        <v>0.9123287671232877</v>
      </c>
      <c r="N36" s="17">
        <f t="shared" si="3"/>
        <v>0</v>
      </c>
      <c r="O36" s="17">
        <f t="shared" si="4"/>
        <v>0</v>
      </c>
      <c r="P36" s="17">
        <f t="shared" si="5"/>
        <v>0</v>
      </c>
      <c r="Q36" s="17">
        <f t="shared" si="6"/>
        <v>0</v>
      </c>
      <c r="R36" s="17">
        <f t="shared" si="7"/>
        <v>0</v>
      </c>
      <c r="S36" s="17">
        <f t="shared" si="8"/>
        <v>0</v>
      </c>
      <c r="T36" s="17">
        <f t="shared" si="9"/>
        <v>0</v>
      </c>
      <c r="U36" s="17">
        <f t="shared" si="10"/>
        <v>0</v>
      </c>
      <c r="V36" s="17">
        <f t="shared" si="11"/>
        <v>0</v>
      </c>
      <c r="W36" s="17">
        <f t="shared" si="12"/>
        <v>0</v>
      </c>
      <c r="X36" s="17">
        <f t="shared" si="13"/>
        <v>0</v>
      </c>
      <c r="Y36" s="17">
        <f t="shared" si="14"/>
        <v>0</v>
      </c>
      <c r="Z36" s="17">
        <f t="shared" si="15"/>
        <v>0</v>
      </c>
      <c r="AA36" s="17">
        <f t="shared" si="16"/>
        <v>0</v>
      </c>
      <c r="AB36" s="17">
        <f t="shared" si="17"/>
        <v>0</v>
      </c>
      <c r="AC36" s="17">
        <f t="shared" si="18"/>
        <v>0</v>
      </c>
      <c r="AD36" s="17">
        <f t="shared" si="19"/>
        <v>0</v>
      </c>
      <c r="AE36" s="17">
        <f t="shared" si="20"/>
        <v>0</v>
      </c>
      <c r="AF36" s="17">
        <f t="shared" si="21"/>
        <v>0</v>
      </c>
      <c r="AG36" s="17">
        <f t="shared" si="22"/>
        <v>0</v>
      </c>
      <c r="AH36" s="17">
        <f t="shared" si="23"/>
        <v>4058.2191780821927</v>
      </c>
      <c r="AI36" s="17">
        <f t="shared" si="24"/>
        <v>6250</v>
      </c>
      <c r="AJ36" s="17">
        <f t="shared" si="25"/>
        <v>6250</v>
      </c>
      <c r="AK36" s="17">
        <f t="shared" si="26"/>
        <v>6250</v>
      </c>
    </row>
    <row r="37" spans="1:37" x14ac:dyDescent="0.3">
      <c r="A37" s="28" t="s">
        <v>689</v>
      </c>
      <c r="B37" s="60">
        <v>60000</v>
      </c>
      <c r="C37" s="505"/>
      <c r="D37" s="505"/>
      <c r="E37" s="505"/>
      <c r="F37" s="505"/>
      <c r="G37" s="505"/>
      <c r="H37" s="505">
        <v>25000</v>
      </c>
      <c r="I37" s="41"/>
      <c r="J37" s="55">
        <v>41306</v>
      </c>
      <c r="K37" s="55"/>
      <c r="L37" s="55"/>
      <c r="M37" s="515">
        <f t="shared" si="32"/>
        <v>0.9123287671232877</v>
      </c>
      <c r="N37" s="17">
        <f t="shared" si="3"/>
        <v>0</v>
      </c>
      <c r="O37" s="17">
        <f t="shared" si="4"/>
        <v>0</v>
      </c>
      <c r="P37" s="17">
        <f t="shared" si="5"/>
        <v>0</v>
      </c>
      <c r="Q37" s="17">
        <f t="shared" si="6"/>
        <v>0</v>
      </c>
      <c r="R37" s="17">
        <f t="shared" si="7"/>
        <v>0</v>
      </c>
      <c r="S37" s="17">
        <f t="shared" si="8"/>
        <v>0</v>
      </c>
      <c r="T37" s="17">
        <f t="shared" si="9"/>
        <v>0</v>
      </c>
      <c r="U37" s="17">
        <f t="shared" si="10"/>
        <v>0</v>
      </c>
      <c r="V37" s="17">
        <f t="shared" si="11"/>
        <v>0</v>
      </c>
      <c r="W37" s="17">
        <f t="shared" si="12"/>
        <v>0</v>
      </c>
      <c r="X37" s="17">
        <f t="shared" si="13"/>
        <v>0</v>
      </c>
      <c r="Y37" s="17">
        <f t="shared" si="14"/>
        <v>0</v>
      </c>
      <c r="Z37" s="17">
        <f t="shared" si="15"/>
        <v>0</v>
      </c>
      <c r="AA37" s="17">
        <f t="shared" si="16"/>
        <v>0</v>
      </c>
      <c r="AB37" s="17">
        <f t="shared" si="17"/>
        <v>0</v>
      </c>
      <c r="AC37" s="17">
        <f t="shared" si="18"/>
        <v>0</v>
      </c>
      <c r="AD37" s="17">
        <f t="shared" si="19"/>
        <v>0</v>
      </c>
      <c r="AE37" s="17">
        <f t="shared" si="20"/>
        <v>0</v>
      </c>
      <c r="AF37" s="17">
        <f t="shared" si="21"/>
        <v>0</v>
      </c>
      <c r="AG37" s="17">
        <f t="shared" si="22"/>
        <v>0</v>
      </c>
      <c r="AH37" s="17">
        <f t="shared" si="23"/>
        <v>4058.2191780821927</v>
      </c>
      <c r="AI37" s="17">
        <f t="shared" si="24"/>
        <v>6250</v>
      </c>
      <c r="AJ37" s="17">
        <f t="shared" si="25"/>
        <v>6250</v>
      </c>
      <c r="AK37" s="17">
        <f t="shared" si="26"/>
        <v>6250</v>
      </c>
    </row>
    <row r="38" spans="1:37" x14ac:dyDescent="0.3">
      <c r="A38" s="28" t="s">
        <v>689</v>
      </c>
      <c r="B38" s="60">
        <v>60000</v>
      </c>
      <c r="C38" s="505"/>
      <c r="D38" s="505"/>
      <c r="E38" s="505"/>
      <c r="F38" s="505"/>
      <c r="G38" s="505"/>
      <c r="H38" s="505">
        <v>25000</v>
      </c>
      <c r="I38" s="41"/>
      <c r="J38" s="55">
        <v>41334</v>
      </c>
      <c r="K38" s="55"/>
      <c r="L38" s="55"/>
      <c r="M38" s="515">
        <f t="shared" si="32"/>
        <v>0.83561643835616439</v>
      </c>
      <c r="N38" s="17">
        <f t="shared" si="3"/>
        <v>0</v>
      </c>
      <c r="O38" s="17">
        <f t="shared" si="4"/>
        <v>0</v>
      </c>
      <c r="P38" s="17">
        <f t="shared" si="5"/>
        <v>0</v>
      </c>
      <c r="Q38" s="17">
        <f t="shared" si="6"/>
        <v>0</v>
      </c>
      <c r="R38" s="17">
        <f t="shared" si="7"/>
        <v>0</v>
      </c>
      <c r="S38" s="17">
        <f t="shared" si="8"/>
        <v>0</v>
      </c>
      <c r="T38" s="17">
        <f t="shared" si="9"/>
        <v>0</v>
      </c>
      <c r="U38" s="17">
        <f t="shared" si="10"/>
        <v>0</v>
      </c>
      <c r="V38" s="17">
        <f t="shared" si="11"/>
        <v>0</v>
      </c>
      <c r="W38" s="17">
        <f t="shared" si="12"/>
        <v>0</v>
      </c>
      <c r="X38" s="17">
        <f t="shared" si="13"/>
        <v>0</v>
      </c>
      <c r="Y38" s="17">
        <f t="shared" si="14"/>
        <v>0</v>
      </c>
      <c r="Z38" s="17">
        <f t="shared" si="15"/>
        <v>0</v>
      </c>
      <c r="AA38" s="17">
        <f t="shared" si="16"/>
        <v>0</v>
      </c>
      <c r="AB38" s="17">
        <f t="shared" si="17"/>
        <v>0</v>
      </c>
      <c r="AC38" s="17">
        <f t="shared" si="18"/>
        <v>0</v>
      </c>
      <c r="AD38" s="17">
        <f t="shared" si="19"/>
        <v>0</v>
      </c>
      <c r="AE38" s="17">
        <f t="shared" si="20"/>
        <v>0</v>
      </c>
      <c r="AF38" s="17">
        <f t="shared" si="21"/>
        <v>0</v>
      </c>
      <c r="AG38" s="17">
        <f t="shared" si="22"/>
        <v>0</v>
      </c>
      <c r="AH38" s="17">
        <f t="shared" si="23"/>
        <v>2140.41095890411</v>
      </c>
      <c r="AI38" s="17">
        <f t="shared" si="24"/>
        <v>6250</v>
      </c>
      <c r="AJ38" s="17">
        <f t="shared" si="25"/>
        <v>6250</v>
      </c>
      <c r="AK38" s="17">
        <f t="shared" si="26"/>
        <v>6250</v>
      </c>
    </row>
    <row r="39" spans="1:37" x14ac:dyDescent="0.3">
      <c r="A39" s="28" t="s">
        <v>689</v>
      </c>
      <c r="B39" s="60">
        <v>60000</v>
      </c>
      <c r="C39" s="505"/>
      <c r="D39" s="505"/>
      <c r="E39" s="505"/>
      <c r="F39" s="505"/>
      <c r="G39" s="505"/>
      <c r="H39" s="505">
        <v>25000</v>
      </c>
      <c r="I39" s="41"/>
      <c r="J39" s="55">
        <v>41334</v>
      </c>
      <c r="K39" s="55"/>
      <c r="L39" s="55"/>
      <c r="M39" s="515">
        <f t="shared" si="32"/>
        <v>0.83561643835616439</v>
      </c>
      <c r="N39" s="17">
        <f t="shared" si="3"/>
        <v>0</v>
      </c>
      <c r="O39" s="17">
        <f t="shared" si="4"/>
        <v>0</v>
      </c>
      <c r="P39" s="17">
        <f t="shared" si="5"/>
        <v>0</v>
      </c>
      <c r="Q39" s="17">
        <f t="shared" si="6"/>
        <v>0</v>
      </c>
      <c r="R39" s="17">
        <f t="shared" si="7"/>
        <v>0</v>
      </c>
      <c r="S39" s="17">
        <f t="shared" si="8"/>
        <v>0</v>
      </c>
      <c r="T39" s="17">
        <f t="shared" si="9"/>
        <v>0</v>
      </c>
      <c r="U39" s="17">
        <f t="shared" si="10"/>
        <v>0</v>
      </c>
      <c r="V39" s="17">
        <f t="shared" si="11"/>
        <v>0</v>
      </c>
      <c r="W39" s="17">
        <f t="shared" si="12"/>
        <v>0</v>
      </c>
      <c r="X39" s="17">
        <f t="shared" si="13"/>
        <v>0</v>
      </c>
      <c r="Y39" s="17">
        <f t="shared" si="14"/>
        <v>0</v>
      </c>
      <c r="Z39" s="17">
        <f t="shared" si="15"/>
        <v>0</v>
      </c>
      <c r="AA39" s="17">
        <f t="shared" si="16"/>
        <v>0</v>
      </c>
      <c r="AB39" s="17">
        <f t="shared" si="17"/>
        <v>0</v>
      </c>
      <c r="AC39" s="17">
        <f t="shared" si="18"/>
        <v>0</v>
      </c>
      <c r="AD39" s="17">
        <f t="shared" si="19"/>
        <v>0</v>
      </c>
      <c r="AE39" s="17">
        <f t="shared" si="20"/>
        <v>0</v>
      </c>
      <c r="AF39" s="17">
        <f t="shared" si="21"/>
        <v>0</v>
      </c>
      <c r="AG39" s="17">
        <f t="shared" si="22"/>
        <v>0</v>
      </c>
      <c r="AH39" s="17">
        <f t="shared" si="23"/>
        <v>2140.41095890411</v>
      </c>
      <c r="AI39" s="17">
        <f t="shared" si="24"/>
        <v>6250</v>
      </c>
      <c r="AJ39" s="17">
        <f t="shared" si="25"/>
        <v>6250</v>
      </c>
      <c r="AK39" s="17">
        <f t="shared" si="26"/>
        <v>6250</v>
      </c>
    </row>
    <row r="40" spans="1:37" x14ac:dyDescent="0.3">
      <c r="A40" s="28" t="s">
        <v>769</v>
      </c>
      <c r="B40" s="60">
        <f>60000*1.4+15000*0.4</f>
        <v>90000</v>
      </c>
      <c r="C40" s="505"/>
      <c r="D40" s="505"/>
      <c r="E40" s="505"/>
      <c r="F40" s="505"/>
      <c r="G40" s="505"/>
      <c r="H40" s="505">
        <f>H39*1.4</f>
        <v>35000</v>
      </c>
      <c r="I40" s="41"/>
      <c r="J40" s="55">
        <v>41275</v>
      </c>
      <c r="K40" s="55"/>
      <c r="L40" s="55"/>
      <c r="M40" s="515">
        <f t="shared" si="32"/>
        <v>0.99726027397260275</v>
      </c>
      <c r="N40" s="17">
        <f t="shared" si="3"/>
        <v>0</v>
      </c>
      <c r="O40" s="17">
        <f t="shared" si="4"/>
        <v>0</v>
      </c>
      <c r="P40" s="17">
        <f t="shared" si="5"/>
        <v>0</v>
      </c>
      <c r="Q40" s="17">
        <f t="shared" si="6"/>
        <v>0</v>
      </c>
      <c r="R40" s="17">
        <f t="shared" si="7"/>
        <v>0</v>
      </c>
      <c r="S40" s="17">
        <f t="shared" si="8"/>
        <v>0</v>
      </c>
      <c r="T40" s="17">
        <f t="shared" si="9"/>
        <v>0</v>
      </c>
      <c r="U40" s="17">
        <f t="shared" si="10"/>
        <v>0</v>
      </c>
      <c r="V40" s="17">
        <f t="shared" si="11"/>
        <v>0</v>
      </c>
      <c r="W40" s="17">
        <f t="shared" si="12"/>
        <v>0</v>
      </c>
      <c r="X40" s="17">
        <f t="shared" si="13"/>
        <v>0</v>
      </c>
      <c r="Y40" s="17">
        <f t="shared" si="14"/>
        <v>0</v>
      </c>
      <c r="Z40" s="17">
        <f t="shared" si="15"/>
        <v>0</v>
      </c>
      <c r="AA40" s="17">
        <f t="shared" si="16"/>
        <v>0</v>
      </c>
      <c r="AB40" s="17">
        <f t="shared" si="17"/>
        <v>0</v>
      </c>
      <c r="AC40" s="17">
        <f t="shared" si="18"/>
        <v>0</v>
      </c>
      <c r="AD40" s="17">
        <f t="shared" si="19"/>
        <v>0</v>
      </c>
      <c r="AE40" s="17">
        <f t="shared" si="20"/>
        <v>0</v>
      </c>
      <c r="AF40" s="17">
        <f t="shared" si="21"/>
        <v>0</v>
      </c>
      <c r="AG40" s="17">
        <f t="shared" si="22"/>
        <v>0</v>
      </c>
      <c r="AH40" s="17">
        <f t="shared" si="23"/>
        <v>8654.1095890410961</v>
      </c>
      <c r="AI40" s="17">
        <f t="shared" si="24"/>
        <v>8750</v>
      </c>
      <c r="AJ40" s="17">
        <f t="shared" si="25"/>
        <v>8750</v>
      </c>
      <c r="AK40" s="17">
        <f t="shared" si="26"/>
        <v>8750</v>
      </c>
    </row>
    <row r="41" spans="1:37" x14ac:dyDescent="0.3">
      <c r="A41" s="28" t="s">
        <v>736</v>
      </c>
      <c r="B41" s="60">
        <v>110000</v>
      </c>
      <c r="C41" s="505"/>
      <c r="D41" s="505"/>
      <c r="E41" s="505"/>
      <c r="F41" s="505"/>
      <c r="G41" s="505"/>
      <c r="H41" s="505">
        <v>35000</v>
      </c>
      <c r="I41" s="41"/>
      <c r="J41" s="55">
        <v>41275</v>
      </c>
      <c r="K41" s="55"/>
      <c r="L41" s="55"/>
      <c r="M41" s="515">
        <f t="shared" si="32"/>
        <v>0.99726027397260275</v>
      </c>
      <c r="N41" s="17">
        <f t="shared" si="3"/>
        <v>0</v>
      </c>
      <c r="O41" s="17">
        <f t="shared" si="4"/>
        <v>0</v>
      </c>
      <c r="P41" s="17">
        <f t="shared" si="5"/>
        <v>0</v>
      </c>
      <c r="Q41" s="17">
        <f t="shared" si="6"/>
        <v>0</v>
      </c>
      <c r="R41" s="17">
        <f t="shared" si="7"/>
        <v>0</v>
      </c>
      <c r="S41" s="17">
        <f t="shared" si="8"/>
        <v>0</v>
      </c>
      <c r="T41" s="17">
        <f t="shared" si="9"/>
        <v>0</v>
      </c>
      <c r="U41" s="17">
        <f t="shared" si="10"/>
        <v>0</v>
      </c>
      <c r="V41" s="17">
        <f t="shared" si="11"/>
        <v>0</v>
      </c>
      <c r="W41" s="17">
        <f t="shared" si="12"/>
        <v>0</v>
      </c>
      <c r="X41" s="17">
        <f t="shared" si="13"/>
        <v>0</v>
      </c>
      <c r="Y41" s="17">
        <f t="shared" si="14"/>
        <v>0</v>
      </c>
      <c r="Z41" s="17">
        <f t="shared" si="15"/>
        <v>0</v>
      </c>
      <c r="AA41" s="17">
        <f t="shared" si="16"/>
        <v>0</v>
      </c>
      <c r="AB41" s="17">
        <f t="shared" si="17"/>
        <v>0</v>
      </c>
      <c r="AC41" s="17">
        <f t="shared" si="18"/>
        <v>0</v>
      </c>
      <c r="AD41" s="17">
        <f t="shared" si="19"/>
        <v>0</v>
      </c>
      <c r="AE41" s="17">
        <f t="shared" si="20"/>
        <v>0</v>
      </c>
      <c r="AF41" s="17">
        <f t="shared" si="21"/>
        <v>0</v>
      </c>
      <c r="AG41" s="17">
        <f t="shared" si="22"/>
        <v>0</v>
      </c>
      <c r="AH41" s="17">
        <f t="shared" si="23"/>
        <v>8654.1095890410961</v>
      </c>
      <c r="AI41" s="17">
        <f t="shared" si="24"/>
        <v>8750</v>
      </c>
      <c r="AJ41" s="17">
        <f t="shared" si="25"/>
        <v>8750</v>
      </c>
      <c r="AK41" s="17">
        <f t="shared" si="26"/>
        <v>8750</v>
      </c>
    </row>
    <row r="42" spans="1:37" x14ac:dyDescent="0.3">
      <c r="A42" s="28" t="s">
        <v>513</v>
      </c>
      <c r="B42" s="60">
        <v>80000</v>
      </c>
      <c r="C42" s="60"/>
      <c r="D42" s="60"/>
      <c r="E42" s="60">
        <v>5000</v>
      </c>
      <c r="F42" s="505"/>
      <c r="G42" s="505"/>
      <c r="H42" s="505"/>
      <c r="I42" s="41"/>
      <c r="J42" s="55">
        <v>41275</v>
      </c>
      <c r="K42" s="55"/>
      <c r="L42" s="55"/>
      <c r="M42" s="515">
        <f t="shared" si="32"/>
        <v>0.99726027397260275</v>
      </c>
      <c r="N42" s="17">
        <f t="shared" si="3"/>
        <v>0</v>
      </c>
      <c r="O42" s="17">
        <f t="shared" si="4"/>
        <v>0</v>
      </c>
      <c r="P42" s="17">
        <f t="shared" si="5"/>
        <v>0</v>
      </c>
      <c r="Q42" s="17">
        <f t="shared" si="6"/>
        <v>0</v>
      </c>
      <c r="R42" s="17">
        <f t="shared" si="7"/>
        <v>0</v>
      </c>
      <c r="S42" s="17">
        <f t="shared" si="8"/>
        <v>0</v>
      </c>
      <c r="T42" s="17">
        <f t="shared" si="9"/>
        <v>0</v>
      </c>
      <c r="U42" s="17">
        <f t="shared" si="10"/>
        <v>0</v>
      </c>
      <c r="V42" s="17">
        <f t="shared" si="11"/>
        <v>1236.3013698630139</v>
      </c>
      <c r="W42" s="17">
        <f t="shared" si="12"/>
        <v>1250</v>
      </c>
      <c r="X42" s="17">
        <f t="shared" si="13"/>
        <v>1250</v>
      </c>
      <c r="Y42" s="17">
        <f t="shared" si="14"/>
        <v>1250</v>
      </c>
      <c r="Z42" s="17">
        <f t="shared" si="15"/>
        <v>0</v>
      </c>
      <c r="AA42" s="17">
        <f t="shared" si="16"/>
        <v>0</v>
      </c>
      <c r="AB42" s="17">
        <f t="shared" si="17"/>
        <v>0</v>
      </c>
      <c r="AC42" s="17">
        <f t="shared" si="18"/>
        <v>0</v>
      </c>
      <c r="AD42" s="17">
        <f t="shared" si="19"/>
        <v>0</v>
      </c>
      <c r="AE42" s="17">
        <f t="shared" si="20"/>
        <v>0</v>
      </c>
      <c r="AF42" s="17">
        <f t="shared" si="21"/>
        <v>0</v>
      </c>
      <c r="AG42" s="17">
        <f t="shared" si="22"/>
        <v>0</v>
      </c>
      <c r="AH42" s="17">
        <f t="shared" si="23"/>
        <v>0</v>
      </c>
      <c r="AI42" s="17">
        <f t="shared" si="24"/>
        <v>0</v>
      </c>
      <c r="AJ42" s="17">
        <f t="shared" si="25"/>
        <v>0</v>
      </c>
      <c r="AK42" s="17">
        <f t="shared" si="26"/>
        <v>0</v>
      </c>
    </row>
    <row r="43" spans="1:37" x14ac:dyDescent="0.3">
      <c r="A43" s="28" t="s">
        <v>513</v>
      </c>
      <c r="B43" s="60">
        <v>80000</v>
      </c>
      <c r="C43" s="60"/>
      <c r="D43" s="60"/>
      <c r="E43" s="60">
        <v>5000</v>
      </c>
      <c r="F43" s="505"/>
      <c r="G43" s="505"/>
      <c r="H43" s="505"/>
      <c r="I43" s="41"/>
      <c r="J43" s="55">
        <v>41275</v>
      </c>
      <c r="K43" s="55"/>
      <c r="L43" s="55"/>
      <c r="M43" s="515">
        <f t="shared" si="32"/>
        <v>0.99726027397260275</v>
      </c>
      <c r="N43" s="17">
        <f t="shared" si="3"/>
        <v>0</v>
      </c>
      <c r="O43" s="17">
        <f t="shared" si="4"/>
        <v>0</v>
      </c>
      <c r="P43" s="17">
        <f t="shared" si="5"/>
        <v>0</v>
      </c>
      <c r="Q43" s="17">
        <f t="shared" si="6"/>
        <v>0</v>
      </c>
      <c r="R43" s="17">
        <f t="shared" si="7"/>
        <v>0</v>
      </c>
      <c r="S43" s="17">
        <f t="shared" si="8"/>
        <v>0</v>
      </c>
      <c r="T43" s="17">
        <f t="shared" si="9"/>
        <v>0</v>
      </c>
      <c r="U43" s="17">
        <f t="shared" si="10"/>
        <v>0</v>
      </c>
      <c r="V43" s="17">
        <f t="shared" si="11"/>
        <v>1236.3013698630139</v>
      </c>
      <c r="W43" s="17">
        <f t="shared" si="12"/>
        <v>1250</v>
      </c>
      <c r="X43" s="17">
        <f t="shared" si="13"/>
        <v>1250</v>
      </c>
      <c r="Y43" s="17">
        <f t="shared" si="14"/>
        <v>1250</v>
      </c>
      <c r="Z43" s="17">
        <f t="shared" si="15"/>
        <v>0</v>
      </c>
      <c r="AA43" s="17">
        <f t="shared" si="16"/>
        <v>0</v>
      </c>
      <c r="AB43" s="17">
        <f t="shared" si="17"/>
        <v>0</v>
      </c>
      <c r="AC43" s="17">
        <f t="shared" si="18"/>
        <v>0</v>
      </c>
      <c r="AD43" s="17">
        <f t="shared" si="19"/>
        <v>0</v>
      </c>
      <c r="AE43" s="17">
        <f t="shared" si="20"/>
        <v>0</v>
      </c>
      <c r="AF43" s="17">
        <f t="shared" si="21"/>
        <v>0</v>
      </c>
      <c r="AG43" s="17">
        <f t="shared" si="22"/>
        <v>0</v>
      </c>
      <c r="AH43" s="17">
        <f t="shared" si="23"/>
        <v>0</v>
      </c>
      <c r="AI43" s="17">
        <f t="shared" si="24"/>
        <v>0</v>
      </c>
      <c r="AJ43" s="17">
        <f t="shared" si="25"/>
        <v>0</v>
      </c>
      <c r="AK43" s="17">
        <f t="shared" si="26"/>
        <v>0</v>
      </c>
    </row>
    <row r="44" spans="1:37" x14ac:dyDescent="0.3">
      <c r="A44" s="28" t="s">
        <v>513</v>
      </c>
      <c r="B44" s="60">
        <v>80000</v>
      </c>
      <c r="C44" s="60"/>
      <c r="D44" s="60"/>
      <c r="E44" s="60">
        <v>5000</v>
      </c>
      <c r="F44" s="505"/>
      <c r="G44" s="505"/>
      <c r="H44" s="505"/>
      <c r="I44" s="41"/>
      <c r="J44" s="55">
        <v>41365</v>
      </c>
      <c r="K44" s="55"/>
      <c r="L44" s="55"/>
      <c r="M44" s="515">
        <f t="shared" si="32"/>
        <v>0.75068493150684934</v>
      </c>
      <c r="N44" s="17">
        <f t="shared" si="3"/>
        <v>0</v>
      </c>
      <c r="O44" s="17">
        <f t="shared" si="4"/>
        <v>0</v>
      </c>
      <c r="P44" s="17">
        <f t="shared" si="5"/>
        <v>0</v>
      </c>
      <c r="Q44" s="17">
        <f t="shared" si="6"/>
        <v>0</v>
      </c>
      <c r="R44" s="17">
        <f t="shared" si="7"/>
        <v>0</v>
      </c>
      <c r="S44" s="17">
        <f t="shared" si="8"/>
        <v>0</v>
      </c>
      <c r="T44" s="17">
        <f t="shared" si="9"/>
        <v>0</v>
      </c>
      <c r="U44" s="17">
        <f t="shared" si="10"/>
        <v>0</v>
      </c>
      <c r="V44" s="17">
        <f t="shared" si="11"/>
        <v>3.4246575342467001</v>
      </c>
      <c r="W44" s="17">
        <f t="shared" si="12"/>
        <v>1250</v>
      </c>
      <c r="X44" s="17">
        <f t="shared" si="13"/>
        <v>1250</v>
      </c>
      <c r="Y44" s="17">
        <f t="shared" si="14"/>
        <v>1250</v>
      </c>
      <c r="Z44" s="17">
        <f t="shared" si="15"/>
        <v>0</v>
      </c>
      <c r="AA44" s="17">
        <f t="shared" si="16"/>
        <v>0</v>
      </c>
      <c r="AB44" s="17">
        <f t="shared" si="17"/>
        <v>0</v>
      </c>
      <c r="AC44" s="17">
        <f t="shared" si="18"/>
        <v>0</v>
      </c>
      <c r="AD44" s="17">
        <f t="shared" si="19"/>
        <v>0</v>
      </c>
      <c r="AE44" s="17">
        <f t="shared" si="20"/>
        <v>0</v>
      </c>
      <c r="AF44" s="17">
        <f t="shared" si="21"/>
        <v>0</v>
      </c>
      <c r="AG44" s="17">
        <f t="shared" si="22"/>
        <v>0</v>
      </c>
      <c r="AH44" s="17">
        <f t="shared" si="23"/>
        <v>0</v>
      </c>
      <c r="AI44" s="17">
        <f t="shared" si="24"/>
        <v>0</v>
      </c>
      <c r="AJ44" s="17">
        <f t="shared" si="25"/>
        <v>0</v>
      </c>
      <c r="AK44" s="17">
        <f t="shared" si="26"/>
        <v>0</v>
      </c>
    </row>
    <row r="45" spans="1:37" x14ac:dyDescent="0.3">
      <c r="A45" s="28" t="s">
        <v>513</v>
      </c>
      <c r="B45" s="60">
        <v>80000</v>
      </c>
      <c r="C45" s="60"/>
      <c r="D45" s="60"/>
      <c r="E45" s="60">
        <v>5000</v>
      </c>
      <c r="F45" s="505"/>
      <c r="G45" s="505"/>
      <c r="H45" s="505"/>
      <c r="I45" s="41"/>
      <c r="J45" s="55">
        <v>41365</v>
      </c>
      <c r="K45" s="55"/>
      <c r="L45" s="55"/>
      <c r="M45" s="515">
        <f t="shared" si="32"/>
        <v>0.75068493150684934</v>
      </c>
      <c r="N45" s="17">
        <f t="shared" si="3"/>
        <v>0</v>
      </c>
      <c r="O45" s="17">
        <f t="shared" si="4"/>
        <v>0</v>
      </c>
      <c r="P45" s="17">
        <f t="shared" si="5"/>
        <v>0</v>
      </c>
      <c r="Q45" s="17">
        <f t="shared" si="6"/>
        <v>0</v>
      </c>
      <c r="R45" s="17">
        <f t="shared" si="7"/>
        <v>0</v>
      </c>
      <c r="S45" s="17">
        <f t="shared" si="8"/>
        <v>0</v>
      </c>
      <c r="T45" s="17">
        <f t="shared" si="9"/>
        <v>0</v>
      </c>
      <c r="U45" s="17">
        <f t="shared" si="10"/>
        <v>0</v>
      </c>
      <c r="V45" s="17">
        <f t="shared" si="11"/>
        <v>3.4246575342467001</v>
      </c>
      <c r="W45" s="17">
        <f t="shared" si="12"/>
        <v>1250</v>
      </c>
      <c r="X45" s="17">
        <f t="shared" si="13"/>
        <v>1250</v>
      </c>
      <c r="Y45" s="17">
        <f t="shared" si="14"/>
        <v>1250</v>
      </c>
      <c r="Z45" s="17">
        <f t="shared" si="15"/>
        <v>0</v>
      </c>
      <c r="AA45" s="17">
        <f t="shared" si="16"/>
        <v>0</v>
      </c>
      <c r="AB45" s="17">
        <f t="shared" si="17"/>
        <v>0</v>
      </c>
      <c r="AC45" s="17">
        <f t="shared" si="18"/>
        <v>0</v>
      </c>
      <c r="AD45" s="17">
        <f t="shared" si="19"/>
        <v>0</v>
      </c>
      <c r="AE45" s="17">
        <f t="shared" si="20"/>
        <v>0</v>
      </c>
      <c r="AF45" s="17">
        <f t="shared" si="21"/>
        <v>0</v>
      </c>
      <c r="AG45" s="17">
        <f t="shared" si="22"/>
        <v>0</v>
      </c>
      <c r="AH45" s="17">
        <f t="shared" si="23"/>
        <v>0</v>
      </c>
      <c r="AI45" s="17">
        <f t="shared" si="24"/>
        <v>0</v>
      </c>
      <c r="AJ45" s="17">
        <f t="shared" si="25"/>
        <v>0</v>
      </c>
      <c r="AK45" s="17">
        <f t="shared" si="26"/>
        <v>0</v>
      </c>
    </row>
    <row r="46" spans="1:37" x14ac:dyDescent="0.3">
      <c r="A46" s="28" t="s">
        <v>3</v>
      </c>
      <c r="B46" s="60">
        <v>80000</v>
      </c>
      <c r="C46" s="60"/>
      <c r="D46" s="60"/>
      <c r="E46" s="60">
        <v>5000</v>
      </c>
      <c r="F46" s="505"/>
      <c r="G46" s="505"/>
      <c r="H46" s="505"/>
      <c r="I46" s="41"/>
      <c r="J46" s="55">
        <v>41275</v>
      </c>
      <c r="K46" s="55"/>
      <c r="L46" s="55"/>
      <c r="M46" s="515">
        <f t="shared" si="32"/>
        <v>0.99726027397260275</v>
      </c>
      <c r="N46" s="17">
        <f t="shared" si="3"/>
        <v>0</v>
      </c>
      <c r="O46" s="17">
        <f t="shared" si="4"/>
        <v>0</v>
      </c>
      <c r="P46" s="17">
        <f t="shared" si="5"/>
        <v>0</v>
      </c>
      <c r="Q46" s="17">
        <f t="shared" si="6"/>
        <v>0</v>
      </c>
      <c r="R46" s="17">
        <f t="shared" si="7"/>
        <v>0</v>
      </c>
      <c r="S46" s="17">
        <f t="shared" si="8"/>
        <v>0</v>
      </c>
      <c r="T46" s="17">
        <f t="shared" si="9"/>
        <v>0</v>
      </c>
      <c r="U46" s="17">
        <f t="shared" si="10"/>
        <v>0</v>
      </c>
      <c r="V46" s="17">
        <f t="shared" si="11"/>
        <v>1236.3013698630139</v>
      </c>
      <c r="W46" s="17">
        <f t="shared" si="12"/>
        <v>1250</v>
      </c>
      <c r="X46" s="17">
        <f t="shared" si="13"/>
        <v>1250</v>
      </c>
      <c r="Y46" s="17">
        <f t="shared" si="14"/>
        <v>1250</v>
      </c>
      <c r="Z46" s="17">
        <f t="shared" si="15"/>
        <v>0</v>
      </c>
      <c r="AA46" s="17">
        <f t="shared" si="16"/>
        <v>0</v>
      </c>
      <c r="AB46" s="17">
        <f t="shared" si="17"/>
        <v>0</v>
      </c>
      <c r="AC46" s="17">
        <f t="shared" si="18"/>
        <v>0</v>
      </c>
      <c r="AD46" s="17">
        <f t="shared" si="19"/>
        <v>0</v>
      </c>
      <c r="AE46" s="17">
        <f t="shared" si="20"/>
        <v>0</v>
      </c>
      <c r="AF46" s="17">
        <f t="shared" si="21"/>
        <v>0</v>
      </c>
      <c r="AG46" s="17">
        <f t="shared" si="22"/>
        <v>0</v>
      </c>
      <c r="AH46" s="17">
        <f t="shared" si="23"/>
        <v>0</v>
      </c>
      <c r="AI46" s="17">
        <f t="shared" si="24"/>
        <v>0</v>
      </c>
      <c r="AJ46" s="17">
        <f t="shared" si="25"/>
        <v>0</v>
      </c>
      <c r="AK46" s="17">
        <f t="shared" si="26"/>
        <v>0</v>
      </c>
    </row>
    <row r="47" spans="1:37" x14ac:dyDescent="0.3">
      <c r="A47" s="28" t="s">
        <v>3</v>
      </c>
      <c r="B47" s="60">
        <v>80000</v>
      </c>
      <c r="C47" s="60"/>
      <c r="D47" s="60"/>
      <c r="E47" s="60">
        <v>5000</v>
      </c>
      <c r="F47" s="505"/>
      <c r="G47" s="505"/>
      <c r="H47" s="505"/>
      <c r="I47" s="41"/>
      <c r="J47" s="55">
        <v>41275</v>
      </c>
      <c r="K47" s="55"/>
      <c r="L47" s="55"/>
      <c r="M47" s="515">
        <f t="shared" si="32"/>
        <v>0.99726027397260275</v>
      </c>
      <c r="N47" s="17">
        <f t="shared" si="3"/>
        <v>0</v>
      </c>
      <c r="O47" s="17">
        <f t="shared" si="4"/>
        <v>0</v>
      </c>
      <c r="P47" s="17">
        <f t="shared" si="5"/>
        <v>0</v>
      </c>
      <c r="Q47" s="17">
        <f t="shared" si="6"/>
        <v>0</v>
      </c>
      <c r="R47" s="17">
        <f t="shared" si="7"/>
        <v>0</v>
      </c>
      <c r="S47" s="17">
        <f t="shared" si="8"/>
        <v>0</v>
      </c>
      <c r="T47" s="17">
        <f t="shared" si="9"/>
        <v>0</v>
      </c>
      <c r="U47" s="17">
        <f t="shared" si="10"/>
        <v>0</v>
      </c>
      <c r="V47" s="17">
        <f t="shared" si="11"/>
        <v>1236.3013698630139</v>
      </c>
      <c r="W47" s="17">
        <f t="shared" si="12"/>
        <v>1250</v>
      </c>
      <c r="X47" s="17">
        <f t="shared" si="13"/>
        <v>1250</v>
      </c>
      <c r="Y47" s="17">
        <f t="shared" si="14"/>
        <v>1250</v>
      </c>
      <c r="Z47" s="17">
        <f t="shared" si="15"/>
        <v>0</v>
      </c>
      <c r="AA47" s="17">
        <f t="shared" si="16"/>
        <v>0</v>
      </c>
      <c r="AB47" s="17">
        <f t="shared" si="17"/>
        <v>0</v>
      </c>
      <c r="AC47" s="17">
        <f t="shared" si="18"/>
        <v>0</v>
      </c>
      <c r="AD47" s="17">
        <f t="shared" si="19"/>
        <v>0</v>
      </c>
      <c r="AE47" s="17">
        <f t="shared" si="20"/>
        <v>0</v>
      </c>
      <c r="AF47" s="17">
        <f t="shared" si="21"/>
        <v>0</v>
      </c>
      <c r="AG47" s="17">
        <f t="shared" si="22"/>
        <v>0</v>
      </c>
      <c r="AH47" s="17">
        <f t="shared" si="23"/>
        <v>0</v>
      </c>
      <c r="AI47" s="17">
        <f t="shared" si="24"/>
        <v>0</v>
      </c>
      <c r="AJ47" s="17">
        <f t="shared" si="25"/>
        <v>0</v>
      </c>
      <c r="AK47" s="17">
        <f t="shared" si="26"/>
        <v>0</v>
      </c>
    </row>
    <row r="48" spans="1:37" x14ac:dyDescent="0.3">
      <c r="A48" s="28" t="s">
        <v>3</v>
      </c>
      <c r="B48" s="60">
        <v>80000</v>
      </c>
      <c r="C48" s="60"/>
      <c r="D48" s="60"/>
      <c r="E48" s="60">
        <v>5000</v>
      </c>
      <c r="F48" s="505"/>
      <c r="G48" s="505"/>
      <c r="H48" s="505"/>
      <c r="I48" s="41"/>
      <c r="J48" s="55">
        <v>41334</v>
      </c>
      <c r="K48" s="55"/>
      <c r="L48" s="55"/>
      <c r="M48" s="515">
        <f t="shared" si="32"/>
        <v>0.83561643835616439</v>
      </c>
      <c r="N48" s="17">
        <f t="shared" si="3"/>
        <v>0</v>
      </c>
      <c r="O48" s="17">
        <f t="shared" si="4"/>
        <v>0</v>
      </c>
      <c r="P48" s="17">
        <f t="shared" si="5"/>
        <v>0</v>
      </c>
      <c r="Q48" s="17">
        <f t="shared" si="6"/>
        <v>0</v>
      </c>
      <c r="R48" s="17">
        <f t="shared" si="7"/>
        <v>0</v>
      </c>
      <c r="S48" s="17">
        <f t="shared" si="8"/>
        <v>0</v>
      </c>
      <c r="T48" s="17">
        <f t="shared" si="9"/>
        <v>0</v>
      </c>
      <c r="U48" s="17">
        <f t="shared" si="10"/>
        <v>0</v>
      </c>
      <c r="V48" s="17">
        <f t="shared" si="11"/>
        <v>428.08219178082197</v>
      </c>
      <c r="W48" s="17">
        <f t="shared" si="12"/>
        <v>1250</v>
      </c>
      <c r="X48" s="17">
        <f t="shared" si="13"/>
        <v>1250</v>
      </c>
      <c r="Y48" s="17">
        <f t="shared" si="14"/>
        <v>1250</v>
      </c>
      <c r="Z48" s="17">
        <f t="shared" si="15"/>
        <v>0</v>
      </c>
      <c r="AA48" s="17">
        <f t="shared" si="16"/>
        <v>0</v>
      </c>
      <c r="AB48" s="17">
        <f t="shared" si="17"/>
        <v>0</v>
      </c>
      <c r="AC48" s="17">
        <f t="shared" si="18"/>
        <v>0</v>
      </c>
      <c r="AD48" s="17">
        <f t="shared" si="19"/>
        <v>0</v>
      </c>
      <c r="AE48" s="17">
        <f t="shared" si="20"/>
        <v>0</v>
      </c>
      <c r="AF48" s="17">
        <f t="shared" si="21"/>
        <v>0</v>
      </c>
      <c r="AG48" s="17">
        <f t="shared" si="22"/>
        <v>0</v>
      </c>
      <c r="AH48" s="17">
        <f t="shared" si="23"/>
        <v>0</v>
      </c>
      <c r="AI48" s="17">
        <f t="shared" si="24"/>
        <v>0</v>
      </c>
      <c r="AJ48" s="17">
        <f t="shared" si="25"/>
        <v>0</v>
      </c>
      <c r="AK48" s="17">
        <f t="shared" si="26"/>
        <v>0</v>
      </c>
    </row>
    <row r="49" spans="1:37" x14ac:dyDescent="0.3">
      <c r="A49" s="28" t="s">
        <v>3</v>
      </c>
      <c r="B49" s="60">
        <v>80000</v>
      </c>
      <c r="C49" s="60"/>
      <c r="D49" s="60"/>
      <c r="E49" s="60">
        <v>5000</v>
      </c>
      <c r="F49" s="505"/>
      <c r="G49" s="505"/>
      <c r="H49" s="505"/>
      <c r="I49" s="41"/>
      <c r="J49" s="55">
        <v>41334</v>
      </c>
      <c r="K49" s="55"/>
      <c r="L49" s="55"/>
      <c r="M49" s="515">
        <f t="shared" si="32"/>
        <v>0.83561643835616439</v>
      </c>
      <c r="N49" s="17">
        <f t="shared" si="3"/>
        <v>0</v>
      </c>
      <c r="O49" s="17">
        <f t="shared" si="4"/>
        <v>0</v>
      </c>
      <c r="P49" s="17">
        <f t="shared" si="5"/>
        <v>0</v>
      </c>
      <c r="Q49" s="17">
        <f t="shared" si="6"/>
        <v>0</v>
      </c>
      <c r="R49" s="17">
        <f t="shared" si="7"/>
        <v>0</v>
      </c>
      <c r="S49" s="17">
        <f t="shared" si="8"/>
        <v>0</v>
      </c>
      <c r="T49" s="17">
        <f t="shared" si="9"/>
        <v>0</v>
      </c>
      <c r="U49" s="17">
        <f t="shared" si="10"/>
        <v>0</v>
      </c>
      <c r="V49" s="17">
        <f t="shared" si="11"/>
        <v>428.08219178082197</v>
      </c>
      <c r="W49" s="17">
        <f t="shared" si="12"/>
        <v>1250</v>
      </c>
      <c r="X49" s="17">
        <f t="shared" si="13"/>
        <v>1250</v>
      </c>
      <c r="Y49" s="17">
        <f t="shared" si="14"/>
        <v>1250</v>
      </c>
      <c r="Z49" s="17">
        <f t="shared" si="15"/>
        <v>0</v>
      </c>
      <c r="AA49" s="17">
        <f t="shared" si="16"/>
        <v>0</v>
      </c>
      <c r="AB49" s="17">
        <f t="shared" si="17"/>
        <v>0</v>
      </c>
      <c r="AC49" s="17">
        <f t="shared" si="18"/>
        <v>0</v>
      </c>
      <c r="AD49" s="17">
        <f t="shared" si="19"/>
        <v>0</v>
      </c>
      <c r="AE49" s="17">
        <f t="shared" si="20"/>
        <v>0</v>
      </c>
      <c r="AF49" s="17">
        <f t="shared" si="21"/>
        <v>0</v>
      </c>
      <c r="AG49" s="17">
        <f t="shared" si="22"/>
        <v>0</v>
      </c>
      <c r="AH49" s="17">
        <f t="shared" si="23"/>
        <v>0</v>
      </c>
      <c r="AI49" s="17">
        <f t="shared" si="24"/>
        <v>0</v>
      </c>
      <c r="AJ49" s="17">
        <f t="shared" si="25"/>
        <v>0</v>
      </c>
      <c r="AK49" s="17">
        <f t="shared" si="26"/>
        <v>0</v>
      </c>
    </row>
    <row r="50" spans="1:37" x14ac:dyDescent="0.3">
      <c r="A50" s="28" t="s">
        <v>3</v>
      </c>
      <c r="B50" s="60">
        <v>80000</v>
      </c>
      <c r="C50" s="60"/>
      <c r="D50" s="60"/>
      <c r="E50" s="60">
        <v>5000</v>
      </c>
      <c r="F50" s="505"/>
      <c r="G50" s="505"/>
      <c r="H50" s="505"/>
      <c r="I50" s="41"/>
      <c r="J50" s="55">
        <v>41365</v>
      </c>
      <c r="K50" s="55"/>
      <c r="L50" s="55"/>
      <c r="M50" s="515">
        <f t="shared" si="32"/>
        <v>0.75068493150684934</v>
      </c>
      <c r="N50" s="17">
        <f t="shared" si="3"/>
        <v>0</v>
      </c>
      <c r="O50" s="17">
        <f t="shared" si="4"/>
        <v>0</v>
      </c>
      <c r="P50" s="17">
        <f t="shared" si="5"/>
        <v>0</v>
      </c>
      <c r="Q50" s="17">
        <f t="shared" si="6"/>
        <v>0</v>
      </c>
      <c r="R50" s="17">
        <f t="shared" si="7"/>
        <v>0</v>
      </c>
      <c r="S50" s="17">
        <f t="shared" si="8"/>
        <v>0</v>
      </c>
      <c r="T50" s="17">
        <f t="shared" si="9"/>
        <v>0</v>
      </c>
      <c r="U50" s="17">
        <f t="shared" si="10"/>
        <v>0</v>
      </c>
      <c r="V50" s="17">
        <f t="shared" si="11"/>
        <v>3.4246575342467001</v>
      </c>
      <c r="W50" s="17">
        <f t="shared" si="12"/>
        <v>1250</v>
      </c>
      <c r="X50" s="17">
        <f t="shared" si="13"/>
        <v>1250</v>
      </c>
      <c r="Y50" s="17">
        <f t="shared" si="14"/>
        <v>1250</v>
      </c>
      <c r="Z50" s="17">
        <f t="shared" si="15"/>
        <v>0</v>
      </c>
      <c r="AA50" s="17">
        <f t="shared" si="16"/>
        <v>0</v>
      </c>
      <c r="AB50" s="17">
        <f t="shared" si="17"/>
        <v>0</v>
      </c>
      <c r="AC50" s="17">
        <f t="shared" si="18"/>
        <v>0</v>
      </c>
      <c r="AD50" s="17">
        <f t="shared" si="19"/>
        <v>0</v>
      </c>
      <c r="AE50" s="17">
        <f t="shared" si="20"/>
        <v>0</v>
      </c>
      <c r="AF50" s="17">
        <f t="shared" si="21"/>
        <v>0</v>
      </c>
      <c r="AG50" s="17">
        <f t="shared" si="22"/>
        <v>0</v>
      </c>
      <c r="AH50" s="17">
        <f t="shared" si="23"/>
        <v>0</v>
      </c>
      <c r="AI50" s="17">
        <f t="shared" si="24"/>
        <v>0</v>
      </c>
      <c r="AJ50" s="17">
        <f t="shared" si="25"/>
        <v>0</v>
      </c>
      <c r="AK50" s="17">
        <f t="shared" si="26"/>
        <v>0</v>
      </c>
    </row>
    <row r="51" spans="1:37" x14ac:dyDescent="0.3">
      <c r="A51" s="28" t="s">
        <v>522</v>
      </c>
      <c r="B51" s="60">
        <v>35000</v>
      </c>
      <c r="C51" s="505"/>
      <c r="D51" s="505"/>
      <c r="E51" s="505"/>
      <c r="F51" s="505"/>
      <c r="G51" s="505"/>
      <c r="H51" s="505"/>
      <c r="I51" s="41"/>
      <c r="J51" s="55">
        <v>41365</v>
      </c>
      <c r="K51" s="55"/>
      <c r="L51" s="55"/>
      <c r="M51" s="515">
        <f t="shared" si="32"/>
        <v>0.75068493150684934</v>
      </c>
      <c r="N51" s="17">
        <f t="shared" si="3"/>
        <v>0</v>
      </c>
      <c r="O51" s="17">
        <f t="shared" si="4"/>
        <v>0</v>
      </c>
      <c r="P51" s="17">
        <f t="shared" si="5"/>
        <v>0</v>
      </c>
      <c r="Q51" s="17">
        <f t="shared" si="6"/>
        <v>0</v>
      </c>
      <c r="R51" s="17">
        <f t="shared" si="7"/>
        <v>0</v>
      </c>
      <c r="S51" s="17">
        <f t="shared" si="8"/>
        <v>0</v>
      </c>
      <c r="T51" s="17">
        <f t="shared" si="9"/>
        <v>0</v>
      </c>
      <c r="U51" s="17">
        <f t="shared" si="10"/>
        <v>0</v>
      </c>
      <c r="V51" s="17">
        <f t="shared" si="11"/>
        <v>0</v>
      </c>
      <c r="W51" s="17">
        <f t="shared" si="12"/>
        <v>0</v>
      </c>
      <c r="X51" s="17">
        <f t="shared" si="13"/>
        <v>0</v>
      </c>
      <c r="Y51" s="17">
        <f t="shared" si="14"/>
        <v>0</v>
      </c>
      <c r="Z51" s="17">
        <f t="shared" si="15"/>
        <v>0</v>
      </c>
      <c r="AA51" s="17">
        <f t="shared" si="16"/>
        <v>0</v>
      </c>
      <c r="AB51" s="17">
        <f t="shared" si="17"/>
        <v>0</v>
      </c>
      <c r="AC51" s="17">
        <f t="shared" si="18"/>
        <v>0</v>
      </c>
      <c r="AD51" s="17">
        <f t="shared" si="19"/>
        <v>0</v>
      </c>
      <c r="AE51" s="17">
        <f t="shared" si="20"/>
        <v>0</v>
      </c>
      <c r="AF51" s="17">
        <f t="shared" si="21"/>
        <v>0</v>
      </c>
      <c r="AG51" s="17">
        <f t="shared" si="22"/>
        <v>0</v>
      </c>
      <c r="AH51" s="17">
        <f t="shared" si="23"/>
        <v>0</v>
      </c>
      <c r="AI51" s="17">
        <f t="shared" si="24"/>
        <v>0</v>
      </c>
      <c r="AJ51" s="17">
        <f t="shared" si="25"/>
        <v>0</v>
      </c>
      <c r="AK51" s="17">
        <f t="shared" si="26"/>
        <v>0</v>
      </c>
    </row>
    <row r="52" spans="1:37" x14ac:dyDescent="0.3">
      <c r="A52" s="28" t="s">
        <v>522</v>
      </c>
      <c r="B52" s="60">
        <v>35000</v>
      </c>
      <c r="C52" s="505"/>
      <c r="D52" s="505"/>
      <c r="E52" s="505"/>
      <c r="F52" s="505"/>
      <c r="G52" s="505"/>
      <c r="H52" s="505"/>
      <c r="I52" s="41"/>
      <c r="J52" s="55">
        <v>41456</v>
      </c>
      <c r="K52" s="55"/>
      <c r="L52" s="55"/>
      <c r="M52" s="515">
        <f t="shared" si="32"/>
        <v>0.50136986301369868</v>
      </c>
      <c r="N52" s="17">
        <f t="shared" si="3"/>
        <v>0</v>
      </c>
      <c r="O52" s="17">
        <f t="shared" si="4"/>
        <v>0</v>
      </c>
      <c r="P52" s="17">
        <f t="shared" si="5"/>
        <v>0</v>
      </c>
      <c r="Q52" s="17">
        <f t="shared" si="6"/>
        <v>0</v>
      </c>
      <c r="R52" s="17">
        <f t="shared" si="7"/>
        <v>0</v>
      </c>
      <c r="S52" s="17">
        <f t="shared" si="8"/>
        <v>0</v>
      </c>
      <c r="T52" s="17">
        <f t="shared" si="9"/>
        <v>0</v>
      </c>
      <c r="U52" s="17">
        <f t="shared" si="10"/>
        <v>0</v>
      </c>
      <c r="V52" s="17">
        <f t="shared" si="11"/>
        <v>0</v>
      </c>
      <c r="W52" s="17">
        <f t="shared" si="12"/>
        <v>0</v>
      </c>
      <c r="X52" s="17">
        <f t="shared" si="13"/>
        <v>0</v>
      </c>
      <c r="Y52" s="17">
        <f t="shared" si="14"/>
        <v>0</v>
      </c>
      <c r="Z52" s="17">
        <f t="shared" si="15"/>
        <v>0</v>
      </c>
      <c r="AA52" s="17">
        <f t="shared" si="16"/>
        <v>0</v>
      </c>
      <c r="AB52" s="17">
        <f t="shared" si="17"/>
        <v>0</v>
      </c>
      <c r="AC52" s="17">
        <f t="shared" si="18"/>
        <v>0</v>
      </c>
      <c r="AD52" s="17">
        <f t="shared" si="19"/>
        <v>0</v>
      </c>
      <c r="AE52" s="17">
        <f t="shared" si="20"/>
        <v>0</v>
      </c>
      <c r="AF52" s="17">
        <f t="shared" si="21"/>
        <v>0</v>
      </c>
      <c r="AG52" s="17">
        <f t="shared" si="22"/>
        <v>0</v>
      </c>
      <c r="AH52" s="17">
        <f t="shared" si="23"/>
        <v>0</v>
      </c>
      <c r="AI52" s="17">
        <f t="shared" si="24"/>
        <v>0</v>
      </c>
      <c r="AJ52" s="17">
        <f t="shared" si="25"/>
        <v>0</v>
      </c>
      <c r="AK52" s="17">
        <f t="shared" si="26"/>
        <v>0</v>
      </c>
    </row>
    <row r="54" spans="1:37" x14ac:dyDescent="0.3">
      <c r="K54" t="s">
        <v>803</v>
      </c>
      <c r="N54" s="327">
        <f>SUM(N4:N53)</f>
        <v>2050</v>
      </c>
      <c r="O54" s="327">
        <f t="shared" ref="O54:AK54" si="33">SUM(O4:O53)</f>
        <v>4200</v>
      </c>
      <c r="P54" s="327">
        <f t="shared" si="33"/>
        <v>5000</v>
      </c>
      <c r="Q54" s="327">
        <f t="shared" si="33"/>
        <v>7900</v>
      </c>
      <c r="R54" s="327">
        <f t="shared" si="33"/>
        <v>11250</v>
      </c>
      <c r="S54" s="327">
        <f t="shared" si="33"/>
        <v>11256.849315068494</v>
      </c>
      <c r="T54" s="327">
        <f t="shared" si="33"/>
        <v>12500</v>
      </c>
      <c r="U54" s="327">
        <f t="shared" si="33"/>
        <v>12500</v>
      </c>
      <c r="V54" s="327">
        <f t="shared" si="33"/>
        <v>35784.246575342469</v>
      </c>
      <c r="W54" s="327">
        <f t="shared" si="33"/>
        <v>41250</v>
      </c>
      <c r="X54" s="327">
        <f t="shared" si="33"/>
        <v>41250</v>
      </c>
      <c r="Y54" s="327">
        <f t="shared" si="33"/>
        <v>41250</v>
      </c>
      <c r="Z54" s="327">
        <f t="shared" si="33"/>
        <v>0</v>
      </c>
      <c r="AA54" s="327">
        <f t="shared" si="33"/>
        <v>0</v>
      </c>
      <c r="AB54" s="327">
        <f t="shared" si="33"/>
        <v>0</v>
      </c>
      <c r="AC54" s="327">
        <f t="shared" si="33"/>
        <v>0</v>
      </c>
      <c r="AD54" s="327">
        <f t="shared" si="33"/>
        <v>67921.232876712325</v>
      </c>
      <c r="AE54" s="327">
        <f t="shared" si="33"/>
        <v>79250</v>
      </c>
      <c r="AF54" s="327">
        <f t="shared" si="33"/>
        <v>79250</v>
      </c>
      <c r="AG54" s="327">
        <f t="shared" si="33"/>
        <v>79250</v>
      </c>
      <c r="AH54" s="327">
        <f t="shared" si="33"/>
        <v>227297.94520547945</v>
      </c>
      <c r="AI54" s="327">
        <f t="shared" si="33"/>
        <v>317111.64383561641</v>
      </c>
      <c r="AJ54" s="327">
        <f t="shared" si="33"/>
        <v>333250</v>
      </c>
      <c r="AK54" s="327">
        <f t="shared" si="33"/>
        <v>333250</v>
      </c>
    </row>
    <row r="56" spans="1:37" s="17" customFormat="1" x14ac:dyDescent="0.3">
      <c r="K56" s="17" t="s">
        <v>692</v>
      </c>
      <c r="N56" s="517">
        <f>ROUND(N54*0.07,2)</f>
        <v>143.5</v>
      </c>
      <c r="O56" s="517">
        <f t="shared" ref="O56:AK56" si="34">ROUND(O54*0.07,2)</f>
        <v>294</v>
      </c>
      <c r="P56" s="517">
        <f t="shared" si="34"/>
        <v>350</v>
      </c>
      <c r="Q56" s="517">
        <f t="shared" si="34"/>
        <v>553</v>
      </c>
      <c r="R56" s="517">
        <f t="shared" si="34"/>
        <v>787.5</v>
      </c>
      <c r="S56" s="517">
        <f t="shared" si="34"/>
        <v>787.98</v>
      </c>
      <c r="T56" s="517">
        <f t="shared" si="34"/>
        <v>875</v>
      </c>
      <c r="U56" s="517">
        <f t="shared" si="34"/>
        <v>875</v>
      </c>
      <c r="V56" s="517">
        <f t="shared" si="34"/>
        <v>2504.9</v>
      </c>
      <c r="W56" s="517">
        <f t="shared" si="34"/>
        <v>2887.5</v>
      </c>
      <c r="X56" s="517">
        <f t="shared" si="34"/>
        <v>2887.5</v>
      </c>
      <c r="Y56" s="517">
        <f t="shared" si="34"/>
        <v>2887.5</v>
      </c>
      <c r="Z56" s="517">
        <f t="shared" si="34"/>
        <v>0</v>
      </c>
      <c r="AA56" s="517">
        <f t="shared" si="34"/>
        <v>0</v>
      </c>
      <c r="AB56" s="517">
        <f t="shared" si="34"/>
        <v>0</v>
      </c>
      <c r="AC56" s="517">
        <f t="shared" si="34"/>
        <v>0</v>
      </c>
      <c r="AD56" s="517">
        <f t="shared" si="34"/>
        <v>4754.49</v>
      </c>
      <c r="AE56" s="517">
        <f t="shared" si="34"/>
        <v>5547.5</v>
      </c>
      <c r="AF56" s="517">
        <f t="shared" si="34"/>
        <v>5547.5</v>
      </c>
      <c r="AG56" s="517">
        <f t="shared" si="34"/>
        <v>5547.5</v>
      </c>
      <c r="AH56" s="517">
        <f t="shared" si="34"/>
        <v>15910.86</v>
      </c>
      <c r="AI56" s="517">
        <f t="shared" si="34"/>
        <v>22197.82</v>
      </c>
      <c r="AJ56" s="517">
        <f t="shared" si="34"/>
        <v>23327.5</v>
      </c>
      <c r="AK56" s="517">
        <f t="shared" si="34"/>
        <v>23327.5</v>
      </c>
    </row>
    <row r="58" spans="1:37" s="312" customFormat="1" x14ac:dyDescent="0.3">
      <c r="K58" s="312" t="s">
        <v>804</v>
      </c>
      <c r="N58" s="518">
        <f>SUM(N54:N57)</f>
        <v>2193.5</v>
      </c>
      <c r="O58" s="518">
        <f t="shared" ref="O58:AK58" si="35">SUM(O54:O57)</f>
        <v>4494</v>
      </c>
      <c r="P58" s="518">
        <f t="shared" si="35"/>
        <v>5350</v>
      </c>
      <c r="Q58" s="518">
        <f t="shared" si="35"/>
        <v>8453</v>
      </c>
      <c r="R58" s="518">
        <f t="shared" si="35"/>
        <v>12037.5</v>
      </c>
      <c r="S58" s="518">
        <f t="shared" si="35"/>
        <v>12044.829315068493</v>
      </c>
      <c r="T58" s="518">
        <f t="shared" si="35"/>
        <v>13375</v>
      </c>
      <c r="U58" s="518">
        <f t="shared" si="35"/>
        <v>13375</v>
      </c>
      <c r="V58" s="518">
        <f t="shared" si="35"/>
        <v>38289.146575342471</v>
      </c>
      <c r="W58" s="518">
        <f t="shared" si="35"/>
        <v>44137.5</v>
      </c>
      <c r="X58" s="518">
        <f t="shared" si="35"/>
        <v>44137.5</v>
      </c>
      <c r="Y58" s="518">
        <f t="shared" si="35"/>
        <v>44137.5</v>
      </c>
      <c r="Z58" s="518">
        <f t="shared" si="35"/>
        <v>0</v>
      </c>
      <c r="AA58" s="518">
        <f t="shared" si="35"/>
        <v>0</v>
      </c>
      <c r="AB58" s="518">
        <f t="shared" si="35"/>
        <v>0</v>
      </c>
      <c r="AC58" s="518">
        <f t="shared" si="35"/>
        <v>0</v>
      </c>
      <c r="AD58" s="518">
        <f t="shared" si="35"/>
        <v>72675.722876712331</v>
      </c>
      <c r="AE58" s="518">
        <f t="shared" si="35"/>
        <v>84797.5</v>
      </c>
      <c r="AF58" s="518">
        <f t="shared" si="35"/>
        <v>84797.5</v>
      </c>
      <c r="AG58" s="518">
        <f t="shared" si="35"/>
        <v>84797.5</v>
      </c>
      <c r="AH58" s="518">
        <f t="shared" si="35"/>
        <v>243208.80520547944</v>
      </c>
      <c r="AI58" s="518">
        <f t="shared" si="35"/>
        <v>339309.46383561642</v>
      </c>
      <c r="AJ58" s="518">
        <f t="shared" si="35"/>
        <v>356577.5</v>
      </c>
      <c r="AK58" s="518">
        <f t="shared" si="35"/>
        <v>356577.5</v>
      </c>
    </row>
  </sheetData>
  <pageMargins left="0.2" right="0.2" top="0.75" bottom="0.75" header="0.3" footer="0.3"/>
  <pageSetup scale="32" orientation="landscape" horizontalDpi="300" verticalDpi="300" r:id="rId1"/>
  <headerFooter>
    <oddHeader>&amp;C&amp;18C Port Solutions, Inc.</oddHeader>
    <oddFooter>&amp;C&amp;A&amp;R&amp;F</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Q81"/>
  <sheetViews>
    <sheetView workbookViewId="0">
      <selection activeCell="E48" sqref="E48"/>
    </sheetView>
  </sheetViews>
  <sheetFormatPr defaultRowHeight="13.2" x14ac:dyDescent="0.25"/>
  <cols>
    <col min="1" max="1" width="49.109375" style="370" customWidth="1"/>
    <col min="2" max="2" width="9.109375" style="370" customWidth="1"/>
    <col min="3" max="4" width="0" style="370" hidden="1" customWidth="1"/>
    <col min="5" max="5" width="14.88671875" style="370" bestFit="1" customWidth="1"/>
    <col min="6" max="6" width="10.6640625" style="370" bestFit="1" customWidth="1"/>
    <col min="7" max="7" width="9.44140625" style="370" bestFit="1" customWidth="1"/>
    <col min="8" max="8" width="10.6640625" style="370" bestFit="1" customWidth="1"/>
    <col min="9" max="9" width="10.44140625" style="370" customWidth="1"/>
    <col min="10" max="10" width="10.6640625" style="370" bestFit="1" customWidth="1"/>
    <col min="11" max="11" width="10.109375" style="370" customWidth="1"/>
    <col min="12" max="17" width="9.44140625" style="370" bestFit="1" customWidth="1"/>
    <col min="18" max="256" width="9.109375" style="370"/>
    <col min="257" max="257" width="49.109375" style="370" customWidth="1"/>
    <col min="258" max="258" width="9.109375" style="370" customWidth="1"/>
    <col min="259" max="260" width="0" style="370" hidden="1" customWidth="1"/>
    <col min="261" max="263" width="9.109375" style="370"/>
    <col min="264" max="264" width="9.88671875" style="370" customWidth="1"/>
    <col min="265" max="265" width="10.44140625" style="370" customWidth="1"/>
    <col min="266" max="266" width="10.33203125" style="370" customWidth="1"/>
    <col min="267" max="267" width="10.109375" style="370" customWidth="1"/>
    <col min="268" max="512" width="9.109375" style="370"/>
    <col min="513" max="513" width="49.109375" style="370" customWidth="1"/>
    <col min="514" max="514" width="9.109375" style="370" customWidth="1"/>
    <col min="515" max="516" width="0" style="370" hidden="1" customWidth="1"/>
    <col min="517" max="519" width="9.109375" style="370"/>
    <col min="520" max="520" width="9.88671875" style="370" customWidth="1"/>
    <col min="521" max="521" width="10.44140625" style="370" customWidth="1"/>
    <col min="522" max="522" width="10.33203125" style="370" customWidth="1"/>
    <col min="523" max="523" width="10.109375" style="370" customWidth="1"/>
    <col min="524" max="768" width="9.109375" style="370"/>
    <col min="769" max="769" width="49.109375" style="370" customWidth="1"/>
    <col min="770" max="770" width="9.109375" style="370" customWidth="1"/>
    <col min="771" max="772" width="0" style="370" hidden="1" customWidth="1"/>
    <col min="773" max="775" width="9.109375" style="370"/>
    <col min="776" max="776" width="9.88671875" style="370" customWidth="1"/>
    <col min="777" max="777" width="10.44140625" style="370" customWidth="1"/>
    <col min="778" max="778" width="10.33203125" style="370" customWidth="1"/>
    <col min="779" max="779" width="10.109375" style="370" customWidth="1"/>
    <col min="780" max="1024" width="9.109375" style="370"/>
    <col min="1025" max="1025" width="49.109375" style="370" customWidth="1"/>
    <col min="1026" max="1026" width="9.109375" style="370" customWidth="1"/>
    <col min="1027" max="1028" width="0" style="370" hidden="1" customWidth="1"/>
    <col min="1029" max="1031" width="9.109375" style="370"/>
    <col min="1032" max="1032" width="9.88671875" style="370" customWidth="1"/>
    <col min="1033" max="1033" width="10.44140625" style="370" customWidth="1"/>
    <col min="1034" max="1034" width="10.33203125" style="370" customWidth="1"/>
    <col min="1035" max="1035" width="10.109375" style="370" customWidth="1"/>
    <col min="1036" max="1280" width="9.109375" style="370"/>
    <col min="1281" max="1281" width="49.109375" style="370" customWidth="1"/>
    <col min="1282" max="1282" width="9.109375" style="370" customWidth="1"/>
    <col min="1283" max="1284" width="0" style="370" hidden="1" customWidth="1"/>
    <col min="1285" max="1287" width="9.109375" style="370"/>
    <col min="1288" max="1288" width="9.88671875" style="370" customWidth="1"/>
    <col min="1289" max="1289" width="10.44140625" style="370" customWidth="1"/>
    <col min="1290" max="1290" width="10.33203125" style="370" customWidth="1"/>
    <col min="1291" max="1291" width="10.109375" style="370" customWidth="1"/>
    <col min="1292" max="1536" width="9.109375" style="370"/>
    <col min="1537" max="1537" width="49.109375" style="370" customWidth="1"/>
    <col min="1538" max="1538" width="9.109375" style="370" customWidth="1"/>
    <col min="1539" max="1540" width="0" style="370" hidden="1" customWidth="1"/>
    <col min="1541" max="1543" width="9.109375" style="370"/>
    <col min="1544" max="1544" width="9.88671875" style="370" customWidth="1"/>
    <col min="1545" max="1545" width="10.44140625" style="370" customWidth="1"/>
    <col min="1546" max="1546" width="10.33203125" style="370" customWidth="1"/>
    <col min="1547" max="1547" width="10.109375" style="370" customWidth="1"/>
    <col min="1548" max="1792" width="9.109375" style="370"/>
    <col min="1793" max="1793" width="49.109375" style="370" customWidth="1"/>
    <col min="1794" max="1794" width="9.109375" style="370" customWidth="1"/>
    <col min="1795" max="1796" width="0" style="370" hidden="1" customWidth="1"/>
    <col min="1797" max="1799" width="9.109375" style="370"/>
    <col min="1800" max="1800" width="9.88671875" style="370" customWidth="1"/>
    <col min="1801" max="1801" width="10.44140625" style="370" customWidth="1"/>
    <col min="1802" max="1802" width="10.33203125" style="370" customWidth="1"/>
    <col min="1803" max="1803" width="10.109375" style="370" customWidth="1"/>
    <col min="1804" max="2048" width="9.109375" style="370"/>
    <col min="2049" max="2049" width="49.109375" style="370" customWidth="1"/>
    <col min="2050" max="2050" width="9.109375" style="370" customWidth="1"/>
    <col min="2051" max="2052" width="0" style="370" hidden="1" customWidth="1"/>
    <col min="2053" max="2055" width="9.109375" style="370"/>
    <col min="2056" max="2056" width="9.88671875" style="370" customWidth="1"/>
    <col min="2057" max="2057" width="10.44140625" style="370" customWidth="1"/>
    <col min="2058" max="2058" width="10.33203125" style="370" customWidth="1"/>
    <col min="2059" max="2059" width="10.109375" style="370" customWidth="1"/>
    <col min="2060" max="2304" width="9.109375" style="370"/>
    <col min="2305" max="2305" width="49.109375" style="370" customWidth="1"/>
    <col min="2306" max="2306" width="9.109375" style="370" customWidth="1"/>
    <col min="2307" max="2308" width="0" style="370" hidden="1" customWidth="1"/>
    <col min="2309" max="2311" width="9.109375" style="370"/>
    <col min="2312" max="2312" width="9.88671875" style="370" customWidth="1"/>
    <col min="2313" max="2313" width="10.44140625" style="370" customWidth="1"/>
    <col min="2314" max="2314" width="10.33203125" style="370" customWidth="1"/>
    <col min="2315" max="2315" width="10.109375" style="370" customWidth="1"/>
    <col min="2316" max="2560" width="9.109375" style="370"/>
    <col min="2561" max="2561" width="49.109375" style="370" customWidth="1"/>
    <col min="2562" max="2562" width="9.109375" style="370" customWidth="1"/>
    <col min="2563" max="2564" width="0" style="370" hidden="1" customWidth="1"/>
    <col min="2565" max="2567" width="9.109375" style="370"/>
    <col min="2568" max="2568" width="9.88671875" style="370" customWidth="1"/>
    <col min="2569" max="2569" width="10.44140625" style="370" customWidth="1"/>
    <col min="2570" max="2570" width="10.33203125" style="370" customWidth="1"/>
    <col min="2571" max="2571" width="10.109375" style="370" customWidth="1"/>
    <col min="2572" max="2816" width="9.109375" style="370"/>
    <col min="2817" max="2817" width="49.109375" style="370" customWidth="1"/>
    <col min="2818" max="2818" width="9.109375" style="370" customWidth="1"/>
    <col min="2819" max="2820" width="0" style="370" hidden="1" customWidth="1"/>
    <col min="2821" max="2823" width="9.109375" style="370"/>
    <col min="2824" max="2824" width="9.88671875" style="370" customWidth="1"/>
    <col min="2825" max="2825" width="10.44140625" style="370" customWidth="1"/>
    <col min="2826" max="2826" width="10.33203125" style="370" customWidth="1"/>
    <col min="2827" max="2827" width="10.109375" style="370" customWidth="1"/>
    <col min="2828" max="3072" width="9.109375" style="370"/>
    <col min="3073" max="3073" width="49.109375" style="370" customWidth="1"/>
    <col min="3074" max="3074" width="9.109375" style="370" customWidth="1"/>
    <col min="3075" max="3076" width="0" style="370" hidden="1" customWidth="1"/>
    <col min="3077" max="3079" width="9.109375" style="370"/>
    <col min="3080" max="3080" width="9.88671875" style="370" customWidth="1"/>
    <col min="3081" max="3081" width="10.44140625" style="370" customWidth="1"/>
    <col min="3082" max="3082" width="10.33203125" style="370" customWidth="1"/>
    <col min="3083" max="3083" width="10.109375" style="370" customWidth="1"/>
    <col min="3084" max="3328" width="9.109375" style="370"/>
    <col min="3329" max="3329" width="49.109375" style="370" customWidth="1"/>
    <col min="3330" max="3330" width="9.109375" style="370" customWidth="1"/>
    <col min="3331" max="3332" width="0" style="370" hidden="1" customWidth="1"/>
    <col min="3333" max="3335" width="9.109375" style="370"/>
    <col min="3336" max="3336" width="9.88671875" style="370" customWidth="1"/>
    <col min="3337" max="3337" width="10.44140625" style="370" customWidth="1"/>
    <col min="3338" max="3338" width="10.33203125" style="370" customWidth="1"/>
    <col min="3339" max="3339" width="10.109375" style="370" customWidth="1"/>
    <col min="3340" max="3584" width="9.109375" style="370"/>
    <col min="3585" max="3585" width="49.109375" style="370" customWidth="1"/>
    <col min="3586" max="3586" width="9.109375" style="370" customWidth="1"/>
    <col min="3587" max="3588" width="0" style="370" hidden="1" customWidth="1"/>
    <col min="3589" max="3591" width="9.109375" style="370"/>
    <col min="3592" max="3592" width="9.88671875" style="370" customWidth="1"/>
    <col min="3593" max="3593" width="10.44140625" style="370" customWidth="1"/>
    <col min="3594" max="3594" width="10.33203125" style="370" customWidth="1"/>
    <col min="3595" max="3595" width="10.109375" style="370" customWidth="1"/>
    <col min="3596" max="3840" width="9.109375" style="370"/>
    <col min="3841" max="3841" width="49.109375" style="370" customWidth="1"/>
    <col min="3842" max="3842" width="9.109375" style="370" customWidth="1"/>
    <col min="3843" max="3844" width="0" style="370" hidden="1" customWidth="1"/>
    <col min="3845" max="3847" width="9.109375" style="370"/>
    <col min="3848" max="3848" width="9.88671875" style="370" customWidth="1"/>
    <col min="3849" max="3849" width="10.44140625" style="370" customWidth="1"/>
    <col min="3850" max="3850" width="10.33203125" style="370" customWidth="1"/>
    <col min="3851" max="3851" width="10.109375" style="370" customWidth="1"/>
    <col min="3852" max="4096" width="9.109375" style="370"/>
    <col min="4097" max="4097" width="49.109375" style="370" customWidth="1"/>
    <col min="4098" max="4098" width="9.109375" style="370" customWidth="1"/>
    <col min="4099" max="4100" width="0" style="370" hidden="1" customWidth="1"/>
    <col min="4101" max="4103" width="9.109375" style="370"/>
    <col min="4104" max="4104" width="9.88671875" style="370" customWidth="1"/>
    <col min="4105" max="4105" width="10.44140625" style="370" customWidth="1"/>
    <col min="4106" max="4106" width="10.33203125" style="370" customWidth="1"/>
    <col min="4107" max="4107" width="10.109375" style="370" customWidth="1"/>
    <col min="4108" max="4352" width="9.109375" style="370"/>
    <col min="4353" max="4353" width="49.109375" style="370" customWidth="1"/>
    <col min="4354" max="4354" width="9.109375" style="370" customWidth="1"/>
    <col min="4355" max="4356" width="0" style="370" hidden="1" customWidth="1"/>
    <col min="4357" max="4359" width="9.109375" style="370"/>
    <col min="4360" max="4360" width="9.88671875" style="370" customWidth="1"/>
    <col min="4361" max="4361" width="10.44140625" style="370" customWidth="1"/>
    <col min="4362" max="4362" width="10.33203125" style="370" customWidth="1"/>
    <col min="4363" max="4363" width="10.109375" style="370" customWidth="1"/>
    <col min="4364" max="4608" width="9.109375" style="370"/>
    <col min="4609" max="4609" width="49.109375" style="370" customWidth="1"/>
    <col min="4610" max="4610" width="9.109375" style="370" customWidth="1"/>
    <col min="4611" max="4612" width="0" style="370" hidden="1" customWidth="1"/>
    <col min="4613" max="4615" width="9.109375" style="370"/>
    <col min="4616" max="4616" width="9.88671875" style="370" customWidth="1"/>
    <col min="4617" max="4617" width="10.44140625" style="370" customWidth="1"/>
    <col min="4618" max="4618" width="10.33203125" style="370" customWidth="1"/>
    <col min="4619" max="4619" width="10.109375" style="370" customWidth="1"/>
    <col min="4620" max="4864" width="9.109375" style="370"/>
    <col min="4865" max="4865" width="49.109375" style="370" customWidth="1"/>
    <col min="4866" max="4866" width="9.109375" style="370" customWidth="1"/>
    <col min="4867" max="4868" width="0" style="370" hidden="1" customWidth="1"/>
    <col min="4869" max="4871" width="9.109375" style="370"/>
    <col min="4872" max="4872" width="9.88671875" style="370" customWidth="1"/>
    <col min="4873" max="4873" width="10.44140625" style="370" customWidth="1"/>
    <col min="4874" max="4874" width="10.33203125" style="370" customWidth="1"/>
    <col min="4875" max="4875" width="10.109375" style="370" customWidth="1"/>
    <col min="4876" max="5120" width="9.109375" style="370"/>
    <col min="5121" max="5121" width="49.109375" style="370" customWidth="1"/>
    <col min="5122" max="5122" width="9.109375" style="370" customWidth="1"/>
    <col min="5123" max="5124" width="0" style="370" hidden="1" customWidth="1"/>
    <col min="5125" max="5127" width="9.109375" style="370"/>
    <col min="5128" max="5128" width="9.88671875" style="370" customWidth="1"/>
    <col min="5129" max="5129" width="10.44140625" style="370" customWidth="1"/>
    <col min="5130" max="5130" width="10.33203125" style="370" customWidth="1"/>
    <col min="5131" max="5131" width="10.109375" style="370" customWidth="1"/>
    <col min="5132" max="5376" width="9.109375" style="370"/>
    <col min="5377" max="5377" width="49.109375" style="370" customWidth="1"/>
    <col min="5378" max="5378" width="9.109375" style="370" customWidth="1"/>
    <col min="5379" max="5380" width="0" style="370" hidden="1" customWidth="1"/>
    <col min="5381" max="5383" width="9.109375" style="370"/>
    <col min="5384" max="5384" width="9.88671875" style="370" customWidth="1"/>
    <col min="5385" max="5385" width="10.44140625" style="370" customWidth="1"/>
    <col min="5386" max="5386" width="10.33203125" style="370" customWidth="1"/>
    <col min="5387" max="5387" width="10.109375" style="370" customWidth="1"/>
    <col min="5388" max="5632" width="9.109375" style="370"/>
    <col min="5633" max="5633" width="49.109375" style="370" customWidth="1"/>
    <col min="5634" max="5634" width="9.109375" style="370" customWidth="1"/>
    <col min="5635" max="5636" width="0" style="370" hidden="1" customWidth="1"/>
    <col min="5637" max="5639" width="9.109375" style="370"/>
    <col min="5640" max="5640" width="9.88671875" style="370" customWidth="1"/>
    <col min="5641" max="5641" width="10.44140625" style="370" customWidth="1"/>
    <col min="5642" max="5642" width="10.33203125" style="370" customWidth="1"/>
    <col min="5643" max="5643" width="10.109375" style="370" customWidth="1"/>
    <col min="5644" max="5888" width="9.109375" style="370"/>
    <col min="5889" max="5889" width="49.109375" style="370" customWidth="1"/>
    <col min="5890" max="5890" width="9.109375" style="370" customWidth="1"/>
    <col min="5891" max="5892" width="0" style="370" hidden="1" customWidth="1"/>
    <col min="5893" max="5895" width="9.109375" style="370"/>
    <col min="5896" max="5896" width="9.88671875" style="370" customWidth="1"/>
    <col min="5897" max="5897" width="10.44140625" style="370" customWidth="1"/>
    <col min="5898" max="5898" width="10.33203125" style="370" customWidth="1"/>
    <col min="5899" max="5899" width="10.109375" style="370" customWidth="1"/>
    <col min="5900" max="6144" width="9.109375" style="370"/>
    <col min="6145" max="6145" width="49.109375" style="370" customWidth="1"/>
    <col min="6146" max="6146" width="9.109375" style="370" customWidth="1"/>
    <col min="6147" max="6148" width="0" style="370" hidden="1" customWidth="1"/>
    <col min="6149" max="6151" width="9.109375" style="370"/>
    <col min="6152" max="6152" width="9.88671875" style="370" customWidth="1"/>
    <col min="6153" max="6153" width="10.44140625" style="370" customWidth="1"/>
    <col min="6154" max="6154" width="10.33203125" style="370" customWidth="1"/>
    <col min="6155" max="6155" width="10.109375" style="370" customWidth="1"/>
    <col min="6156" max="6400" width="9.109375" style="370"/>
    <col min="6401" max="6401" width="49.109375" style="370" customWidth="1"/>
    <col min="6402" max="6402" width="9.109375" style="370" customWidth="1"/>
    <col min="6403" max="6404" width="0" style="370" hidden="1" customWidth="1"/>
    <col min="6405" max="6407" width="9.109375" style="370"/>
    <col min="6408" max="6408" width="9.88671875" style="370" customWidth="1"/>
    <col min="6409" max="6409" width="10.44140625" style="370" customWidth="1"/>
    <col min="6410" max="6410" width="10.33203125" style="370" customWidth="1"/>
    <col min="6411" max="6411" width="10.109375" style="370" customWidth="1"/>
    <col min="6412" max="6656" width="9.109375" style="370"/>
    <col min="6657" max="6657" width="49.109375" style="370" customWidth="1"/>
    <col min="6658" max="6658" width="9.109375" style="370" customWidth="1"/>
    <col min="6659" max="6660" width="0" style="370" hidden="1" customWidth="1"/>
    <col min="6661" max="6663" width="9.109375" style="370"/>
    <col min="6664" max="6664" width="9.88671875" style="370" customWidth="1"/>
    <col min="6665" max="6665" width="10.44140625" style="370" customWidth="1"/>
    <col min="6666" max="6666" width="10.33203125" style="370" customWidth="1"/>
    <col min="6667" max="6667" width="10.109375" style="370" customWidth="1"/>
    <col min="6668" max="6912" width="9.109375" style="370"/>
    <col min="6913" max="6913" width="49.109375" style="370" customWidth="1"/>
    <col min="6914" max="6914" width="9.109375" style="370" customWidth="1"/>
    <col min="6915" max="6916" width="0" style="370" hidden="1" customWidth="1"/>
    <col min="6917" max="6919" width="9.109375" style="370"/>
    <col min="6920" max="6920" width="9.88671875" style="370" customWidth="1"/>
    <col min="6921" max="6921" width="10.44140625" style="370" customWidth="1"/>
    <col min="6922" max="6922" width="10.33203125" style="370" customWidth="1"/>
    <col min="6923" max="6923" width="10.109375" style="370" customWidth="1"/>
    <col min="6924" max="7168" width="9.109375" style="370"/>
    <col min="7169" max="7169" width="49.109375" style="370" customWidth="1"/>
    <col min="7170" max="7170" width="9.109375" style="370" customWidth="1"/>
    <col min="7171" max="7172" width="0" style="370" hidden="1" customWidth="1"/>
    <col min="7173" max="7175" width="9.109375" style="370"/>
    <col min="7176" max="7176" width="9.88671875" style="370" customWidth="1"/>
    <col min="7177" max="7177" width="10.44140625" style="370" customWidth="1"/>
    <col min="7178" max="7178" width="10.33203125" style="370" customWidth="1"/>
    <col min="7179" max="7179" width="10.109375" style="370" customWidth="1"/>
    <col min="7180" max="7424" width="9.109375" style="370"/>
    <col min="7425" max="7425" width="49.109375" style="370" customWidth="1"/>
    <col min="7426" max="7426" width="9.109375" style="370" customWidth="1"/>
    <col min="7427" max="7428" width="0" style="370" hidden="1" customWidth="1"/>
    <col min="7429" max="7431" width="9.109375" style="370"/>
    <col min="7432" max="7432" width="9.88671875" style="370" customWidth="1"/>
    <col min="7433" max="7433" width="10.44140625" style="370" customWidth="1"/>
    <col min="7434" max="7434" width="10.33203125" style="370" customWidth="1"/>
    <col min="7435" max="7435" width="10.109375" style="370" customWidth="1"/>
    <col min="7436" max="7680" width="9.109375" style="370"/>
    <col min="7681" max="7681" width="49.109375" style="370" customWidth="1"/>
    <col min="7682" max="7682" width="9.109375" style="370" customWidth="1"/>
    <col min="7683" max="7684" width="0" style="370" hidden="1" customWidth="1"/>
    <col min="7685" max="7687" width="9.109375" style="370"/>
    <col min="7688" max="7688" width="9.88671875" style="370" customWidth="1"/>
    <col min="7689" max="7689" width="10.44140625" style="370" customWidth="1"/>
    <col min="7690" max="7690" width="10.33203125" style="370" customWidth="1"/>
    <col min="7691" max="7691" width="10.109375" style="370" customWidth="1"/>
    <col min="7692" max="7936" width="9.109375" style="370"/>
    <col min="7937" max="7937" width="49.109375" style="370" customWidth="1"/>
    <col min="7938" max="7938" width="9.109375" style="370" customWidth="1"/>
    <col min="7939" max="7940" width="0" style="370" hidden="1" customWidth="1"/>
    <col min="7941" max="7943" width="9.109375" style="370"/>
    <col min="7944" max="7944" width="9.88671875" style="370" customWidth="1"/>
    <col min="7945" max="7945" width="10.44140625" style="370" customWidth="1"/>
    <col min="7946" max="7946" width="10.33203125" style="370" customWidth="1"/>
    <col min="7947" max="7947" width="10.109375" style="370" customWidth="1"/>
    <col min="7948" max="8192" width="9.109375" style="370"/>
    <col min="8193" max="8193" width="49.109375" style="370" customWidth="1"/>
    <col min="8194" max="8194" width="9.109375" style="370" customWidth="1"/>
    <col min="8195" max="8196" width="0" style="370" hidden="1" customWidth="1"/>
    <col min="8197" max="8199" width="9.109375" style="370"/>
    <col min="8200" max="8200" width="9.88671875" style="370" customWidth="1"/>
    <col min="8201" max="8201" width="10.44140625" style="370" customWidth="1"/>
    <col min="8202" max="8202" width="10.33203125" style="370" customWidth="1"/>
    <col min="8203" max="8203" width="10.109375" style="370" customWidth="1"/>
    <col min="8204" max="8448" width="9.109375" style="370"/>
    <col min="8449" max="8449" width="49.109375" style="370" customWidth="1"/>
    <col min="8450" max="8450" width="9.109375" style="370" customWidth="1"/>
    <col min="8451" max="8452" width="0" style="370" hidden="1" customWidth="1"/>
    <col min="8453" max="8455" width="9.109375" style="370"/>
    <col min="8456" max="8456" width="9.88671875" style="370" customWidth="1"/>
    <col min="8457" max="8457" width="10.44140625" style="370" customWidth="1"/>
    <col min="8458" max="8458" width="10.33203125" style="370" customWidth="1"/>
    <col min="8459" max="8459" width="10.109375" style="370" customWidth="1"/>
    <col min="8460" max="8704" width="9.109375" style="370"/>
    <col min="8705" max="8705" width="49.109375" style="370" customWidth="1"/>
    <col min="8706" max="8706" width="9.109375" style="370" customWidth="1"/>
    <col min="8707" max="8708" width="0" style="370" hidden="1" customWidth="1"/>
    <col min="8709" max="8711" width="9.109375" style="370"/>
    <col min="8712" max="8712" width="9.88671875" style="370" customWidth="1"/>
    <col min="8713" max="8713" width="10.44140625" style="370" customWidth="1"/>
    <col min="8714" max="8714" width="10.33203125" style="370" customWidth="1"/>
    <col min="8715" max="8715" width="10.109375" style="370" customWidth="1"/>
    <col min="8716" max="8960" width="9.109375" style="370"/>
    <col min="8961" max="8961" width="49.109375" style="370" customWidth="1"/>
    <col min="8962" max="8962" width="9.109375" style="370" customWidth="1"/>
    <col min="8963" max="8964" width="0" style="370" hidden="1" customWidth="1"/>
    <col min="8965" max="8967" width="9.109375" style="370"/>
    <col min="8968" max="8968" width="9.88671875" style="370" customWidth="1"/>
    <col min="8969" max="8969" width="10.44140625" style="370" customWidth="1"/>
    <col min="8970" max="8970" width="10.33203125" style="370" customWidth="1"/>
    <col min="8971" max="8971" width="10.109375" style="370" customWidth="1"/>
    <col min="8972" max="9216" width="9.109375" style="370"/>
    <col min="9217" max="9217" width="49.109375" style="370" customWidth="1"/>
    <col min="9218" max="9218" width="9.109375" style="370" customWidth="1"/>
    <col min="9219" max="9220" width="0" style="370" hidden="1" customWidth="1"/>
    <col min="9221" max="9223" width="9.109375" style="370"/>
    <col min="9224" max="9224" width="9.88671875" style="370" customWidth="1"/>
    <col min="9225" max="9225" width="10.44140625" style="370" customWidth="1"/>
    <col min="9226" max="9226" width="10.33203125" style="370" customWidth="1"/>
    <col min="9227" max="9227" width="10.109375" style="370" customWidth="1"/>
    <col min="9228" max="9472" width="9.109375" style="370"/>
    <col min="9473" max="9473" width="49.109375" style="370" customWidth="1"/>
    <col min="9474" max="9474" width="9.109375" style="370" customWidth="1"/>
    <col min="9475" max="9476" width="0" style="370" hidden="1" customWidth="1"/>
    <col min="9477" max="9479" width="9.109375" style="370"/>
    <col min="9480" max="9480" width="9.88671875" style="370" customWidth="1"/>
    <col min="9481" max="9481" width="10.44140625" style="370" customWidth="1"/>
    <col min="9482" max="9482" width="10.33203125" style="370" customWidth="1"/>
    <col min="9483" max="9483" width="10.109375" style="370" customWidth="1"/>
    <col min="9484" max="9728" width="9.109375" style="370"/>
    <col min="9729" max="9729" width="49.109375" style="370" customWidth="1"/>
    <col min="9730" max="9730" width="9.109375" style="370" customWidth="1"/>
    <col min="9731" max="9732" width="0" style="370" hidden="1" customWidth="1"/>
    <col min="9733" max="9735" width="9.109375" style="370"/>
    <col min="9736" max="9736" width="9.88671875" style="370" customWidth="1"/>
    <col min="9737" max="9737" width="10.44140625" style="370" customWidth="1"/>
    <col min="9738" max="9738" width="10.33203125" style="370" customWidth="1"/>
    <col min="9739" max="9739" width="10.109375" style="370" customWidth="1"/>
    <col min="9740" max="9984" width="9.109375" style="370"/>
    <col min="9985" max="9985" width="49.109375" style="370" customWidth="1"/>
    <col min="9986" max="9986" width="9.109375" style="370" customWidth="1"/>
    <col min="9987" max="9988" width="0" style="370" hidden="1" customWidth="1"/>
    <col min="9989" max="9991" width="9.109375" style="370"/>
    <col min="9992" max="9992" width="9.88671875" style="370" customWidth="1"/>
    <col min="9993" max="9993" width="10.44140625" style="370" customWidth="1"/>
    <col min="9994" max="9994" width="10.33203125" style="370" customWidth="1"/>
    <col min="9995" max="9995" width="10.109375" style="370" customWidth="1"/>
    <col min="9996" max="10240" width="9.109375" style="370"/>
    <col min="10241" max="10241" width="49.109375" style="370" customWidth="1"/>
    <col min="10242" max="10242" width="9.109375" style="370" customWidth="1"/>
    <col min="10243" max="10244" width="0" style="370" hidden="1" customWidth="1"/>
    <col min="10245" max="10247" width="9.109375" style="370"/>
    <col min="10248" max="10248" width="9.88671875" style="370" customWidth="1"/>
    <col min="10249" max="10249" width="10.44140625" style="370" customWidth="1"/>
    <col min="10250" max="10250" width="10.33203125" style="370" customWidth="1"/>
    <col min="10251" max="10251" width="10.109375" style="370" customWidth="1"/>
    <col min="10252" max="10496" width="9.109375" style="370"/>
    <col min="10497" max="10497" width="49.109375" style="370" customWidth="1"/>
    <col min="10498" max="10498" width="9.109375" style="370" customWidth="1"/>
    <col min="10499" max="10500" width="0" style="370" hidden="1" customWidth="1"/>
    <col min="10501" max="10503" width="9.109375" style="370"/>
    <col min="10504" max="10504" width="9.88671875" style="370" customWidth="1"/>
    <col min="10505" max="10505" width="10.44140625" style="370" customWidth="1"/>
    <col min="10506" max="10506" width="10.33203125" style="370" customWidth="1"/>
    <col min="10507" max="10507" width="10.109375" style="370" customWidth="1"/>
    <col min="10508" max="10752" width="9.109375" style="370"/>
    <col min="10753" max="10753" width="49.109375" style="370" customWidth="1"/>
    <col min="10754" max="10754" width="9.109375" style="370" customWidth="1"/>
    <col min="10755" max="10756" width="0" style="370" hidden="1" customWidth="1"/>
    <col min="10757" max="10759" width="9.109375" style="370"/>
    <col min="10760" max="10760" width="9.88671875" style="370" customWidth="1"/>
    <col min="10761" max="10761" width="10.44140625" style="370" customWidth="1"/>
    <col min="10762" max="10762" width="10.33203125" style="370" customWidth="1"/>
    <col min="10763" max="10763" width="10.109375" style="370" customWidth="1"/>
    <col min="10764" max="11008" width="9.109375" style="370"/>
    <col min="11009" max="11009" width="49.109375" style="370" customWidth="1"/>
    <col min="11010" max="11010" width="9.109375" style="370" customWidth="1"/>
    <col min="11011" max="11012" width="0" style="370" hidden="1" customWidth="1"/>
    <col min="11013" max="11015" width="9.109375" style="370"/>
    <col min="11016" max="11016" width="9.88671875" style="370" customWidth="1"/>
    <col min="11017" max="11017" width="10.44140625" style="370" customWidth="1"/>
    <col min="11018" max="11018" width="10.33203125" style="370" customWidth="1"/>
    <col min="11019" max="11019" width="10.109375" style="370" customWidth="1"/>
    <col min="11020" max="11264" width="9.109375" style="370"/>
    <col min="11265" max="11265" width="49.109375" style="370" customWidth="1"/>
    <col min="11266" max="11266" width="9.109375" style="370" customWidth="1"/>
    <col min="11267" max="11268" width="0" style="370" hidden="1" customWidth="1"/>
    <col min="11269" max="11271" width="9.109375" style="370"/>
    <col min="11272" max="11272" width="9.88671875" style="370" customWidth="1"/>
    <col min="11273" max="11273" width="10.44140625" style="370" customWidth="1"/>
    <col min="11274" max="11274" width="10.33203125" style="370" customWidth="1"/>
    <col min="11275" max="11275" width="10.109375" style="370" customWidth="1"/>
    <col min="11276" max="11520" width="9.109375" style="370"/>
    <col min="11521" max="11521" width="49.109375" style="370" customWidth="1"/>
    <col min="11522" max="11522" width="9.109375" style="370" customWidth="1"/>
    <col min="11523" max="11524" width="0" style="370" hidden="1" customWidth="1"/>
    <col min="11525" max="11527" width="9.109375" style="370"/>
    <col min="11528" max="11528" width="9.88671875" style="370" customWidth="1"/>
    <col min="11529" max="11529" width="10.44140625" style="370" customWidth="1"/>
    <col min="11530" max="11530" width="10.33203125" style="370" customWidth="1"/>
    <col min="11531" max="11531" width="10.109375" style="370" customWidth="1"/>
    <col min="11532" max="11776" width="9.109375" style="370"/>
    <col min="11777" max="11777" width="49.109375" style="370" customWidth="1"/>
    <col min="11778" max="11778" width="9.109375" style="370" customWidth="1"/>
    <col min="11779" max="11780" width="0" style="370" hidden="1" customWidth="1"/>
    <col min="11781" max="11783" width="9.109375" style="370"/>
    <col min="11784" max="11784" width="9.88671875" style="370" customWidth="1"/>
    <col min="11785" max="11785" width="10.44140625" style="370" customWidth="1"/>
    <col min="11786" max="11786" width="10.33203125" style="370" customWidth="1"/>
    <col min="11787" max="11787" width="10.109375" style="370" customWidth="1"/>
    <col min="11788" max="12032" width="9.109375" style="370"/>
    <col min="12033" max="12033" width="49.109375" style="370" customWidth="1"/>
    <col min="12034" max="12034" width="9.109375" style="370" customWidth="1"/>
    <col min="12035" max="12036" width="0" style="370" hidden="1" customWidth="1"/>
    <col min="12037" max="12039" width="9.109375" style="370"/>
    <col min="12040" max="12040" width="9.88671875" style="370" customWidth="1"/>
    <col min="12041" max="12041" width="10.44140625" style="370" customWidth="1"/>
    <col min="12042" max="12042" width="10.33203125" style="370" customWidth="1"/>
    <col min="12043" max="12043" width="10.109375" style="370" customWidth="1"/>
    <col min="12044" max="12288" width="9.109375" style="370"/>
    <col min="12289" max="12289" width="49.109375" style="370" customWidth="1"/>
    <col min="12290" max="12290" width="9.109375" style="370" customWidth="1"/>
    <col min="12291" max="12292" width="0" style="370" hidden="1" customWidth="1"/>
    <col min="12293" max="12295" width="9.109375" style="370"/>
    <col min="12296" max="12296" width="9.88671875" style="370" customWidth="1"/>
    <col min="12297" max="12297" width="10.44140625" style="370" customWidth="1"/>
    <col min="12298" max="12298" width="10.33203125" style="370" customWidth="1"/>
    <col min="12299" max="12299" width="10.109375" style="370" customWidth="1"/>
    <col min="12300" max="12544" width="9.109375" style="370"/>
    <col min="12545" max="12545" width="49.109375" style="370" customWidth="1"/>
    <col min="12546" max="12546" width="9.109375" style="370" customWidth="1"/>
    <col min="12547" max="12548" width="0" style="370" hidden="1" customWidth="1"/>
    <col min="12549" max="12551" width="9.109375" style="370"/>
    <col min="12552" max="12552" width="9.88671875" style="370" customWidth="1"/>
    <col min="12553" max="12553" width="10.44140625" style="370" customWidth="1"/>
    <col min="12554" max="12554" width="10.33203125" style="370" customWidth="1"/>
    <col min="12555" max="12555" width="10.109375" style="370" customWidth="1"/>
    <col min="12556" max="12800" width="9.109375" style="370"/>
    <col min="12801" max="12801" width="49.109375" style="370" customWidth="1"/>
    <col min="12802" max="12802" width="9.109375" style="370" customWidth="1"/>
    <col min="12803" max="12804" width="0" style="370" hidden="1" customWidth="1"/>
    <col min="12805" max="12807" width="9.109375" style="370"/>
    <col min="12808" max="12808" width="9.88671875" style="370" customWidth="1"/>
    <col min="12809" max="12809" width="10.44140625" style="370" customWidth="1"/>
    <col min="12810" max="12810" width="10.33203125" style="370" customWidth="1"/>
    <col min="12811" max="12811" width="10.109375" style="370" customWidth="1"/>
    <col min="12812" max="13056" width="9.109375" style="370"/>
    <col min="13057" max="13057" width="49.109375" style="370" customWidth="1"/>
    <col min="13058" max="13058" width="9.109375" style="370" customWidth="1"/>
    <col min="13059" max="13060" width="0" style="370" hidden="1" customWidth="1"/>
    <col min="13061" max="13063" width="9.109375" style="370"/>
    <col min="13064" max="13064" width="9.88671875" style="370" customWidth="1"/>
    <col min="13065" max="13065" width="10.44140625" style="370" customWidth="1"/>
    <col min="13066" max="13066" width="10.33203125" style="370" customWidth="1"/>
    <col min="13067" max="13067" width="10.109375" style="370" customWidth="1"/>
    <col min="13068" max="13312" width="9.109375" style="370"/>
    <col min="13313" max="13313" width="49.109375" style="370" customWidth="1"/>
    <col min="13314" max="13314" width="9.109375" style="370" customWidth="1"/>
    <col min="13315" max="13316" width="0" style="370" hidden="1" customWidth="1"/>
    <col min="13317" max="13319" width="9.109375" style="370"/>
    <col min="13320" max="13320" width="9.88671875" style="370" customWidth="1"/>
    <col min="13321" max="13321" width="10.44140625" style="370" customWidth="1"/>
    <col min="13322" max="13322" width="10.33203125" style="370" customWidth="1"/>
    <col min="13323" max="13323" width="10.109375" style="370" customWidth="1"/>
    <col min="13324" max="13568" width="9.109375" style="370"/>
    <col min="13569" max="13569" width="49.109375" style="370" customWidth="1"/>
    <col min="13570" max="13570" width="9.109375" style="370" customWidth="1"/>
    <col min="13571" max="13572" width="0" style="370" hidden="1" customWidth="1"/>
    <col min="13573" max="13575" width="9.109375" style="370"/>
    <col min="13576" max="13576" width="9.88671875" style="370" customWidth="1"/>
    <col min="13577" max="13577" width="10.44140625" style="370" customWidth="1"/>
    <col min="13578" max="13578" width="10.33203125" style="370" customWidth="1"/>
    <col min="13579" max="13579" width="10.109375" style="370" customWidth="1"/>
    <col min="13580" max="13824" width="9.109375" style="370"/>
    <col min="13825" max="13825" width="49.109375" style="370" customWidth="1"/>
    <col min="13826" max="13826" width="9.109375" style="370" customWidth="1"/>
    <col min="13827" max="13828" width="0" style="370" hidden="1" customWidth="1"/>
    <col min="13829" max="13831" width="9.109375" style="370"/>
    <col min="13832" max="13832" width="9.88671875" style="370" customWidth="1"/>
    <col min="13833" max="13833" width="10.44140625" style="370" customWidth="1"/>
    <col min="13834" max="13834" width="10.33203125" style="370" customWidth="1"/>
    <col min="13835" max="13835" width="10.109375" style="370" customWidth="1"/>
    <col min="13836" max="14080" width="9.109375" style="370"/>
    <col min="14081" max="14081" width="49.109375" style="370" customWidth="1"/>
    <col min="14082" max="14082" width="9.109375" style="370" customWidth="1"/>
    <col min="14083" max="14084" width="0" style="370" hidden="1" customWidth="1"/>
    <col min="14085" max="14087" width="9.109375" style="370"/>
    <col min="14088" max="14088" width="9.88671875" style="370" customWidth="1"/>
    <col min="14089" max="14089" width="10.44140625" style="370" customWidth="1"/>
    <col min="14090" max="14090" width="10.33203125" style="370" customWidth="1"/>
    <col min="14091" max="14091" width="10.109375" style="370" customWidth="1"/>
    <col min="14092" max="14336" width="9.109375" style="370"/>
    <col min="14337" max="14337" width="49.109375" style="370" customWidth="1"/>
    <col min="14338" max="14338" width="9.109375" style="370" customWidth="1"/>
    <col min="14339" max="14340" width="0" style="370" hidden="1" customWidth="1"/>
    <col min="14341" max="14343" width="9.109375" style="370"/>
    <col min="14344" max="14344" width="9.88671875" style="370" customWidth="1"/>
    <col min="14345" max="14345" width="10.44140625" style="370" customWidth="1"/>
    <col min="14346" max="14346" width="10.33203125" style="370" customWidth="1"/>
    <col min="14347" max="14347" width="10.109375" style="370" customWidth="1"/>
    <col min="14348" max="14592" width="9.109375" style="370"/>
    <col min="14593" max="14593" width="49.109375" style="370" customWidth="1"/>
    <col min="14594" max="14594" width="9.109375" style="370" customWidth="1"/>
    <col min="14595" max="14596" width="0" style="370" hidden="1" customWidth="1"/>
    <col min="14597" max="14599" width="9.109375" style="370"/>
    <col min="14600" max="14600" width="9.88671875" style="370" customWidth="1"/>
    <col min="14601" max="14601" width="10.44140625" style="370" customWidth="1"/>
    <col min="14602" max="14602" width="10.33203125" style="370" customWidth="1"/>
    <col min="14603" max="14603" width="10.109375" style="370" customWidth="1"/>
    <col min="14604" max="14848" width="9.109375" style="370"/>
    <col min="14849" max="14849" width="49.109375" style="370" customWidth="1"/>
    <col min="14850" max="14850" width="9.109375" style="370" customWidth="1"/>
    <col min="14851" max="14852" width="0" style="370" hidden="1" customWidth="1"/>
    <col min="14853" max="14855" width="9.109375" style="370"/>
    <col min="14856" max="14856" width="9.88671875" style="370" customWidth="1"/>
    <col min="14857" max="14857" width="10.44140625" style="370" customWidth="1"/>
    <col min="14858" max="14858" width="10.33203125" style="370" customWidth="1"/>
    <col min="14859" max="14859" width="10.109375" style="370" customWidth="1"/>
    <col min="14860" max="15104" width="9.109375" style="370"/>
    <col min="15105" max="15105" width="49.109375" style="370" customWidth="1"/>
    <col min="15106" max="15106" width="9.109375" style="370" customWidth="1"/>
    <col min="15107" max="15108" width="0" style="370" hidden="1" customWidth="1"/>
    <col min="15109" max="15111" width="9.109375" style="370"/>
    <col min="15112" max="15112" width="9.88671875" style="370" customWidth="1"/>
    <col min="15113" max="15113" width="10.44140625" style="370" customWidth="1"/>
    <col min="15114" max="15114" width="10.33203125" style="370" customWidth="1"/>
    <col min="15115" max="15115" width="10.109375" style="370" customWidth="1"/>
    <col min="15116" max="15360" width="9.109375" style="370"/>
    <col min="15361" max="15361" width="49.109375" style="370" customWidth="1"/>
    <col min="15362" max="15362" width="9.109375" style="370" customWidth="1"/>
    <col min="15363" max="15364" width="0" style="370" hidden="1" customWidth="1"/>
    <col min="15365" max="15367" width="9.109375" style="370"/>
    <col min="15368" max="15368" width="9.88671875" style="370" customWidth="1"/>
    <col min="15369" max="15369" width="10.44140625" style="370" customWidth="1"/>
    <col min="15370" max="15370" width="10.33203125" style="370" customWidth="1"/>
    <col min="15371" max="15371" width="10.109375" style="370" customWidth="1"/>
    <col min="15372" max="15616" width="9.109375" style="370"/>
    <col min="15617" max="15617" width="49.109375" style="370" customWidth="1"/>
    <col min="15618" max="15618" width="9.109375" style="370" customWidth="1"/>
    <col min="15619" max="15620" width="0" style="370" hidden="1" customWidth="1"/>
    <col min="15621" max="15623" width="9.109375" style="370"/>
    <col min="15624" max="15624" width="9.88671875" style="370" customWidth="1"/>
    <col min="15625" max="15625" width="10.44140625" style="370" customWidth="1"/>
    <col min="15626" max="15626" width="10.33203125" style="370" customWidth="1"/>
    <col min="15627" max="15627" width="10.109375" style="370" customWidth="1"/>
    <col min="15628" max="15872" width="9.109375" style="370"/>
    <col min="15873" max="15873" width="49.109375" style="370" customWidth="1"/>
    <col min="15874" max="15874" width="9.109375" style="370" customWidth="1"/>
    <col min="15875" max="15876" width="0" style="370" hidden="1" customWidth="1"/>
    <col min="15877" max="15879" width="9.109375" style="370"/>
    <col min="15880" max="15880" width="9.88671875" style="370" customWidth="1"/>
    <col min="15881" max="15881" width="10.44140625" style="370" customWidth="1"/>
    <col min="15882" max="15882" width="10.33203125" style="370" customWidth="1"/>
    <col min="15883" max="15883" width="10.109375" style="370" customWidth="1"/>
    <col min="15884" max="16128" width="9.109375" style="370"/>
    <col min="16129" max="16129" width="49.109375" style="370" customWidth="1"/>
    <col min="16130" max="16130" width="9.109375" style="370" customWidth="1"/>
    <col min="16131" max="16132" width="0" style="370" hidden="1" customWidth="1"/>
    <col min="16133" max="16135" width="9.109375" style="370"/>
    <col min="16136" max="16136" width="9.88671875" style="370" customWidth="1"/>
    <col min="16137" max="16137" width="10.44140625" style="370" customWidth="1"/>
    <col min="16138" max="16138" width="10.33203125" style="370" customWidth="1"/>
    <col min="16139" max="16139" width="10.109375" style="370" customWidth="1"/>
    <col min="16140" max="16384" width="9.109375" style="370"/>
  </cols>
  <sheetData>
    <row r="1" spans="1:17" ht="17.399999999999999" x14ac:dyDescent="0.3">
      <c r="A1" s="335" t="s">
        <v>429</v>
      </c>
      <c r="B1" s="335"/>
      <c r="C1" s="336"/>
      <c r="D1" s="336"/>
      <c r="E1" s="336"/>
      <c r="F1" s="336"/>
      <c r="G1" s="336"/>
      <c r="H1" s="336"/>
      <c r="I1" s="336"/>
      <c r="J1" s="336"/>
      <c r="K1" s="336"/>
      <c r="L1" s="336"/>
      <c r="M1" s="336"/>
      <c r="N1" s="336"/>
      <c r="O1" s="336"/>
      <c r="P1" s="336"/>
    </row>
    <row r="2" spans="1:17" x14ac:dyDescent="0.25">
      <c r="A2" s="338" t="s">
        <v>456</v>
      </c>
      <c r="B2" s="338"/>
      <c r="C2" s="336"/>
      <c r="D2" s="336"/>
      <c r="E2" s="336"/>
      <c r="F2" s="336"/>
      <c r="G2" s="336"/>
      <c r="H2" s="336"/>
      <c r="I2" s="336"/>
      <c r="J2" s="336"/>
      <c r="K2" s="336"/>
      <c r="L2" s="336"/>
      <c r="M2" s="336"/>
      <c r="N2" s="336"/>
      <c r="O2" s="336"/>
      <c r="P2" s="336"/>
    </row>
    <row r="3" spans="1:17" x14ac:dyDescent="0.25">
      <c r="A3" s="336"/>
      <c r="B3" s="336"/>
      <c r="C3" s="336"/>
      <c r="D3" s="336"/>
      <c r="E3" s="336"/>
      <c r="F3" s="336"/>
      <c r="G3" s="336"/>
      <c r="H3" s="336"/>
      <c r="I3" s="336"/>
      <c r="J3" s="336"/>
      <c r="K3" s="336"/>
      <c r="L3" s="336"/>
      <c r="M3" s="336"/>
      <c r="N3" s="336"/>
      <c r="O3" s="336"/>
      <c r="P3" s="336"/>
    </row>
    <row r="4" spans="1:17" x14ac:dyDescent="0.25">
      <c r="A4" s="338" t="s">
        <v>457</v>
      </c>
      <c r="B4" s="338"/>
      <c r="C4" s="336"/>
      <c r="D4" s="339"/>
      <c r="E4" s="338" t="s">
        <v>431</v>
      </c>
      <c r="F4" s="338"/>
      <c r="G4" s="338"/>
      <c r="H4" s="338"/>
      <c r="I4" s="338"/>
      <c r="J4" s="338"/>
      <c r="K4" s="338"/>
      <c r="L4" s="338"/>
      <c r="M4" s="338"/>
      <c r="N4" s="338"/>
      <c r="O4" s="338"/>
      <c r="P4" s="338"/>
      <c r="Q4" s="371" t="s">
        <v>458</v>
      </c>
    </row>
    <row r="5" spans="1:17" x14ac:dyDescent="0.25">
      <c r="A5" s="338"/>
      <c r="B5" s="338"/>
      <c r="C5" s="336"/>
      <c r="D5" s="339"/>
      <c r="E5" s="336"/>
      <c r="F5" s="336"/>
      <c r="G5" s="336"/>
      <c r="H5" s="336"/>
      <c r="I5" s="336"/>
      <c r="J5" s="336"/>
      <c r="K5" s="336"/>
      <c r="L5" s="336"/>
      <c r="M5" s="336"/>
      <c r="N5" s="336"/>
      <c r="O5" s="336"/>
      <c r="P5" s="336"/>
    </row>
    <row r="6" spans="1:17" x14ac:dyDescent="0.25">
      <c r="A6" s="372" t="s">
        <v>432</v>
      </c>
      <c r="B6" s="373"/>
      <c r="C6" s="373"/>
      <c r="D6" s="374"/>
      <c r="E6" s="375">
        <f t="shared" ref="E6:Q6" si="0">IF(E17=0,"-",E26/E17)</f>
        <v>1</v>
      </c>
      <c r="F6" s="375">
        <f t="shared" si="0"/>
        <v>1</v>
      </c>
      <c r="G6" s="375">
        <f t="shared" si="0"/>
        <v>1</v>
      </c>
      <c r="H6" s="375">
        <f t="shared" si="0"/>
        <v>1</v>
      </c>
      <c r="I6" s="375">
        <f t="shared" si="0"/>
        <v>9.8661287364753394E-2</v>
      </c>
      <c r="J6" s="375">
        <f t="shared" si="0"/>
        <v>1.8374276013580916E-2</v>
      </c>
      <c r="K6" s="375">
        <f t="shared" si="0"/>
        <v>0.4289261328367473</v>
      </c>
      <c r="L6" s="375">
        <f t="shared" si="0"/>
        <v>3.2501393853924095E-2</v>
      </c>
      <c r="M6" s="375">
        <f t="shared" si="0"/>
        <v>-9.4000378525013646E-3</v>
      </c>
      <c r="N6" s="375">
        <f t="shared" si="0"/>
        <v>0.14904932854673575</v>
      </c>
      <c r="O6" s="375">
        <f t="shared" si="0"/>
        <v>0.34958027602187036</v>
      </c>
      <c r="P6" s="375">
        <f t="shared" si="0"/>
        <v>3.0358483483483578E-2</v>
      </c>
      <c r="Q6" s="375">
        <f t="shared" si="0"/>
        <v>0.26668516272227527</v>
      </c>
    </row>
    <row r="7" spans="1:17" x14ac:dyDescent="0.25">
      <c r="A7" s="372" t="s">
        <v>433</v>
      </c>
      <c r="B7" s="373"/>
      <c r="C7" s="373"/>
      <c r="D7" s="374"/>
      <c r="E7" s="375">
        <f t="shared" ref="E7:Q7" si="1">IF(E17=0,"-",E81/E17)</f>
        <v>-18.866</v>
      </c>
      <c r="F7" s="375">
        <f t="shared" si="1"/>
        <v>-20.533999999999999</v>
      </c>
      <c r="G7" s="375">
        <f t="shared" si="1"/>
        <v>-7.0411644011284942</v>
      </c>
      <c r="H7" s="375">
        <f t="shared" si="1"/>
        <v>-11.84004038655705</v>
      </c>
      <c r="I7" s="375">
        <f t="shared" si="1"/>
        <v>-9.2746194755180635</v>
      </c>
      <c r="J7" s="375">
        <f t="shared" si="1"/>
        <v>-10.851408028759737</v>
      </c>
      <c r="K7" s="375">
        <f t="shared" si="1"/>
        <v>-5.5139125037109009</v>
      </c>
      <c r="L7" s="375">
        <f t="shared" si="1"/>
        <v>-8.3207831819225344</v>
      </c>
      <c r="M7" s="375">
        <f t="shared" si="1"/>
        <v>-8.3404201627657564</v>
      </c>
      <c r="N7" s="375">
        <f t="shared" si="1"/>
        <v>-7.0858928333998135</v>
      </c>
      <c r="O7" s="375">
        <f t="shared" si="1"/>
        <v>-5.1804101709384334</v>
      </c>
      <c r="P7" s="375">
        <f t="shared" si="1"/>
        <v>-6.3526651651651651</v>
      </c>
      <c r="Q7" s="375">
        <f t="shared" si="1"/>
        <v>-7.75916199963868</v>
      </c>
    </row>
    <row r="8" spans="1:17" x14ac:dyDescent="0.25">
      <c r="A8" s="336"/>
      <c r="B8" s="336"/>
      <c r="C8" s="336"/>
      <c r="D8" s="336"/>
      <c r="E8" s="336"/>
      <c r="F8" s="336"/>
      <c r="G8" s="336"/>
      <c r="H8" s="336"/>
      <c r="I8" s="336"/>
      <c r="J8" s="336"/>
      <c r="K8" s="336"/>
      <c r="L8" s="336"/>
      <c r="M8" s="336"/>
      <c r="N8" s="336"/>
      <c r="O8" s="336"/>
      <c r="P8" s="336"/>
      <c r="Q8" s="336"/>
    </row>
    <row r="9" spans="1:17" x14ac:dyDescent="0.25">
      <c r="A9" s="344"/>
      <c r="B9" s="344"/>
      <c r="C9" s="345" t="s">
        <v>434</v>
      </c>
      <c r="D9" s="346" t="s">
        <v>435</v>
      </c>
      <c r="E9" s="376" t="s">
        <v>459</v>
      </c>
      <c r="F9" s="376" t="s">
        <v>460</v>
      </c>
      <c r="G9" s="376" t="s">
        <v>461</v>
      </c>
      <c r="H9" s="376" t="s">
        <v>462</v>
      </c>
      <c r="I9" s="376" t="s">
        <v>463</v>
      </c>
      <c r="J9" s="376" t="s">
        <v>464</v>
      </c>
      <c r="K9" s="376" t="s">
        <v>465</v>
      </c>
      <c r="L9" s="376" t="s">
        <v>466</v>
      </c>
      <c r="M9" s="376" t="s">
        <v>467</v>
      </c>
      <c r="N9" s="376" t="s">
        <v>468</v>
      </c>
      <c r="O9" s="376" t="s">
        <v>469</v>
      </c>
      <c r="P9" s="376" t="s">
        <v>470</v>
      </c>
      <c r="Q9" s="376">
        <v>2011</v>
      </c>
    </row>
    <row r="10" spans="1:17" x14ac:dyDescent="0.25">
      <c r="A10" s="347"/>
      <c r="B10" s="347"/>
      <c r="C10" s="348"/>
      <c r="D10" s="349"/>
      <c r="E10" s="349"/>
      <c r="F10" s="349"/>
      <c r="G10" s="349"/>
      <c r="H10" s="349"/>
      <c r="I10" s="349"/>
      <c r="J10" s="349"/>
      <c r="K10" s="349"/>
      <c r="L10" s="349"/>
      <c r="M10" s="349"/>
      <c r="N10" s="349"/>
      <c r="O10" s="349"/>
      <c r="P10" s="349"/>
      <c r="Q10" s="349"/>
    </row>
    <row r="11" spans="1:17" x14ac:dyDescent="0.25">
      <c r="A11" s="350" t="s">
        <v>363</v>
      </c>
      <c r="B11" s="350"/>
      <c r="C11" s="351"/>
      <c r="D11" s="351"/>
      <c r="E11" s="351"/>
      <c r="F11" s="351"/>
      <c r="G11" s="351"/>
      <c r="H11" s="351"/>
      <c r="I11" s="351"/>
      <c r="J11" s="351"/>
      <c r="K11" s="351"/>
      <c r="L11" s="351"/>
      <c r="M11" s="351"/>
      <c r="N11" s="351"/>
      <c r="O11" s="351"/>
      <c r="P11" s="351"/>
      <c r="Q11" s="351"/>
    </row>
    <row r="12" spans="1:17" s="460" customFormat="1" x14ac:dyDescent="0.25">
      <c r="A12" s="457" t="s">
        <v>364</v>
      </c>
      <c r="B12" s="457"/>
      <c r="C12" s="458"/>
      <c r="D12" s="458"/>
      <c r="E12" s="459"/>
      <c r="F12" s="459"/>
      <c r="G12" s="459"/>
      <c r="H12" s="459"/>
      <c r="I12" s="459"/>
      <c r="J12" s="459"/>
      <c r="K12" s="459"/>
      <c r="L12" s="459"/>
      <c r="M12" s="459"/>
      <c r="N12" s="459"/>
      <c r="O12" s="459"/>
      <c r="P12" s="459"/>
      <c r="Q12" s="459">
        <f>SUM(E12:P12)</f>
        <v>0</v>
      </c>
    </row>
    <row r="13" spans="1:17" s="460" customFormat="1" x14ac:dyDescent="0.25">
      <c r="A13" s="457" t="s">
        <v>367</v>
      </c>
      <c r="B13" s="457"/>
      <c r="C13" s="458"/>
      <c r="D13" s="458"/>
      <c r="E13" s="459"/>
      <c r="F13" s="459"/>
      <c r="G13" s="459"/>
      <c r="H13" s="459"/>
      <c r="I13" s="459"/>
      <c r="J13" s="459"/>
      <c r="K13" s="459"/>
      <c r="L13" s="459"/>
      <c r="M13" s="459"/>
      <c r="N13" s="459"/>
      <c r="O13" s="459"/>
      <c r="P13" s="459"/>
      <c r="Q13" s="459">
        <f>SUM(E13:P13)</f>
        <v>0</v>
      </c>
    </row>
    <row r="14" spans="1:17" s="460" customFormat="1" x14ac:dyDescent="0.25">
      <c r="A14" s="457" t="s">
        <v>369</v>
      </c>
      <c r="B14" s="457"/>
      <c r="C14" s="458"/>
      <c r="D14" s="458"/>
      <c r="E14" s="459">
        <f>'Financials-Hardware'!B16/1000</f>
        <v>0</v>
      </c>
      <c r="F14" s="459">
        <f>'Financials-Hardware'!C16/1000</f>
        <v>0</v>
      </c>
      <c r="G14" s="459">
        <f>'Financials-Hardware'!D16/1000</f>
        <v>10.596</v>
      </c>
      <c r="H14" s="459">
        <f>'Financials-Hardware'!E16/1000</f>
        <v>8.8659999999999997</v>
      </c>
      <c r="I14" s="459">
        <f>'Financials-Hardware'!F16/1000</f>
        <v>16.812000000000001</v>
      </c>
      <c r="J14" s="459">
        <f>'Financials-Hardware'!G16/1000</f>
        <v>15.028</v>
      </c>
      <c r="K14" s="459">
        <f>'Financials-Hardware'!H16/1000</f>
        <v>32.052999999999997</v>
      </c>
      <c r="L14" s="459">
        <f>'Financials-Hardware'!I16/1000</f>
        <v>25.491</v>
      </c>
      <c r="M14" s="459">
        <f>'Financials-Hardware'!J16/1000</f>
        <v>26.702000000000002</v>
      </c>
      <c r="N14" s="459">
        <f>'Financials-Hardware'!K16/1000</f>
        <v>32.604999999999997</v>
      </c>
      <c r="O14" s="459">
        <f>'Financials-Hardware'!L16/1000</f>
        <v>44.198999999999998</v>
      </c>
      <c r="P14" s="459">
        <f>'Financials-Hardware'!M16/1000</f>
        <v>37.624000000000002</v>
      </c>
      <c r="Q14" s="459">
        <f>SUM(E14:P14)</f>
        <v>249.97599999999997</v>
      </c>
    </row>
    <row r="15" spans="1:17" s="460" customFormat="1" x14ac:dyDescent="0.25">
      <c r="A15" s="457" t="s">
        <v>372</v>
      </c>
      <c r="B15" s="457"/>
      <c r="C15" s="458"/>
      <c r="D15" s="458"/>
      <c r="E15" s="459"/>
      <c r="F15" s="459"/>
      <c r="G15" s="459"/>
      <c r="H15" s="459"/>
      <c r="I15" s="459"/>
      <c r="J15" s="459"/>
      <c r="K15" s="459"/>
      <c r="L15" s="459"/>
      <c r="M15" s="459"/>
      <c r="N15" s="459"/>
      <c r="O15" s="459"/>
      <c r="P15" s="459"/>
      <c r="Q15" s="459">
        <f>SUM(E15:P15)</f>
        <v>0</v>
      </c>
    </row>
    <row r="16" spans="1:17" s="460" customFormat="1" x14ac:dyDescent="0.25">
      <c r="A16" s="457" t="s">
        <v>3</v>
      </c>
      <c r="B16" s="457"/>
      <c r="C16" s="458"/>
      <c r="D16" s="458"/>
      <c r="E16" s="459">
        <v>5</v>
      </c>
      <c r="F16" s="459">
        <v>5</v>
      </c>
      <c r="G16" s="459">
        <v>5</v>
      </c>
      <c r="H16" s="459">
        <v>5</v>
      </c>
      <c r="I16" s="459">
        <v>5</v>
      </c>
      <c r="J16" s="459">
        <v>5</v>
      </c>
      <c r="K16" s="459">
        <v>5</v>
      </c>
      <c r="L16" s="459">
        <v>5</v>
      </c>
      <c r="M16" s="459">
        <v>5</v>
      </c>
      <c r="N16" s="459">
        <v>5</v>
      </c>
      <c r="O16" s="459">
        <v>5</v>
      </c>
      <c r="P16" s="459">
        <v>5</v>
      </c>
      <c r="Q16" s="459">
        <f>SUM(E16:P16)</f>
        <v>60</v>
      </c>
    </row>
    <row r="17" spans="1:17" x14ac:dyDescent="0.25">
      <c r="A17" s="380" t="s">
        <v>436</v>
      </c>
      <c r="B17" s="380"/>
      <c r="C17" s="381">
        <f>SUM(C12:C16)</f>
        <v>0</v>
      </c>
      <c r="D17" s="381">
        <f>SUM(D12:D16)</f>
        <v>0</v>
      </c>
      <c r="E17" s="382">
        <f>SUM(E12:E16)</f>
        <v>5</v>
      </c>
      <c r="F17" s="382">
        <f t="shared" ref="F17:P17" si="2">SUM(F12:F16)</f>
        <v>5</v>
      </c>
      <c r="G17" s="382">
        <f t="shared" si="2"/>
        <v>15.596</v>
      </c>
      <c r="H17" s="382">
        <f t="shared" si="2"/>
        <v>13.866</v>
      </c>
      <c r="I17" s="382">
        <f t="shared" si="2"/>
        <v>21.812000000000001</v>
      </c>
      <c r="J17" s="382">
        <f t="shared" si="2"/>
        <v>20.027999999999999</v>
      </c>
      <c r="K17" s="382">
        <f t="shared" si="2"/>
        <v>37.052999999999997</v>
      </c>
      <c r="L17" s="382">
        <f t="shared" si="2"/>
        <v>30.491</v>
      </c>
      <c r="M17" s="382">
        <f t="shared" si="2"/>
        <v>31.702000000000002</v>
      </c>
      <c r="N17" s="382">
        <f t="shared" si="2"/>
        <v>37.604999999999997</v>
      </c>
      <c r="O17" s="382">
        <f t="shared" si="2"/>
        <v>49.198999999999998</v>
      </c>
      <c r="P17" s="382">
        <f t="shared" si="2"/>
        <v>42.624000000000002</v>
      </c>
      <c r="Q17" s="382">
        <f>SUM(Q12:Q16)</f>
        <v>309.976</v>
      </c>
    </row>
    <row r="18" spans="1:17" x14ac:dyDescent="0.25">
      <c r="A18" s="357"/>
      <c r="B18" s="357"/>
      <c r="C18" s="358"/>
      <c r="D18" s="358"/>
      <c r="E18" s="358"/>
      <c r="F18" s="358"/>
      <c r="G18" s="358"/>
      <c r="H18" s="358"/>
      <c r="I18" s="358"/>
      <c r="J18" s="358"/>
      <c r="K18" s="358"/>
      <c r="L18" s="358"/>
      <c r="M18" s="358"/>
      <c r="N18" s="358"/>
      <c r="O18" s="358"/>
      <c r="P18" s="358"/>
      <c r="Q18" s="358"/>
    </row>
    <row r="19" spans="1:17" x14ac:dyDescent="0.25">
      <c r="A19" s="350" t="s">
        <v>377</v>
      </c>
      <c r="B19" s="350"/>
      <c r="C19" s="358"/>
      <c r="D19" s="358"/>
      <c r="E19" s="358"/>
      <c r="F19" s="358"/>
      <c r="G19" s="358"/>
      <c r="H19" s="358"/>
      <c r="I19" s="358"/>
      <c r="J19" s="358"/>
      <c r="K19" s="358"/>
      <c r="L19" s="358"/>
      <c r="M19" s="358"/>
      <c r="N19" s="358"/>
      <c r="O19" s="358"/>
      <c r="P19" s="358"/>
      <c r="Q19" s="358"/>
    </row>
    <row r="20" spans="1:17" x14ac:dyDescent="0.25">
      <c r="A20" s="457" t="s">
        <v>746</v>
      </c>
      <c r="B20" s="377"/>
      <c r="C20" s="378"/>
      <c r="D20" s="378"/>
      <c r="E20" s="379"/>
      <c r="F20" s="379"/>
      <c r="G20" s="379"/>
      <c r="H20" s="379"/>
      <c r="I20" s="379">
        <v>8.33</v>
      </c>
      <c r="J20" s="379">
        <v>8.33</v>
      </c>
      <c r="K20" s="379">
        <v>8.33</v>
      </c>
      <c r="L20" s="379">
        <v>16.670000000000002</v>
      </c>
      <c r="M20" s="379">
        <v>16.670000000000002</v>
      </c>
      <c r="N20" s="379">
        <v>16.670000000000002</v>
      </c>
      <c r="O20" s="379">
        <v>16.670000000000002</v>
      </c>
      <c r="P20" s="379">
        <v>25</v>
      </c>
      <c r="Q20" s="379">
        <f>SUM(E20:P20)</f>
        <v>116.67</v>
      </c>
    </row>
    <row r="21" spans="1:17" ht="20.399999999999999" x14ac:dyDescent="0.25">
      <c r="A21" s="457" t="s">
        <v>381</v>
      </c>
      <c r="B21" s="377"/>
      <c r="C21" s="378"/>
      <c r="D21" s="378"/>
      <c r="E21" s="379"/>
      <c r="F21" s="379"/>
      <c r="G21" s="379"/>
      <c r="H21" s="379"/>
      <c r="I21" s="379">
        <v>5</v>
      </c>
      <c r="J21" s="379">
        <v>5</v>
      </c>
      <c r="K21" s="379">
        <v>5</v>
      </c>
      <c r="L21" s="379">
        <v>5</v>
      </c>
      <c r="M21" s="379">
        <v>5</v>
      </c>
      <c r="N21" s="379">
        <v>5</v>
      </c>
      <c r="O21" s="379">
        <v>5</v>
      </c>
      <c r="P21" s="379">
        <v>5</v>
      </c>
      <c r="Q21" s="379">
        <f>SUM(E21:P21)</f>
        <v>40</v>
      </c>
    </row>
    <row r="22" spans="1:17" x14ac:dyDescent="0.25">
      <c r="A22" s="457" t="s">
        <v>383</v>
      </c>
      <c r="B22" s="377"/>
      <c r="C22" s="378"/>
      <c r="D22" s="378"/>
      <c r="E22" s="379"/>
      <c r="F22" s="379"/>
      <c r="G22" s="379"/>
      <c r="H22" s="379"/>
      <c r="I22" s="379">
        <v>3.33</v>
      </c>
      <c r="J22" s="379">
        <v>3.33</v>
      </c>
      <c r="K22" s="379">
        <v>3.33</v>
      </c>
      <c r="L22" s="379">
        <v>3.33</v>
      </c>
      <c r="M22" s="379">
        <v>3.33</v>
      </c>
      <c r="N22" s="379">
        <v>3.33</v>
      </c>
      <c r="O22" s="379">
        <v>3.33</v>
      </c>
      <c r="P22" s="379">
        <v>3.33</v>
      </c>
      <c r="Q22" s="379">
        <f>SUM(E22:P22)</f>
        <v>26.639999999999993</v>
      </c>
    </row>
    <row r="23" spans="1:17" x14ac:dyDescent="0.25">
      <c r="A23" s="457" t="s">
        <v>385</v>
      </c>
      <c r="B23" s="377"/>
      <c r="C23" s="378"/>
      <c r="D23" s="378"/>
      <c r="E23" s="379"/>
      <c r="F23" s="379"/>
      <c r="G23" s="379"/>
      <c r="H23" s="379"/>
      <c r="I23" s="379">
        <v>3</v>
      </c>
      <c r="J23" s="379">
        <v>3</v>
      </c>
      <c r="K23" s="379">
        <v>4.5</v>
      </c>
      <c r="L23" s="379">
        <v>4.5</v>
      </c>
      <c r="M23" s="379">
        <v>7</v>
      </c>
      <c r="N23" s="379">
        <v>7</v>
      </c>
      <c r="O23" s="379">
        <v>7</v>
      </c>
      <c r="P23" s="379">
        <v>8</v>
      </c>
      <c r="Q23" s="379">
        <f>SUM(E23:P23)</f>
        <v>44</v>
      </c>
    </row>
    <row r="24" spans="1:17" x14ac:dyDescent="0.25">
      <c r="A24" s="380" t="s">
        <v>437</v>
      </c>
      <c r="B24" s="380"/>
      <c r="C24" s="381">
        <f t="shared" ref="C24:Q24" si="3">SUM(C20:C23)</f>
        <v>0</v>
      </c>
      <c r="D24" s="381">
        <f t="shared" si="3"/>
        <v>0</v>
      </c>
      <c r="E24" s="382">
        <f t="shared" si="3"/>
        <v>0</v>
      </c>
      <c r="F24" s="382">
        <f t="shared" si="3"/>
        <v>0</v>
      </c>
      <c r="G24" s="382">
        <f t="shared" si="3"/>
        <v>0</v>
      </c>
      <c r="H24" s="382">
        <f t="shared" si="3"/>
        <v>0</v>
      </c>
      <c r="I24" s="382">
        <f t="shared" si="3"/>
        <v>19.66</v>
      </c>
      <c r="J24" s="382">
        <f t="shared" si="3"/>
        <v>19.66</v>
      </c>
      <c r="K24" s="382">
        <f t="shared" si="3"/>
        <v>21.16</v>
      </c>
      <c r="L24" s="382">
        <f t="shared" si="3"/>
        <v>29.5</v>
      </c>
      <c r="M24" s="382">
        <f t="shared" si="3"/>
        <v>32</v>
      </c>
      <c r="N24" s="382">
        <f t="shared" si="3"/>
        <v>32</v>
      </c>
      <c r="O24" s="382">
        <f t="shared" si="3"/>
        <v>32</v>
      </c>
      <c r="P24" s="382">
        <f t="shared" si="3"/>
        <v>41.33</v>
      </c>
      <c r="Q24" s="382">
        <f t="shared" si="3"/>
        <v>227.31</v>
      </c>
    </row>
    <row r="25" spans="1:17" x14ac:dyDescent="0.25">
      <c r="A25" s="357"/>
      <c r="B25" s="357"/>
      <c r="C25" s="358"/>
      <c r="D25" s="358"/>
      <c r="E25" s="383"/>
      <c r="F25" s="383"/>
      <c r="G25" s="383"/>
      <c r="H25" s="383"/>
      <c r="I25" s="383"/>
      <c r="J25" s="383"/>
      <c r="K25" s="383"/>
      <c r="L25" s="383"/>
      <c r="M25" s="383"/>
      <c r="N25" s="383"/>
      <c r="O25" s="383"/>
      <c r="P25" s="383"/>
      <c r="Q25" s="383"/>
    </row>
    <row r="26" spans="1:17" x14ac:dyDescent="0.25">
      <c r="A26" s="380" t="s">
        <v>438</v>
      </c>
      <c r="B26" s="380"/>
      <c r="C26" s="384">
        <f t="shared" ref="C26:P26" si="4">C17-C24</f>
        <v>0</v>
      </c>
      <c r="D26" s="384">
        <f t="shared" si="4"/>
        <v>0</v>
      </c>
      <c r="E26" s="382">
        <f>E17-E24</f>
        <v>5</v>
      </c>
      <c r="F26" s="382">
        <f t="shared" si="4"/>
        <v>5</v>
      </c>
      <c r="G26" s="382">
        <f t="shared" si="4"/>
        <v>15.596</v>
      </c>
      <c r="H26" s="382">
        <f t="shared" si="4"/>
        <v>13.866</v>
      </c>
      <c r="I26" s="382">
        <f t="shared" si="4"/>
        <v>2.152000000000001</v>
      </c>
      <c r="J26" s="382">
        <f t="shared" si="4"/>
        <v>0.36799999999999855</v>
      </c>
      <c r="K26" s="382">
        <f t="shared" si="4"/>
        <v>15.892999999999997</v>
      </c>
      <c r="L26" s="382">
        <f t="shared" si="4"/>
        <v>0.99099999999999966</v>
      </c>
      <c r="M26" s="382">
        <f t="shared" si="4"/>
        <v>-0.29799999999999827</v>
      </c>
      <c r="N26" s="382">
        <f t="shared" si="4"/>
        <v>5.6049999999999969</v>
      </c>
      <c r="O26" s="382">
        <f t="shared" si="4"/>
        <v>17.198999999999998</v>
      </c>
      <c r="P26" s="382">
        <f t="shared" si="4"/>
        <v>1.294000000000004</v>
      </c>
      <c r="Q26" s="382">
        <f>Q17-Q24</f>
        <v>82.665999999999997</v>
      </c>
    </row>
    <row r="27" spans="1:17" x14ac:dyDescent="0.25">
      <c r="A27" s="357"/>
      <c r="B27" s="357"/>
      <c r="C27" s="358"/>
      <c r="D27" s="358"/>
      <c r="E27" s="358"/>
      <c r="F27" s="358"/>
      <c r="G27" s="358"/>
      <c r="H27" s="358"/>
      <c r="I27" s="358"/>
      <c r="J27" s="358"/>
      <c r="K27" s="358"/>
      <c r="L27" s="358"/>
      <c r="M27" s="358"/>
      <c r="N27" s="358"/>
      <c r="O27" s="358"/>
      <c r="P27" s="358"/>
      <c r="Q27" s="358"/>
    </row>
    <row r="28" spans="1:17" x14ac:dyDescent="0.25">
      <c r="A28" s="350" t="s">
        <v>17</v>
      </c>
      <c r="B28" s="350"/>
      <c r="C28" s="358"/>
      <c r="D28" s="358"/>
      <c r="E28" s="358"/>
      <c r="F28" s="358"/>
      <c r="G28" s="358"/>
      <c r="H28" s="358"/>
      <c r="I28" s="358"/>
      <c r="J28" s="358"/>
      <c r="K28" s="358"/>
      <c r="L28" s="358"/>
      <c r="M28" s="358"/>
      <c r="N28" s="358"/>
      <c r="O28" s="358"/>
      <c r="P28" s="358"/>
      <c r="Q28" s="358"/>
    </row>
    <row r="29" spans="1:17" x14ac:dyDescent="0.25">
      <c r="A29" s="362" t="s">
        <v>387</v>
      </c>
      <c r="B29" s="362"/>
      <c r="C29" s="358"/>
      <c r="D29" s="358"/>
      <c r="E29" s="358"/>
      <c r="F29" s="358"/>
      <c r="G29" s="358"/>
      <c r="H29" s="358"/>
      <c r="I29" s="358"/>
      <c r="J29" s="358"/>
      <c r="K29" s="358"/>
      <c r="L29" s="358"/>
      <c r="M29" s="358"/>
      <c r="N29" s="358"/>
      <c r="O29" s="358"/>
      <c r="P29" s="358"/>
      <c r="Q29" s="358"/>
    </row>
    <row r="30" spans="1:17" x14ac:dyDescent="0.25">
      <c r="A30" s="469" t="s">
        <v>388</v>
      </c>
      <c r="B30" s="385"/>
      <c r="C30" s="378"/>
      <c r="D30" s="378"/>
      <c r="E30" s="379"/>
      <c r="F30" s="379"/>
      <c r="G30" s="379"/>
      <c r="H30" s="379"/>
      <c r="I30" s="379">
        <v>3</v>
      </c>
      <c r="J30" s="379">
        <v>3</v>
      </c>
      <c r="K30" s="379">
        <v>3</v>
      </c>
      <c r="L30" s="379">
        <v>3</v>
      </c>
      <c r="M30" s="379">
        <v>3</v>
      </c>
      <c r="N30" s="379">
        <v>3</v>
      </c>
      <c r="O30" s="379">
        <v>3</v>
      </c>
      <c r="P30" s="379">
        <v>3</v>
      </c>
      <c r="Q30" s="379">
        <f t="shared" ref="Q30:Q36" si="5">SUM(E30:P30)</f>
        <v>24</v>
      </c>
    </row>
    <row r="31" spans="1:17" x14ac:dyDescent="0.25">
      <c r="A31" s="469" t="s">
        <v>836</v>
      </c>
      <c r="B31" s="385"/>
      <c r="C31" s="378"/>
      <c r="D31" s="378"/>
      <c r="E31" s="379"/>
      <c r="F31" s="379"/>
      <c r="G31" s="379"/>
      <c r="H31" s="379"/>
      <c r="I31" s="379">
        <v>8.33</v>
      </c>
      <c r="J31" s="379">
        <v>8.33</v>
      </c>
      <c r="K31" s="379">
        <v>8.33</v>
      </c>
      <c r="L31" s="379">
        <v>8.33</v>
      </c>
      <c r="M31" s="379">
        <v>8.33</v>
      </c>
      <c r="N31" s="379">
        <v>8.33</v>
      </c>
      <c r="O31" s="379">
        <v>8.33</v>
      </c>
      <c r="P31" s="379">
        <v>8.33</v>
      </c>
      <c r="Q31" s="379">
        <f t="shared" si="5"/>
        <v>66.64</v>
      </c>
    </row>
    <row r="32" spans="1:17" x14ac:dyDescent="0.25">
      <c r="A32" s="469" t="s">
        <v>837</v>
      </c>
      <c r="B32" s="385"/>
      <c r="C32" s="378"/>
      <c r="D32" s="378"/>
      <c r="E32" s="379"/>
      <c r="F32" s="379"/>
      <c r="G32" s="379"/>
      <c r="H32" s="379"/>
      <c r="I32" s="379"/>
      <c r="J32" s="379"/>
      <c r="K32" s="379"/>
      <c r="L32" s="379"/>
      <c r="M32" s="379">
        <v>4.16</v>
      </c>
      <c r="N32" s="379">
        <v>4.16</v>
      </c>
      <c r="O32" s="379">
        <v>4.16</v>
      </c>
      <c r="P32" s="379">
        <v>4.16</v>
      </c>
      <c r="Q32" s="379">
        <f t="shared" si="5"/>
        <v>16.64</v>
      </c>
    </row>
    <row r="33" spans="1:17" x14ac:dyDescent="0.25">
      <c r="A33" s="469" t="s">
        <v>395</v>
      </c>
      <c r="B33" s="385"/>
      <c r="C33" s="378"/>
      <c r="D33" s="378"/>
      <c r="E33" s="379">
        <v>3.5</v>
      </c>
      <c r="F33" s="379">
        <v>3.5</v>
      </c>
      <c r="G33" s="379">
        <v>3.5</v>
      </c>
      <c r="H33" s="379">
        <v>4</v>
      </c>
      <c r="I33" s="379">
        <v>4</v>
      </c>
      <c r="J33" s="379">
        <v>4</v>
      </c>
      <c r="K33" s="379">
        <v>4</v>
      </c>
      <c r="L33" s="379">
        <v>4</v>
      </c>
      <c r="M33" s="379">
        <v>4</v>
      </c>
      <c r="N33" s="379">
        <v>4</v>
      </c>
      <c r="O33" s="379">
        <v>4</v>
      </c>
      <c r="P33" s="379">
        <v>4</v>
      </c>
      <c r="Q33" s="379">
        <f t="shared" si="5"/>
        <v>46.5</v>
      </c>
    </row>
    <row r="34" spans="1:17" x14ac:dyDescent="0.25">
      <c r="A34" s="469" t="s">
        <v>750</v>
      </c>
      <c r="B34" s="385"/>
      <c r="C34" s="378"/>
      <c r="D34" s="378"/>
      <c r="E34" s="379">
        <v>16.670000000000002</v>
      </c>
      <c r="F34" s="379">
        <v>16.670000000000002</v>
      </c>
      <c r="G34" s="379">
        <v>16.670000000000002</v>
      </c>
      <c r="H34" s="379">
        <v>16.670000000000002</v>
      </c>
      <c r="I34" s="379">
        <v>26</v>
      </c>
      <c r="J34" s="379">
        <v>26</v>
      </c>
      <c r="K34" s="379">
        <v>26</v>
      </c>
      <c r="L34" s="379">
        <v>36.67</v>
      </c>
      <c r="M34" s="379">
        <v>36.67</v>
      </c>
      <c r="N34" s="379">
        <v>36.67</v>
      </c>
      <c r="O34" s="379">
        <v>36.67</v>
      </c>
      <c r="P34" s="379">
        <v>36.67</v>
      </c>
      <c r="Q34" s="379">
        <f t="shared" si="5"/>
        <v>328.03000000000009</v>
      </c>
    </row>
    <row r="35" spans="1:17" x14ac:dyDescent="0.25">
      <c r="A35" s="469" t="s">
        <v>400</v>
      </c>
      <c r="B35" s="385"/>
      <c r="C35" s="378"/>
      <c r="D35" s="378"/>
      <c r="E35" s="379">
        <v>8</v>
      </c>
      <c r="F35" s="379">
        <v>8</v>
      </c>
      <c r="G35" s="379">
        <v>8</v>
      </c>
      <c r="H35" s="379">
        <v>8</v>
      </c>
      <c r="I35" s="379">
        <v>8</v>
      </c>
      <c r="J35" s="379">
        <v>8</v>
      </c>
      <c r="K35" s="379">
        <v>8</v>
      </c>
      <c r="L35" s="379">
        <v>8</v>
      </c>
      <c r="M35" s="379">
        <v>8</v>
      </c>
      <c r="N35" s="379">
        <v>8</v>
      </c>
      <c r="O35" s="379">
        <v>8</v>
      </c>
      <c r="P35" s="379">
        <v>8</v>
      </c>
      <c r="Q35" s="379">
        <f t="shared" si="5"/>
        <v>96</v>
      </c>
    </row>
    <row r="36" spans="1:17" x14ac:dyDescent="0.25">
      <c r="A36" s="469" t="s">
        <v>402</v>
      </c>
      <c r="B36" s="385"/>
      <c r="C36" s="378"/>
      <c r="D36" s="378"/>
      <c r="E36" s="379">
        <v>10</v>
      </c>
      <c r="F36" s="379">
        <v>10</v>
      </c>
      <c r="G36" s="379">
        <v>10</v>
      </c>
      <c r="H36" s="379">
        <v>10</v>
      </c>
      <c r="I36" s="379">
        <v>10</v>
      </c>
      <c r="J36" s="379">
        <v>10</v>
      </c>
      <c r="K36" s="379">
        <v>10</v>
      </c>
      <c r="L36" s="379">
        <v>10</v>
      </c>
      <c r="M36" s="379">
        <v>10</v>
      </c>
      <c r="N36" s="379">
        <v>10</v>
      </c>
      <c r="O36" s="379">
        <v>10</v>
      </c>
      <c r="P36" s="379">
        <v>10</v>
      </c>
      <c r="Q36" s="379">
        <f t="shared" si="5"/>
        <v>120</v>
      </c>
    </row>
    <row r="37" spans="1:17" s="387" customFormat="1" x14ac:dyDescent="0.25">
      <c r="A37" s="470" t="s">
        <v>440</v>
      </c>
      <c r="B37" s="386"/>
      <c r="C37" s="384">
        <f t="shared" ref="C37:Q37" si="6">SUM(C30:C36)</f>
        <v>0</v>
      </c>
      <c r="D37" s="384">
        <f t="shared" si="6"/>
        <v>0</v>
      </c>
      <c r="E37" s="382">
        <f t="shared" si="6"/>
        <v>38.17</v>
      </c>
      <c r="F37" s="382">
        <f t="shared" si="6"/>
        <v>38.17</v>
      </c>
      <c r="G37" s="382">
        <f t="shared" si="6"/>
        <v>38.17</v>
      </c>
      <c r="H37" s="382">
        <f t="shared" si="6"/>
        <v>38.67</v>
      </c>
      <c r="I37" s="382">
        <f t="shared" si="6"/>
        <v>59.33</v>
      </c>
      <c r="J37" s="382">
        <f t="shared" si="6"/>
        <v>59.33</v>
      </c>
      <c r="K37" s="382">
        <f t="shared" si="6"/>
        <v>59.33</v>
      </c>
      <c r="L37" s="382">
        <f t="shared" si="6"/>
        <v>70</v>
      </c>
      <c r="M37" s="382">
        <f t="shared" si="6"/>
        <v>74.16</v>
      </c>
      <c r="N37" s="382">
        <f t="shared" si="6"/>
        <v>74.16</v>
      </c>
      <c r="O37" s="382">
        <f t="shared" si="6"/>
        <v>74.16</v>
      </c>
      <c r="P37" s="382">
        <f t="shared" si="6"/>
        <v>74.16</v>
      </c>
      <c r="Q37" s="382">
        <f t="shared" si="6"/>
        <v>697.81000000000006</v>
      </c>
    </row>
    <row r="38" spans="1:17" s="387" customFormat="1" x14ac:dyDescent="0.25">
      <c r="A38" s="471" t="s">
        <v>749</v>
      </c>
      <c r="B38" s="466"/>
      <c r="C38" s="467"/>
      <c r="D38" s="467"/>
      <c r="E38" s="468">
        <f>E37-E34-E31-E32</f>
        <v>21.5</v>
      </c>
      <c r="F38" s="468">
        <f t="shared" ref="F38:M38" si="7">F37-F34-F31-F32</f>
        <v>21.5</v>
      </c>
      <c r="G38" s="468">
        <f t="shared" si="7"/>
        <v>21.5</v>
      </c>
      <c r="H38" s="468">
        <f t="shared" si="7"/>
        <v>22</v>
      </c>
      <c r="I38" s="468">
        <f t="shared" si="7"/>
        <v>25</v>
      </c>
      <c r="J38" s="468">
        <f t="shared" si="7"/>
        <v>25</v>
      </c>
      <c r="K38" s="468">
        <f t="shared" si="7"/>
        <v>25</v>
      </c>
      <c r="L38" s="468">
        <f t="shared" si="7"/>
        <v>25</v>
      </c>
      <c r="M38" s="468">
        <f t="shared" si="7"/>
        <v>24.999999999999996</v>
      </c>
      <c r="N38" s="468">
        <f>N37-N34-N31-N32</f>
        <v>24.999999999999996</v>
      </c>
      <c r="O38" s="468">
        <f t="shared" ref="O38" si="8">O37-O34-O31-O32</f>
        <v>24.999999999999996</v>
      </c>
      <c r="P38" s="468">
        <f t="shared" ref="P38" si="9">P37-P34-P31-P32</f>
        <v>24.999999999999996</v>
      </c>
      <c r="Q38" s="468"/>
    </row>
    <row r="39" spans="1:17" s="387" customFormat="1" x14ac:dyDescent="0.25">
      <c r="A39" s="466"/>
      <c r="B39" s="466"/>
      <c r="C39" s="467"/>
      <c r="D39" s="467"/>
      <c r="E39" s="468"/>
      <c r="F39" s="468"/>
      <c r="G39" s="468"/>
      <c r="H39" s="468"/>
      <c r="I39" s="468"/>
      <c r="J39" s="468"/>
      <c r="K39" s="468"/>
      <c r="L39" s="468"/>
      <c r="M39" s="468"/>
      <c r="N39" s="468"/>
      <c r="O39" s="468"/>
      <c r="P39" s="468"/>
      <c r="Q39" s="468"/>
    </row>
    <row r="40" spans="1:17" x14ac:dyDescent="0.25">
      <c r="A40" s="357"/>
      <c r="B40" s="357"/>
      <c r="C40" s="358"/>
      <c r="D40" s="358"/>
      <c r="E40" s="358"/>
      <c r="F40" s="358"/>
      <c r="G40" s="358"/>
      <c r="H40" s="358"/>
      <c r="I40" s="358"/>
      <c r="J40" s="358"/>
      <c r="K40" s="358"/>
      <c r="L40" s="358"/>
      <c r="M40" s="358"/>
      <c r="N40" s="358"/>
      <c r="O40" s="358"/>
      <c r="P40" s="358"/>
      <c r="Q40" s="358"/>
    </row>
    <row r="41" spans="1:17" x14ac:dyDescent="0.25">
      <c r="A41" s="362" t="s">
        <v>260</v>
      </c>
      <c r="B41" s="362"/>
      <c r="C41" s="358"/>
      <c r="D41" s="358"/>
      <c r="E41" s="358"/>
      <c r="F41" s="358"/>
      <c r="G41" s="358"/>
      <c r="H41" s="358"/>
      <c r="I41" s="358"/>
      <c r="J41" s="358"/>
      <c r="K41" s="358"/>
      <c r="L41" s="358"/>
      <c r="M41" s="358"/>
      <c r="N41" s="358"/>
      <c r="O41" s="358"/>
      <c r="P41" s="358"/>
      <c r="Q41" s="358"/>
    </row>
    <row r="42" spans="1:17" x14ac:dyDescent="0.25">
      <c r="A42" s="469" t="s">
        <v>840</v>
      </c>
      <c r="B42" s="385"/>
      <c r="C42" s="378"/>
      <c r="D42" s="378"/>
      <c r="E42" s="379">
        <v>8.33</v>
      </c>
      <c r="F42" s="379">
        <v>16.670000000000002</v>
      </c>
      <c r="G42" s="379">
        <v>30.24</v>
      </c>
      <c r="H42" s="379">
        <v>61.7</v>
      </c>
      <c r="I42" s="379">
        <v>64.45</v>
      </c>
      <c r="J42" s="379">
        <v>77.7</v>
      </c>
      <c r="K42" s="379">
        <v>77.7</v>
      </c>
      <c r="L42" s="379">
        <v>101.53</v>
      </c>
      <c r="M42" s="379">
        <v>106.78</v>
      </c>
      <c r="N42" s="379">
        <v>113.24</v>
      </c>
      <c r="O42" s="379">
        <v>113.24</v>
      </c>
      <c r="P42" s="379">
        <v>113.24</v>
      </c>
      <c r="Q42" s="379">
        <f>SUM(E42:P42)</f>
        <v>884.81999999999994</v>
      </c>
    </row>
    <row r="43" spans="1:17" x14ac:dyDescent="0.25">
      <c r="A43" s="469" t="s">
        <v>407</v>
      </c>
      <c r="B43" s="385"/>
      <c r="C43" s="378"/>
      <c r="D43" s="378"/>
      <c r="E43" s="379">
        <v>5</v>
      </c>
      <c r="F43" s="379">
        <v>5</v>
      </c>
      <c r="G43" s="379">
        <v>5</v>
      </c>
      <c r="H43" s="379">
        <v>7</v>
      </c>
      <c r="I43" s="379">
        <v>10</v>
      </c>
      <c r="J43" s="379">
        <v>10</v>
      </c>
      <c r="K43" s="379">
        <v>10</v>
      </c>
      <c r="L43" s="379">
        <v>10</v>
      </c>
      <c r="M43" s="379">
        <v>10</v>
      </c>
      <c r="N43" s="379">
        <v>10</v>
      </c>
      <c r="O43" s="379">
        <v>10</v>
      </c>
      <c r="P43" s="379">
        <v>10</v>
      </c>
      <c r="Q43" s="379">
        <f>SUM(E43:P43)</f>
        <v>102</v>
      </c>
    </row>
    <row r="44" spans="1:17" x14ac:dyDescent="0.25">
      <c r="A44" s="469" t="s">
        <v>409</v>
      </c>
      <c r="B44" s="385"/>
      <c r="C44" s="378"/>
      <c r="D44" s="378"/>
      <c r="E44" s="379"/>
      <c r="F44" s="379"/>
      <c r="G44" s="379"/>
      <c r="H44" s="379">
        <v>16.670000000000002</v>
      </c>
      <c r="I44" s="379">
        <v>16.670000000000002</v>
      </c>
      <c r="J44" s="379">
        <v>16.670000000000002</v>
      </c>
      <c r="K44" s="379">
        <v>16.670000000000002</v>
      </c>
      <c r="L44" s="379">
        <v>16.670000000000002</v>
      </c>
      <c r="M44" s="379">
        <v>16.670000000000002</v>
      </c>
      <c r="N44" s="379">
        <v>16.670000000000002</v>
      </c>
      <c r="O44" s="379">
        <v>16.670000000000002</v>
      </c>
      <c r="P44" s="379">
        <v>16.670000000000002</v>
      </c>
      <c r="Q44" s="379">
        <f>SUM(E44:P44)</f>
        <v>150.03000000000003</v>
      </c>
    </row>
    <row r="45" spans="1:17" x14ac:dyDescent="0.25">
      <c r="A45" s="469" t="s">
        <v>411</v>
      </c>
      <c r="B45" s="385"/>
      <c r="C45" s="378"/>
      <c r="D45" s="378"/>
      <c r="E45" s="379">
        <v>3.5</v>
      </c>
      <c r="F45" s="379">
        <v>3.5</v>
      </c>
      <c r="G45" s="379">
        <v>3.5</v>
      </c>
      <c r="H45" s="379">
        <v>5</v>
      </c>
      <c r="I45" s="379">
        <v>5</v>
      </c>
      <c r="J45" s="379">
        <v>5</v>
      </c>
      <c r="K45" s="379">
        <v>7.5</v>
      </c>
      <c r="L45" s="379">
        <v>7.5</v>
      </c>
      <c r="M45" s="379">
        <v>7.5</v>
      </c>
      <c r="N45" s="379">
        <v>9</v>
      </c>
      <c r="O45" s="379">
        <v>9</v>
      </c>
      <c r="P45" s="379">
        <v>9</v>
      </c>
      <c r="Q45" s="379">
        <f>SUM(E45:P45)</f>
        <v>75</v>
      </c>
    </row>
    <row r="46" spans="1:17" x14ac:dyDescent="0.25">
      <c r="A46" s="469" t="s">
        <v>413</v>
      </c>
      <c r="B46" s="385"/>
      <c r="C46" s="378"/>
      <c r="D46" s="378"/>
      <c r="E46" s="379">
        <v>8.33</v>
      </c>
      <c r="F46" s="379">
        <v>8.33</v>
      </c>
      <c r="G46" s="379">
        <v>8.33</v>
      </c>
      <c r="H46" s="379">
        <v>8.33</v>
      </c>
      <c r="I46" s="379">
        <v>8.33</v>
      </c>
      <c r="J46" s="379">
        <v>8.33</v>
      </c>
      <c r="K46" s="379">
        <v>8.33</v>
      </c>
      <c r="L46" s="379">
        <v>8.33</v>
      </c>
      <c r="M46" s="379">
        <v>8.33</v>
      </c>
      <c r="N46" s="379">
        <v>8.33</v>
      </c>
      <c r="O46" s="379">
        <v>8.33</v>
      </c>
      <c r="P46" s="379">
        <v>8.33</v>
      </c>
      <c r="Q46" s="379">
        <f>SUM(E46:P46)</f>
        <v>99.96</v>
      </c>
    </row>
    <row r="47" spans="1:17" s="387" customFormat="1" x14ac:dyDescent="0.25">
      <c r="A47" s="470" t="s">
        <v>441</v>
      </c>
      <c r="B47" s="380"/>
      <c r="C47" s="384">
        <f t="shared" ref="C47:Q47" si="10">SUM(C42:C46)</f>
        <v>0</v>
      </c>
      <c r="D47" s="384">
        <f t="shared" si="10"/>
        <v>0</v>
      </c>
      <c r="E47" s="382">
        <f t="shared" si="10"/>
        <v>25.159999999999997</v>
      </c>
      <c r="F47" s="382">
        <f t="shared" si="10"/>
        <v>33.5</v>
      </c>
      <c r="G47" s="382">
        <f t="shared" si="10"/>
        <v>47.069999999999993</v>
      </c>
      <c r="H47" s="382">
        <f t="shared" si="10"/>
        <v>98.7</v>
      </c>
      <c r="I47" s="382">
        <f t="shared" si="10"/>
        <v>104.45</v>
      </c>
      <c r="J47" s="382">
        <f t="shared" si="10"/>
        <v>117.7</v>
      </c>
      <c r="K47" s="382">
        <f t="shared" si="10"/>
        <v>120.2</v>
      </c>
      <c r="L47" s="382">
        <f t="shared" si="10"/>
        <v>144.03</v>
      </c>
      <c r="M47" s="382">
        <f t="shared" si="10"/>
        <v>149.28</v>
      </c>
      <c r="N47" s="382">
        <f t="shared" si="10"/>
        <v>157.24</v>
      </c>
      <c r="O47" s="382">
        <f t="shared" si="10"/>
        <v>157.24</v>
      </c>
      <c r="P47" s="382">
        <f t="shared" si="10"/>
        <v>157.24</v>
      </c>
      <c r="Q47" s="382">
        <f t="shared" si="10"/>
        <v>1311.81</v>
      </c>
    </row>
    <row r="48" spans="1:17" s="387" customFormat="1" x14ac:dyDescent="0.25">
      <c r="A48" s="471" t="s">
        <v>753</v>
      </c>
      <c r="B48" s="475"/>
      <c r="C48" s="467"/>
      <c r="D48" s="467"/>
      <c r="E48" s="468">
        <f>E47-E42</f>
        <v>16.829999999999998</v>
      </c>
      <c r="F48" s="468">
        <f t="shared" ref="F48:Q48" si="11">F47-F42</f>
        <v>16.829999999999998</v>
      </c>
      <c r="G48" s="468">
        <f t="shared" si="11"/>
        <v>16.829999999999995</v>
      </c>
      <c r="H48" s="468">
        <f t="shared" si="11"/>
        <v>37</v>
      </c>
      <c r="I48" s="468">
        <f t="shared" si="11"/>
        <v>40</v>
      </c>
      <c r="J48" s="468">
        <f t="shared" si="11"/>
        <v>40</v>
      </c>
      <c r="K48" s="468">
        <f t="shared" si="11"/>
        <v>42.5</v>
      </c>
      <c r="L48" s="468">
        <f t="shared" si="11"/>
        <v>42.5</v>
      </c>
      <c r="M48" s="468">
        <f t="shared" si="11"/>
        <v>42.5</v>
      </c>
      <c r="N48" s="468">
        <f t="shared" si="11"/>
        <v>44.000000000000014</v>
      </c>
      <c r="O48" s="468">
        <f t="shared" si="11"/>
        <v>44.000000000000014</v>
      </c>
      <c r="P48" s="468">
        <f t="shared" si="11"/>
        <v>44.000000000000014</v>
      </c>
      <c r="Q48" s="468">
        <f t="shared" si="11"/>
        <v>426.99</v>
      </c>
    </row>
    <row r="49" spans="1:17" x14ac:dyDescent="0.25">
      <c r="A49" s="366"/>
      <c r="B49" s="366"/>
      <c r="C49" s="358"/>
      <c r="D49" s="358"/>
      <c r="E49" s="358"/>
      <c r="F49" s="358"/>
      <c r="G49" s="358"/>
      <c r="H49" s="358"/>
      <c r="I49" s="358"/>
      <c r="J49" s="388"/>
      <c r="K49" s="388"/>
      <c r="L49" s="388"/>
      <c r="M49" s="388"/>
      <c r="N49" s="388"/>
      <c r="O49" s="388"/>
      <c r="P49" s="388"/>
      <c r="Q49" s="358"/>
    </row>
    <row r="50" spans="1:17" x14ac:dyDescent="0.25">
      <c r="A50" s="362" t="s">
        <v>415</v>
      </c>
      <c r="B50" s="362"/>
      <c r="C50" s="358"/>
      <c r="D50" s="358"/>
      <c r="E50" s="358"/>
      <c r="F50" s="358"/>
      <c r="G50" s="358"/>
      <c r="H50" s="358"/>
      <c r="I50" s="358"/>
      <c r="J50" s="358"/>
      <c r="K50" s="358"/>
      <c r="L50" s="358"/>
      <c r="M50" s="358"/>
      <c r="N50" s="358"/>
      <c r="O50" s="358"/>
      <c r="P50" s="358"/>
      <c r="Q50" s="358"/>
    </row>
    <row r="51" spans="1:17" x14ac:dyDescent="0.25">
      <c r="A51" s="362"/>
      <c r="B51" s="362"/>
      <c r="C51" s="358"/>
      <c r="D51" s="358"/>
      <c r="E51" s="358"/>
      <c r="F51" s="358"/>
      <c r="G51" s="358"/>
      <c r="H51" s="358"/>
      <c r="I51" s="358"/>
      <c r="J51" s="358"/>
      <c r="K51" s="358"/>
      <c r="L51" s="358"/>
      <c r="M51" s="358"/>
      <c r="N51" s="358"/>
      <c r="O51" s="358"/>
      <c r="P51" s="358"/>
      <c r="Q51" s="358"/>
    </row>
    <row r="52" spans="1:17" x14ac:dyDescent="0.25">
      <c r="A52" s="469" t="s">
        <v>757</v>
      </c>
      <c r="B52" s="385"/>
      <c r="C52" s="378"/>
      <c r="D52" s="378"/>
      <c r="E52" s="379"/>
      <c r="F52" s="379"/>
      <c r="G52" s="379">
        <v>4.17</v>
      </c>
      <c r="H52" s="379">
        <v>4.17</v>
      </c>
      <c r="I52" s="379">
        <v>4.17</v>
      </c>
      <c r="J52" s="379">
        <v>4.17</v>
      </c>
      <c r="K52" s="379">
        <v>4.17</v>
      </c>
      <c r="L52" s="379">
        <v>4.17</v>
      </c>
      <c r="M52" s="379">
        <v>4.17</v>
      </c>
      <c r="N52" s="379">
        <v>4.17</v>
      </c>
      <c r="O52" s="379">
        <v>4.17</v>
      </c>
      <c r="P52" s="379">
        <v>4.17</v>
      </c>
      <c r="Q52" s="379">
        <f t="shared" ref="Q52:Q64" si="12">SUM(E52:P52)</f>
        <v>41.70000000000001</v>
      </c>
    </row>
    <row r="53" spans="1:17" x14ac:dyDescent="0.25">
      <c r="A53" s="385" t="s">
        <v>419</v>
      </c>
      <c r="B53" s="385"/>
      <c r="C53" s="378"/>
      <c r="D53" s="378"/>
      <c r="E53" s="379">
        <v>25</v>
      </c>
      <c r="F53" s="379">
        <v>25</v>
      </c>
      <c r="G53" s="379">
        <v>25</v>
      </c>
      <c r="H53" s="379">
        <v>25</v>
      </c>
      <c r="I53" s="379">
        <v>25</v>
      </c>
      <c r="J53" s="379">
        <v>25</v>
      </c>
      <c r="K53" s="379">
        <v>25</v>
      </c>
      <c r="L53" s="379">
        <v>25</v>
      </c>
      <c r="M53" s="379">
        <v>25</v>
      </c>
      <c r="N53" s="379">
        <v>25</v>
      </c>
      <c r="O53" s="379">
        <v>25</v>
      </c>
      <c r="P53" s="379">
        <v>25</v>
      </c>
      <c r="Q53" s="379">
        <f t="shared" si="12"/>
        <v>300</v>
      </c>
    </row>
    <row r="54" spans="1:17" x14ac:dyDescent="0.25">
      <c r="A54" s="469" t="s">
        <v>421</v>
      </c>
      <c r="B54" s="385"/>
      <c r="C54" s="378"/>
      <c r="D54" s="378"/>
      <c r="E54" s="379"/>
      <c r="F54" s="379"/>
      <c r="G54" s="379"/>
      <c r="H54" s="379"/>
      <c r="I54" s="379"/>
      <c r="J54" s="379"/>
      <c r="K54" s="379"/>
      <c r="L54" s="379"/>
      <c r="M54" s="379"/>
      <c r="N54" s="379"/>
      <c r="O54" s="379"/>
      <c r="P54" s="379"/>
      <c r="Q54" s="379">
        <f t="shared" si="12"/>
        <v>0</v>
      </c>
    </row>
    <row r="55" spans="1:17" x14ac:dyDescent="0.25">
      <c r="A55" s="385" t="s">
        <v>422</v>
      </c>
      <c r="B55" s="385"/>
      <c r="C55" s="378"/>
      <c r="D55" s="378"/>
      <c r="E55" s="379">
        <v>0.5</v>
      </c>
      <c r="F55" s="379">
        <v>0.5</v>
      </c>
      <c r="G55" s="379">
        <v>0.5</v>
      </c>
      <c r="H55" s="379">
        <v>1</v>
      </c>
      <c r="I55" s="379">
        <v>1</v>
      </c>
      <c r="J55" s="379">
        <v>1</v>
      </c>
      <c r="K55" s="379">
        <v>1</v>
      </c>
      <c r="L55" s="379">
        <v>1</v>
      </c>
      <c r="M55" s="379">
        <v>1</v>
      </c>
      <c r="N55" s="379">
        <v>1</v>
      </c>
      <c r="O55" s="379">
        <v>1</v>
      </c>
      <c r="P55" s="379">
        <v>1</v>
      </c>
      <c r="Q55" s="379">
        <f t="shared" si="12"/>
        <v>10.5</v>
      </c>
    </row>
    <row r="56" spans="1:17" x14ac:dyDescent="0.25">
      <c r="A56" s="385" t="s">
        <v>424</v>
      </c>
      <c r="B56" s="385"/>
      <c r="C56" s="378"/>
      <c r="D56" s="378"/>
      <c r="E56" s="379">
        <v>5</v>
      </c>
      <c r="F56" s="379">
        <v>5</v>
      </c>
      <c r="G56" s="379">
        <v>5</v>
      </c>
      <c r="H56" s="379">
        <v>5</v>
      </c>
      <c r="I56" s="379">
        <v>5</v>
      </c>
      <c r="J56" s="379">
        <v>5</v>
      </c>
      <c r="K56" s="379">
        <v>5</v>
      </c>
      <c r="L56" s="379">
        <v>5</v>
      </c>
      <c r="M56" s="379">
        <v>5</v>
      </c>
      <c r="N56" s="379">
        <v>5</v>
      </c>
      <c r="O56" s="379">
        <v>5</v>
      </c>
      <c r="P56" s="379">
        <v>5</v>
      </c>
      <c r="Q56" s="379">
        <f t="shared" si="12"/>
        <v>60</v>
      </c>
    </row>
    <row r="57" spans="1:17" x14ac:dyDescent="0.25">
      <c r="A57" s="385" t="s">
        <v>1</v>
      </c>
      <c r="B57" s="385"/>
      <c r="C57" s="378"/>
      <c r="D57" s="378"/>
      <c r="E57" s="379"/>
      <c r="F57" s="379"/>
      <c r="G57" s="379"/>
      <c r="H57" s="379"/>
      <c r="I57" s="379"/>
      <c r="J57" s="379"/>
      <c r="K57" s="379"/>
      <c r="L57" s="379"/>
      <c r="M57" s="379"/>
      <c r="N57" s="379"/>
      <c r="O57" s="379"/>
      <c r="P57" s="379"/>
      <c r="Q57" s="379">
        <f t="shared" si="12"/>
        <v>0</v>
      </c>
    </row>
    <row r="58" spans="1:17" x14ac:dyDescent="0.25">
      <c r="A58" s="385" t="s">
        <v>426</v>
      </c>
      <c r="B58" s="385"/>
      <c r="C58" s="378"/>
      <c r="D58" s="378"/>
      <c r="E58" s="379">
        <v>3.5</v>
      </c>
      <c r="F58" s="379">
        <v>3.5</v>
      </c>
      <c r="G58" s="379">
        <v>3.5</v>
      </c>
      <c r="H58" s="379">
        <v>3.5</v>
      </c>
      <c r="I58" s="379">
        <v>3.5</v>
      </c>
      <c r="J58" s="379">
        <v>3.5</v>
      </c>
      <c r="K58" s="379">
        <v>3.5</v>
      </c>
      <c r="L58" s="379">
        <v>3.5</v>
      </c>
      <c r="M58" s="379">
        <v>3.5</v>
      </c>
      <c r="N58" s="379">
        <v>3.5</v>
      </c>
      <c r="O58" s="379">
        <v>3.5</v>
      </c>
      <c r="P58" s="379">
        <v>3.5</v>
      </c>
      <c r="Q58" s="379">
        <f t="shared" si="12"/>
        <v>42</v>
      </c>
    </row>
    <row r="59" spans="1:17" x14ac:dyDescent="0.25">
      <c r="A59" s="385" t="s">
        <v>89</v>
      </c>
      <c r="B59" s="385"/>
      <c r="C59" s="378"/>
      <c r="D59" s="378"/>
      <c r="E59" s="379">
        <v>2</v>
      </c>
      <c r="F59" s="379">
        <v>2</v>
      </c>
      <c r="G59" s="379">
        <v>2</v>
      </c>
      <c r="H59" s="379">
        <v>2</v>
      </c>
      <c r="I59" s="379">
        <v>2</v>
      </c>
      <c r="J59" s="379">
        <v>2</v>
      </c>
      <c r="K59" s="379">
        <v>2</v>
      </c>
      <c r="L59" s="379">
        <v>2</v>
      </c>
      <c r="M59" s="379">
        <v>2</v>
      </c>
      <c r="N59" s="379">
        <v>2</v>
      </c>
      <c r="O59" s="379">
        <v>2</v>
      </c>
      <c r="P59" s="379">
        <v>2</v>
      </c>
      <c r="Q59" s="379">
        <f t="shared" si="12"/>
        <v>24</v>
      </c>
    </row>
    <row r="60" spans="1:17" x14ac:dyDescent="0.25">
      <c r="A60" s="385" t="s">
        <v>18</v>
      </c>
      <c r="B60" s="385"/>
      <c r="C60" s="378"/>
      <c r="D60" s="378"/>
      <c r="E60" s="379"/>
      <c r="F60" s="379"/>
      <c r="G60" s="379"/>
      <c r="H60" s="379"/>
      <c r="I60" s="379"/>
      <c r="J60" s="379"/>
      <c r="K60" s="379"/>
      <c r="L60" s="379"/>
      <c r="M60" s="379"/>
      <c r="N60" s="379"/>
      <c r="O60" s="379"/>
      <c r="P60" s="379"/>
      <c r="Q60" s="379">
        <f t="shared" si="12"/>
        <v>0</v>
      </c>
    </row>
    <row r="61" spans="1:17" x14ac:dyDescent="0.25">
      <c r="A61" s="385" t="s">
        <v>442</v>
      </c>
      <c r="B61" s="385"/>
      <c r="C61" s="378"/>
      <c r="D61" s="378"/>
      <c r="E61" s="379"/>
      <c r="F61" s="379"/>
      <c r="G61" s="379"/>
      <c r="H61" s="379"/>
      <c r="I61" s="379"/>
      <c r="J61" s="379"/>
      <c r="K61" s="379"/>
      <c r="L61" s="379"/>
      <c r="M61" s="379"/>
      <c r="N61" s="379"/>
      <c r="O61" s="379"/>
      <c r="P61" s="379"/>
      <c r="Q61" s="379">
        <f t="shared" si="12"/>
        <v>0</v>
      </c>
    </row>
    <row r="62" spans="1:17" x14ac:dyDescent="0.25">
      <c r="A62" s="385" t="s">
        <v>443</v>
      </c>
      <c r="B62" s="385"/>
      <c r="C62" s="378"/>
      <c r="D62" s="378"/>
      <c r="E62" s="379"/>
      <c r="F62" s="379"/>
      <c r="G62" s="379"/>
      <c r="H62" s="379" t="s">
        <v>56</v>
      </c>
      <c r="I62" s="379"/>
      <c r="J62" s="379"/>
      <c r="K62" s="379"/>
      <c r="L62" s="379"/>
      <c r="M62" s="379"/>
      <c r="N62" s="379"/>
      <c r="O62" s="379"/>
      <c r="P62" s="379"/>
      <c r="Q62" s="379">
        <f t="shared" si="12"/>
        <v>0</v>
      </c>
    </row>
    <row r="63" spans="1:17" x14ac:dyDescent="0.25">
      <c r="A63" s="385" t="s">
        <v>444</v>
      </c>
      <c r="B63" s="385"/>
      <c r="C63" s="378"/>
      <c r="D63" s="378"/>
      <c r="E63" s="379" t="s">
        <v>56</v>
      </c>
      <c r="F63" s="379" t="s">
        <v>56</v>
      </c>
      <c r="G63" s="379"/>
      <c r="H63" s="379" t="s">
        <v>56</v>
      </c>
      <c r="I63" s="379"/>
      <c r="J63" s="379"/>
      <c r="K63" s="379"/>
      <c r="L63" s="379"/>
      <c r="M63" s="379"/>
      <c r="N63" s="379"/>
      <c r="O63" s="379"/>
      <c r="P63" s="379"/>
      <c r="Q63" s="379">
        <f t="shared" si="12"/>
        <v>0</v>
      </c>
    </row>
    <row r="64" spans="1:17" x14ac:dyDescent="0.25">
      <c r="A64" s="385" t="s">
        <v>444</v>
      </c>
      <c r="B64" s="385"/>
      <c r="C64" s="378"/>
      <c r="D64" s="378"/>
      <c r="E64" s="379"/>
      <c r="F64" s="379"/>
      <c r="G64" s="379"/>
      <c r="H64" s="379"/>
      <c r="I64" s="379"/>
      <c r="J64" s="379"/>
      <c r="K64" s="379"/>
      <c r="L64" s="379"/>
      <c r="M64" s="379"/>
      <c r="N64" s="379"/>
      <c r="O64" s="379"/>
      <c r="P64" s="379"/>
      <c r="Q64" s="379">
        <f t="shared" si="12"/>
        <v>0</v>
      </c>
    </row>
    <row r="65" spans="1:17" s="387" customFormat="1" x14ac:dyDescent="0.25">
      <c r="A65" s="386" t="s">
        <v>445</v>
      </c>
      <c r="B65" s="386"/>
      <c r="C65" s="384">
        <f t="shared" ref="C65:Q65" si="13">SUM(C52:C64)</f>
        <v>0</v>
      </c>
      <c r="D65" s="384">
        <f t="shared" si="13"/>
        <v>0</v>
      </c>
      <c r="E65" s="382">
        <f t="shared" si="13"/>
        <v>36</v>
      </c>
      <c r="F65" s="382">
        <f t="shared" si="13"/>
        <v>36</v>
      </c>
      <c r="G65" s="382">
        <f t="shared" si="13"/>
        <v>40.17</v>
      </c>
      <c r="H65" s="382">
        <f t="shared" si="13"/>
        <v>40.67</v>
      </c>
      <c r="I65" s="382">
        <f t="shared" si="13"/>
        <v>40.67</v>
      </c>
      <c r="J65" s="382">
        <f t="shared" si="13"/>
        <v>40.67</v>
      </c>
      <c r="K65" s="382">
        <f t="shared" si="13"/>
        <v>40.67</v>
      </c>
      <c r="L65" s="382">
        <f t="shared" si="13"/>
        <v>40.67</v>
      </c>
      <c r="M65" s="382">
        <f t="shared" si="13"/>
        <v>40.67</v>
      </c>
      <c r="N65" s="382">
        <f t="shared" si="13"/>
        <v>40.67</v>
      </c>
      <c r="O65" s="382">
        <f t="shared" si="13"/>
        <v>40.67</v>
      </c>
      <c r="P65" s="382">
        <f t="shared" si="13"/>
        <v>40.67</v>
      </c>
      <c r="Q65" s="382">
        <f t="shared" si="13"/>
        <v>478.2</v>
      </c>
    </row>
    <row r="66" spans="1:17" x14ac:dyDescent="0.25">
      <c r="A66" s="366"/>
      <c r="B66" s="366"/>
      <c r="C66" s="358"/>
      <c r="D66" s="358"/>
      <c r="E66" s="358"/>
      <c r="F66" s="358"/>
      <c r="G66" s="358"/>
      <c r="H66" s="358"/>
      <c r="I66" s="358"/>
      <c r="J66" s="358"/>
      <c r="K66" s="358"/>
      <c r="L66" s="358"/>
      <c r="M66" s="358"/>
      <c r="N66" s="358"/>
      <c r="O66" s="358"/>
      <c r="P66" s="358"/>
      <c r="Q66" s="358"/>
    </row>
    <row r="67" spans="1:17" x14ac:dyDescent="0.25">
      <c r="A67" s="380" t="s">
        <v>446</v>
      </c>
      <c r="B67" s="380"/>
      <c r="C67" s="381">
        <f t="shared" ref="C67:Q67" si="14">C37+C47+C65</f>
        <v>0</v>
      </c>
      <c r="D67" s="381">
        <f t="shared" si="14"/>
        <v>0</v>
      </c>
      <c r="E67" s="382">
        <f t="shared" si="14"/>
        <v>99.33</v>
      </c>
      <c r="F67" s="382">
        <f t="shared" si="14"/>
        <v>107.67</v>
      </c>
      <c r="G67" s="382">
        <f t="shared" si="14"/>
        <v>125.41</v>
      </c>
      <c r="H67" s="382">
        <f t="shared" si="14"/>
        <v>178.04000000000002</v>
      </c>
      <c r="I67" s="382">
        <f t="shared" si="14"/>
        <v>204.45</v>
      </c>
      <c r="J67" s="382">
        <f t="shared" si="14"/>
        <v>217.7</v>
      </c>
      <c r="K67" s="382">
        <f t="shared" si="14"/>
        <v>220.2</v>
      </c>
      <c r="L67" s="382">
        <f t="shared" si="14"/>
        <v>254.7</v>
      </c>
      <c r="M67" s="382">
        <f t="shared" si="14"/>
        <v>264.11</v>
      </c>
      <c r="N67" s="382">
        <f t="shared" si="14"/>
        <v>272.07</v>
      </c>
      <c r="O67" s="382">
        <f t="shared" si="14"/>
        <v>272.07</v>
      </c>
      <c r="P67" s="382">
        <f t="shared" si="14"/>
        <v>272.07</v>
      </c>
      <c r="Q67" s="382">
        <f t="shared" si="14"/>
        <v>2487.8199999999997</v>
      </c>
    </row>
    <row r="68" spans="1:17" x14ac:dyDescent="0.25">
      <c r="A68" s="367"/>
      <c r="B68" s="367"/>
      <c r="C68" s="358"/>
      <c r="D68" s="358"/>
      <c r="E68" s="358"/>
      <c r="F68" s="358"/>
      <c r="G68" s="358"/>
      <c r="H68" s="358"/>
      <c r="I68" s="358"/>
      <c r="J68" s="358"/>
      <c r="K68" s="358"/>
      <c r="L68" s="358"/>
      <c r="M68" s="358"/>
      <c r="N68" s="358"/>
      <c r="O68" s="358"/>
      <c r="P68" s="358"/>
      <c r="Q68" s="358"/>
    </row>
    <row r="69" spans="1:17" x14ac:dyDescent="0.25">
      <c r="A69" s="380" t="s">
        <v>447</v>
      </c>
      <c r="B69" s="380"/>
      <c r="C69" s="384">
        <f t="shared" ref="C69:P69" si="15">C26-C67</f>
        <v>0</v>
      </c>
      <c r="D69" s="384">
        <f t="shared" si="15"/>
        <v>0</v>
      </c>
      <c r="E69" s="382">
        <f>E26-E67</f>
        <v>-94.33</v>
      </c>
      <c r="F69" s="382">
        <f t="shared" si="15"/>
        <v>-102.67</v>
      </c>
      <c r="G69" s="382">
        <f t="shared" si="15"/>
        <v>-109.81399999999999</v>
      </c>
      <c r="H69" s="382">
        <f t="shared" si="15"/>
        <v>-164.17400000000004</v>
      </c>
      <c r="I69" s="382">
        <f t="shared" si="15"/>
        <v>-202.298</v>
      </c>
      <c r="J69" s="382">
        <f t="shared" si="15"/>
        <v>-217.33199999999999</v>
      </c>
      <c r="K69" s="382">
        <f t="shared" si="15"/>
        <v>-204.30699999999999</v>
      </c>
      <c r="L69" s="382">
        <f t="shared" si="15"/>
        <v>-253.709</v>
      </c>
      <c r="M69" s="382">
        <f t="shared" si="15"/>
        <v>-264.40800000000002</v>
      </c>
      <c r="N69" s="382">
        <f t="shared" si="15"/>
        <v>-266.46499999999997</v>
      </c>
      <c r="O69" s="382">
        <f t="shared" si="15"/>
        <v>-254.87099999999998</v>
      </c>
      <c r="P69" s="382">
        <f t="shared" si="15"/>
        <v>-270.77600000000001</v>
      </c>
      <c r="Q69" s="382">
        <f>Q26-Q67</f>
        <v>-2405.1539999999995</v>
      </c>
    </row>
    <row r="70" spans="1:17" x14ac:dyDescent="0.25">
      <c r="A70" s="367"/>
      <c r="B70" s="367"/>
      <c r="C70" s="368"/>
      <c r="D70" s="368"/>
      <c r="E70" s="368"/>
      <c r="F70" s="368"/>
      <c r="G70" s="368"/>
      <c r="H70" s="368"/>
      <c r="I70" s="368"/>
      <c r="J70" s="368"/>
      <c r="K70" s="368"/>
      <c r="L70" s="368"/>
      <c r="M70" s="368"/>
      <c r="N70" s="368"/>
      <c r="O70" s="368"/>
      <c r="P70" s="368"/>
      <c r="Q70" s="368"/>
    </row>
    <row r="71" spans="1:17" x14ac:dyDescent="0.25">
      <c r="A71" s="389" t="s">
        <v>448</v>
      </c>
      <c r="B71" s="389"/>
      <c r="C71" s="378"/>
      <c r="D71" s="378"/>
      <c r="E71" s="379"/>
      <c r="F71" s="379"/>
      <c r="G71" s="379"/>
      <c r="H71" s="379"/>
      <c r="I71" s="379"/>
      <c r="J71" s="379"/>
      <c r="K71" s="379"/>
      <c r="L71" s="379"/>
      <c r="M71" s="379"/>
      <c r="N71" s="379"/>
      <c r="O71" s="379"/>
      <c r="P71" s="379"/>
      <c r="Q71" s="379">
        <f>SUM(E71:P71)</f>
        <v>0</v>
      </c>
    </row>
    <row r="72" spans="1:17" x14ac:dyDescent="0.25">
      <c r="A72" s="367"/>
      <c r="B72" s="367"/>
      <c r="C72" s="358"/>
      <c r="D72" s="358"/>
      <c r="E72" s="358"/>
      <c r="F72" s="358"/>
      <c r="G72" s="358"/>
      <c r="H72" s="358"/>
      <c r="I72" s="358"/>
      <c r="J72" s="358"/>
      <c r="K72" s="358"/>
      <c r="L72" s="358"/>
      <c r="M72" s="358"/>
      <c r="N72" s="358"/>
      <c r="O72" s="358"/>
      <c r="P72" s="358"/>
      <c r="Q72" s="358"/>
    </row>
    <row r="73" spans="1:17" x14ac:dyDescent="0.25">
      <c r="A73" s="367" t="s">
        <v>449</v>
      </c>
      <c r="B73" s="367"/>
      <c r="C73" s="358"/>
      <c r="D73" s="358"/>
      <c r="E73" s="358"/>
      <c r="F73" s="358"/>
      <c r="G73" s="358"/>
      <c r="H73" s="358"/>
      <c r="I73" s="358"/>
      <c r="J73" s="358"/>
      <c r="K73" s="358"/>
      <c r="L73" s="358"/>
      <c r="M73" s="358"/>
      <c r="N73" s="358"/>
      <c r="O73" s="358"/>
      <c r="P73" s="358"/>
      <c r="Q73" s="358"/>
    </row>
    <row r="74" spans="1:17" x14ac:dyDescent="0.25">
      <c r="A74" s="377" t="s">
        <v>450</v>
      </c>
      <c r="B74" s="377"/>
      <c r="C74" s="378"/>
      <c r="D74" s="378"/>
      <c r="E74" s="379"/>
      <c r="F74" s="379"/>
      <c r="G74" s="379"/>
      <c r="H74" s="379"/>
      <c r="I74" s="379"/>
      <c r="J74" s="379"/>
      <c r="K74" s="379"/>
      <c r="L74" s="379"/>
      <c r="M74" s="379"/>
      <c r="N74" s="379"/>
      <c r="O74" s="379"/>
      <c r="P74" s="379"/>
      <c r="Q74" s="379">
        <f>SUM(E74:P74)</f>
        <v>0</v>
      </c>
    </row>
    <row r="75" spans="1:17" x14ac:dyDescent="0.25">
      <c r="A75" s="377" t="s">
        <v>451</v>
      </c>
      <c r="B75" s="377"/>
      <c r="C75" s="378"/>
      <c r="D75" s="378"/>
      <c r="E75" s="379"/>
      <c r="F75" s="379"/>
      <c r="G75" s="379"/>
      <c r="H75" s="379"/>
      <c r="I75" s="379"/>
      <c r="J75" s="379"/>
      <c r="K75" s="379"/>
      <c r="L75" s="379"/>
      <c r="M75" s="379"/>
      <c r="N75" s="379"/>
      <c r="O75" s="379"/>
      <c r="P75" s="379"/>
      <c r="Q75" s="379">
        <f>SUM(E75:P75)</f>
        <v>0</v>
      </c>
    </row>
    <row r="76" spans="1:17" x14ac:dyDescent="0.25">
      <c r="A76" s="377" t="s">
        <v>452</v>
      </c>
      <c r="B76" s="377"/>
      <c r="C76" s="378"/>
      <c r="D76" s="378"/>
      <c r="E76" s="379"/>
      <c r="F76" s="379"/>
      <c r="G76" s="379"/>
      <c r="H76" s="379"/>
      <c r="I76" s="379"/>
      <c r="J76" s="379"/>
      <c r="K76" s="379"/>
      <c r="L76" s="379"/>
      <c r="M76" s="379"/>
      <c r="N76" s="379"/>
      <c r="O76" s="379"/>
      <c r="P76" s="379"/>
      <c r="Q76" s="379">
        <f>SUM(E76:P76)</f>
        <v>0</v>
      </c>
    </row>
    <row r="77" spans="1:17" x14ac:dyDescent="0.25">
      <c r="A77" s="377" t="s">
        <v>453</v>
      </c>
      <c r="B77" s="377"/>
      <c r="C77" s="378"/>
      <c r="D77" s="378"/>
      <c r="E77" s="379"/>
      <c r="F77" s="379"/>
      <c r="G77" s="379"/>
      <c r="H77" s="379"/>
      <c r="I77" s="379"/>
      <c r="J77" s="379"/>
      <c r="K77" s="379"/>
      <c r="L77" s="379"/>
      <c r="M77" s="379"/>
      <c r="N77" s="379"/>
      <c r="O77" s="379"/>
      <c r="P77" s="379"/>
      <c r="Q77" s="379">
        <f>SUM(E77:P77)</f>
        <v>0</v>
      </c>
    </row>
    <row r="78" spans="1:17" x14ac:dyDescent="0.25">
      <c r="A78" s="377" t="s">
        <v>453</v>
      </c>
      <c r="B78" s="377"/>
      <c r="C78" s="378"/>
      <c r="D78" s="378"/>
      <c r="E78" s="379"/>
      <c r="F78" s="379"/>
      <c r="G78" s="379"/>
      <c r="H78" s="379"/>
      <c r="I78" s="379"/>
      <c r="J78" s="379"/>
      <c r="K78" s="379"/>
      <c r="L78" s="379"/>
      <c r="M78" s="379"/>
      <c r="N78" s="379"/>
      <c r="O78" s="379"/>
      <c r="P78" s="379"/>
      <c r="Q78" s="379">
        <f>SUM(E78:P78)</f>
        <v>0</v>
      </c>
    </row>
    <row r="79" spans="1:17" s="387" customFormat="1" x14ac:dyDescent="0.25">
      <c r="A79" s="380" t="s">
        <v>454</v>
      </c>
      <c r="B79" s="380"/>
      <c r="C79" s="384">
        <f t="shared" ref="C79:Q79" si="16">SUM(C74:C78)</f>
        <v>0</v>
      </c>
      <c r="D79" s="384">
        <f t="shared" si="16"/>
        <v>0</v>
      </c>
      <c r="E79" s="382">
        <f t="shared" si="16"/>
        <v>0</v>
      </c>
      <c r="F79" s="382">
        <f t="shared" si="16"/>
        <v>0</v>
      </c>
      <c r="G79" s="382">
        <f t="shared" si="16"/>
        <v>0</v>
      </c>
      <c r="H79" s="382">
        <f t="shared" si="16"/>
        <v>0</v>
      </c>
      <c r="I79" s="382">
        <f t="shared" si="16"/>
        <v>0</v>
      </c>
      <c r="J79" s="382">
        <f t="shared" si="16"/>
        <v>0</v>
      </c>
      <c r="K79" s="382">
        <f t="shared" si="16"/>
        <v>0</v>
      </c>
      <c r="L79" s="382">
        <f t="shared" si="16"/>
        <v>0</v>
      </c>
      <c r="M79" s="382">
        <f t="shared" si="16"/>
        <v>0</v>
      </c>
      <c r="N79" s="382">
        <f t="shared" si="16"/>
        <v>0</v>
      </c>
      <c r="O79" s="382">
        <f t="shared" si="16"/>
        <v>0</v>
      </c>
      <c r="P79" s="382">
        <f t="shared" si="16"/>
        <v>0</v>
      </c>
      <c r="Q79" s="382">
        <f t="shared" si="16"/>
        <v>0</v>
      </c>
    </row>
    <row r="80" spans="1:17" x14ac:dyDescent="0.25">
      <c r="A80" s="357"/>
      <c r="B80" s="357"/>
      <c r="C80" s="358"/>
      <c r="D80" s="358"/>
      <c r="E80" s="358"/>
      <c r="F80" s="358"/>
      <c r="G80" s="358"/>
      <c r="H80" s="358"/>
      <c r="I80" s="358"/>
      <c r="J80" s="358"/>
      <c r="K80" s="358"/>
      <c r="L80" s="358"/>
      <c r="M80" s="358"/>
      <c r="N80" s="358"/>
      <c r="O80" s="358"/>
      <c r="P80" s="358"/>
      <c r="Q80" s="358"/>
    </row>
    <row r="81" spans="1:17" x14ac:dyDescent="0.25">
      <c r="A81" s="380" t="s">
        <v>455</v>
      </c>
      <c r="B81" s="380"/>
      <c r="C81" s="384">
        <f t="shared" ref="C81:P81" si="17">C69+C71-C79</f>
        <v>0</v>
      </c>
      <c r="D81" s="384">
        <f t="shared" si="17"/>
        <v>0</v>
      </c>
      <c r="E81" s="382">
        <f>E69+E71-E79</f>
        <v>-94.33</v>
      </c>
      <c r="F81" s="382">
        <f t="shared" si="17"/>
        <v>-102.67</v>
      </c>
      <c r="G81" s="382">
        <f t="shared" si="17"/>
        <v>-109.81399999999999</v>
      </c>
      <c r="H81" s="382">
        <f t="shared" si="17"/>
        <v>-164.17400000000004</v>
      </c>
      <c r="I81" s="382">
        <f t="shared" si="17"/>
        <v>-202.298</v>
      </c>
      <c r="J81" s="382">
        <f t="shared" si="17"/>
        <v>-217.33199999999999</v>
      </c>
      <c r="K81" s="382">
        <f t="shared" si="17"/>
        <v>-204.30699999999999</v>
      </c>
      <c r="L81" s="382">
        <f t="shared" si="17"/>
        <v>-253.709</v>
      </c>
      <c r="M81" s="382">
        <f t="shared" si="17"/>
        <v>-264.40800000000002</v>
      </c>
      <c r="N81" s="382">
        <f t="shared" si="17"/>
        <v>-266.46499999999997</v>
      </c>
      <c r="O81" s="382">
        <f t="shared" si="17"/>
        <v>-254.87099999999998</v>
      </c>
      <c r="P81" s="382">
        <f t="shared" si="17"/>
        <v>-270.77600000000001</v>
      </c>
      <c r="Q81" s="382">
        <f>Q69+Q71-Q79</f>
        <v>-2405.1539999999995</v>
      </c>
    </row>
  </sheetData>
  <pageMargins left="0.45" right="0.45" top="0.75" bottom="0.75" header="0.3" footer="0.3"/>
  <pageSetup scale="54" orientation="portrait" r:id="rId1"/>
  <headerFooter>
    <oddHeader>&amp;C&amp;18C Port Solutions, Inc.</oddHeader>
    <oddFooter>&amp;C&amp;A&amp;R&amp;F</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Q82"/>
  <sheetViews>
    <sheetView zoomScaleNormal="100" workbookViewId="0"/>
  </sheetViews>
  <sheetFormatPr defaultRowHeight="13.2" x14ac:dyDescent="0.25"/>
  <cols>
    <col min="1" max="1" width="49.109375" style="370" customWidth="1"/>
    <col min="2" max="2" width="9.109375" style="370" customWidth="1"/>
    <col min="3" max="4" width="0" style="370" hidden="1" customWidth="1"/>
    <col min="5" max="5" width="9.88671875" style="370" customWidth="1"/>
    <col min="6" max="6" width="10.5546875" style="370" bestFit="1" customWidth="1"/>
    <col min="7" max="7" width="10.44140625" style="370" bestFit="1" customWidth="1"/>
    <col min="8" max="8" width="9.44140625" style="370" bestFit="1" customWidth="1"/>
    <col min="9" max="15" width="9.33203125" style="370" bestFit="1" customWidth="1"/>
    <col min="16" max="256" width="9.109375" style="370"/>
    <col min="257" max="257" width="49.109375" style="370" customWidth="1"/>
    <col min="258" max="258" width="9.109375" style="370" customWidth="1"/>
    <col min="259" max="260" width="0" style="370" hidden="1" customWidth="1"/>
    <col min="261" max="261" width="9.88671875" style="370" customWidth="1"/>
    <col min="262" max="512" width="9.109375" style="370"/>
    <col min="513" max="513" width="49.109375" style="370" customWidth="1"/>
    <col min="514" max="514" width="9.109375" style="370" customWidth="1"/>
    <col min="515" max="516" width="0" style="370" hidden="1" customWidth="1"/>
    <col min="517" max="517" width="9.88671875" style="370" customWidth="1"/>
    <col min="518" max="768" width="9.109375" style="370"/>
    <col min="769" max="769" width="49.109375" style="370" customWidth="1"/>
    <col min="770" max="770" width="9.109375" style="370" customWidth="1"/>
    <col min="771" max="772" width="0" style="370" hidden="1" customWidth="1"/>
    <col min="773" max="773" width="9.88671875" style="370" customWidth="1"/>
    <col min="774" max="1024" width="9.109375" style="370"/>
    <col min="1025" max="1025" width="49.109375" style="370" customWidth="1"/>
    <col min="1026" max="1026" width="9.109375" style="370" customWidth="1"/>
    <col min="1027" max="1028" width="0" style="370" hidden="1" customWidth="1"/>
    <col min="1029" max="1029" width="9.88671875" style="370" customWidth="1"/>
    <col min="1030" max="1280" width="9.109375" style="370"/>
    <col min="1281" max="1281" width="49.109375" style="370" customWidth="1"/>
    <col min="1282" max="1282" width="9.109375" style="370" customWidth="1"/>
    <col min="1283" max="1284" width="0" style="370" hidden="1" customWidth="1"/>
    <col min="1285" max="1285" width="9.88671875" style="370" customWidth="1"/>
    <col min="1286" max="1536" width="9.109375" style="370"/>
    <col min="1537" max="1537" width="49.109375" style="370" customWidth="1"/>
    <col min="1538" max="1538" width="9.109375" style="370" customWidth="1"/>
    <col min="1539" max="1540" width="0" style="370" hidden="1" customWidth="1"/>
    <col min="1541" max="1541" width="9.88671875" style="370" customWidth="1"/>
    <col min="1542" max="1792" width="9.109375" style="370"/>
    <col min="1793" max="1793" width="49.109375" style="370" customWidth="1"/>
    <col min="1794" max="1794" width="9.109375" style="370" customWidth="1"/>
    <col min="1795" max="1796" width="0" style="370" hidden="1" customWidth="1"/>
    <col min="1797" max="1797" width="9.88671875" style="370" customWidth="1"/>
    <col min="1798" max="2048" width="9.109375" style="370"/>
    <col min="2049" max="2049" width="49.109375" style="370" customWidth="1"/>
    <col min="2050" max="2050" width="9.109375" style="370" customWidth="1"/>
    <col min="2051" max="2052" width="0" style="370" hidden="1" customWidth="1"/>
    <col min="2053" max="2053" width="9.88671875" style="370" customWidth="1"/>
    <col min="2054" max="2304" width="9.109375" style="370"/>
    <col min="2305" max="2305" width="49.109375" style="370" customWidth="1"/>
    <col min="2306" max="2306" width="9.109375" style="370" customWidth="1"/>
    <col min="2307" max="2308" width="0" style="370" hidden="1" customWidth="1"/>
    <col min="2309" max="2309" width="9.88671875" style="370" customWidth="1"/>
    <col min="2310" max="2560" width="9.109375" style="370"/>
    <col min="2561" max="2561" width="49.109375" style="370" customWidth="1"/>
    <col min="2562" max="2562" width="9.109375" style="370" customWidth="1"/>
    <col min="2563" max="2564" width="0" style="370" hidden="1" customWidth="1"/>
    <col min="2565" max="2565" width="9.88671875" style="370" customWidth="1"/>
    <col min="2566" max="2816" width="9.109375" style="370"/>
    <col min="2817" max="2817" width="49.109375" style="370" customWidth="1"/>
    <col min="2818" max="2818" width="9.109375" style="370" customWidth="1"/>
    <col min="2819" max="2820" width="0" style="370" hidden="1" customWidth="1"/>
    <col min="2821" max="2821" width="9.88671875" style="370" customWidth="1"/>
    <col min="2822" max="3072" width="9.109375" style="370"/>
    <col min="3073" max="3073" width="49.109375" style="370" customWidth="1"/>
    <col min="3074" max="3074" width="9.109375" style="370" customWidth="1"/>
    <col min="3075" max="3076" width="0" style="370" hidden="1" customWidth="1"/>
    <col min="3077" max="3077" width="9.88671875" style="370" customWidth="1"/>
    <col min="3078" max="3328" width="9.109375" style="370"/>
    <col min="3329" max="3329" width="49.109375" style="370" customWidth="1"/>
    <col min="3330" max="3330" width="9.109375" style="370" customWidth="1"/>
    <col min="3331" max="3332" width="0" style="370" hidden="1" customWidth="1"/>
    <col min="3333" max="3333" width="9.88671875" style="370" customWidth="1"/>
    <col min="3334" max="3584" width="9.109375" style="370"/>
    <col min="3585" max="3585" width="49.109375" style="370" customWidth="1"/>
    <col min="3586" max="3586" width="9.109375" style="370" customWidth="1"/>
    <col min="3587" max="3588" width="0" style="370" hidden="1" customWidth="1"/>
    <col min="3589" max="3589" width="9.88671875" style="370" customWidth="1"/>
    <col min="3590" max="3840" width="9.109375" style="370"/>
    <col min="3841" max="3841" width="49.109375" style="370" customWidth="1"/>
    <col min="3842" max="3842" width="9.109375" style="370" customWidth="1"/>
    <col min="3843" max="3844" width="0" style="370" hidden="1" customWidth="1"/>
    <col min="3845" max="3845" width="9.88671875" style="370" customWidth="1"/>
    <col min="3846" max="4096" width="9.109375" style="370"/>
    <col min="4097" max="4097" width="49.109375" style="370" customWidth="1"/>
    <col min="4098" max="4098" width="9.109375" style="370" customWidth="1"/>
    <col min="4099" max="4100" width="0" style="370" hidden="1" customWidth="1"/>
    <col min="4101" max="4101" width="9.88671875" style="370" customWidth="1"/>
    <col min="4102" max="4352" width="9.109375" style="370"/>
    <col min="4353" max="4353" width="49.109375" style="370" customWidth="1"/>
    <col min="4354" max="4354" width="9.109375" style="370" customWidth="1"/>
    <col min="4355" max="4356" width="0" style="370" hidden="1" customWidth="1"/>
    <col min="4357" max="4357" width="9.88671875" style="370" customWidth="1"/>
    <col min="4358" max="4608" width="9.109375" style="370"/>
    <col min="4609" max="4609" width="49.109375" style="370" customWidth="1"/>
    <col min="4610" max="4610" width="9.109375" style="370" customWidth="1"/>
    <col min="4611" max="4612" width="0" style="370" hidden="1" customWidth="1"/>
    <col min="4613" max="4613" width="9.88671875" style="370" customWidth="1"/>
    <col min="4614" max="4864" width="9.109375" style="370"/>
    <col min="4865" max="4865" width="49.109375" style="370" customWidth="1"/>
    <col min="4866" max="4866" width="9.109375" style="370" customWidth="1"/>
    <col min="4867" max="4868" width="0" style="370" hidden="1" customWidth="1"/>
    <col min="4869" max="4869" width="9.88671875" style="370" customWidth="1"/>
    <col min="4870" max="5120" width="9.109375" style="370"/>
    <col min="5121" max="5121" width="49.109375" style="370" customWidth="1"/>
    <col min="5122" max="5122" width="9.109375" style="370" customWidth="1"/>
    <col min="5123" max="5124" width="0" style="370" hidden="1" customWidth="1"/>
    <col min="5125" max="5125" width="9.88671875" style="370" customWidth="1"/>
    <col min="5126" max="5376" width="9.109375" style="370"/>
    <col min="5377" max="5377" width="49.109375" style="370" customWidth="1"/>
    <col min="5378" max="5378" width="9.109375" style="370" customWidth="1"/>
    <col min="5379" max="5380" width="0" style="370" hidden="1" customWidth="1"/>
    <col min="5381" max="5381" width="9.88671875" style="370" customWidth="1"/>
    <col min="5382" max="5632" width="9.109375" style="370"/>
    <col min="5633" max="5633" width="49.109375" style="370" customWidth="1"/>
    <col min="5634" max="5634" width="9.109375" style="370" customWidth="1"/>
    <col min="5635" max="5636" width="0" style="370" hidden="1" customWidth="1"/>
    <col min="5637" max="5637" width="9.88671875" style="370" customWidth="1"/>
    <col min="5638" max="5888" width="9.109375" style="370"/>
    <col min="5889" max="5889" width="49.109375" style="370" customWidth="1"/>
    <col min="5890" max="5890" width="9.109375" style="370" customWidth="1"/>
    <col min="5891" max="5892" width="0" style="370" hidden="1" customWidth="1"/>
    <col min="5893" max="5893" width="9.88671875" style="370" customWidth="1"/>
    <col min="5894" max="6144" width="9.109375" style="370"/>
    <col min="6145" max="6145" width="49.109375" style="370" customWidth="1"/>
    <col min="6146" max="6146" width="9.109375" style="370" customWidth="1"/>
    <col min="6147" max="6148" width="0" style="370" hidden="1" customWidth="1"/>
    <col min="6149" max="6149" width="9.88671875" style="370" customWidth="1"/>
    <col min="6150" max="6400" width="9.109375" style="370"/>
    <col min="6401" max="6401" width="49.109375" style="370" customWidth="1"/>
    <col min="6402" max="6402" width="9.109375" style="370" customWidth="1"/>
    <col min="6403" max="6404" width="0" style="370" hidden="1" customWidth="1"/>
    <col min="6405" max="6405" width="9.88671875" style="370" customWidth="1"/>
    <col min="6406" max="6656" width="9.109375" style="370"/>
    <col min="6657" max="6657" width="49.109375" style="370" customWidth="1"/>
    <col min="6658" max="6658" width="9.109375" style="370" customWidth="1"/>
    <col min="6659" max="6660" width="0" style="370" hidden="1" customWidth="1"/>
    <col min="6661" max="6661" width="9.88671875" style="370" customWidth="1"/>
    <col min="6662" max="6912" width="9.109375" style="370"/>
    <col min="6913" max="6913" width="49.109375" style="370" customWidth="1"/>
    <col min="6914" max="6914" width="9.109375" style="370" customWidth="1"/>
    <col min="6915" max="6916" width="0" style="370" hidden="1" customWidth="1"/>
    <col min="6917" max="6917" width="9.88671875" style="370" customWidth="1"/>
    <col min="6918" max="7168" width="9.109375" style="370"/>
    <col min="7169" max="7169" width="49.109375" style="370" customWidth="1"/>
    <col min="7170" max="7170" width="9.109375" style="370" customWidth="1"/>
    <col min="7171" max="7172" width="0" style="370" hidden="1" customWidth="1"/>
    <col min="7173" max="7173" width="9.88671875" style="370" customWidth="1"/>
    <col min="7174" max="7424" width="9.109375" style="370"/>
    <col min="7425" max="7425" width="49.109375" style="370" customWidth="1"/>
    <col min="7426" max="7426" width="9.109375" style="370" customWidth="1"/>
    <col min="7427" max="7428" width="0" style="370" hidden="1" customWidth="1"/>
    <col min="7429" max="7429" width="9.88671875" style="370" customWidth="1"/>
    <col min="7430" max="7680" width="9.109375" style="370"/>
    <col min="7681" max="7681" width="49.109375" style="370" customWidth="1"/>
    <col min="7682" max="7682" width="9.109375" style="370" customWidth="1"/>
    <col min="7683" max="7684" width="0" style="370" hidden="1" customWidth="1"/>
    <col min="7685" max="7685" width="9.88671875" style="370" customWidth="1"/>
    <col min="7686" max="7936" width="9.109375" style="370"/>
    <col min="7937" max="7937" width="49.109375" style="370" customWidth="1"/>
    <col min="7938" max="7938" width="9.109375" style="370" customWidth="1"/>
    <col min="7939" max="7940" width="0" style="370" hidden="1" customWidth="1"/>
    <col min="7941" max="7941" width="9.88671875" style="370" customWidth="1"/>
    <col min="7942" max="8192" width="9.109375" style="370"/>
    <col min="8193" max="8193" width="49.109375" style="370" customWidth="1"/>
    <col min="8194" max="8194" width="9.109375" style="370" customWidth="1"/>
    <col min="8195" max="8196" width="0" style="370" hidden="1" customWidth="1"/>
    <col min="8197" max="8197" width="9.88671875" style="370" customWidth="1"/>
    <col min="8198" max="8448" width="9.109375" style="370"/>
    <col min="8449" max="8449" width="49.109375" style="370" customWidth="1"/>
    <col min="8450" max="8450" width="9.109375" style="370" customWidth="1"/>
    <col min="8451" max="8452" width="0" style="370" hidden="1" customWidth="1"/>
    <col min="8453" max="8453" width="9.88671875" style="370" customWidth="1"/>
    <col min="8454" max="8704" width="9.109375" style="370"/>
    <col min="8705" max="8705" width="49.109375" style="370" customWidth="1"/>
    <col min="8706" max="8706" width="9.109375" style="370" customWidth="1"/>
    <col min="8707" max="8708" width="0" style="370" hidden="1" customWidth="1"/>
    <col min="8709" max="8709" width="9.88671875" style="370" customWidth="1"/>
    <col min="8710" max="8960" width="9.109375" style="370"/>
    <col min="8961" max="8961" width="49.109375" style="370" customWidth="1"/>
    <col min="8962" max="8962" width="9.109375" style="370" customWidth="1"/>
    <col min="8963" max="8964" width="0" style="370" hidden="1" customWidth="1"/>
    <col min="8965" max="8965" width="9.88671875" style="370" customWidth="1"/>
    <col min="8966" max="9216" width="9.109375" style="370"/>
    <col min="9217" max="9217" width="49.109375" style="370" customWidth="1"/>
    <col min="9218" max="9218" width="9.109375" style="370" customWidth="1"/>
    <col min="9219" max="9220" width="0" style="370" hidden="1" customWidth="1"/>
    <col min="9221" max="9221" width="9.88671875" style="370" customWidth="1"/>
    <col min="9222" max="9472" width="9.109375" style="370"/>
    <col min="9473" max="9473" width="49.109375" style="370" customWidth="1"/>
    <col min="9474" max="9474" width="9.109375" style="370" customWidth="1"/>
    <col min="9475" max="9476" width="0" style="370" hidden="1" customWidth="1"/>
    <col min="9477" max="9477" width="9.88671875" style="370" customWidth="1"/>
    <col min="9478" max="9728" width="9.109375" style="370"/>
    <col min="9729" max="9729" width="49.109375" style="370" customWidth="1"/>
    <col min="9730" max="9730" width="9.109375" style="370" customWidth="1"/>
    <col min="9731" max="9732" width="0" style="370" hidden="1" customWidth="1"/>
    <col min="9733" max="9733" width="9.88671875" style="370" customWidth="1"/>
    <col min="9734" max="9984" width="9.109375" style="370"/>
    <col min="9985" max="9985" width="49.109375" style="370" customWidth="1"/>
    <col min="9986" max="9986" width="9.109375" style="370" customWidth="1"/>
    <col min="9987" max="9988" width="0" style="370" hidden="1" customWidth="1"/>
    <col min="9989" max="9989" width="9.88671875" style="370" customWidth="1"/>
    <col min="9990" max="10240" width="9.109375" style="370"/>
    <col min="10241" max="10241" width="49.109375" style="370" customWidth="1"/>
    <col min="10242" max="10242" width="9.109375" style="370" customWidth="1"/>
    <col min="10243" max="10244" width="0" style="370" hidden="1" customWidth="1"/>
    <col min="10245" max="10245" width="9.88671875" style="370" customWidth="1"/>
    <col min="10246" max="10496" width="9.109375" style="370"/>
    <col min="10497" max="10497" width="49.109375" style="370" customWidth="1"/>
    <col min="10498" max="10498" width="9.109375" style="370" customWidth="1"/>
    <col min="10499" max="10500" width="0" style="370" hidden="1" customWidth="1"/>
    <col min="10501" max="10501" width="9.88671875" style="370" customWidth="1"/>
    <col min="10502" max="10752" width="9.109375" style="370"/>
    <col min="10753" max="10753" width="49.109375" style="370" customWidth="1"/>
    <col min="10754" max="10754" width="9.109375" style="370" customWidth="1"/>
    <col min="10755" max="10756" width="0" style="370" hidden="1" customWidth="1"/>
    <col min="10757" max="10757" width="9.88671875" style="370" customWidth="1"/>
    <col min="10758" max="11008" width="9.109375" style="370"/>
    <col min="11009" max="11009" width="49.109375" style="370" customWidth="1"/>
    <col min="11010" max="11010" width="9.109375" style="370" customWidth="1"/>
    <col min="11011" max="11012" width="0" style="370" hidden="1" customWidth="1"/>
    <col min="11013" max="11013" width="9.88671875" style="370" customWidth="1"/>
    <col min="11014" max="11264" width="9.109375" style="370"/>
    <col min="11265" max="11265" width="49.109375" style="370" customWidth="1"/>
    <col min="11266" max="11266" width="9.109375" style="370" customWidth="1"/>
    <col min="11267" max="11268" width="0" style="370" hidden="1" customWidth="1"/>
    <col min="11269" max="11269" width="9.88671875" style="370" customWidth="1"/>
    <col min="11270" max="11520" width="9.109375" style="370"/>
    <col min="11521" max="11521" width="49.109375" style="370" customWidth="1"/>
    <col min="11522" max="11522" width="9.109375" style="370" customWidth="1"/>
    <col min="11523" max="11524" width="0" style="370" hidden="1" customWidth="1"/>
    <col min="11525" max="11525" width="9.88671875" style="370" customWidth="1"/>
    <col min="11526" max="11776" width="9.109375" style="370"/>
    <col min="11777" max="11777" width="49.109375" style="370" customWidth="1"/>
    <col min="11778" max="11778" width="9.109375" style="370" customWidth="1"/>
    <col min="11779" max="11780" width="0" style="370" hidden="1" customWidth="1"/>
    <col min="11781" max="11781" width="9.88671875" style="370" customWidth="1"/>
    <col min="11782" max="12032" width="9.109375" style="370"/>
    <col min="12033" max="12033" width="49.109375" style="370" customWidth="1"/>
    <col min="12034" max="12034" width="9.109375" style="370" customWidth="1"/>
    <col min="12035" max="12036" width="0" style="370" hidden="1" customWidth="1"/>
    <col min="12037" max="12037" width="9.88671875" style="370" customWidth="1"/>
    <col min="12038" max="12288" width="9.109375" style="370"/>
    <col min="12289" max="12289" width="49.109375" style="370" customWidth="1"/>
    <col min="12290" max="12290" width="9.109375" style="370" customWidth="1"/>
    <col min="12291" max="12292" width="0" style="370" hidden="1" customWidth="1"/>
    <col min="12293" max="12293" width="9.88671875" style="370" customWidth="1"/>
    <col min="12294" max="12544" width="9.109375" style="370"/>
    <col min="12545" max="12545" width="49.109375" style="370" customWidth="1"/>
    <col min="12546" max="12546" width="9.109375" style="370" customWidth="1"/>
    <col min="12547" max="12548" width="0" style="370" hidden="1" customWidth="1"/>
    <col min="12549" max="12549" width="9.88671875" style="370" customWidth="1"/>
    <col min="12550" max="12800" width="9.109375" style="370"/>
    <col min="12801" max="12801" width="49.109375" style="370" customWidth="1"/>
    <col min="12802" max="12802" width="9.109375" style="370" customWidth="1"/>
    <col min="12803" max="12804" width="0" style="370" hidden="1" customWidth="1"/>
    <col min="12805" max="12805" width="9.88671875" style="370" customWidth="1"/>
    <col min="12806" max="13056" width="9.109375" style="370"/>
    <col min="13057" max="13057" width="49.109375" style="370" customWidth="1"/>
    <col min="13058" max="13058" width="9.109375" style="370" customWidth="1"/>
    <col min="13059" max="13060" width="0" style="370" hidden="1" customWidth="1"/>
    <col min="13061" max="13061" width="9.88671875" style="370" customWidth="1"/>
    <col min="13062" max="13312" width="9.109375" style="370"/>
    <col min="13313" max="13313" width="49.109375" style="370" customWidth="1"/>
    <col min="13314" max="13314" width="9.109375" style="370" customWidth="1"/>
    <col min="13315" max="13316" width="0" style="370" hidden="1" customWidth="1"/>
    <col min="13317" max="13317" width="9.88671875" style="370" customWidth="1"/>
    <col min="13318" max="13568" width="9.109375" style="370"/>
    <col min="13569" max="13569" width="49.109375" style="370" customWidth="1"/>
    <col min="13570" max="13570" width="9.109375" style="370" customWidth="1"/>
    <col min="13571" max="13572" width="0" style="370" hidden="1" customWidth="1"/>
    <col min="13573" max="13573" width="9.88671875" style="370" customWidth="1"/>
    <col min="13574" max="13824" width="9.109375" style="370"/>
    <col min="13825" max="13825" width="49.109375" style="370" customWidth="1"/>
    <col min="13826" max="13826" width="9.109375" style="370" customWidth="1"/>
    <col min="13827" max="13828" width="0" style="370" hidden="1" customWidth="1"/>
    <col min="13829" max="13829" width="9.88671875" style="370" customWidth="1"/>
    <col min="13830" max="14080" width="9.109375" style="370"/>
    <col min="14081" max="14081" width="49.109375" style="370" customWidth="1"/>
    <col min="14082" max="14082" width="9.109375" style="370" customWidth="1"/>
    <col min="14083" max="14084" width="0" style="370" hidden="1" customWidth="1"/>
    <col min="14085" max="14085" width="9.88671875" style="370" customWidth="1"/>
    <col min="14086" max="14336" width="9.109375" style="370"/>
    <col min="14337" max="14337" width="49.109375" style="370" customWidth="1"/>
    <col min="14338" max="14338" width="9.109375" style="370" customWidth="1"/>
    <col min="14339" max="14340" width="0" style="370" hidden="1" customWidth="1"/>
    <col min="14341" max="14341" width="9.88671875" style="370" customWidth="1"/>
    <col min="14342" max="14592" width="9.109375" style="370"/>
    <col min="14593" max="14593" width="49.109375" style="370" customWidth="1"/>
    <col min="14594" max="14594" width="9.109375" style="370" customWidth="1"/>
    <col min="14595" max="14596" width="0" style="370" hidden="1" customWidth="1"/>
    <col min="14597" max="14597" width="9.88671875" style="370" customWidth="1"/>
    <col min="14598" max="14848" width="9.109375" style="370"/>
    <col min="14849" max="14849" width="49.109375" style="370" customWidth="1"/>
    <col min="14850" max="14850" width="9.109375" style="370" customWidth="1"/>
    <col min="14851" max="14852" width="0" style="370" hidden="1" customWidth="1"/>
    <col min="14853" max="14853" width="9.88671875" style="370" customWidth="1"/>
    <col min="14854" max="15104" width="9.109375" style="370"/>
    <col min="15105" max="15105" width="49.109375" style="370" customWidth="1"/>
    <col min="15106" max="15106" width="9.109375" style="370" customWidth="1"/>
    <col min="15107" max="15108" width="0" style="370" hidden="1" customWidth="1"/>
    <col min="15109" max="15109" width="9.88671875" style="370" customWidth="1"/>
    <col min="15110" max="15360" width="9.109375" style="370"/>
    <col min="15361" max="15361" width="49.109375" style="370" customWidth="1"/>
    <col min="15362" max="15362" width="9.109375" style="370" customWidth="1"/>
    <col min="15363" max="15364" width="0" style="370" hidden="1" customWidth="1"/>
    <col min="15365" max="15365" width="9.88671875" style="370" customWidth="1"/>
    <col min="15366" max="15616" width="9.109375" style="370"/>
    <col min="15617" max="15617" width="49.109375" style="370" customWidth="1"/>
    <col min="15618" max="15618" width="9.109375" style="370" customWidth="1"/>
    <col min="15619" max="15620" width="0" style="370" hidden="1" customWidth="1"/>
    <col min="15621" max="15621" width="9.88671875" style="370" customWidth="1"/>
    <col min="15622" max="15872" width="9.109375" style="370"/>
    <col min="15873" max="15873" width="49.109375" style="370" customWidth="1"/>
    <col min="15874" max="15874" width="9.109375" style="370" customWidth="1"/>
    <col min="15875" max="15876" width="0" style="370" hidden="1" customWidth="1"/>
    <col min="15877" max="15877" width="9.88671875" style="370" customWidth="1"/>
    <col min="15878" max="16128" width="9.109375" style="370"/>
    <col min="16129" max="16129" width="49.109375" style="370" customWidth="1"/>
    <col min="16130" max="16130" width="9.109375" style="370" customWidth="1"/>
    <col min="16131" max="16132" width="0" style="370" hidden="1" customWidth="1"/>
    <col min="16133" max="16133" width="9.88671875" style="370" customWidth="1"/>
    <col min="16134" max="16384" width="9.109375" style="370"/>
  </cols>
  <sheetData>
    <row r="1" spans="1:17" ht="17.399999999999999" x14ac:dyDescent="0.3">
      <c r="A1" s="335" t="s">
        <v>429</v>
      </c>
      <c r="B1" s="335"/>
      <c r="C1" s="336"/>
      <c r="D1" s="336"/>
      <c r="E1" s="336"/>
      <c r="F1" s="336"/>
      <c r="G1" s="336"/>
      <c r="H1" s="336"/>
      <c r="I1" s="336"/>
      <c r="J1" s="336"/>
      <c r="K1" s="336"/>
      <c r="L1" s="336"/>
      <c r="M1" s="336"/>
      <c r="N1" s="336"/>
      <c r="O1" s="336"/>
      <c r="P1" s="336"/>
    </row>
    <row r="2" spans="1:17" x14ac:dyDescent="0.25">
      <c r="A2" s="338" t="s">
        <v>430</v>
      </c>
      <c r="B2" s="338"/>
      <c r="C2" s="336"/>
      <c r="D2" s="336"/>
      <c r="E2" s="336"/>
      <c r="F2" s="336"/>
      <c r="G2" s="336"/>
      <c r="H2" s="336"/>
      <c r="I2" s="336"/>
      <c r="J2" s="336"/>
      <c r="K2" s="336"/>
      <c r="L2" s="336"/>
      <c r="M2" s="336"/>
      <c r="N2" s="336"/>
      <c r="O2" s="336"/>
      <c r="P2" s="336"/>
    </row>
    <row r="3" spans="1:17" x14ac:dyDescent="0.25">
      <c r="A3" s="336"/>
      <c r="B3" s="336"/>
      <c r="C3" s="336"/>
      <c r="D3" s="336"/>
      <c r="E3" s="336"/>
      <c r="F3" s="336"/>
      <c r="G3" s="336"/>
      <c r="H3" s="336"/>
      <c r="I3" s="336"/>
      <c r="J3" s="336"/>
      <c r="K3" s="336"/>
      <c r="L3" s="336"/>
      <c r="M3" s="336"/>
      <c r="N3" s="336"/>
      <c r="O3" s="336"/>
      <c r="P3" s="336"/>
    </row>
    <row r="4" spans="1:17" x14ac:dyDescent="0.25">
      <c r="A4" s="338" t="s">
        <v>471</v>
      </c>
      <c r="B4" s="338"/>
      <c r="C4" s="336"/>
      <c r="D4" s="339"/>
      <c r="E4" s="338" t="s">
        <v>431</v>
      </c>
      <c r="F4" s="338"/>
      <c r="G4" s="338"/>
      <c r="H4" s="338"/>
      <c r="I4" s="338"/>
      <c r="J4" s="338"/>
      <c r="K4" s="338"/>
      <c r="L4" s="338"/>
      <c r="M4" s="338"/>
      <c r="N4" s="338"/>
      <c r="O4" s="338"/>
      <c r="P4" s="338"/>
      <c r="Q4" s="371" t="s">
        <v>472</v>
      </c>
    </row>
    <row r="5" spans="1:17" x14ac:dyDescent="0.25">
      <c r="A5" s="338"/>
      <c r="B5" s="338"/>
      <c r="C5" s="336"/>
      <c r="D5" s="339"/>
      <c r="E5" s="336"/>
      <c r="F5" s="336"/>
      <c r="G5" s="336"/>
      <c r="H5" s="336"/>
      <c r="I5" s="336"/>
      <c r="J5" s="336"/>
      <c r="K5" s="336"/>
      <c r="L5" s="336"/>
      <c r="M5" s="336"/>
      <c r="N5" s="336"/>
      <c r="O5" s="336"/>
      <c r="P5" s="336"/>
    </row>
    <row r="6" spans="1:17" x14ac:dyDescent="0.25">
      <c r="A6" s="340" t="s">
        <v>432</v>
      </c>
      <c r="B6" s="337"/>
      <c r="C6" s="337"/>
      <c r="D6" s="339"/>
      <c r="E6" s="341">
        <f t="shared" ref="E6:Q6" si="0">IF(E17=0,"-",E27/E17)</f>
        <v>-0.32013265704252836</v>
      </c>
      <c r="F6" s="341">
        <f t="shared" si="0"/>
        <v>0.37572073027851316</v>
      </c>
      <c r="G6" s="341">
        <f t="shared" si="0"/>
        <v>0.67046766126619073</v>
      </c>
      <c r="H6" s="341">
        <f t="shared" si="0"/>
        <v>0.73437159123697193</v>
      </c>
      <c r="I6" s="341">
        <f t="shared" si="0"/>
        <v>0.83823652310309871</v>
      </c>
      <c r="J6" s="341">
        <f t="shared" si="0"/>
        <v>0.88645951933677558</v>
      </c>
      <c r="K6" s="341">
        <f t="shared" si="0"/>
        <v>0.89271927357747294</v>
      </c>
      <c r="L6" s="341">
        <f t="shared" si="0"/>
        <v>0.91308195640917011</v>
      </c>
      <c r="M6" s="341">
        <f t="shared" si="0"/>
        <v>0.92735685003186796</v>
      </c>
      <c r="N6" s="341">
        <f t="shared" si="0"/>
        <v>0.93977129093680667</v>
      </c>
      <c r="O6" s="341">
        <f t="shared" si="0"/>
        <v>0.94725227215499597</v>
      </c>
      <c r="P6" s="341">
        <f t="shared" si="0"/>
        <v>0.95315017841648453</v>
      </c>
      <c r="Q6" s="341">
        <f t="shared" si="0"/>
        <v>0.9034116495799821</v>
      </c>
    </row>
    <row r="7" spans="1:17" x14ac:dyDescent="0.25">
      <c r="A7" s="342" t="s">
        <v>433</v>
      </c>
      <c r="B7" s="337"/>
      <c r="C7" s="337"/>
      <c r="D7" s="339"/>
      <c r="E7" s="343">
        <f t="shared" ref="E7:Q7" si="1">IF(E17=0,"-",E82/E17)</f>
        <v>-6.9588373000390176</v>
      </c>
      <c r="F7" s="343">
        <f t="shared" si="1"/>
        <v>-2.9620100187274563</v>
      </c>
      <c r="G7" s="343">
        <f t="shared" si="1"/>
        <v>-1.3082225452058311</v>
      </c>
      <c r="H7" s="343">
        <f t="shared" si="1"/>
        <v>-0.56861158222904074</v>
      </c>
      <c r="I7" s="343">
        <f t="shared" si="1"/>
        <v>3.1883412011511292E-2</v>
      </c>
      <c r="J7" s="343">
        <f t="shared" si="1"/>
        <v>0.31823069969753626</v>
      </c>
      <c r="K7" s="343">
        <f t="shared" si="1"/>
        <v>0.44884991621598386</v>
      </c>
      <c r="L7" s="343">
        <f t="shared" si="1"/>
        <v>0.55315162641811433</v>
      </c>
      <c r="M7" s="343">
        <f t="shared" si="1"/>
        <v>0.62496557476374459</v>
      </c>
      <c r="N7" s="343">
        <f t="shared" si="1"/>
        <v>0.67714374060833571</v>
      </c>
      <c r="O7" s="343">
        <f t="shared" si="1"/>
        <v>0.71593905446045525</v>
      </c>
      <c r="P7" s="343">
        <f t="shared" si="1"/>
        <v>0.74770089326922828</v>
      </c>
      <c r="Q7" s="343">
        <f t="shared" si="1"/>
        <v>0.45271895856800315</v>
      </c>
    </row>
    <row r="8" spans="1:17" x14ac:dyDescent="0.25">
      <c r="A8" s="336"/>
      <c r="B8" s="336"/>
      <c r="C8" s="336"/>
      <c r="D8" s="336"/>
      <c r="E8" s="336"/>
      <c r="F8" s="336"/>
      <c r="G8" s="336"/>
      <c r="H8" s="336"/>
      <c r="I8" s="336"/>
      <c r="J8" s="336"/>
      <c r="K8" s="336"/>
      <c r="L8" s="336"/>
      <c r="M8" s="336"/>
      <c r="N8" s="336"/>
      <c r="O8" s="336"/>
      <c r="P8" s="336"/>
      <c r="Q8" s="336"/>
    </row>
    <row r="9" spans="1:17" x14ac:dyDescent="0.25">
      <c r="A9" s="344"/>
      <c r="B9" s="344"/>
      <c r="C9" s="345" t="s">
        <v>434</v>
      </c>
      <c r="D9" s="346" t="s">
        <v>435</v>
      </c>
      <c r="E9" s="376" t="s">
        <v>459</v>
      </c>
      <c r="F9" s="376" t="s">
        <v>460</v>
      </c>
      <c r="G9" s="376" t="s">
        <v>461</v>
      </c>
      <c r="H9" s="376" t="s">
        <v>462</v>
      </c>
      <c r="I9" s="376" t="s">
        <v>463</v>
      </c>
      <c r="J9" s="376" t="s">
        <v>464</v>
      </c>
      <c r="K9" s="376" t="s">
        <v>465</v>
      </c>
      <c r="L9" s="376" t="s">
        <v>466</v>
      </c>
      <c r="M9" s="376" t="s">
        <v>467</v>
      </c>
      <c r="N9" s="376" t="s">
        <v>468</v>
      </c>
      <c r="O9" s="376" t="s">
        <v>469</v>
      </c>
      <c r="P9" s="376" t="s">
        <v>470</v>
      </c>
      <c r="Q9" s="376">
        <v>2012</v>
      </c>
    </row>
    <row r="10" spans="1:17" x14ac:dyDescent="0.25">
      <c r="A10" s="347"/>
      <c r="B10" s="347"/>
      <c r="C10" s="348"/>
      <c r="D10" s="349"/>
      <c r="E10" s="349"/>
      <c r="F10" s="349"/>
      <c r="G10" s="349"/>
      <c r="H10" s="349"/>
      <c r="I10" s="349"/>
      <c r="J10" s="349"/>
      <c r="K10" s="349"/>
      <c r="L10" s="349"/>
      <c r="M10" s="349"/>
      <c r="N10" s="349"/>
      <c r="O10" s="349"/>
      <c r="P10" s="349"/>
      <c r="Q10" s="349"/>
    </row>
    <row r="11" spans="1:17" x14ac:dyDescent="0.25">
      <c r="A11" s="350" t="s">
        <v>363</v>
      </c>
      <c r="B11" s="350"/>
      <c r="C11" s="351"/>
      <c r="D11" s="351"/>
      <c r="E11" s="351"/>
      <c r="F11" s="351"/>
      <c r="G11" s="351"/>
      <c r="H11" s="351"/>
      <c r="I11" s="351"/>
      <c r="J11" s="351"/>
      <c r="K11" s="351"/>
      <c r="L11" s="351"/>
      <c r="M11" s="351"/>
      <c r="N11" s="351"/>
      <c r="O11" s="351"/>
      <c r="P11" s="351"/>
      <c r="Q11" s="351"/>
    </row>
    <row r="12" spans="1:17" x14ac:dyDescent="0.25">
      <c r="A12" s="465" t="s">
        <v>364</v>
      </c>
      <c r="B12" s="352"/>
      <c r="C12" s="353"/>
      <c r="D12" s="353"/>
      <c r="E12" s="390">
        <v>3.19</v>
      </c>
      <c r="F12" s="390">
        <v>9.14</v>
      </c>
      <c r="G12" s="390">
        <v>19.98</v>
      </c>
      <c r="H12" s="390">
        <v>24.65</v>
      </c>
      <c r="I12" s="390">
        <v>35.28</v>
      </c>
      <c r="J12" s="390">
        <v>50.58</v>
      </c>
      <c r="K12" s="390">
        <v>63.33</v>
      </c>
      <c r="L12" s="390">
        <v>80.760000000000005</v>
      </c>
      <c r="M12" s="390">
        <v>105.19</v>
      </c>
      <c r="N12" s="390">
        <v>124.32</v>
      </c>
      <c r="O12" s="390">
        <v>148.76</v>
      </c>
      <c r="P12" s="390">
        <v>176.38</v>
      </c>
      <c r="Q12" s="390">
        <f>SUM(E12:P12)</f>
        <v>841.56</v>
      </c>
    </row>
    <row r="13" spans="1:17" x14ac:dyDescent="0.25">
      <c r="A13" s="465" t="s">
        <v>367</v>
      </c>
      <c r="B13" s="352"/>
      <c r="C13" s="353"/>
      <c r="D13" s="353"/>
      <c r="E13" s="390">
        <v>15</v>
      </c>
      <c r="F13" s="390">
        <v>56</v>
      </c>
      <c r="G13" s="390">
        <v>116</v>
      </c>
      <c r="H13" s="390">
        <v>197</v>
      </c>
      <c r="I13" s="390">
        <v>349</v>
      </c>
      <c r="J13" s="390">
        <v>511</v>
      </c>
      <c r="K13" s="390">
        <v>673</v>
      </c>
      <c r="L13" s="390">
        <v>835</v>
      </c>
      <c r="M13" s="390">
        <v>997</v>
      </c>
      <c r="N13" s="390">
        <v>1159</v>
      </c>
      <c r="O13" s="390">
        <v>1321</v>
      </c>
      <c r="P13" s="390">
        <v>1483</v>
      </c>
      <c r="Q13" s="390">
        <f>SUM(E13:P13)</f>
        <v>7712</v>
      </c>
    </row>
    <row r="14" spans="1:17" x14ac:dyDescent="0.25">
      <c r="A14" s="465" t="s">
        <v>369</v>
      </c>
      <c r="B14" s="352"/>
      <c r="C14" s="353"/>
      <c r="D14" s="353"/>
      <c r="E14" s="390">
        <f>'Financials-Hardware'!O16/1000</f>
        <v>31.27</v>
      </c>
      <c r="F14" s="390">
        <f>'Financials-Hardware'!P16/1000</f>
        <v>36.536999999999999</v>
      </c>
      <c r="G14" s="390">
        <f>'Financials-Hardware'!Q16/1000</f>
        <v>37.244</v>
      </c>
      <c r="H14" s="390">
        <f>'Financials-Hardware'!R16/1000</f>
        <v>38.904000000000003</v>
      </c>
      <c r="I14" s="390">
        <f>'Financials-Hardware'!S16/1000</f>
        <v>40.509</v>
      </c>
      <c r="J14" s="390">
        <f>'Financials-Hardware'!T16/1000</f>
        <v>41.972999999999999</v>
      </c>
      <c r="K14" s="390">
        <f>'Financials-Hardware'!U16/1000</f>
        <v>43.456000000000003</v>
      </c>
      <c r="L14" s="390">
        <f>'Financials-Hardware'!V16/1000</f>
        <v>46.19</v>
      </c>
      <c r="M14" s="390">
        <f>'Financials-Hardware'!W16/1000</f>
        <v>49.04</v>
      </c>
      <c r="N14" s="390">
        <f>'Financials-Hardware'!X16/1000</f>
        <v>52.311999999999998</v>
      </c>
      <c r="O14" s="390">
        <f>'Financials-Hardware'!Y16/1000</f>
        <v>55.584000000000003</v>
      </c>
      <c r="P14" s="390">
        <f>'Financials-Hardware'!Z16/1000</f>
        <v>58.505000000000003</v>
      </c>
      <c r="Q14" s="390">
        <f>SUM(E14:P14)</f>
        <v>531.52400000000011</v>
      </c>
    </row>
    <row r="15" spans="1:17" x14ac:dyDescent="0.25">
      <c r="A15" s="465" t="s">
        <v>372</v>
      </c>
      <c r="B15" s="352"/>
      <c r="C15" s="353"/>
      <c r="D15" s="353"/>
      <c r="E15" s="390">
        <v>1.8</v>
      </c>
      <c r="F15" s="390">
        <v>6.72</v>
      </c>
      <c r="G15" s="390">
        <v>13.92</v>
      </c>
      <c r="H15" s="390">
        <v>23.64</v>
      </c>
      <c r="I15" s="390">
        <v>41.88</v>
      </c>
      <c r="J15" s="390">
        <v>61.32</v>
      </c>
      <c r="K15" s="390">
        <v>80.760000000000005</v>
      </c>
      <c r="L15" s="390">
        <v>100.2</v>
      </c>
      <c r="M15" s="390">
        <v>119.64</v>
      </c>
      <c r="N15" s="390">
        <v>139.08000000000001</v>
      </c>
      <c r="O15" s="390">
        <v>158.52000000000001</v>
      </c>
      <c r="P15" s="390">
        <v>177.96</v>
      </c>
      <c r="Q15" s="390">
        <f>SUM(E15:P15)</f>
        <v>925.44</v>
      </c>
    </row>
    <row r="16" spans="1:17" x14ac:dyDescent="0.25">
      <c r="A16" s="465" t="s">
        <v>3</v>
      </c>
      <c r="B16" s="352"/>
      <c r="C16" s="353"/>
      <c r="D16" s="353"/>
      <c r="E16" s="391"/>
      <c r="F16" s="391"/>
      <c r="G16" s="391"/>
      <c r="H16" s="391"/>
      <c r="I16" s="391"/>
      <c r="J16" s="391"/>
      <c r="K16" s="391"/>
      <c r="L16" s="391"/>
      <c r="M16" s="391"/>
      <c r="N16" s="391"/>
      <c r="O16" s="391"/>
      <c r="P16" s="391"/>
      <c r="Q16" s="390">
        <f>SUM(E16:P16)</f>
        <v>0</v>
      </c>
    </row>
    <row r="17" spans="1:17" x14ac:dyDescent="0.25">
      <c r="A17" s="355" t="s">
        <v>436</v>
      </c>
      <c r="B17" s="355"/>
      <c r="C17" s="356">
        <f>SUM(C12:C16)</f>
        <v>0</v>
      </c>
      <c r="D17" s="356">
        <f>SUM(D12:D16)</f>
        <v>0</v>
      </c>
      <c r="E17" s="392">
        <f>SUM(E12:E16)</f>
        <v>51.26</v>
      </c>
      <c r="F17" s="392">
        <f t="shared" ref="F17:P17" si="2">SUM(F12:F16)</f>
        <v>108.39699999999999</v>
      </c>
      <c r="G17" s="392">
        <f t="shared" si="2"/>
        <v>187.14399999999998</v>
      </c>
      <c r="H17" s="392">
        <f t="shared" si="2"/>
        <v>284.19400000000002</v>
      </c>
      <c r="I17" s="392">
        <f t="shared" si="2"/>
        <v>466.66899999999998</v>
      </c>
      <c r="J17" s="392">
        <f t="shared" si="2"/>
        <v>664.87300000000005</v>
      </c>
      <c r="K17" s="392">
        <f t="shared" si="2"/>
        <v>860.54600000000005</v>
      </c>
      <c r="L17" s="392">
        <f t="shared" si="2"/>
        <v>1062.1500000000001</v>
      </c>
      <c r="M17" s="392">
        <f t="shared" si="2"/>
        <v>1270.8700000000001</v>
      </c>
      <c r="N17" s="392">
        <f t="shared" si="2"/>
        <v>1474.7119999999998</v>
      </c>
      <c r="O17" s="392">
        <f t="shared" si="2"/>
        <v>1683.864</v>
      </c>
      <c r="P17" s="392">
        <f t="shared" si="2"/>
        <v>1895.8450000000003</v>
      </c>
      <c r="Q17" s="392">
        <f>SUM(Q12:Q16)</f>
        <v>10010.523999999999</v>
      </c>
    </row>
    <row r="18" spans="1:17" x14ac:dyDescent="0.25">
      <c r="A18" s="357"/>
      <c r="B18" s="357"/>
      <c r="C18" s="358"/>
      <c r="D18" s="358"/>
      <c r="E18" s="358"/>
      <c r="F18" s="358"/>
      <c r="G18" s="358"/>
      <c r="H18" s="358"/>
      <c r="I18" s="358"/>
      <c r="J18" s="358"/>
      <c r="K18" s="358"/>
      <c r="L18" s="358"/>
      <c r="M18" s="358"/>
      <c r="N18" s="358"/>
      <c r="O18" s="358"/>
      <c r="P18" s="358"/>
      <c r="Q18" s="358"/>
    </row>
    <row r="19" spans="1:17" x14ac:dyDescent="0.25">
      <c r="A19" s="350" t="s">
        <v>377</v>
      </c>
      <c r="B19" s="350"/>
      <c r="C19" s="358"/>
      <c r="D19" s="358"/>
      <c r="E19" s="358"/>
      <c r="F19" s="358"/>
      <c r="G19" s="358"/>
      <c r="H19" s="358"/>
      <c r="I19" s="358"/>
      <c r="J19" s="358"/>
      <c r="K19" s="358"/>
      <c r="L19" s="358"/>
      <c r="M19" s="358"/>
      <c r="N19" s="358"/>
      <c r="O19" s="358"/>
      <c r="P19" s="358"/>
      <c r="Q19" s="358"/>
    </row>
    <row r="20" spans="1:17" x14ac:dyDescent="0.25">
      <c r="A20" s="465" t="s">
        <v>746</v>
      </c>
      <c r="B20" s="352"/>
      <c r="C20" s="353"/>
      <c r="D20" s="353"/>
      <c r="E20" s="390">
        <v>16.670000000000002</v>
      </c>
      <c r="F20" s="390">
        <v>16.670000000000002</v>
      </c>
      <c r="G20" s="390">
        <v>16.670000000000002</v>
      </c>
      <c r="H20" s="390">
        <v>24.99</v>
      </c>
      <c r="I20" s="390">
        <v>24.99</v>
      </c>
      <c r="J20" s="390">
        <v>24.99</v>
      </c>
      <c r="K20" s="390">
        <v>33.32</v>
      </c>
      <c r="L20" s="390">
        <v>33.32</v>
      </c>
      <c r="M20" s="390">
        <v>33.32</v>
      </c>
      <c r="N20" s="390">
        <v>33.32</v>
      </c>
      <c r="O20" s="390">
        <v>33.32</v>
      </c>
      <c r="P20" s="390">
        <v>33.32</v>
      </c>
      <c r="Q20" s="390">
        <f>SUM(E20:P20)</f>
        <v>324.89999999999998</v>
      </c>
    </row>
    <row r="21" spans="1:17" x14ac:dyDescent="0.25">
      <c r="A21" s="465" t="s">
        <v>710</v>
      </c>
      <c r="B21" s="352"/>
      <c r="C21" s="353"/>
      <c r="D21" s="353"/>
      <c r="E21" s="390">
        <v>18</v>
      </c>
      <c r="F21" s="390">
        <v>18</v>
      </c>
      <c r="G21" s="390">
        <v>12</v>
      </c>
      <c r="H21" s="390">
        <v>12</v>
      </c>
      <c r="I21" s="390">
        <v>12</v>
      </c>
      <c r="J21" s="390">
        <v>12</v>
      </c>
      <c r="K21" s="390">
        <v>18</v>
      </c>
      <c r="L21" s="390">
        <v>18</v>
      </c>
      <c r="M21" s="390">
        <v>18</v>
      </c>
      <c r="N21" s="390">
        <v>12</v>
      </c>
      <c r="O21" s="390">
        <v>12</v>
      </c>
      <c r="P21" s="390">
        <v>12</v>
      </c>
      <c r="Q21" s="390">
        <f>SUM(E21:P21)</f>
        <v>174</v>
      </c>
    </row>
    <row r="22" spans="1:17" ht="20.399999999999999" x14ac:dyDescent="0.25">
      <c r="A22" s="465" t="s">
        <v>381</v>
      </c>
      <c r="B22" s="352"/>
      <c r="C22" s="353"/>
      <c r="D22" s="353"/>
      <c r="E22" s="390">
        <v>12.5</v>
      </c>
      <c r="F22" s="390">
        <v>12.5</v>
      </c>
      <c r="G22" s="390">
        <v>12.5</v>
      </c>
      <c r="H22" s="390">
        <v>15</v>
      </c>
      <c r="I22" s="390">
        <v>15</v>
      </c>
      <c r="J22" s="390">
        <v>15</v>
      </c>
      <c r="K22" s="390">
        <v>17.5</v>
      </c>
      <c r="L22" s="390">
        <v>17.5</v>
      </c>
      <c r="M22" s="390">
        <v>17.5</v>
      </c>
      <c r="N22" s="390">
        <v>20</v>
      </c>
      <c r="O22" s="390">
        <v>20</v>
      </c>
      <c r="P22" s="390">
        <v>20</v>
      </c>
      <c r="Q22" s="390">
        <f>SUM(E22:P22)</f>
        <v>195</v>
      </c>
    </row>
    <row r="23" spans="1:17" x14ac:dyDescent="0.25">
      <c r="A23" s="465" t="s">
        <v>383</v>
      </c>
      <c r="B23" s="352"/>
      <c r="C23" s="353"/>
      <c r="D23" s="353"/>
      <c r="E23" s="390">
        <v>12</v>
      </c>
      <c r="F23" s="390">
        <v>12</v>
      </c>
      <c r="G23" s="390">
        <v>12</v>
      </c>
      <c r="H23" s="390">
        <v>15</v>
      </c>
      <c r="I23" s="390">
        <v>15</v>
      </c>
      <c r="J23" s="390">
        <v>15</v>
      </c>
      <c r="K23" s="390">
        <v>15</v>
      </c>
      <c r="L23" s="390">
        <v>15</v>
      </c>
      <c r="M23" s="390">
        <v>15</v>
      </c>
      <c r="N23" s="390">
        <v>15</v>
      </c>
      <c r="O23" s="390">
        <v>15</v>
      </c>
      <c r="P23" s="390">
        <v>15</v>
      </c>
      <c r="Q23" s="390">
        <f>SUM(E23:P23)</f>
        <v>171</v>
      </c>
    </row>
    <row r="24" spans="1:17" x14ac:dyDescent="0.25">
      <c r="A24" s="465" t="s">
        <v>385</v>
      </c>
      <c r="B24" s="359"/>
      <c r="C24" s="354"/>
      <c r="D24" s="354"/>
      <c r="E24" s="391">
        <v>8.5</v>
      </c>
      <c r="F24" s="391">
        <v>8.5</v>
      </c>
      <c r="G24" s="391">
        <v>8.5</v>
      </c>
      <c r="H24" s="391">
        <v>8.5</v>
      </c>
      <c r="I24" s="391">
        <v>8.5</v>
      </c>
      <c r="J24" s="391">
        <v>8.5</v>
      </c>
      <c r="K24" s="391">
        <v>8.5</v>
      </c>
      <c r="L24" s="391">
        <v>8.5</v>
      </c>
      <c r="M24" s="391">
        <v>8.5</v>
      </c>
      <c r="N24" s="391">
        <v>8.5</v>
      </c>
      <c r="O24" s="391">
        <v>8.5</v>
      </c>
      <c r="P24" s="391">
        <v>8.5</v>
      </c>
      <c r="Q24" s="390">
        <f>SUM(E24:P24)</f>
        <v>102</v>
      </c>
    </row>
    <row r="25" spans="1:17" s="387" customFormat="1" x14ac:dyDescent="0.25">
      <c r="A25" s="355" t="s">
        <v>437</v>
      </c>
      <c r="B25" s="355"/>
      <c r="C25" s="361">
        <f t="shared" ref="C25:Q25" si="3">SUM(C20:C24)</f>
        <v>0</v>
      </c>
      <c r="D25" s="361">
        <f t="shared" si="3"/>
        <v>0</v>
      </c>
      <c r="E25" s="392">
        <f t="shared" si="3"/>
        <v>67.67</v>
      </c>
      <c r="F25" s="392">
        <f t="shared" si="3"/>
        <v>67.67</v>
      </c>
      <c r="G25" s="392">
        <f t="shared" si="3"/>
        <v>61.67</v>
      </c>
      <c r="H25" s="392">
        <f t="shared" si="3"/>
        <v>75.489999999999995</v>
      </c>
      <c r="I25" s="392">
        <f t="shared" si="3"/>
        <v>75.489999999999995</v>
      </c>
      <c r="J25" s="392">
        <f t="shared" si="3"/>
        <v>75.489999999999995</v>
      </c>
      <c r="K25" s="392">
        <f t="shared" si="3"/>
        <v>92.32</v>
      </c>
      <c r="L25" s="392">
        <f t="shared" si="3"/>
        <v>92.32</v>
      </c>
      <c r="M25" s="392">
        <f t="shared" si="3"/>
        <v>92.32</v>
      </c>
      <c r="N25" s="392">
        <f t="shared" si="3"/>
        <v>88.82</v>
      </c>
      <c r="O25" s="392">
        <f t="shared" si="3"/>
        <v>88.82</v>
      </c>
      <c r="P25" s="392">
        <f t="shared" si="3"/>
        <v>88.82</v>
      </c>
      <c r="Q25" s="392">
        <f t="shared" si="3"/>
        <v>966.9</v>
      </c>
    </row>
    <row r="26" spans="1:17" x14ac:dyDescent="0.25">
      <c r="A26" s="357"/>
      <c r="B26" s="357"/>
      <c r="C26" s="358"/>
      <c r="D26" s="358"/>
      <c r="E26" s="383"/>
      <c r="F26" s="383"/>
      <c r="G26" s="383"/>
      <c r="H26" s="383"/>
      <c r="I26" s="383"/>
      <c r="J26" s="383"/>
      <c r="K26" s="383"/>
      <c r="L26" s="383"/>
      <c r="M26" s="383"/>
      <c r="N26" s="383"/>
      <c r="O26" s="383"/>
      <c r="P26" s="383"/>
      <c r="Q26" s="383"/>
    </row>
    <row r="27" spans="1:17" x14ac:dyDescent="0.25">
      <c r="A27" s="360" t="s">
        <v>438</v>
      </c>
      <c r="B27" s="360"/>
      <c r="C27" s="361">
        <f t="shared" ref="C27:P27" si="4">C17-C25</f>
        <v>0</v>
      </c>
      <c r="D27" s="361">
        <f t="shared" si="4"/>
        <v>0</v>
      </c>
      <c r="E27" s="392">
        <f>E17-E25</f>
        <v>-16.410000000000004</v>
      </c>
      <c r="F27" s="392">
        <f t="shared" si="4"/>
        <v>40.72699999999999</v>
      </c>
      <c r="G27" s="392">
        <f t="shared" si="4"/>
        <v>125.47399999999998</v>
      </c>
      <c r="H27" s="392">
        <f t="shared" si="4"/>
        <v>208.70400000000001</v>
      </c>
      <c r="I27" s="392">
        <f t="shared" si="4"/>
        <v>391.17899999999997</v>
      </c>
      <c r="J27" s="392">
        <f t="shared" si="4"/>
        <v>589.38300000000004</v>
      </c>
      <c r="K27" s="392">
        <f t="shared" si="4"/>
        <v>768.22600000000011</v>
      </c>
      <c r="L27" s="392">
        <f t="shared" si="4"/>
        <v>969.83000000000015</v>
      </c>
      <c r="M27" s="392">
        <f t="shared" si="4"/>
        <v>1178.5500000000002</v>
      </c>
      <c r="N27" s="392">
        <f t="shared" si="4"/>
        <v>1385.8919999999998</v>
      </c>
      <c r="O27" s="392">
        <f t="shared" si="4"/>
        <v>1595.0440000000001</v>
      </c>
      <c r="P27" s="392">
        <f t="shared" si="4"/>
        <v>1807.0250000000003</v>
      </c>
      <c r="Q27" s="392">
        <f>Q17-Q25</f>
        <v>9043.6239999999998</v>
      </c>
    </row>
    <row r="28" spans="1:17" x14ac:dyDescent="0.25">
      <c r="A28" s="357"/>
      <c r="B28" s="357"/>
      <c r="C28" s="358"/>
      <c r="D28" s="358"/>
      <c r="E28" s="358"/>
      <c r="F28" s="358"/>
      <c r="G28" s="358"/>
      <c r="H28" s="358"/>
      <c r="I28" s="358"/>
      <c r="J28" s="358"/>
      <c r="K28" s="358"/>
      <c r="L28" s="358"/>
      <c r="M28" s="358"/>
      <c r="N28" s="358"/>
      <c r="O28" s="358"/>
      <c r="P28" s="358"/>
      <c r="Q28" s="358"/>
    </row>
    <row r="29" spans="1:17" x14ac:dyDescent="0.25">
      <c r="A29" s="350" t="s">
        <v>17</v>
      </c>
      <c r="B29" s="350"/>
      <c r="C29" s="358"/>
      <c r="D29" s="358"/>
      <c r="E29" s="358"/>
      <c r="F29" s="358"/>
      <c r="G29" s="358"/>
      <c r="H29" s="358"/>
      <c r="I29" s="358"/>
      <c r="J29" s="358"/>
      <c r="K29" s="358"/>
      <c r="L29" s="358"/>
      <c r="M29" s="358"/>
      <c r="N29" s="358"/>
      <c r="O29" s="358"/>
      <c r="P29" s="358"/>
      <c r="Q29" s="358"/>
    </row>
    <row r="30" spans="1:17" x14ac:dyDescent="0.25">
      <c r="A30" s="362" t="s">
        <v>387</v>
      </c>
      <c r="B30" s="362"/>
      <c r="C30" s="358"/>
      <c r="D30" s="358"/>
      <c r="E30" s="358"/>
      <c r="F30" s="358"/>
      <c r="G30" s="358"/>
      <c r="H30" s="358"/>
      <c r="I30" s="358"/>
      <c r="J30" s="358"/>
      <c r="K30" s="358"/>
      <c r="L30" s="358"/>
      <c r="M30" s="358"/>
      <c r="N30" s="358"/>
      <c r="O30" s="358"/>
      <c r="P30" s="358"/>
      <c r="Q30" s="358"/>
    </row>
    <row r="31" spans="1:17" x14ac:dyDescent="0.25">
      <c r="A31" s="472" t="s">
        <v>388</v>
      </c>
      <c r="B31" s="363"/>
      <c r="C31" s="353"/>
      <c r="D31" s="353"/>
      <c r="E31" s="390">
        <v>7.5</v>
      </c>
      <c r="F31" s="390">
        <v>7.5</v>
      </c>
      <c r="G31" s="390">
        <v>7.5</v>
      </c>
      <c r="H31" s="390">
        <v>7.5</v>
      </c>
      <c r="I31" s="390">
        <v>7.5</v>
      </c>
      <c r="J31" s="390">
        <v>7.5</v>
      </c>
      <c r="K31" s="390">
        <v>7.5</v>
      </c>
      <c r="L31" s="390">
        <v>7.5</v>
      </c>
      <c r="M31" s="390">
        <v>7.5</v>
      </c>
      <c r="N31" s="390">
        <v>7.5</v>
      </c>
      <c r="O31" s="390">
        <v>7.5</v>
      </c>
      <c r="P31" s="390">
        <v>7.5</v>
      </c>
      <c r="Q31" s="390">
        <f t="shared" ref="Q31:Q37" si="5">SUM(E31:P31)</f>
        <v>90</v>
      </c>
    </row>
    <row r="32" spans="1:17" x14ac:dyDescent="0.25">
      <c r="A32" s="472" t="s">
        <v>839</v>
      </c>
      <c r="B32" s="363"/>
      <c r="C32" s="353"/>
      <c r="D32" s="353"/>
      <c r="E32" s="390">
        <v>8.33</v>
      </c>
      <c r="F32" s="390">
        <v>8.33</v>
      </c>
      <c r="G32" s="390">
        <v>8.33</v>
      </c>
      <c r="H32" s="390">
        <v>8.33</v>
      </c>
      <c r="I32" s="390">
        <v>8.33</v>
      </c>
      <c r="J32" s="390">
        <v>8.33</v>
      </c>
      <c r="K32" s="390">
        <v>8.33</v>
      </c>
      <c r="L32" s="390">
        <v>8.33</v>
      </c>
      <c r="M32" s="390">
        <v>8.33</v>
      </c>
      <c r="N32" s="390">
        <v>8.33</v>
      </c>
      <c r="O32" s="390">
        <v>8.33</v>
      </c>
      <c r="P32" s="390">
        <v>8.33</v>
      </c>
      <c r="Q32" s="390">
        <f t="shared" si="5"/>
        <v>99.96</v>
      </c>
    </row>
    <row r="33" spans="1:17" x14ac:dyDescent="0.25">
      <c r="A33" s="472" t="s">
        <v>837</v>
      </c>
      <c r="B33" s="363"/>
      <c r="C33" s="353"/>
      <c r="D33" s="353"/>
      <c r="E33" s="390">
        <v>8.33</v>
      </c>
      <c r="F33" s="390">
        <v>8.33</v>
      </c>
      <c r="G33" s="390">
        <v>8.33</v>
      </c>
      <c r="H33" s="390">
        <v>8.33</v>
      </c>
      <c r="I33" s="390">
        <v>8.33</v>
      </c>
      <c r="J33" s="390">
        <v>8.33</v>
      </c>
      <c r="K33" s="390">
        <v>8.33</v>
      </c>
      <c r="L33" s="390">
        <v>8.33</v>
      </c>
      <c r="M33" s="390">
        <v>8.33</v>
      </c>
      <c r="N33" s="390">
        <v>8.33</v>
      </c>
      <c r="O33" s="390">
        <v>8.33</v>
      </c>
      <c r="P33" s="390">
        <v>8.33</v>
      </c>
      <c r="Q33" s="390">
        <f t="shared" si="5"/>
        <v>99.96</v>
      </c>
    </row>
    <row r="34" spans="1:17" x14ac:dyDescent="0.25">
      <c r="A34" s="472" t="s">
        <v>395</v>
      </c>
      <c r="B34" s="363"/>
      <c r="C34" s="353"/>
      <c r="D34" s="353"/>
      <c r="E34" s="390">
        <v>6</v>
      </c>
      <c r="F34" s="390">
        <v>6</v>
      </c>
      <c r="G34" s="390">
        <v>6</v>
      </c>
      <c r="H34" s="390">
        <v>6</v>
      </c>
      <c r="I34" s="390">
        <v>6</v>
      </c>
      <c r="J34" s="390">
        <v>6</v>
      </c>
      <c r="K34" s="390">
        <v>6</v>
      </c>
      <c r="L34" s="390">
        <v>6</v>
      </c>
      <c r="M34" s="390">
        <v>6</v>
      </c>
      <c r="N34" s="390">
        <v>6</v>
      </c>
      <c r="O34" s="390">
        <v>6</v>
      </c>
      <c r="P34" s="390">
        <v>6</v>
      </c>
      <c r="Q34" s="390">
        <f t="shared" si="5"/>
        <v>72</v>
      </c>
    </row>
    <row r="35" spans="1:17" x14ac:dyDescent="0.25">
      <c r="A35" s="472" t="s">
        <v>750</v>
      </c>
      <c r="B35" s="363"/>
      <c r="C35" s="353"/>
      <c r="D35" s="353"/>
      <c r="E35" s="390">
        <v>67.650000000000006</v>
      </c>
      <c r="F35" s="390">
        <v>84.98</v>
      </c>
      <c r="G35" s="390">
        <v>93.48</v>
      </c>
      <c r="H35" s="390">
        <v>93.48</v>
      </c>
      <c r="I35" s="390">
        <v>93.48</v>
      </c>
      <c r="J35" s="390">
        <v>93.48</v>
      </c>
      <c r="K35" s="390">
        <v>93.48</v>
      </c>
      <c r="L35" s="390">
        <v>93.48</v>
      </c>
      <c r="M35" s="390">
        <v>93.48</v>
      </c>
      <c r="N35" s="390">
        <v>93.48</v>
      </c>
      <c r="O35" s="390">
        <v>93.48</v>
      </c>
      <c r="P35" s="390">
        <v>93.48</v>
      </c>
      <c r="Q35" s="390">
        <f t="shared" si="5"/>
        <v>1087.43</v>
      </c>
    </row>
    <row r="36" spans="1:17" x14ac:dyDescent="0.25">
      <c r="A36" s="472" t="s">
        <v>439</v>
      </c>
      <c r="B36" s="364"/>
      <c r="C36" s="354"/>
      <c r="D36" s="354"/>
      <c r="E36" s="391">
        <v>15</v>
      </c>
      <c r="F36" s="391">
        <v>15</v>
      </c>
      <c r="G36" s="391">
        <v>15</v>
      </c>
      <c r="H36" s="391">
        <v>15</v>
      </c>
      <c r="I36" s="391">
        <v>15</v>
      </c>
      <c r="J36" s="391">
        <v>15</v>
      </c>
      <c r="K36" s="391">
        <v>15</v>
      </c>
      <c r="L36" s="391">
        <v>15</v>
      </c>
      <c r="M36" s="391">
        <v>15</v>
      </c>
      <c r="N36" s="391">
        <v>15</v>
      </c>
      <c r="O36" s="391">
        <v>15</v>
      </c>
      <c r="P36" s="391">
        <v>15</v>
      </c>
      <c r="Q36" s="390">
        <f t="shared" si="5"/>
        <v>180</v>
      </c>
    </row>
    <row r="37" spans="1:17" x14ac:dyDescent="0.25">
      <c r="A37" s="472" t="s">
        <v>402</v>
      </c>
      <c r="B37" s="364"/>
      <c r="C37" s="354"/>
      <c r="D37" s="354"/>
      <c r="E37" s="391">
        <v>12</v>
      </c>
      <c r="F37" s="391">
        <v>12</v>
      </c>
      <c r="G37" s="391">
        <v>12</v>
      </c>
      <c r="H37" s="391">
        <v>12</v>
      </c>
      <c r="I37" s="391">
        <v>15</v>
      </c>
      <c r="J37" s="391">
        <v>15</v>
      </c>
      <c r="K37" s="391">
        <v>15</v>
      </c>
      <c r="L37" s="391">
        <v>12</v>
      </c>
      <c r="M37" s="391">
        <v>12</v>
      </c>
      <c r="N37" s="391">
        <v>15</v>
      </c>
      <c r="O37" s="391">
        <v>15</v>
      </c>
      <c r="P37" s="391">
        <v>15</v>
      </c>
      <c r="Q37" s="391">
        <f t="shared" si="5"/>
        <v>162</v>
      </c>
    </row>
    <row r="38" spans="1:17" s="387" customFormat="1" x14ac:dyDescent="0.25">
      <c r="A38" s="473" t="s">
        <v>440</v>
      </c>
      <c r="B38" s="365"/>
      <c r="C38" s="361">
        <f t="shared" ref="C38:Q38" si="6">SUM(C31:C37)</f>
        <v>0</v>
      </c>
      <c r="D38" s="361">
        <f t="shared" si="6"/>
        <v>0</v>
      </c>
      <c r="E38" s="392">
        <f t="shared" si="6"/>
        <v>124.81</v>
      </c>
      <c r="F38" s="392">
        <f t="shared" si="6"/>
        <v>142.13999999999999</v>
      </c>
      <c r="G38" s="392">
        <f t="shared" si="6"/>
        <v>150.63999999999999</v>
      </c>
      <c r="H38" s="392">
        <f t="shared" si="6"/>
        <v>150.63999999999999</v>
      </c>
      <c r="I38" s="392">
        <f t="shared" si="6"/>
        <v>153.63999999999999</v>
      </c>
      <c r="J38" s="392">
        <f t="shared" si="6"/>
        <v>153.63999999999999</v>
      </c>
      <c r="K38" s="392">
        <f t="shared" si="6"/>
        <v>153.63999999999999</v>
      </c>
      <c r="L38" s="392">
        <f t="shared" si="6"/>
        <v>150.63999999999999</v>
      </c>
      <c r="M38" s="392">
        <f t="shared" si="6"/>
        <v>150.63999999999999</v>
      </c>
      <c r="N38" s="392">
        <f t="shared" si="6"/>
        <v>153.63999999999999</v>
      </c>
      <c r="O38" s="392">
        <f t="shared" si="6"/>
        <v>153.63999999999999</v>
      </c>
      <c r="P38" s="392">
        <f t="shared" si="6"/>
        <v>153.63999999999999</v>
      </c>
      <c r="Q38" s="392">
        <f t="shared" si="6"/>
        <v>1791.35</v>
      </c>
    </row>
    <row r="39" spans="1:17" s="387" customFormat="1" x14ac:dyDescent="0.25">
      <c r="A39" s="471" t="s">
        <v>749</v>
      </c>
      <c r="B39" s="362"/>
      <c r="C39" s="467"/>
      <c r="D39" s="467"/>
      <c r="E39" s="468">
        <f>E38-E35-E32-E33</f>
        <v>40.5</v>
      </c>
      <c r="F39" s="468">
        <f t="shared" ref="F39:P39" si="7">F38-F35-F32-F33</f>
        <v>40.499999999999986</v>
      </c>
      <c r="G39" s="468">
        <f t="shared" si="7"/>
        <v>40.499999999999986</v>
      </c>
      <c r="H39" s="468">
        <f t="shared" si="7"/>
        <v>40.499999999999986</v>
      </c>
      <c r="I39" s="468">
        <f t="shared" si="7"/>
        <v>43.499999999999986</v>
      </c>
      <c r="J39" s="468">
        <f t="shared" si="7"/>
        <v>43.499999999999986</v>
      </c>
      <c r="K39" s="468">
        <f t="shared" si="7"/>
        <v>43.499999999999986</v>
      </c>
      <c r="L39" s="468">
        <f t="shared" si="7"/>
        <v>40.499999999999986</v>
      </c>
      <c r="M39" s="468">
        <f t="shared" si="7"/>
        <v>40.499999999999986</v>
      </c>
      <c r="N39" s="468">
        <f t="shared" si="7"/>
        <v>43.499999999999986</v>
      </c>
      <c r="O39" s="468">
        <f t="shared" si="7"/>
        <v>43.499999999999986</v>
      </c>
      <c r="P39" s="468">
        <f t="shared" si="7"/>
        <v>43.499999999999986</v>
      </c>
      <c r="Q39" s="468"/>
    </row>
    <row r="40" spans="1:17" s="387" customFormat="1" x14ac:dyDescent="0.25">
      <c r="A40" s="362"/>
      <c r="B40" s="362"/>
      <c r="C40" s="467"/>
      <c r="D40" s="467"/>
      <c r="E40" s="468"/>
      <c r="F40" s="468"/>
      <c r="G40" s="468"/>
      <c r="H40" s="468"/>
      <c r="I40" s="468"/>
      <c r="J40" s="468"/>
      <c r="K40" s="468"/>
      <c r="L40" s="468"/>
      <c r="M40" s="468"/>
      <c r="N40" s="468"/>
      <c r="O40" s="468"/>
      <c r="P40" s="468"/>
      <c r="Q40" s="468"/>
    </row>
    <row r="41" spans="1:17" x14ac:dyDescent="0.25">
      <c r="A41" s="357"/>
      <c r="B41" s="357"/>
      <c r="C41" s="358"/>
      <c r="D41" s="358"/>
      <c r="E41" s="358"/>
      <c r="F41" s="358"/>
      <c r="G41" s="358"/>
      <c r="H41" s="358"/>
      <c r="I41" s="358"/>
      <c r="J41" s="358"/>
      <c r="K41" s="358"/>
      <c r="L41" s="358"/>
      <c r="M41" s="358"/>
      <c r="N41" s="358"/>
      <c r="O41" s="358"/>
      <c r="P41" s="358"/>
      <c r="Q41" s="358"/>
    </row>
    <row r="42" spans="1:17" x14ac:dyDescent="0.25">
      <c r="A42" s="362" t="s">
        <v>260</v>
      </c>
      <c r="B42" s="362"/>
      <c r="C42" s="358"/>
      <c r="D42" s="358"/>
      <c r="E42" s="358"/>
      <c r="F42" s="358"/>
      <c r="G42" s="358"/>
      <c r="H42" s="358"/>
      <c r="I42" s="358"/>
      <c r="J42" s="358"/>
      <c r="K42" s="358"/>
      <c r="L42" s="358"/>
      <c r="M42" s="358"/>
      <c r="N42" s="358"/>
      <c r="O42" s="358"/>
      <c r="P42" s="358"/>
      <c r="Q42" s="358"/>
    </row>
    <row r="43" spans="1:17" x14ac:dyDescent="0.25">
      <c r="A43" s="472" t="s">
        <v>840</v>
      </c>
      <c r="B43" s="363"/>
      <c r="C43" s="353"/>
      <c r="D43" s="353"/>
      <c r="E43" s="390">
        <v>110.57</v>
      </c>
      <c r="F43" s="390">
        <v>110.57</v>
      </c>
      <c r="G43" s="390">
        <v>110.57</v>
      </c>
      <c r="H43" s="390">
        <v>110.57</v>
      </c>
      <c r="I43" s="390">
        <v>110.57</v>
      </c>
      <c r="J43" s="390">
        <v>110.57</v>
      </c>
      <c r="K43" s="390">
        <v>110.57</v>
      </c>
      <c r="L43" s="390">
        <v>110.57</v>
      </c>
      <c r="M43" s="390">
        <v>110.57</v>
      </c>
      <c r="N43" s="390">
        <v>110.57</v>
      </c>
      <c r="O43" s="390">
        <v>110.57</v>
      </c>
      <c r="P43" s="390">
        <v>110.57</v>
      </c>
      <c r="Q43" s="390">
        <f t="shared" ref="Q43:Q48" si="8">SUM(E43:P43)</f>
        <v>1326.8399999999995</v>
      </c>
    </row>
    <row r="44" spans="1:17" x14ac:dyDescent="0.25">
      <c r="A44" s="472" t="s">
        <v>407</v>
      </c>
      <c r="B44" s="363"/>
      <c r="C44" s="353"/>
      <c r="D44" s="353"/>
      <c r="E44" s="390">
        <v>11</v>
      </c>
      <c r="F44" s="390">
        <v>11</v>
      </c>
      <c r="G44" s="390">
        <v>11</v>
      </c>
      <c r="H44" s="390">
        <v>11</v>
      </c>
      <c r="I44" s="390">
        <v>11</v>
      </c>
      <c r="J44" s="390">
        <v>12.5</v>
      </c>
      <c r="K44" s="390">
        <v>12.5</v>
      </c>
      <c r="L44" s="390">
        <v>12.5</v>
      </c>
      <c r="M44" s="390">
        <v>12.5</v>
      </c>
      <c r="N44" s="390">
        <v>12.5</v>
      </c>
      <c r="O44" s="390">
        <v>12.5</v>
      </c>
      <c r="P44" s="390">
        <v>12.5</v>
      </c>
      <c r="Q44" s="390">
        <f t="shared" si="8"/>
        <v>142.5</v>
      </c>
    </row>
    <row r="45" spans="1:17" x14ac:dyDescent="0.25">
      <c r="A45" s="472" t="s">
        <v>409</v>
      </c>
      <c r="B45" s="363"/>
      <c r="C45" s="353"/>
      <c r="D45" s="353"/>
      <c r="E45" s="390">
        <v>16.670000000000002</v>
      </c>
      <c r="F45" s="390">
        <v>16.670000000000002</v>
      </c>
      <c r="G45" s="390">
        <v>16.670000000000002</v>
      </c>
      <c r="H45" s="390">
        <v>16.670000000000002</v>
      </c>
      <c r="I45" s="390">
        <v>16.670000000000002</v>
      </c>
      <c r="J45" s="390">
        <v>16.670000000000002</v>
      </c>
      <c r="K45" s="390">
        <v>16.670000000000002</v>
      </c>
      <c r="L45" s="390">
        <v>19.5</v>
      </c>
      <c r="M45" s="390">
        <v>19.5</v>
      </c>
      <c r="N45" s="390">
        <v>19.5</v>
      </c>
      <c r="O45" s="390">
        <v>21.7</v>
      </c>
      <c r="P45" s="390">
        <v>21.7</v>
      </c>
      <c r="Q45" s="390">
        <f t="shared" si="8"/>
        <v>218.58999999999997</v>
      </c>
    </row>
    <row r="46" spans="1:17" x14ac:dyDescent="0.25">
      <c r="A46" s="472" t="s">
        <v>411</v>
      </c>
      <c r="B46" s="363"/>
      <c r="C46" s="353"/>
      <c r="D46" s="353"/>
      <c r="E46" s="390">
        <v>9</v>
      </c>
      <c r="F46" s="390">
        <v>9</v>
      </c>
      <c r="G46" s="390">
        <v>9</v>
      </c>
      <c r="H46" s="390">
        <v>9</v>
      </c>
      <c r="I46" s="390">
        <v>9</v>
      </c>
      <c r="J46" s="390">
        <v>9</v>
      </c>
      <c r="K46" s="390">
        <v>9</v>
      </c>
      <c r="L46" s="390">
        <v>9</v>
      </c>
      <c r="M46" s="390">
        <v>9</v>
      </c>
      <c r="N46" s="390">
        <v>9</v>
      </c>
      <c r="O46" s="390">
        <v>9</v>
      </c>
      <c r="P46" s="390">
        <v>9</v>
      </c>
      <c r="Q46" s="390">
        <f t="shared" si="8"/>
        <v>108</v>
      </c>
    </row>
    <row r="47" spans="1:17" x14ac:dyDescent="0.25">
      <c r="A47" s="472" t="s">
        <v>473</v>
      </c>
      <c r="B47" s="364"/>
      <c r="C47" s="354"/>
      <c r="D47" s="354"/>
      <c r="E47" s="391">
        <v>5</v>
      </c>
      <c r="F47" s="391">
        <v>5</v>
      </c>
      <c r="G47" s="391">
        <v>5</v>
      </c>
      <c r="H47" s="391">
        <v>5</v>
      </c>
      <c r="I47" s="391">
        <v>8</v>
      </c>
      <c r="J47" s="391">
        <v>8</v>
      </c>
      <c r="K47" s="391">
        <v>8</v>
      </c>
      <c r="L47" s="391">
        <v>8</v>
      </c>
      <c r="M47" s="391">
        <v>10</v>
      </c>
      <c r="N47" s="391">
        <v>10</v>
      </c>
      <c r="O47" s="391">
        <v>10</v>
      </c>
      <c r="P47" s="391">
        <v>10</v>
      </c>
      <c r="Q47" s="390">
        <f t="shared" si="8"/>
        <v>92</v>
      </c>
    </row>
    <row r="48" spans="1:17" x14ac:dyDescent="0.25">
      <c r="A48" s="472" t="s">
        <v>474</v>
      </c>
      <c r="B48" s="364"/>
      <c r="C48" s="354"/>
      <c r="D48" s="354"/>
      <c r="E48" s="391">
        <v>12</v>
      </c>
      <c r="F48" s="391">
        <v>12</v>
      </c>
      <c r="G48" s="391">
        <v>12</v>
      </c>
      <c r="H48" s="391">
        <v>12</v>
      </c>
      <c r="I48" s="391">
        <v>12</v>
      </c>
      <c r="J48" s="391">
        <v>12</v>
      </c>
      <c r="K48" s="391">
        <v>12</v>
      </c>
      <c r="L48" s="391">
        <v>12</v>
      </c>
      <c r="M48" s="391">
        <v>12</v>
      </c>
      <c r="N48" s="391">
        <v>12</v>
      </c>
      <c r="O48" s="391">
        <v>12</v>
      </c>
      <c r="P48" s="391">
        <v>12</v>
      </c>
      <c r="Q48" s="390">
        <f t="shared" si="8"/>
        <v>144</v>
      </c>
    </row>
    <row r="49" spans="1:17" s="387" customFormat="1" x14ac:dyDescent="0.25">
      <c r="A49" s="473" t="s">
        <v>441</v>
      </c>
      <c r="B49" s="365"/>
      <c r="C49" s="361">
        <f t="shared" ref="C49:Q49" si="9">SUM(C43:C48)</f>
        <v>0</v>
      </c>
      <c r="D49" s="361">
        <f t="shared" si="9"/>
        <v>0</v>
      </c>
      <c r="E49" s="392">
        <f t="shared" si="9"/>
        <v>164.24</v>
      </c>
      <c r="F49" s="392">
        <f t="shared" si="9"/>
        <v>164.24</v>
      </c>
      <c r="G49" s="392">
        <f t="shared" si="9"/>
        <v>164.24</v>
      </c>
      <c r="H49" s="392">
        <f t="shared" si="9"/>
        <v>164.24</v>
      </c>
      <c r="I49" s="392">
        <f t="shared" si="9"/>
        <v>167.24</v>
      </c>
      <c r="J49" s="392">
        <f t="shared" si="9"/>
        <v>168.74</v>
      </c>
      <c r="K49" s="392">
        <f t="shared" si="9"/>
        <v>168.74</v>
      </c>
      <c r="L49" s="392">
        <f t="shared" si="9"/>
        <v>171.57</v>
      </c>
      <c r="M49" s="392">
        <f t="shared" si="9"/>
        <v>173.57</v>
      </c>
      <c r="N49" s="392">
        <f t="shared" si="9"/>
        <v>173.57</v>
      </c>
      <c r="O49" s="392">
        <f t="shared" si="9"/>
        <v>175.76999999999998</v>
      </c>
      <c r="P49" s="392">
        <f t="shared" si="9"/>
        <v>175.76999999999998</v>
      </c>
      <c r="Q49" s="392">
        <f t="shared" si="9"/>
        <v>2031.9299999999994</v>
      </c>
    </row>
    <row r="50" spans="1:17" s="387" customFormat="1" x14ac:dyDescent="0.25">
      <c r="A50" s="471" t="s">
        <v>753</v>
      </c>
      <c r="B50" s="362"/>
      <c r="C50" s="467"/>
      <c r="D50" s="467"/>
      <c r="E50" s="468">
        <f>E49-E43</f>
        <v>53.670000000000016</v>
      </c>
      <c r="F50" s="468">
        <f t="shared" ref="F50:Q50" si="10">F49-F43</f>
        <v>53.670000000000016</v>
      </c>
      <c r="G50" s="468">
        <f t="shared" si="10"/>
        <v>53.670000000000016</v>
      </c>
      <c r="H50" s="468">
        <f t="shared" si="10"/>
        <v>53.670000000000016</v>
      </c>
      <c r="I50" s="468">
        <f t="shared" si="10"/>
        <v>56.670000000000016</v>
      </c>
      <c r="J50" s="468">
        <f t="shared" si="10"/>
        <v>58.170000000000016</v>
      </c>
      <c r="K50" s="468">
        <f t="shared" si="10"/>
        <v>58.170000000000016</v>
      </c>
      <c r="L50" s="468">
        <f t="shared" si="10"/>
        <v>61</v>
      </c>
      <c r="M50" s="468">
        <f t="shared" si="10"/>
        <v>63</v>
      </c>
      <c r="N50" s="468">
        <f t="shared" si="10"/>
        <v>63</v>
      </c>
      <c r="O50" s="468">
        <f t="shared" si="10"/>
        <v>65.199999999999989</v>
      </c>
      <c r="P50" s="468">
        <f t="shared" si="10"/>
        <v>65.199999999999989</v>
      </c>
      <c r="Q50" s="468">
        <f t="shared" si="10"/>
        <v>705.08999999999992</v>
      </c>
    </row>
    <row r="51" spans="1:17" x14ac:dyDescent="0.25">
      <c r="A51" s="366"/>
      <c r="B51" s="366"/>
      <c r="C51" s="358"/>
      <c r="D51" s="358"/>
      <c r="E51" s="358"/>
      <c r="F51" s="358"/>
      <c r="G51" s="358"/>
      <c r="H51" s="358"/>
      <c r="I51" s="358"/>
      <c r="J51" s="358"/>
      <c r="K51" s="358"/>
      <c r="L51" s="358"/>
      <c r="M51" s="358"/>
      <c r="N51" s="358"/>
      <c r="O51" s="358"/>
      <c r="P51" s="358"/>
      <c r="Q51" s="358"/>
    </row>
    <row r="52" spans="1:17" x14ac:dyDescent="0.25">
      <c r="A52" s="362" t="s">
        <v>415</v>
      </c>
      <c r="B52" s="362"/>
      <c r="C52" s="358"/>
      <c r="D52" s="358"/>
      <c r="E52" s="358"/>
      <c r="F52" s="358"/>
      <c r="G52" s="358"/>
      <c r="H52" s="358"/>
      <c r="I52" s="358"/>
      <c r="J52" s="358"/>
      <c r="K52" s="358"/>
      <c r="L52" s="358"/>
      <c r="M52" s="358"/>
      <c r="N52" s="358"/>
      <c r="O52" s="358"/>
      <c r="P52" s="358"/>
      <c r="Q52" s="358"/>
    </row>
    <row r="53" spans="1:17" x14ac:dyDescent="0.25">
      <c r="A53" s="472" t="s">
        <v>757</v>
      </c>
      <c r="B53" s="363"/>
      <c r="C53" s="353"/>
      <c r="D53" s="353"/>
      <c r="E53" s="390">
        <v>4.75</v>
      </c>
      <c r="F53" s="390">
        <v>8.92</v>
      </c>
      <c r="G53" s="390">
        <v>8.92</v>
      </c>
      <c r="H53" s="390">
        <v>8.92</v>
      </c>
      <c r="I53" s="390">
        <v>8.92</v>
      </c>
      <c r="J53" s="390">
        <v>8.92</v>
      </c>
      <c r="K53" s="390">
        <v>13.09</v>
      </c>
      <c r="L53" s="390">
        <v>13.09</v>
      </c>
      <c r="M53" s="390">
        <v>13.09</v>
      </c>
      <c r="N53" s="390">
        <v>13.09</v>
      </c>
      <c r="O53" s="390">
        <v>13.09</v>
      </c>
      <c r="P53" s="390">
        <v>13.09</v>
      </c>
      <c r="Q53" s="390">
        <f t="shared" ref="Q53:Q65" si="11">SUM(E53:P53)</f>
        <v>127.89000000000001</v>
      </c>
    </row>
    <row r="54" spans="1:17" x14ac:dyDescent="0.25">
      <c r="A54" s="363" t="s">
        <v>475</v>
      </c>
      <c r="B54" s="363"/>
      <c r="C54" s="353"/>
      <c r="D54" s="353"/>
      <c r="E54" s="390">
        <v>30</v>
      </c>
      <c r="F54" s="390">
        <v>30</v>
      </c>
      <c r="G54" s="390">
        <v>30</v>
      </c>
      <c r="H54" s="390">
        <v>30</v>
      </c>
      <c r="I54" s="390">
        <v>30</v>
      </c>
      <c r="J54" s="390">
        <v>30</v>
      </c>
      <c r="K54" s="390">
        <v>30</v>
      </c>
      <c r="L54" s="390">
        <v>30</v>
      </c>
      <c r="M54" s="390">
        <v>30</v>
      </c>
      <c r="N54" s="390">
        <v>30</v>
      </c>
      <c r="O54" s="390">
        <v>30</v>
      </c>
      <c r="P54" s="390">
        <v>30</v>
      </c>
      <c r="Q54" s="390">
        <f t="shared" si="11"/>
        <v>360</v>
      </c>
    </row>
    <row r="55" spans="1:17" x14ac:dyDescent="0.25">
      <c r="A55" s="472" t="s">
        <v>421</v>
      </c>
      <c r="B55" s="363"/>
      <c r="C55" s="353"/>
      <c r="D55" s="353"/>
      <c r="E55" s="390"/>
      <c r="F55" s="390"/>
      <c r="G55" s="390"/>
      <c r="H55" s="390"/>
      <c r="I55" s="390"/>
      <c r="J55" s="390"/>
      <c r="K55" s="390"/>
      <c r="L55" s="390"/>
      <c r="M55" s="390"/>
      <c r="N55" s="390"/>
      <c r="O55" s="390"/>
      <c r="P55" s="390"/>
      <c r="Q55" s="390">
        <f t="shared" si="11"/>
        <v>0</v>
      </c>
    </row>
    <row r="56" spans="1:17" x14ac:dyDescent="0.25">
      <c r="A56" s="363" t="s">
        <v>422</v>
      </c>
      <c r="B56" s="363"/>
      <c r="C56" s="353"/>
      <c r="D56" s="353"/>
      <c r="E56" s="390">
        <v>1.5</v>
      </c>
      <c r="F56" s="390">
        <v>1.5</v>
      </c>
      <c r="G56" s="390">
        <v>1.5</v>
      </c>
      <c r="H56" s="390">
        <v>1.5</v>
      </c>
      <c r="I56" s="390">
        <v>1.5</v>
      </c>
      <c r="J56" s="390">
        <v>1.5</v>
      </c>
      <c r="K56" s="390">
        <v>1.5</v>
      </c>
      <c r="L56" s="390">
        <v>2</v>
      </c>
      <c r="M56" s="390">
        <v>2</v>
      </c>
      <c r="N56" s="390">
        <v>2</v>
      </c>
      <c r="O56" s="390">
        <v>2</v>
      </c>
      <c r="P56" s="390">
        <v>2</v>
      </c>
      <c r="Q56" s="390">
        <f t="shared" si="11"/>
        <v>20.5</v>
      </c>
    </row>
    <row r="57" spans="1:17" x14ac:dyDescent="0.25">
      <c r="A57" s="363" t="s">
        <v>424</v>
      </c>
      <c r="B57" s="363"/>
      <c r="C57" s="353"/>
      <c r="D57" s="353"/>
      <c r="E57" s="390">
        <v>7</v>
      </c>
      <c r="F57" s="390">
        <v>7</v>
      </c>
      <c r="G57" s="390">
        <v>7</v>
      </c>
      <c r="H57" s="390">
        <v>7</v>
      </c>
      <c r="I57" s="390">
        <v>7</v>
      </c>
      <c r="J57" s="390">
        <v>7</v>
      </c>
      <c r="K57" s="390">
        <v>7</v>
      </c>
      <c r="L57" s="390">
        <v>7</v>
      </c>
      <c r="M57" s="390">
        <v>7</v>
      </c>
      <c r="N57" s="390">
        <v>7</v>
      </c>
      <c r="O57" s="390">
        <v>7</v>
      </c>
      <c r="P57" s="390">
        <v>7</v>
      </c>
      <c r="Q57" s="390">
        <f t="shared" si="11"/>
        <v>84</v>
      </c>
    </row>
    <row r="58" spans="1:17" x14ac:dyDescent="0.25">
      <c r="A58" s="363" t="s">
        <v>1</v>
      </c>
      <c r="B58" s="363"/>
      <c r="C58" s="353"/>
      <c r="D58" s="353"/>
      <c r="E58" s="390"/>
      <c r="F58" s="390"/>
      <c r="G58" s="390"/>
      <c r="H58" s="390"/>
      <c r="I58" s="390"/>
      <c r="J58" s="390"/>
      <c r="K58" s="390"/>
      <c r="L58" s="390"/>
      <c r="M58" s="390"/>
      <c r="N58" s="390"/>
      <c r="O58" s="390"/>
      <c r="P58" s="390"/>
      <c r="Q58" s="390">
        <f t="shared" si="11"/>
        <v>0</v>
      </c>
    </row>
    <row r="59" spans="1:17" x14ac:dyDescent="0.25">
      <c r="A59" s="363" t="s">
        <v>426</v>
      </c>
      <c r="B59" s="363"/>
      <c r="C59" s="353"/>
      <c r="D59" s="353"/>
      <c r="E59" s="390">
        <v>5</v>
      </c>
      <c r="F59" s="390">
        <v>5</v>
      </c>
      <c r="G59" s="390">
        <v>5</v>
      </c>
      <c r="H59" s="390">
        <v>5</v>
      </c>
      <c r="I59" s="390">
        <v>5</v>
      </c>
      <c r="J59" s="390">
        <v>5</v>
      </c>
      <c r="K59" s="390">
        <v>5</v>
      </c>
      <c r="L59" s="390">
        <v>5</v>
      </c>
      <c r="M59" s="390">
        <v>5</v>
      </c>
      <c r="N59" s="390">
        <v>5</v>
      </c>
      <c r="O59" s="390">
        <v>5</v>
      </c>
      <c r="P59" s="390">
        <v>5</v>
      </c>
      <c r="Q59" s="390">
        <f t="shared" si="11"/>
        <v>60</v>
      </c>
    </row>
    <row r="60" spans="1:17" x14ac:dyDescent="0.25">
      <c r="A60" s="363" t="s">
        <v>89</v>
      </c>
      <c r="B60" s="363"/>
      <c r="C60" s="353"/>
      <c r="D60" s="353"/>
      <c r="E60" s="390">
        <v>3</v>
      </c>
      <c r="F60" s="390">
        <v>3</v>
      </c>
      <c r="G60" s="390">
        <v>3</v>
      </c>
      <c r="H60" s="390">
        <v>3</v>
      </c>
      <c r="I60" s="390">
        <v>3</v>
      </c>
      <c r="J60" s="390">
        <v>3</v>
      </c>
      <c r="K60" s="390">
        <v>3</v>
      </c>
      <c r="L60" s="390">
        <v>3</v>
      </c>
      <c r="M60" s="390">
        <v>3</v>
      </c>
      <c r="N60" s="390">
        <v>3</v>
      </c>
      <c r="O60" s="390">
        <v>3</v>
      </c>
      <c r="P60" s="390">
        <v>3</v>
      </c>
      <c r="Q60" s="390">
        <f t="shared" si="11"/>
        <v>36</v>
      </c>
    </row>
    <row r="61" spans="1:17" x14ac:dyDescent="0.25">
      <c r="A61" s="363" t="s">
        <v>18</v>
      </c>
      <c r="B61" s="363"/>
      <c r="C61" s="353"/>
      <c r="D61" s="353"/>
      <c r="E61" s="390"/>
      <c r="F61" s="390"/>
      <c r="G61" s="390"/>
      <c r="H61" s="390"/>
      <c r="I61" s="390"/>
      <c r="J61" s="390"/>
      <c r="K61" s="390"/>
      <c r="L61" s="390"/>
      <c r="M61" s="390"/>
      <c r="N61" s="390"/>
      <c r="O61" s="390"/>
      <c r="P61" s="390"/>
      <c r="Q61" s="390">
        <f t="shared" si="11"/>
        <v>0</v>
      </c>
    </row>
    <row r="62" spans="1:17" x14ac:dyDescent="0.25">
      <c r="A62" s="363" t="s">
        <v>442</v>
      </c>
      <c r="B62" s="363"/>
      <c r="C62" s="353"/>
      <c r="D62" s="353"/>
      <c r="E62" s="390"/>
      <c r="F62" s="390"/>
      <c r="G62" s="390"/>
      <c r="H62" s="390"/>
      <c r="I62" s="390"/>
      <c r="J62" s="390"/>
      <c r="K62" s="390"/>
      <c r="L62" s="390"/>
      <c r="M62" s="390"/>
      <c r="N62" s="390"/>
      <c r="O62" s="390"/>
      <c r="P62" s="390"/>
      <c r="Q62" s="390">
        <f t="shared" si="11"/>
        <v>0</v>
      </c>
    </row>
    <row r="63" spans="1:17" x14ac:dyDescent="0.25">
      <c r="A63" s="363" t="s">
        <v>443</v>
      </c>
      <c r="B63" s="363"/>
      <c r="C63" s="353"/>
      <c r="D63" s="353"/>
      <c r="E63" s="390"/>
      <c r="F63" s="390"/>
      <c r="G63" s="390"/>
      <c r="H63" s="390" t="s">
        <v>56</v>
      </c>
      <c r="I63" s="390"/>
      <c r="J63" s="390"/>
      <c r="K63" s="390"/>
      <c r="L63" s="390"/>
      <c r="M63" s="390"/>
      <c r="N63" s="390"/>
      <c r="O63" s="390"/>
      <c r="P63" s="390"/>
      <c r="Q63" s="390">
        <f t="shared" si="11"/>
        <v>0</v>
      </c>
    </row>
    <row r="64" spans="1:17" x14ac:dyDescent="0.25">
      <c r="A64" s="363" t="s">
        <v>444</v>
      </c>
      <c r="B64" s="363"/>
      <c r="C64" s="353"/>
      <c r="D64" s="353"/>
      <c r="E64" s="390" t="s">
        <v>56</v>
      </c>
      <c r="F64" s="390" t="s">
        <v>56</v>
      </c>
      <c r="G64" s="390"/>
      <c r="H64" s="390" t="s">
        <v>56</v>
      </c>
      <c r="I64" s="390"/>
      <c r="J64" s="390"/>
      <c r="K64" s="390"/>
      <c r="L64" s="390"/>
      <c r="M64" s="390"/>
      <c r="N64" s="390"/>
      <c r="O64" s="390"/>
      <c r="P64" s="390"/>
      <c r="Q64" s="390">
        <f t="shared" si="11"/>
        <v>0</v>
      </c>
    </row>
    <row r="65" spans="1:17" x14ac:dyDescent="0.25">
      <c r="A65" s="363" t="s">
        <v>444</v>
      </c>
      <c r="B65" s="364"/>
      <c r="C65" s="354"/>
      <c r="D65" s="354"/>
      <c r="E65" s="391"/>
      <c r="F65" s="391"/>
      <c r="G65" s="391"/>
      <c r="H65" s="391"/>
      <c r="I65" s="391"/>
      <c r="J65" s="391"/>
      <c r="K65" s="391"/>
      <c r="L65" s="391"/>
      <c r="M65" s="391"/>
      <c r="N65" s="391"/>
      <c r="O65" s="391"/>
      <c r="P65" s="391"/>
      <c r="Q65" s="390">
        <f t="shared" si="11"/>
        <v>0</v>
      </c>
    </row>
    <row r="66" spans="1:17" s="387" customFormat="1" x14ac:dyDescent="0.25">
      <c r="A66" s="365" t="s">
        <v>445</v>
      </c>
      <c r="B66" s="365"/>
      <c r="C66" s="361">
        <f t="shared" ref="C66:Q66" si="12">SUM(C53:C65)</f>
        <v>0</v>
      </c>
      <c r="D66" s="361">
        <f t="shared" si="12"/>
        <v>0</v>
      </c>
      <c r="E66" s="392">
        <f t="shared" si="12"/>
        <v>51.25</v>
      </c>
      <c r="F66" s="392">
        <f t="shared" si="12"/>
        <v>55.42</v>
      </c>
      <c r="G66" s="392">
        <f t="shared" si="12"/>
        <v>55.42</v>
      </c>
      <c r="H66" s="392">
        <f t="shared" si="12"/>
        <v>55.42</v>
      </c>
      <c r="I66" s="392">
        <f t="shared" si="12"/>
        <v>55.42</v>
      </c>
      <c r="J66" s="392">
        <f t="shared" si="12"/>
        <v>55.42</v>
      </c>
      <c r="K66" s="392">
        <f t="shared" si="12"/>
        <v>59.59</v>
      </c>
      <c r="L66" s="392">
        <f t="shared" si="12"/>
        <v>60.09</v>
      </c>
      <c r="M66" s="392">
        <f t="shared" si="12"/>
        <v>60.09</v>
      </c>
      <c r="N66" s="392">
        <f t="shared" si="12"/>
        <v>60.09</v>
      </c>
      <c r="O66" s="392">
        <f t="shared" si="12"/>
        <v>60.09</v>
      </c>
      <c r="P66" s="392">
        <f t="shared" si="12"/>
        <v>60.09</v>
      </c>
      <c r="Q66" s="392">
        <f t="shared" si="12"/>
        <v>688.39</v>
      </c>
    </row>
    <row r="67" spans="1:17" x14ac:dyDescent="0.25">
      <c r="A67" s="366"/>
      <c r="B67" s="366"/>
      <c r="C67" s="358"/>
      <c r="D67" s="358"/>
      <c r="E67" s="358"/>
      <c r="F67" s="358"/>
      <c r="G67" s="358"/>
      <c r="H67" s="358"/>
      <c r="I67" s="358"/>
      <c r="J67" s="358"/>
      <c r="K67" s="358"/>
      <c r="L67" s="358"/>
      <c r="M67" s="358"/>
      <c r="N67" s="358"/>
      <c r="O67" s="358"/>
      <c r="P67" s="358"/>
      <c r="Q67" s="358"/>
    </row>
    <row r="68" spans="1:17" s="387" customFormat="1" x14ac:dyDescent="0.25">
      <c r="A68" s="393" t="s">
        <v>446</v>
      </c>
      <c r="B68" s="393"/>
      <c r="C68" s="361">
        <f t="shared" ref="C68:Q68" si="13">C38+C49+C66</f>
        <v>0</v>
      </c>
      <c r="D68" s="361">
        <f t="shared" si="13"/>
        <v>0</v>
      </c>
      <c r="E68" s="394">
        <f t="shared" si="13"/>
        <v>340.3</v>
      </c>
      <c r="F68" s="392">
        <f t="shared" si="13"/>
        <v>361.8</v>
      </c>
      <c r="G68" s="392">
        <f t="shared" si="13"/>
        <v>370.3</v>
      </c>
      <c r="H68" s="392">
        <f t="shared" si="13"/>
        <v>370.3</v>
      </c>
      <c r="I68" s="392">
        <f t="shared" si="13"/>
        <v>376.3</v>
      </c>
      <c r="J68" s="392">
        <f t="shared" si="13"/>
        <v>377.8</v>
      </c>
      <c r="K68" s="392">
        <f t="shared" si="13"/>
        <v>381.97</v>
      </c>
      <c r="L68" s="392">
        <f t="shared" si="13"/>
        <v>382.29999999999995</v>
      </c>
      <c r="M68" s="392">
        <f t="shared" si="13"/>
        <v>384.29999999999995</v>
      </c>
      <c r="N68" s="392">
        <f t="shared" si="13"/>
        <v>387.29999999999995</v>
      </c>
      <c r="O68" s="392">
        <f t="shared" si="13"/>
        <v>389.5</v>
      </c>
      <c r="P68" s="392">
        <f t="shared" si="13"/>
        <v>389.5</v>
      </c>
      <c r="Q68" s="392">
        <f t="shared" si="13"/>
        <v>4511.6699999999992</v>
      </c>
    </row>
    <row r="69" spans="1:17" x14ac:dyDescent="0.25">
      <c r="A69" s="367"/>
      <c r="B69" s="367"/>
      <c r="C69" s="358"/>
      <c r="D69" s="358"/>
      <c r="E69" s="358"/>
      <c r="F69" s="358"/>
      <c r="G69" s="358"/>
      <c r="H69" s="358"/>
      <c r="I69" s="358"/>
      <c r="J69" s="358"/>
      <c r="K69" s="358"/>
      <c r="L69" s="358"/>
      <c r="M69" s="358"/>
      <c r="N69" s="358"/>
      <c r="O69" s="358"/>
      <c r="P69" s="358"/>
      <c r="Q69" s="358"/>
    </row>
    <row r="70" spans="1:17" x14ac:dyDescent="0.25">
      <c r="A70" s="360" t="s">
        <v>447</v>
      </c>
      <c r="B70" s="360"/>
      <c r="C70" s="361">
        <f t="shared" ref="C70:Q70" si="14">C27-C68</f>
        <v>0</v>
      </c>
      <c r="D70" s="361">
        <f t="shared" si="14"/>
        <v>0</v>
      </c>
      <c r="E70" s="392">
        <f t="shared" si="14"/>
        <v>-356.71000000000004</v>
      </c>
      <c r="F70" s="392">
        <f t="shared" si="14"/>
        <v>-321.07300000000004</v>
      </c>
      <c r="G70" s="392">
        <f t="shared" si="14"/>
        <v>-244.82600000000002</v>
      </c>
      <c r="H70" s="392">
        <f t="shared" si="14"/>
        <v>-161.596</v>
      </c>
      <c r="I70" s="392">
        <f t="shared" si="14"/>
        <v>14.878999999999962</v>
      </c>
      <c r="J70" s="392">
        <f t="shared" si="14"/>
        <v>211.58300000000003</v>
      </c>
      <c r="K70" s="392">
        <f t="shared" si="14"/>
        <v>386.25600000000009</v>
      </c>
      <c r="L70" s="392">
        <f t="shared" si="14"/>
        <v>587.5300000000002</v>
      </c>
      <c r="M70" s="392">
        <f t="shared" si="14"/>
        <v>794.25000000000023</v>
      </c>
      <c r="N70" s="392">
        <f t="shared" si="14"/>
        <v>998.59199999999987</v>
      </c>
      <c r="O70" s="392">
        <f t="shared" si="14"/>
        <v>1205.5440000000001</v>
      </c>
      <c r="P70" s="392">
        <f t="shared" si="14"/>
        <v>1417.5250000000003</v>
      </c>
      <c r="Q70" s="392">
        <f t="shared" si="14"/>
        <v>4531.9540000000006</v>
      </c>
    </row>
    <row r="71" spans="1:17" x14ac:dyDescent="0.25">
      <c r="A71" s="367"/>
      <c r="B71" s="367"/>
      <c r="C71" s="368"/>
      <c r="D71" s="368"/>
      <c r="E71" s="368"/>
      <c r="F71" s="368"/>
      <c r="G71" s="368"/>
      <c r="H71" s="368"/>
      <c r="I71" s="368"/>
      <c r="J71" s="368"/>
      <c r="K71" s="368"/>
      <c r="L71" s="368"/>
      <c r="M71" s="368"/>
      <c r="N71" s="368"/>
      <c r="O71" s="368"/>
      <c r="P71" s="368"/>
      <c r="Q71" s="368"/>
    </row>
    <row r="72" spans="1:17" x14ac:dyDescent="0.25">
      <c r="A72" s="369" t="s">
        <v>448</v>
      </c>
      <c r="B72" s="369"/>
      <c r="C72" s="353"/>
      <c r="D72" s="353"/>
      <c r="E72" s="395"/>
      <c r="F72" s="395"/>
      <c r="G72" s="395"/>
      <c r="H72" s="395"/>
      <c r="I72" s="395"/>
      <c r="J72" s="395"/>
      <c r="K72" s="395"/>
      <c r="L72" s="395"/>
      <c r="M72" s="395"/>
      <c r="N72" s="395"/>
      <c r="O72" s="395"/>
      <c r="P72" s="395"/>
      <c r="Q72" s="390">
        <f>SUM(E72:P72)</f>
        <v>0</v>
      </c>
    </row>
    <row r="73" spans="1:17" x14ac:dyDescent="0.25">
      <c r="A73" s="367"/>
      <c r="B73" s="367"/>
      <c r="C73" s="358"/>
      <c r="D73" s="358"/>
      <c r="E73" s="358"/>
      <c r="F73" s="358"/>
      <c r="G73" s="358"/>
      <c r="H73" s="358"/>
      <c r="I73" s="358"/>
      <c r="J73" s="358"/>
      <c r="K73" s="358"/>
      <c r="L73" s="358"/>
      <c r="M73" s="358"/>
      <c r="N73" s="358"/>
      <c r="O73" s="358"/>
      <c r="P73" s="358"/>
      <c r="Q73" s="358"/>
    </row>
    <row r="74" spans="1:17" x14ac:dyDescent="0.25">
      <c r="A74" s="367" t="s">
        <v>449</v>
      </c>
      <c r="B74" s="367"/>
      <c r="C74" s="358"/>
      <c r="D74" s="358"/>
      <c r="E74" s="358"/>
      <c r="F74" s="358"/>
      <c r="G74" s="358"/>
      <c r="H74" s="358"/>
      <c r="I74" s="358"/>
      <c r="J74" s="358"/>
      <c r="K74" s="358"/>
      <c r="L74" s="358"/>
      <c r="M74" s="358"/>
      <c r="N74" s="358"/>
      <c r="O74" s="358"/>
      <c r="P74" s="358"/>
      <c r="Q74" s="358"/>
    </row>
    <row r="75" spans="1:17" x14ac:dyDescent="0.25">
      <c r="A75" s="352" t="s">
        <v>450</v>
      </c>
      <c r="B75" s="352"/>
      <c r="C75" s="353"/>
      <c r="D75" s="353"/>
      <c r="E75" s="390"/>
      <c r="F75" s="390"/>
      <c r="G75" s="390"/>
      <c r="H75" s="390"/>
      <c r="I75" s="390"/>
      <c r="J75" s="390"/>
      <c r="K75" s="390"/>
      <c r="L75" s="390"/>
      <c r="M75" s="390"/>
      <c r="N75" s="390"/>
      <c r="O75" s="390"/>
      <c r="P75" s="390"/>
      <c r="Q75" s="390">
        <f>SUM(E75:P75)</f>
        <v>0</v>
      </c>
    </row>
    <row r="76" spans="1:17" x14ac:dyDescent="0.25">
      <c r="A76" s="352" t="s">
        <v>451</v>
      </c>
      <c r="B76" s="352"/>
      <c r="C76" s="353"/>
      <c r="D76" s="353"/>
      <c r="E76" s="390"/>
      <c r="F76" s="390"/>
      <c r="G76" s="390"/>
      <c r="H76" s="390"/>
      <c r="I76" s="390"/>
      <c r="J76" s="390"/>
      <c r="K76" s="390"/>
      <c r="L76" s="390"/>
      <c r="M76" s="390"/>
      <c r="N76" s="390"/>
      <c r="O76" s="390"/>
      <c r="P76" s="390"/>
      <c r="Q76" s="390">
        <f>SUM(E76:P76)</f>
        <v>0</v>
      </c>
    </row>
    <row r="77" spans="1:17" x14ac:dyDescent="0.25">
      <c r="A77" s="352" t="s">
        <v>452</v>
      </c>
      <c r="B77" s="352"/>
      <c r="C77" s="353"/>
      <c r="D77" s="353"/>
      <c r="E77" s="390"/>
      <c r="F77" s="390"/>
      <c r="G77" s="390"/>
      <c r="H77" s="390"/>
      <c r="I77" s="390"/>
      <c r="J77" s="390"/>
      <c r="K77" s="390"/>
      <c r="L77" s="390"/>
      <c r="M77" s="390"/>
      <c r="N77" s="390"/>
      <c r="O77" s="390"/>
      <c r="P77" s="390"/>
      <c r="Q77" s="390">
        <f>SUM(E77:P77)</f>
        <v>0</v>
      </c>
    </row>
    <row r="78" spans="1:17" x14ac:dyDescent="0.25">
      <c r="A78" s="352" t="s">
        <v>453</v>
      </c>
      <c r="B78" s="352"/>
      <c r="C78" s="353"/>
      <c r="D78" s="353"/>
      <c r="E78" s="390"/>
      <c r="F78" s="390"/>
      <c r="G78" s="390"/>
      <c r="H78" s="390"/>
      <c r="I78" s="390"/>
      <c r="J78" s="390"/>
      <c r="K78" s="390"/>
      <c r="L78" s="390"/>
      <c r="M78" s="390"/>
      <c r="N78" s="390"/>
      <c r="O78" s="390"/>
      <c r="P78" s="390"/>
      <c r="Q78" s="390">
        <f>SUM(E78:P78)</f>
        <v>0</v>
      </c>
    </row>
    <row r="79" spans="1:17" x14ac:dyDescent="0.25">
      <c r="A79" s="352" t="s">
        <v>453</v>
      </c>
      <c r="B79" s="359"/>
      <c r="C79" s="354"/>
      <c r="D79" s="354"/>
      <c r="E79" s="391"/>
      <c r="F79" s="391"/>
      <c r="G79" s="391"/>
      <c r="H79" s="391"/>
      <c r="I79" s="391"/>
      <c r="J79" s="391"/>
      <c r="K79" s="391"/>
      <c r="L79" s="391"/>
      <c r="M79" s="391"/>
      <c r="N79" s="391"/>
      <c r="O79" s="391"/>
      <c r="P79" s="391"/>
      <c r="Q79" s="390">
        <f>SUM(E79:P79)</f>
        <v>0</v>
      </c>
    </row>
    <row r="80" spans="1:17" x14ac:dyDescent="0.25">
      <c r="A80" s="355" t="s">
        <v>454</v>
      </c>
      <c r="B80" s="355"/>
      <c r="C80" s="356">
        <f t="shared" ref="C80:Q80" si="15">SUM(C75:C79)</f>
        <v>0</v>
      </c>
      <c r="D80" s="356">
        <f t="shared" si="15"/>
        <v>0</v>
      </c>
      <c r="E80" s="396">
        <f t="shared" si="15"/>
        <v>0</v>
      </c>
      <c r="F80" s="396">
        <f t="shared" si="15"/>
        <v>0</v>
      </c>
      <c r="G80" s="396">
        <f t="shared" si="15"/>
        <v>0</v>
      </c>
      <c r="H80" s="396">
        <f t="shared" si="15"/>
        <v>0</v>
      </c>
      <c r="I80" s="396">
        <f t="shared" si="15"/>
        <v>0</v>
      </c>
      <c r="J80" s="396">
        <f t="shared" si="15"/>
        <v>0</v>
      </c>
      <c r="K80" s="396">
        <f t="shared" si="15"/>
        <v>0</v>
      </c>
      <c r="L80" s="396">
        <f t="shared" si="15"/>
        <v>0</v>
      </c>
      <c r="M80" s="396">
        <f t="shared" si="15"/>
        <v>0</v>
      </c>
      <c r="N80" s="396">
        <f t="shared" si="15"/>
        <v>0</v>
      </c>
      <c r="O80" s="396">
        <f t="shared" si="15"/>
        <v>0</v>
      </c>
      <c r="P80" s="396">
        <f t="shared" si="15"/>
        <v>0</v>
      </c>
      <c r="Q80" s="396">
        <f t="shared" si="15"/>
        <v>0</v>
      </c>
    </row>
    <row r="81" spans="1:17" x14ac:dyDescent="0.25">
      <c r="A81" s="357"/>
      <c r="B81" s="357"/>
      <c r="C81" s="358"/>
      <c r="D81" s="358"/>
      <c r="E81" s="358"/>
      <c r="F81" s="358"/>
      <c r="G81" s="358"/>
      <c r="H81" s="358"/>
      <c r="I81" s="358"/>
      <c r="J81" s="358"/>
      <c r="K81" s="358"/>
      <c r="L81" s="358"/>
      <c r="M81" s="358"/>
      <c r="N81" s="358"/>
      <c r="O81" s="358"/>
      <c r="P81" s="358"/>
      <c r="Q81" s="358"/>
    </row>
    <row r="82" spans="1:17" x14ac:dyDescent="0.25">
      <c r="A82" s="360" t="s">
        <v>455</v>
      </c>
      <c r="B82" s="360"/>
      <c r="C82" s="361">
        <f t="shared" ref="C82:P82" si="16">C70+C72-C80</f>
        <v>0</v>
      </c>
      <c r="D82" s="361">
        <f t="shared" si="16"/>
        <v>0</v>
      </c>
      <c r="E82" s="392">
        <f>E70+E72-E80</f>
        <v>-356.71000000000004</v>
      </c>
      <c r="F82" s="392">
        <f t="shared" si="16"/>
        <v>-321.07300000000004</v>
      </c>
      <c r="G82" s="392">
        <f t="shared" si="16"/>
        <v>-244.82600000000002</v>
      </c>
      <c r="H82" s="392">
        <f t="shared" si="16"/>
        <v>-161.596</v>
      </c>
      <c r="I82" s="392">
        <f t="shared" si="16"/>
        <v>14.878999999999962</v>
      </c>
      <c r="J82" s="392">
        <f t="shared" si="16"/>
        <v>211.58300000000003</v>
      </c>
      <c r="K82" s="392">
        <f t="shared" si="16"/>
        <v>386.25600000000009</v>
      </c>
      <c r="L82" s="392">
        <f t="shared" si="16"/>
        <v>587.5300000000002</v>
      </c>
      <c r="M82" s="392">
        <f t="shared" si="16"/>
        <v>794.25000000000023</v>
      </c>
      <c r="N82" s="392">
        <f t="shared" si="16"/>
        <v>998.59199999999987</v>
      </c>
      <c r="O82" s="392">
        <f t="shared" si="16"/>
        <v>1205.5440000000001</v>
      </c>
      <c r="P82" s="392">
        <f t="shared" si="16"/>
        <v>1417.5250000000003</v>
      </c>
      <c r="Q82" s="392">
        <f>Q70+Q72-Q80</f>
        <v>4531.9540000000006</v>
      </c>
    </row>
  </sheetData>
  <printOptions horizontalCentered="1"/>
  <pageMargins left="0.45" right="0.45" top="0.5" bottom="0.5" header="0.3" footer="0.3"/>
  <pageSetup scale="54" orientation="portrait" r:id="rId1"/>
  <headerFooter>
    <oddHeader>&amp;C&amp;18C Port Solutions, Inc.</oddHeader>
    <oddFooter>&amp;C&amp;A&amp;R&amp;F</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Q83"/>
  <sheetViews>
    <sheetView workbookViewId="0"/>
  </sheetViews>
  <sheetFormatPr defaultRowHeight="13.2" x14ac:dyDescent="0.25"/>
  <cols>
    <col min="1" max="1" width="49.109375" style="370" customWidth="1"/>
    <col min="2" max="4" width="9.109375" style="370" hidden="1" customWidth="1"/>
    <col min="5" max="5" width="10.44140625" style="370" bestFit="1" customWidth="1"/>
    <col min="6" max="16" width="9.109375" style="370"/>
    <col min="17" max="17" width="10.109375" style="370" customWidth="1"/>
    <col min="18" max="256" width="9.109375" style="370"/>
    <col min="257" max="257" width="49.109375" style="370" customWidth="1"/>
    <col min="258" max="260" width="0" style="370" hidden="1" customWidth="1"/>
    <col min="261" max="261" width="10.44140625" style="370" bestFit="1" customWidth="1"/>
    <col min="262" max="272" width="9.109375" style="370"/>
    <col min="273" max="273" width="10.109375" style="370" customWidth="1"/>
    <col min="274" max="512" width="9.109375" style="370"/>
    <col min="513" max="513" width="49.109375" style="370" customWidth="1"/>
    <col min="514" max="516" width="0" style="370" hidden="1" customWidth="1"/>
    <col min="517" max="517" width="10.44140625" style="370" bestFit="1" customWidth="1"/>
    <col min="518" max="528" width="9.109375" style="370"/>
    <col min="529" max="529" width="10.109375" style="370" customWidth="1"/>
    <col min="530" max="768" width="9.109375" style="370"/>
    <col min="769" max="769" width="49.109375" style="370" customWidth="1"/>
    <col min="770" max="772" width="0" style="370" hidden="1" customWidth="1"/>
    <col min="773" max="773" width="10.44140625" style="370" bestFit="1" customWidth="1"/>
    <col min="774" max="784" width="9.109375" style="370"/>
    <col min="785" max="785" width="10.109375" style="370" customWidth="1"/>
    <col min="786" max="1024" width="9.109375" style="370"/>
    <col min="1025" max="1025" width="49.109375" style="370" customWidth="1"/>
    <col min="1026" max="1028" width="0" style="370" hidden="1" customWidth="1"/>
    <col min="1029" max="1029" width="10.44140625" style="370" bestFit="1" customWidth="1"/>
    <col min="1030" max="1040" width="9.109375" style="370"/>
    <col min="1041" max="1041" width="10.109375" style="370" customWidth="1"/>
    <col min="1042" max="1280" width="9.109375" style="370"/>
    <col min="1281" max="1281" width="49.109375" style="370" customWidth="1"/>
    <col min="1282" max="1284" width="0" style="370" hidden="1" customWidth="1"/>
    <col min="1285" max="1285" width="10.44140625" style="370" bestFit="1" customWidth="1"/>
    <col min="1286" max="1296" width="9.109375" style="370"/>
    <col min="1297" max="1297" width="10.109375" style="370" customWidth="1"/>
    <col min="1298" max="1536" width="9.109375" style="370"/>
    <col min="1537" max="1537" width="49.109375" style="370" customWidth="1"/>
    <col min="1538" max="1540" width="0" style="370" hidden="1" customWidth="1"/>
    <col min="1541" max="1541" width="10.44140625" style="370" bestFit="1" customWidth="1"/>
    <col min="1542" max="1552" width="9.109375" style="370"/>
    <col min="1553" max="1553" width="10.109375" style="370" customWidth="1"/>
    <col min="1554" max="1792" width="9.109375" style="370"/>
    <col min="1793" max="1793" width="49.109375" style="370" customWidth="1"/>
    <col min="1794" max="1796" width="0" style="370" hidden="1" customWidth="1"/>
    <col min="1797" max="1797" width="10.44140625" style="370" bestFit="1" customWidth="1"/>
    <col min="1798" max="1808" width="9.109375" style="370"/>
    <col min="1809" max="1809" width="10.109375" style="370" customWidth="1"/>
    <col min="1810" max="2048" width="9.109375" style="370"/>
    <col min="2049" max="2049" width="49.109375" style="370" customWidth="1"/>
    <col min="2050" max="2052" width="0" style="370" hidden="1" customWidth="1"/>
    <col min="2053" max="2053" width="10.44140625" style="370" bestFit="1" customWidth="1"/>
    <col min="2054" max="2064" width="9.109375" style="370"/>
    <col min="2065" max="2065" width="10.109375" style="370" customWidth="1"/>
    <col min="2066" max="2304" width="9.109375" style="370"/>
    <col min="2305" max="2305" width="49.109375" style="370" customWidth="1"/>
    <col min="2306" max="2308" width="0" style="370" hidden="1" customWidth="1"/>
    <col min="2309" max="2309" width="10.44140625" style="370" bestFit="1" customWidth="1"/>
    <col min="2310" max="2320" width="9.109375" style="370"/>
    <col min="2321" max="2321" width="10.109375" style="370" customWidth="1"/>
    <col min="2322" max="2560" width="9.109375" style="370"/>
    <col min="2561" max="2561" width="49.109375" style="370" customWidth="1"/>
    <col min="2562" max="2564" width="0" style="370" hidden="1" customWidth="1"/>
    <col min="2565" max="2565" width="10.44140625" style="370" bestFit="1" customWidth="1"/>
    <col min="2566" max="2576" width="9.109375" style="370"/>
    <col min="2577" max="2577" width="10.109375" style="370" customWidth="1"/>
    <col min="2578" max="2816" width="9.109375" style="370"/>
    <col min="2817" max="2817" width="49.109375" style="370" customWidth="1"/>
    <col min="2818" max="2820" width="0" style="370" hidden="1" customWidth="1"/>
    <col min="2821" max="2821" width="10.44140625" style="370" bestFit="1" customWidth="1"/>
    <col min="2822" max="2832" width="9.109375" style="370"/>
    <col min="2833" max="2833" width="10.109375" style="370" customWidth="1"/>
    <col min="2834" max="3072" width="9.109375" style="370"/>
    <col min="3073" max="3073" width="49.109375" style="370" customWidth="1"/>
    <col min="3074" max="3076" width="0" style="370" hidden="1" customWidth="1"/>
    <col min="3077" max="3077" width="10.44140625" style="370" bestFit="1" customWidth="1"/>
    <col min="3078" max="3088" width="9.109375" style="370"/>
    <col min="3089" max="3089" width="10.109375" style="370" customWidth="1"/>
    <col min="3090" max="3328" width="9.109375" style="370"/>
    <col min="3329" max="3329" width="49.109375" style="370" customWidth="1"/>
    <col min="3330" max="3332" width="0" style="370" hidden="1" customWidth="1"/>
    <col min="3333" max="3333" width="10.44140625" style="370" bestFit="1" customWidth="1"/>
    <col min="3334" max="3344" width="9.109375" style="370"/>
    <col min="3345" max="3345" width="10.109375" style="370" customWidth="1"/>
    <col min="3346" max="3584" width="9.109375" style="370"/>
    <col min="3585" max="3585" width="49.109375" style="370" customWidth="1"/>
    <col min="3586" max="3588" width="0" style="370" hidden="1" customWidth="1"/>
    <col min="3589" max="3589" width="10.44140625" style="370" bestFit="1" customWidth="1"/>
    <col min="3590" max="3600" width="9.109375" style="370"/>
    <col min="3601" max="3601" width="10.109375" style="370" customWidth="1"/>
    <col min="3602" max="3840" width="9.109375" style="370"/>
    <col min="3841" max="3841" width="49.109375" style="370" customWidth="1"/>
    <col min="3842" max="3844" width="0" style="370" hidden="1" customWidth="1"/>
    <col min="3845" max="3845" width="10.44140625" style="370" bestFit="1" customWidth="1"/>
    <col min="3846" max="3856" width="9.109375" style="370"/>
    <col min="3857" max="3857" width="10.109375" style="370" customWidth="1"/>
    <col min="3858" max="4096" width="9.109375" style="370"/>
    <col min="4097" max="4097" width="49.109375" style="370" customWidth="1"/>
    <col min="4098" max="4100" width="0" style="370" hidden="1" customWidth="1"/>
    <col min="4101" max="4101" width="10.44140625" style="370" bestFit="1" customWidth="1"/>
    <col min="4102" max="4112" width="9.109375" style="370"/>
    <col min="4113" max="4113" width="10.109375" style="370" customWidth="1"/>
    <col min="4114" max="4352" width="9.109375" style="370"/>
    <col min="4353" max="4353" width="49.109375" style="370" customWidth="1"/>
    <col min="4354" max="4356" width="0" style="370" hidden="1" customWidth="1"/>
    <col min="4357" max="4357" width="10.44140625" style="370" bestFit="1" customWidth="1"/>
    <col min="4358" max="4368" width="9.109375" style="370"/>
    <col min="4369" max="4369" width="10.109375" style="370" customWidth="1"/>
    <col min="4370" max="4608" width="9.109375" style="370"/>
    <col min="4609" max="4609" width="49.109375" style="370" customWidth="1"/>
    <col min="4610" max="4612" width="0" style="370" hidden="1" customWidth="1"/>
    <col min="4613" max="4613" width="10.44140625" style="370" bestFit="1" customWidth="1"/>
    <col min="4614" max="4624" width="9.109375" style="370"/>
    <col min="4625" max="4625" width="10.109375" style="370" customWidth="1"/>
    <col min="4626" max="4864" width="9.109375" style="370"/>
    <col min="4865" max="4865" width="49.109375" style="370" customWidth="1"/>
    <col min="4866" max="4868" width="0" style="370" hidden="1" customWidth="1"/>
    <col min="4869" max="4869" width="10.44140625" style="370" bestFit="1" customWidth="1"/>
    <col min="4870" max="4880" width="9.109375" style="370"/>
    <col min="4881" max="4881" width="10.109375" style="370" customWidth="1"/>
    <col min="4882" max="5120" width="9.109375" style="370"/>
    <col min="5121" max="5121" width="49.109375" style="370" customWidth="1"/>
    <col min="5122" max="5124" width="0" style="370" hidden="1" customWidth="1"/>
    <col min="5125" max="5125" width="10.44140625" style="370" bestFit="1" customWidth="1"/>
    <col min="5126" max="5136" width="9.109375" style="370"/>
    <col min="5137" max="5137" width="10.109375" style="370" customWidth="1"/>
    <col min="5138" max="5376" width="9.109375" style="370"/>
    <col min="5377" max="5377" width="49.109375" style="370" customWidth="1"/>
    <col min="5378" max="5380" width="0" style="370" hidden="1" customWidth="1"/>
    <col min="5381" max="5381" width="10.44140625" style="370" bestFit="1" customWidth="1"/>
    <col min="5382" max="5392" width="9.109375" style="370"/>
    <col min="5393" max="5393" width="10.109375" style="370" customWidth="1"/>
    <col min="5394" max="5632" width="9.109375" style="370"/>
    <col min="5633" max="5633" width="49.109375" style="370" customWidth="1"/>
    <col min="5634" max="5636" width="0" style="370" hidden="1" customWidth="1"/>
    <col min="5637" max="5637" width="10.44140625" style="370" bestFit="1" customWidth="1"/>
    <col min="5638" max="5648" width="9.109375" style="370"/>
    <col min="5649" max="5649" width="10.109375" style="370" customWidth="1"/>
    <col min="5650" max="5888" width="9.109375" style="370"/>
    <col min="5889" max="5889" width="49.109375" style="370" customWidth="1"/>
    <col min="5890" max="5892" width="0" style="370" hidden="1" customWidth="1"/>
    <col min="5893" max="5893" width="10.44140625" style="370" bestFit="1" customWidth="1"/>
    <col min="5894" max="5904" width="9.109375" style="370"/>
    <col min="5905" max="5905" width="10.109375" style="370" customWidth="1"/>
    <col min="5906" max="6144" width="9.109375" style="370"/>
    <col min="6145" max="6145" width="49.109375" style="370" customWidth="1"/>
    <col min="6146" max="6148" width="0" style="370" hidden="1" customWidth="1"/>
    <col min="6149" max="6149" width="10.44140625" style="370" bestFit="1" customWidth="1"/>
    <col min="6150" max="6160" width="9.109375" style="370"/>
    <col min="6161" max="6161" width="10.109375" style="370" customWidth="1"/>
    <col min="6162" max="6400" width="9.109375" style="370"/>
    <col min="6401" max="6401" width="49.109375" style="370" customWidth="1"/>
    <col min="6402" max="6404" width="0" style="370" hidden="1" customWidth="1"/>
    <col min="6405" max="6405" width="10.44140625" style="370" bestFit="1" customWidth="1"/>
    <col min="6406" max="6416" width="9.109375" style="370"/>
    <col min="6417" max="6417" width="10.109375" style="370" customWidth="1"/>
    <col min="6418" max="6656" width="9.109375" style="370"/>
    <col min="6657" max="6657" width="49.109375" style="370" customWidth="1"/>
    <col min="6658" max="6660" width="0" style="370" hidden="1" customWidth="1"/>
    <col min="6661" max="6661" width="10.44140625" style="370" bestFit="1" customWidth="1"/>
    <col min="6662" max="6672" width="9.109375" style="370"/>
    <col min="6673" max="6673" width="10.109375" style="370" customWidth="1"/>
    <col min="6674" max="6912" width="9.109375" style="370"/>
    <col min="6913" max="6913" width="49.109375" style="370" customWidth="1"/>
    <col min="6914" max="6916" width="0" style="370" hidden="1" customWidth="1"/>
    <col min="6917" max="6917" width="10.44140625" style="370" bestFit="1" customWidth="1"/>
    <col min="6918" max="6928" width="9.109375" style="370"/>
    <col min="6929" max="6929" width="10.109375" style="370" customWidth="1"/>
    <col min="6930" max="7168" width="9.109375" style="370"/>
    <col min="7169" max="7169" width="49.109375" style="370" customWidth="1"/>
    <col min="7170" max="7172" width="0" style="370" hidden="1" customWidth="1"/>
    <col min="7173" max="7173" width="10.44140625" style="370" bestFit="1" customWidth="1"/>
    <col min="7174" max="7184" width="9.109375" style="370"/>
    <col min="7185" max="7185" width="10.109375" style="370" customWidth="1"/>
    <col min="7186" max="7424" width="9.109375" style="370"/>
    <col min="7425" max="7425" width="49.109375" style="370" customWidth="1"/>
    <col min="7426" max="7428" width="0" style="370" hidden="1" customWidth="1"/>
    <col min="7429" max="7429" width="10.44140625" style="370" bestFit="1" customWidth="1"/>
    <col min="7430" max="7440" width="9.109375" style="370"/>
    <col min="7441" max="7441" width="10.109375" style="370" customWidth="1"/>
    <col min="7442" max="7680" width="9.109375" style="370"/>
    <col min="7681" max="7681" width="49.109375" style="370" customWidth="1"/>
    <col min="7682" max="7684" width="0" style="370" hidden="1" customWidth="1"/>
    <col min="7685" max="7685" width="10.44140625" style="370" bestFit="1" customWidth="1"/>
    <col min="7686" max="7696" width="9.109375" style="370"/>
    <col min="7697" max="7697" width="10.109375" style="370" customWidth="1"/>
    <col min="7698" max="7936" width="9.109375" style="370"/>
    <col min="7937" max="7937" width="49.109375" style="370" customWidth="1"/>
    <col min="7938" max="7940" width="0" style="370" hidden="1" customWidth="1"/>
    <col min="7941" max="7941" width="10.44140625" style="370" bestFit="1" customWidth="1"/>
    <col min="7942" max="7952" width="9.109375" style="370"/>
    <col min="7953" max="7953" width="10.109375" style="370" customWidth="1"/>
    <col min="7954" max="8192" width="9.109375" style="370"/>
    <col min="8193" max="8193" width="49.109375" style="370" customWidth="1"/>
    <col min="8194" max="8196" width="0" style="370" hidden="1" customWidth="1"/>
    <col min="8197" max="8197" width="10.44140625" style="370" bestFit="1" customWidth="1"/>
    <col min="8198" max="8208" width="9.109375" style="370"/>
    <col min="8209" max="8209" width="10.109375" style="370" customWidth="1"/>
    <col min="8210" max="8448" width="9.109375" style="370"/>
    <col min="8449" max="8449" width="49.109375" style="370" customWidth="1"/>
    <col min="8450" max="8452" width="0" style="370" hidden="1" customWidth="1"/>
    <col min="8453" max="8453" width="10.44140625" style="370" bestFit="1" customWidth="1"/>
    <col min="8454" max="8464" width="9.109375" style="370"/>
    <col min="8465" max="8465" width="10.109375" style="370" customWidth="1"/>
    <col min="8466" max="8704" width="9.109375" style="370"/>
    <col min="8705" max="8705" width="49.109375" style="370" customWidth="1"/>
    <col min="8706" max="8708" width="0" style="370" hidden="1" customWidth="1"/>
    <col min="8709" max="8709" width="10.44140625" style="370" bestFit="1" customWidth="1"/>
    <col min="8710" max="8720" width="9.109375" style="370"/>
    <col min="8721" max="8721" width="10.109375" style="370" customWidth="1"/>
    <col min="8722" max="8960" width="9.109375" style="370"/>
    <col min="8961" max="8961" width="49.109375" style="370" customWidth="1"/>
    <col min="8962" max="8964" width="0" style="370" hidden="1" customWidth="1"/>
    <col min="8965" max="8965" width="10.44140625" style="370" bestFit="1" customWidth="1"/>
    <col min="8966" max="8976" width="9.109375" style="370"/>
    <col min="8977" max="8977" width="10.109375" style="370" customWidth="1"/>
    <col min="8978" max="9216" width="9.109375" style="370"/>
    <col min="9217" max="9217" width="49.109375" style="370" customWidth="1"/>
    <col min="9218" max="9220" width="0" style="370" hidden="1" customWidth="1"/>
    <col min="9221" max="9221" width="10.44140625" style="370" bestFit="1" customWidth="1"/>
    <col min="9222" max="9232" width="9.109375" style="370"/>
    <col min="9233" max="9233" width="10.109375" style="370" customWidth="1"/>
    <col min="9234" max="9472" width="9.109375" style="370"/>
    <col min="9473" max="9473" width="49.109375" style="370" customWidth="1"/>
    <col min="9474" max="9476" width="0" style="370" hidden="1" customWidth="1"/>
    <col min="9477" max="9477" width="10.44140625" style="370" bestFit="1" customWidth="1"/>
    <col min="9478" max="9488" width="9.109375" style="370"/>
    <col min="9489" max="9489" width="10.109375" style="370" customWidth="1"/>
    <col min="9490" max="9728" width="9.109375" style="370"/>
    <col min="9729" max="9729" width="49.109375" style="370" customWidth="1"/>
    <col min="9730" max="9732" width="0" style="370" hidden="1" customWidth="1"/>
    <col min="9733" max="9733" width="10.44140625" style="370" bestFit="1" customWidth="1"/>
    <col min="9734" max="9744" width="9.109375" style="370"/>
    <col min="9745" max="9745" width="10.109375" style="370" customWidth="1"/>
    <col min="9746" max="9984" width="9.109375" style="370"/>
    <col min="9985" max="9985" width="49.109375" style="370" customWidth="1"/>
    <col min="9986" max="9988" width="0" style="370" hidden="1" customWidth="1"/>
    <col min="9989" max="9989" width="10.44140625" style="370" bestFit="1" customWidth="1"/>
    <col min="9990" max="10000" width="9.109375" style="370"/>
    <col min="10001" max="10001" width="10.109375" style="370" customWidth="1"/>
    <col min="10002" max="10240" width="9.109375" style="370"/>
    <col min="10241" max="10241" width="49.109375" style="370" customWidth="1"/>
    <col min="10242" max="10244" width="0" style="370" hidden="1" customWidth="1"/>
    <col min="10245" max="10245" width="10.44140625" style="370" bestFit="1" customWidth="1"/>
    <col min="10246" max="10256" width="9.109375" style="370"/>
    <col min="10257" max="10257" width="10.109375" style="370" customWidth="1"/>
    <col min="10258" max="10496" width="9.109375" style="370"/>
    <col min="10497" max="10497" width="49.109375" style="370" customWidth="1"/>
    <col min="10498" max="10500" width="0" style="370" hidden="1" customWidth="1"/>
    <col min="10501" max="10501" width="10.44140625" style="370" bestFit="1" customWidth="1"/>
    <col min="10502" max="10512" width="9.109375" style="370"/>
    <col min="10513" max="10513" width="10.109375" style="370" customWidth="1"/>
    <col min="10514" max="10752" width="9.109375" style="370"/>
    <col min="10753" max="10753" width="49.109375" style="370" customWidth="1"/>
    <col min="10754" max="10756" width="0" style="370" hidden="1" customWidth="1"/>
    <col min="10757" max="10757" width="10.44140625" style="370" bestFit="1" customWidth="1"/>
    <col min="10758" max="10768" width="9.109375" style="370"/>
    <col min="10769" max="10769" width="10.109375" style="370" customWidth="1"/>
    <col min="10770" max="11008" width="9.109375" style="370"/>
    <col min="11009" max="11009" width="49.109375" style="370" customWidth="1"/>
    <col min="11010" max="11012" width="0" style="370" hidden="1" customWidth="1"/>
    <col min="11013" max="11013" width="10.44140625" style="370" bestFit="1" customWidth="1"/>
    <col min="11014" max="11024" width="9.109375" style="370"/>
    <col min="11025" max="11025" width="10.109375" style="370" customWidth="1"/>
    <col min="11026" max="11264" width="9.109375" style="370"/>
    <col min="11265" max="11265" width="49.109375" style="370" customWidth="1"/>
    <col min="11266" max="11268" width="0" style="370" hidden="1" customWidth="1"/>
    <col min="11269" max="11269" width="10.44140625" style="370" bestFit="1" customWidth="1"/>
    <col min="11270" max="11280" width="9.109375" style="370"/>
    <col min="11281" max="11281" width="10.109375" style="370" customWidth="1"/>
    <col min="11282" max="11520" width="9.109375" style="370"/>
    <col min="11521" max="11521" width="49.109375" style="370" customWidth="1"/>
    <col min="11522" max="11524" width="0" style="370" hidden="1" customWidth="1"/>
    <col min="11525" max="11525" width="10.44140625" style="370" bestFit="1" customWidth="1"/>
    <col min="11526" max="11536" width="9.109375" style="370"/>
    <col min="11537" max="11537" width="10.109375" style="370" customWidth="1"/>
    <col min="11538" max="11776" width="9.109375" style="370"/>
    <col min="11777" max="11777" width="49.109375" style="370" customWidth="1"/>
    <col min="11778" max="11780" width="0" style="370" hidden="1" customWidth="1"/>
    <col min="11781" max="11781" width="10.44140625" style="370" bestFit="1" customWidth="1"/>
    <col min="11782" max="11792" width="9.109375" style="370"/>
    <col min="11793" max="11793" width="10.109375" style="370" customWidth="1"/>
    <col min="11794" max="12032" width="9.109375" style="370"/>
    <col min="12033" max="12033" width="49.109375" style="370" customWidth="1"/>
    <col min="12034" max="12036" width="0" style="370" hidden="1" customWidth="1"/>
    <col min="12037" max="12037" width="10.44140625" style="370" bestFit="1" customWidth="1"/>
    <col min="12038" max="12048" width="9.109375" style="370"/>
    <col min="12049" max="12049" width="10.109375" style="370" customWidth="1"/>
    <col min="12050" max="12288" width="9.109375" style="370"/>
    <col min="12289" max="12289" width="49.109375" style="370" customWidth="1"/>
    <col min="12290" max="12292" width="0" style="370" hidden="1" customWidth="1"/>
    <col min="12293" max="12293" width="10.44140625" style="370" bestFit="1" customWidth="1"/>
    <col min="12294" max="12304" width="9.109375" style="370"/>
    <col min="12305" max="12305" width="10.109375" style="370" customWidth="1"/>
    <col min="12306" max="12544" width="9.109375" style="370"/>
    <col min="12545" max="12545" width="49.109375" style="370" customWidth="1"/>
    <col min="12546" max="12548" width="0" style="370" hidden="1" customWidth="1"/>
    <col min="12549" max="12549" width="10.44140625" style="370" bestFit="1" customWidth="1"/>
    <col min="12550" max="12560" width="9.109375" style="370"/>
    <col min="12561" max="12561" width="10.109375" style="370" customWidth="1"/>
    <col min="12562" max="12800" width="9.109375" style="370"/>
    <col min="12801" max="12801" width="49.109375" style="370" customWidth="1"/>
    <col min="12802" max="12804" width="0" style="370" hidden="1" customWidth="1"/>
    <col min="12805" max="12805" width="10.44140625" style="370" bestFit="1" customWidth="1"/>
    <col min="12806" max="12816" width="9.109375" style="370"/>
    <col min="12817" max="12817" width="10.109375" style="370" customWidth="1"/>
    <col min="12818" max="13056" width="9.109375" style="370"/>
    <col min="13057" max="13057" width="49.109375" style="370" customWidth="1"/>
    <col min="13058" max="13060" width="0" style="370" hidden="1" customWidth="1"/>
    <col min="13061" max="13061" width="10.44140625" style="370" bestFit="1" customWidth="1"/>
    <col min="13062" max="13072" width="9.109375" style="370"/>
    <col min="13073" max="13073" width="10.109375" style="370" customWidth="1"/>
    <col min="13074" max="13312" width="9.109375" style="370"/>
    <col min="13313" max="13313" width="49.109375" style="370" customWidth="1"/>
    <col min="13314" max="13316" width="0" style="370" hidden="1" customWidth="1"/>
    <col min="13317" max="13317" width="10.44140625" style="370" bestFit="1" customWidth="1"/>
    <col min="13318" max="13328" width="9.109375" style="370"/>
    <col min="13329" max="13329" width="10.109375" style="370" customWidth="1"/>
    <col min="13330" max="13568" width="9.109375" style="370"/>
    <col min="13569" max="13569" width="49.109375" style="370" customWidth="1"/>
    <col min="13570" max="13572" width="0" style="370" hidden="1" customWidth="1"/>
    <col min="13573" max="13573" width="10.44140625" style="370" bestFit="1" customWidth="1"/>
    <col min="13574" max="13584" width="9.109375" style="370"/>
    <col min="13585" max="13585" width="10.109375" style="370" customWidth="1"/>
    <col min="13586" max="13824" width="9.109375" style="370"/>
    <col min="13825" max="13825" width="49.109375" style="370" customWidth="1"/>
    <col min="13826" max="13828" width="0" style="370" hidden="1" customWidth="1"/>
    <col min="13829" max="13829" width="10.44140625" style="370" bestFit="1" customWidth="1"/>
    <col min="13830" max="13840" width="9.109375" style="370"/>
    <col min="13841" max="13841" width="10.109375" style="370" customWidth="1"/>
    <col min="13842" max="14080" width="9.109375" style="370"/>
    <col min="14081" max="14081" width="49.109375" style="370" customWidth="1"/>
    <col min="14082" max="14084" width="0" style="370" hidden="1" customWidth="1"/>
    <col min="14085" max="14085" width="10.44140625" style="370" bestFit="1" customWidth="1"/>
    <col min="14086" max="14096" width="9.109375" style="370"/>
    <col min="14097" max="14097" width="10.109375" style="370" customWidth="1"/>
    <col min="14098" max="14336" width="9.109375" style="370"/>
    <col min="14337" max="14337" width="49.109375" style="370" customWidth="1"/>
    <col min="14338" max="14340" width="0" style="370" hidden="1" customWidth="1"/>
    <col min="14341" max="14341" width="10.44140625" style="370" bestFit="1" customWidth="1"/>
    <col min="14342" max="14352" width="9.109375" style="370"/>
    <col min="14353" max="14353" width="10.109375" style="370" customWidth="1"/>
    <col min="14354" max="14592" width="9.109375" style="370"/>
    <col min="14593" max="14593" width="49.109375" style="370" customWidth="1"/>
    <col min="14594" max="14596" width="0" style="370" hidden="1" customWidth="1"/>
    <col min="14597" max="14597" width="10.44140625" style="370" bestFit="1" customWidth="1"/>
    <col min="14598" max="14608" width="9.109375" style="370"/>
    <col min="14609" max="14609" width="10.109375" style="370" customWidth="1"/>
    <col min="14610" max="14848" width="9.109375" style="370"/>
    <col min="14849" max="14849" width="49.109375" style="370" customWidth="1"/>
    <col min="14850" max="14852" width="0" style="370" hidden="1" customWidth="1"/>
    <col min="14853" max="14853" width="10.44140625" style="370" bestFit="1" customWidth="1"/>
    <col min="14854" max="14864" width="9.109375" style="370"/>
    <col min="14865" max="14865" width="10.109375" style="370" customWidth="1"/>
    <col min="14866" max="15104" width="9.109375" style="370"/>
    <col min="15105" max="15105" width="49.109375" style="370" customWidth="1"/>
    <col min="15106" max="15108" width="0" style="370" hidden="1" customWidth="1"/>
    <col min="15109" max="15109" width="10.44140625" style="370" bestFit="1" customWidth="1"/>
    <col min="15110" max="15120" width="9.109375" style="370"/>
    <col min="15121" max="15121" width="10.109375" style="370" customWidth="1"/>
    <col min="15122" max="15360" width="9.109375" style="370"/>
    <col min="15361" max="15361" width="49.109375" style="370" customWidth="1"/>
    <col min="15362" max="15364" width="0" style="370" hidden="1" customWidth="1"/>
    <col min="15365" max="15365" width="10.44140625" style="370" bestFit="1" customWidth="1"/>
    <col min="15366" max="15376" width="9.109375" style="370"/>
    <col min="15377" max="15377" width="10.109375" style="370" customWidth="1"/>
    <col min="15378" max="15616" width="9.109375" style="370"/>
    <col min="15617" max="15617" width="49.109375" style="370" customWidth="1"/>
    <col min="15618" max="15620" width="0" style="370" hidden="1" customWidth="1"/>
    <col min="15621" max="15621" width="10.44140625" style="370" bestFit="1" customWidth="1"/>
    <col min="15622" max="15632" width="9.109375" style="370"/>
    <col min="15633" max="15633" width="10.109375" style="370" customWidth="1"/>
    <col min="15634" max="15872" width="9.109375" style="370"/>
    <col min="15873" max="15873" width="49.109375" style="370" customWidth="1"/>
    <col min="15874" max="15876" width="0" style="370" hidden="1" customWidth="1"/>
    <col min="15877" max="15877" width="10.44140625" style="370" bestFit="1" customWidth="1"/>
    <col min="15878" max="15888" width="9.109375" style="370"/>
    <col min="15889" max="15889" width="10.109375" style="370" customWidth="1"/>
    <col min="15890" max="16128" width="9.109375" style="370"/>
    <col min="16129" max="16129" width="49.109375" style="370" customWidth="1"/>
    <col min="16130" max="16132" width="0" style="370" hidden="1" customWidth="1"/>
    <col min="16133" max="16133" width="10.44140625" style="370" bestFit="1" customWidth="1"/>
    <col min="16134" max="16144" width="9.109375" style="370"/>
    <col min="16145" max="16145" width="10.109375" style="370" customWidth="1"/>
    <col min="16146" max="16384" width="9.109375" style="370"/>
  </cols>
  <sheetData>
    <row r="1" spans="1:17" ht="17.399999999999999" x14ac:dyDescent="0.3">
      <c r="A1" s="335" t="s">
        <v>429</v>
      </c>
      <c r="B1" s="335"/>
      <c r="C1" s="336"/>
      <c r="D1" s="336"/>
      <c r="E1" s="336"/>
      <c r="F1" s="336"/>
      <c r="G1" s="336"/>
      <c r="H1" s="336"/>
      <c r="I1" s="336"/>
      <c r="J1" s="336"/>
      <c r="K1" s="336"/>
      <c r="L1" s="336"/>
      <c r="M1" s="336"/>
      <c r="N1" s="336"/>
      <c r="O1" s="336"/>
      <c r="P1" s="336"/>
    </row>
    <row r="2" spans="1:17" x14ac:dyDescent="0.25">
      <c r="A2" s="338" t="s">
        <v>430</v>
      </c>
      <c r="B2" s="338"/>
      <c r="C2" s="336"/>
      <c r="D2" s="336"/>
      <c r="E2" s="336"/>
      <c r="F2" s="336"/>
      <c r="G2" s="336"/>
      <c r="H2" s="336"/>
      <c r="I2" s="336"/>
      <c r="J2" s="336"/>
      <c r="K2" s="336"/>
      <c r="L2" s="336"/>
      <c r="M2" s="336"/>
      <c r="N2" s="336"/>
      <c r="O2" s="336"/>
      <c r="P2" s="336"/>
    </row>
    <row r="3" spans="1:17" x14ac:dyDescent="0.25">
      <c r="A3" s="336"/>
      <c r="B3" s="336"/>
      <c r="C3" s="336"/>
      <c r="D3" s="336"/>
      <c r="E3" s="336"/>
      <c r="F3" s="336"/>
      <c r="G3" s="336"/>
      <c r="H3" s="336"/>
      <c r="I3" s="336"/>
      <c r="J3" s="336"/>
      <c r="K3" s="336"/>
      <c r="L3" s="336"/>
      <c r="M3" s="336"/>
      <c r="N3" s="336"/>
      <c r="O3" s="336"/>
      <c r="P3" s="336"/>
    </row>
    <row r="4" spans="1:17" x14ac:dyDescent="0.25">
      <c r="A4" s="338" t="s">
        <v>711</v>
      </c>
      <c r="B4" s="338"/>
      <c r="C4" s="336"/>
      <c r="D4" s="339"/>
      <c r="E4" s="338" t="s">
        <v>431</v>
      </c>
      <c r="F4" s="338"/>
      <c r="G4" s="338"/>
      <c r="H4" s="338"/>
      <c r="I4" s="338"/>
      <c r="J4" s="338"/>
      <c r="K4" s="338"/>
      <c r="L4" s="338"/>
      <c r="M4" s="338"/>
      <c r="N4" s="338"/>
      <c r="O4" s="338"/>
      <c r="P4" s="338"/>
      <c r="Q4" s="371" t="s">
        <v>712</v>
      </c>
    </row>
    <row r="5" spans="1:17" x14ac:dyDescent="0.25">
      <c r="A5" s="338"/>
      <c r="B5" s="338"/>
      <c r="C5" s="336"/>
      <c r="D5" s="339"/>
      <c r="E5" s="336"/>
      <c r="F5" s="336"/>
      <c r="G5" s="336"/>
      <c r="H5" s="336"/>
      <c r="I5" s="336"/>
      <c r="J5" s="336"/>
      <c r="K5" s="336"/>
      <c r="L5" s="336"/>
      <c r="M5" s="336"/>
      <c r="N5" s="336"/>
      <c r="O5" s="336"/>
      <c r="P5" s="336"/>
    </row>
    <row r="6" spans="1:17" x14ac:dyDescent="0.25">
      <c r="A6" s="340" t="s">
        <v>432</v>
      </c>
      <c r="B6" s="337"/>
      <c r="C6" s="337"/>
      <c r="D6" s="339"/>
      <c r="E6" s="341">
        <f t="shared" ref="E6:Q6" si="0">IF(E18=0,"-",E28/E18)</f>
        <v>0.95081463565135838</v>
      </c>
      <c r="F6" s="341">
        <f t="shared" si="0"/>
        <v>0.96369831147638418</v>
      </c>
      <c r="G6" s="341">
        <f t="shared" si="0"/>
        <v>0.96837182198824412</v>
      </c>
      <c r="H6" s="341">
        <f t="shared" si="0"/>
        <v>0.96830994870496245</v>
      </c>
      <c r="I6" s="341">
        <f t="shared" si="0"/>
        <v>0.97227302655297287</v>
      </c>
      <c r="J6" s="341">
        <f t="shared" si="0"/>
        <v>0.97535039907268561</v>
      </c>
      <c r="K6" s="341">
        <f t="shared" si="0"/>
        <v>0.97783205339214629</v>
      </c>
      <c r="L6" s="341">
        <f t="shared" si="0"/>
        <v>0.98006365829995623</v>
      </c>
      <c r="M6" s="341">
        <f t="shared" si="0"/>
        <v>0.98153229648030682</v>
      </c>
      <c r="N6" s="341">
        <f t="shared" si="0"/>
        <v>0.98294718298958361</v>
      </c>
      <c r="O6" s="341">
        <f t="shared" si="0"/>
        <v>0.98410464542088694</v>
      </c>
      <c r="P6" s="341">
        <f t="shared" si="0"/>
        <v>0.98506755874422314</v>
      </c>
      <c r="Q6" s="341">
        <f t="shared" si="0"/>
        <v>0.97778467987996809</v>
      </c>
    </row>
    <row r="7" spans="1:17" x14ac:dyDescent="0.25">
      <c r="A7" s="342" t="s">
        <v>433</v>
      </c>
      <c r="B7" s="337"/>
      <c r="C7" s="337"/>
      <c r="D7" s="339"/>
      <c r="E7" s="343">
        <f t="shared" ref="E7:Q7" si="1">IF(E18=0,"-",E83/E18)</f>
        <v>0.74158869020062168</v>
      </c>
      <c r="F7" s="343">
        <f t="shared" si="1"/>
        <v>0.8045883737663978</v>
      </c>
      <c r="G7" s="343">
        <f t="shared" si="1"/>
        <v>0.83591618049576544</v>
      </c>
      <c r="H7" s="343">
        <f t="shared" si="1"/>
        <v>0.84912963055116297</v>
      </c>
      <c r="I7" s="343">
        <f t="shared" si="1"/>
        <v>0.86219924879845244</v>
      </c>
      <c r="J7" s="343">
        <f t="shared" si="1"/>
        <v>0.87713964635203712</v>
      </c>
      <c r="K7" s="343">
        <f t="shared" si="1"/>
        <v>0.88917128920944322</v>
      </c>
      <c r="L7" s="343">
        <f t="shared" si="1"/>
        <v>0.90032820415973613</v>
      </c>
      <c r="M7" s="343">
        <f t="shared" si="1"/>
        <v>0.90875622673128287</v>
      </c>
      <c r="N7" s="343">
        <f t="shared" si="1"/>
        <v>0.91574678642462837</v>
      </c>
      <c r="O7" s="343">
        <f t="shared" si="1"/>
        <v>0.92146548553284591</v>
      </c>
      <c r="P7" s="343">
        <f t="shared" si="1"/>
        <v>0.92622297174970136</v>
      </c>
      <c r="Q7" s="343">
        <f t="shared" si="1"/>
        <v>0.88870306764686369</v>
      </c>
    </row>
    <row r="8" spans="1:17" x14ac:dyDescent="0.25">
      <c r="A8" s="336"/>
      <c r="B8" s="336"/>
      <c r="C8" s="336"/>
      <c r="D8" s="336"/>
      <c r="E8" s="336"/>
      <c r="F8" s="336"/>
      <c r="G8" s="336"/>
      <c r="H8" s="336"/>
      <c r="I8" s="336"/>
      <c r="J8" s="336"/>
      <c r="K8" s="336"/>
      <c r="L8" s="336"/>
      <c r="M8" s="336"/>
      <c r="N8" s="336"/>
      <c r="O8" s="336"/>
      <c r="P8" s="336"/>
      <c r="Q8" s="336"/>
    </row>
    <row r="9" spans="1:17" x14ac:dyDescent="0.25">
      <c r="A9" s="344"/>
      <c r="B9" s="344"/>
      <c r="C9" s="345" t="s">
        <v>434</v>
      </c>
      <c r="D9" s="346" t="s">
        <v>435</v>
      </c>
      <c r="E9" s="376" t="s">
        <v>459</v>
      </c>
      <c r="F9" s="376" t="s">
        <v>460</v>
      </c>
      <c r="G9" s="376" t="s">
        <v>461</v>
      </c>
      <c r="H9" s="376" t="s">
        <v>462</v>
      </c>
      <c r="I9" s="376" t="s">
        <v>463</v>
      </c>
      <c r="J9" s="376" t="s">
        <v>464</v>
      </c>
      <c r="K9" s="376" t="s">
        <v>465</v>
      </c>
      <c r="L9" s="376" t="s">
        <v>466</v>
      </c>
      <c r="M9" s="376" t="s">
        <v>467</v>
      </c>
      <c r="N9" s="376" t="s">
        <v>468</v>
      </c>
      <c r="O9" s="376" t="s">
        <v>469</v>
      </c>
      <c r="P9" s="376" t="s">
        <v>470</v>
      </c>
      <c r="Q9" s="376">
        <v>2013</v>
      </c>
    </row>
    <row r="10" spans="1:17" hidden="1" x14ac:dyDescent="0.25">
      <c r="A10" s="397" t="s">
        <v>713</v>
      </c>
      <c r="B10" s="347"/>
      <c r="C10" s="348"/>
      <c r="D10" s="349"/>
      <c r="E10" s="370">
        <v>1094500</v>
      </c>
      <c r="F10" s="370">
        <v>1094500</v>
      </c>
      <c r="G10" s="370">
        <v>1094500</v>
      </c>
      <c r="H10" s="370">
        <v>1094500</v>
      </c>
      <c r="I10" s="370">
        <v>1094500</v>
      </c>
      <c r="J10" s="370">
        <v>1094500</v>
      </c>
      <c r="K10" s="370">
        <v>1294500</v>
      </c>
      <c r="L10" s="370">
        <v>1294500</v>
      </c>
      <c r="M10" s="370">
        <v>1294500</v>
      </c>
      <c r="N10" s="370">
        <v>1294500</v>
      </c>
      <c r="O10" s="370">
        <v>1294500</v>
      </c>
      <c r="P10" s="370">
        <v>1294500</v>
      </c>
      <c r="Q10" s="349"/>
    </row>
    <row r="11" spans="1:17" ht="20.399999999999999" hidden="1" x14ac:dyDescent="0.25">
      <c r="A11" s="398" t="s">
        <v>714</v>
      </c>
      <c r="C11" s="399"/>
      <c r="D11" s="400"/>
      <c r="E11" s="401">
        <f>0.12*E10</f>
        <v>131340</v>
      </c>
      <c r="F11" s="401">
        <f t="shared" ref="F11:P11" si="2">0.12*F10</f>
        <v>131340</v>
      </c>
      <c r="G11" s="401">
        <f t="shared" si="2"/>
        <v>131340</v>
      </c>
      <c r="H11" s="401">
        <f t="shared" si="2"/>
        <v>131340</v>
      </c>
      <c r="I11" s="401">
        <f t="shared" si="2"/>
        <v>131340</v>
      </c>
      <c r="J11" s="401">
        <f t="shared" si="2"/>
        <v>131340</v>
      </c>
      <c r="K11" s="401">
        <f t="shared" si="2"/>
        <v>155340</v>
      </c>
      <c r="L11" s="401">
        <f t="shared" si="2"/>
        <v>155340</v>
      </c>
      <c r="M11" s="401">
        <f t="shared" si="2"/>
        <v>155340</v>
      </c>
      <c r="N11" s="401">
        <f t="shared" si="2"/>
        <v>155340</v>
      </c>
      <c r="O11" s="401">
        <f t="shared" si="2"/>
        <v>155340</v>
      </c>
      <c r="P11" s="401">
        <f t="shared" si="2"/>
        <v>155340</v>
      </c>
      <c r="Q11" s="349"/>
    </row>
    <row r="12" spans="1:17" x14ac:dyDescent="0.25">
      <c r="A12" s="350" t="s">
        <v>363</v>
      </c>
      <c r="B12" s="350"/>
      <c r="C12" s="351"/>
      <c r="D12" s="351"/>
      <c r="E12" s="351"/>
      <c r="F12" s="351"/>
      <c r="G12" s="351"/>
      <c r="H12" s="351"/>
      <c r="I12" s="351"/>
      <c r="J12" s="351"/>
      <c r="K12" s="351"/>
      <c r="L12" s="351"/>
      <c r="M12" s="351"/>
      <c r="N12" s="351"/>
      <c r="O12" s="351"/>
      <c r="P12" s="351"/>
      <c r="Q12" s="351"/>
    </row>
    <row r="13" spans="1:17" x14ac:dyDescent="0.25">
      <c r="A13" s="465" t="s">
        <v>364</v>
      </c>
      <c r="B13" s="352"/>
      <c r="C13" s="353"/>
      <c r="D13" s="353"/>
      <c r="E13" s="390">
        <v>172.31399999999999</v>
      </c>
      <c r="F13" s="390">
        <f>E13*0.88+1.27*18</f>
        <v>174.49631999999997</v>
      </c>
      <c r="G13" s="390">
        <f t="shared" ref="G13:P13" si="3">F13*0.88+1.27*18</f>
        <v>176.41676159999997</v>
      </c>
      <c r="H13" s="390">
        <f t="shared" si="3"/>
        <v>178.10675020799999</v>
      </c>
      <c r="I13" s="390">
        <f t="shared" si="3"/>
        <v>179.59394018303999</v>
      </c>
      <c r="J13" s="390">
        <f t="shared" si="3"/>
        <v>180.9026673610752</v>
      </c>
      <c r="K13" s="390">
        <f t="shared" si="3"/>
        <v>182.05434727774616</v>
      </c>
      <c r="L13" s="390">
        <f t="shared" si="3"/>
        <v>183.06782560441661</v>
      </c>
      <c r="M13" s="390">
        <f t="shared" si="3"/>
        <v>183.95968653188663</v>
      </c>
      <c r="N13" s="390">
        <f t="shared" si="3"/>
        <v>184.74452414806024</v>
      </c>
      <c r="O13" s="390">
        <f t="shared" si="3"/>
        <v>185.435181250293</v>
      </c>
      <c r="P13" s="390">
        <f t="shared" si="3"/>
        <v>186.04295950025784</v>
      </c>
      <c r="Q13" s="390">
        <f>SUM(E13:P13)</f>
        <v>2167.1349636647756</v>
      </c>
    </row>
    <row r="14" spans="1:17" x14ac:dyDescent="0.25">
      <c r="A14" s="465" t="s">
        <v>367</v>
      </c>
      <c r="B14" s="352">
        <v>1483</v>
      </c>
      <c r="C14" s="353"/>
      <c r="D14" s="353"/>
      <c r="E14" s="390">
        <f>(B14*0.95)+(E10/1000)</f>
        <v>2503.35</v>
      </c>
      <c r="F14" s="390">
        <f>(E14*0.95)+(F10/1000)</f>
        <v>3472.6824999999999</v>
      </c>
      <c r="G14" s="390">
        <f t="shared" ref="G14:P14" si="4">(F14*0.95)+(G10/1000)</f>
        <v>4393.5483750000003</v>
      </c>
      <c r="H14" s="390">
        <f t="shared" si="4"/>
        <v>5268.3709562499998</v>
      </c>
      <c r="I14" s="390">
        <f t="shared" si="4"/>
        <v>6099.4524084374998</v>
      </c>
      <c r="J14" s="390">
        <f t="shared" si="4"/>
        <v>6888.9797880156248</v>
      </c>
      <c r="K14" s="390">
        <f t="shared" si="4"/>
        <v>7839.0307986148437</v>
      </c>
      <c r="L14" s="390">
        <f t="shared" si="4"/>
        <v>8741.5792586841017</v>
      </c>
      <c r="M14" s="390">
        <f t="shared" si="4"/>
        <v>9599.0002957498964</v>
      </c>
      <c r="N14" s="390">
        <f t="shared" si="4"/>
        <v>10413.550280962401</v>
      </c>
      <c r="O14" s="390">
        <f t="shared" si="4"/>
        <v>11187.372766914281</v>
      </c>
      <c r="P14" s="390">
        <f t="shared" si="4"/>
        <v>11922.504128568566</v>
      </c>
      <c r="Q14" s="390">
        <f>SUM(E14:P14)</f>
        <v>88329.421557197202</v>
      </c>
    </row>
    <row r="15" spans="1:17" x14ac:dyDescent="0.25">
      <c r="A15" s="465" t="s">
        <v>369</v>
      </c>
      <c r="B15" s="352"/>
      <c r="C15" s="353"/>
      <c r="D15" s="353"/>
      <c r="E15" s="390">
        <f>'Financials-Hardware'!AB16/1000</f>
        <v>62.383000000000003</v>
      </c>
      <c r="F15" s="390">
        <f>'Financials-Hardware'!AC16/1000</f>
        <v>63.899000000000001</v>
      </c>
      <c r="G15" s="390">
        <f>'Financials-Hardware'!AD16/1000</f>
        <v>61.209000000000003</v>
      </c>
      <c r="H15" s="390">
        <f>'Financials-Hardware'!AE16/1000</f>
        <v>63.273000000000003</v>
      </c>
      <c r="I15" s="390">
        <f>'Financials-Hardware'!AF16/1000</f>
        <v>67.382000000000005</v>
      </c>
      <c r="J15" s="390">
        <f>'Financials-Hardware'!AG16/1000</f>
        <v>69.364000000000004</v>
      </c>
      <c r="K15" s="390">
        <f>'Financials-Hardware'!AH16/1000</f>
        <v>72.95</v>
      </c>
      <c r="L15" s="390">
        <f>'Financials-Hardware'!AI16/1000</f>
        <v>76.632999999999996</v>
      </c>
      <c r="M15" s="390">
        <f>'Financials-Hardware'!AJ16/1000</f>
        <v>80.129000000000005</v>
      </c>
      <c r="N15" s="390">
        <f>'Financials-Hardware'!AK16/1000</f>
        <v>84.108999999999995</v>
      </c>
      <c r="O15" s="390">
        <f>'Financials-Hardware'!AL16/1000</f>
        <v>88.355000000000004</v>
      </c>
      <c r="P15" s="390">
        <f>'Financials-Hardware'!AM16/1000</f>
        <v>92.478999999999999</v>
      </c>
      <c r="Q15" s="390">
        <f>SUM(E15:P15)</f>
        <v>882.16500000000008</v>
      </c>
    </row>
    <row r="16" spans="1:17" x14ac:dyDescent="0.25">
      <c r="A16" s="465" t="s">
        <v>372</v>
      </c>
      <c r="B16" s="402">
        <v>177.96</v>
      </c>
      <c r="C16" s="353"/>
      <c r="D16" s="353"/>
      <c r="E16" s="390">
        <f>(B16*0.95)+(E11/1000)</f>
        <v>300.40200000000004</v>
      </c>
      <c r="F16" s="390">
        <f>(E16*0.95)+(F11/1000)</f>
        <v>416.72190000000001</v>
      </c>
      <c r="G16" s="390">
        <f t="shared" ref="G16:P16" si="5">(F16*0.95)+(G11/1000)</f>
        <v>527.22580500000004</v>
      </c>
      <c r="H16" s="390">
        <f t="shared" si="5"/>
        <v>632.20451475000004</v>
      </c>
      <c r="I16" s="390">
        <f t="shared" si="5"/>
        <v>731.93428901250002</v>
      </c>
      <c r="J16" s="390">
        <f t="shared" si="5"/>
        <v>826.67757456187496</v>
      </c>
      <c r="K16" s="390">
        <f t="shared" si="5"/>
        <v>940.68369583378126</v>
      </c>
      <c r="L16" s="391">
        <f t="shared" si="5"/>
        <v>1048.9895110420921</v>
      </c>
      <c r="M16" s="391">
        <f t="shared" si="5"/>
        <v>1151.8800354899874</v>
      </c>
      <c r="N16" s="391">
        <f t="shared" si="5"/>
        <v>1249.6260337154879</v>
      </c>
      <c r="O16" s="391">
        <f t="shared" si="5"/>
        <v>1342.4847320297133</v>
      </c>
      <c r="P16" s="391">
        <f t="shared" si="5"/>
        <v>1430.7004954282274</v>
      </c>
      <c r="Q16" s="390">
        <f>SUM(E16:P16)</f>
        <v>10599.530586863664</v>
      </c>
    </row>
    <row r="17" spans="1:17" x14ac:dyDescent="0.25">
      <c r="A17" s="465" t="s">
        <v>3</v>
      </c>
      <c r="B17" s="352"/>
      <c r="C17" s="353"/>
      <c r="D17" s="353"/>
      <c r="E17" s="403">
        <v>30.96</v>
      </c>
      <c r="F17" s="403">
        <v>30.96</v>
      </c>
      <c r="G17" s="403">
        <v>30.96</v>
      </c>
      <c r="H17" s="403">
        <v>30.96</v>
      </c>
      <c r="I17" s="403">
        <v>30.96</v>
      </c>
      <c r="J17" s="403">
        <v>30.96</v>
      </c>
      <c r="K17" s="403">
        <v>37.840000000000003</v>
      </c>
      <c r="L17" s="404">
        <v>37.840000000000003</v>
      </c>
      <c r="M17" s="404">
        <v>37.840000000000003</v>
      </c>
      <c r="N17" s="404">
        <v>37.840000000000003</v>
      </c>
      <c r="O17" s="404">
        <v>37.840000000000003</v>
      </c>
      <c r="P17" s="404">
        <v>37.840000000000003</v>
      </c>
      <c r="Q17" s="395">
        <f>SUM(E17:P17)</f>
        <v>412.80000000000018</v>
      </c>
    </row>
    <row r="18" spans="1:17" x14ac:dyDescent="0.25">
      <c r="A18" s="355" t="s">
        <v>436</v>
      </c>
      <c r="B18" s="355"/>
      <c r="C18" s="356">
        <f>SUM(C13:C17)</f>
        <v>0</v>
      </c>
      <c r="D18" s="356">
        <f>SUM(D13:D17)</f>
        <v>0</v>
      </c>
      <c r="E18" s="392">
        <f>SUM(E13:E17)</f>
        <v>3069.4089999999997</v>
      </c>
      <c r="F18" s="392">
        <f t="shared" ref="F18:P18" si="6">SUM(F13:F17)</f>
        <v>4158.75972</v>
      </c>
      <c r="G18" s="392">
        <f t="shared" si="6"/>
        <v>5189.3599415999997</v>
      </c>
      <c r="H18" s="392">
        <f t="shared" si="6"/>
        <v>6172.9152212079998</v>
      </c>
      <c r="I18" s="392">
        <f t="shared" si="6"/>
        <v>7109.3226376330394</v>
      </c>
      <c r="J18" s="392">
        <f t="shared" si="6"/>
        <v>7996.8840299385747</v>
      </c>
      <c r="K18" s="392">
        <f t="shared" si="6"/>
        <v>9072.5588417263716</v>
      </c>
      <c r="L18" s="405">
        <f t="shared" si="6"/>
        <v>10088.10959533061</v>
      </c>
      <c r="M18" s="405">
        <f t="shared" si="6"/>
        <v>11052.809017771771</v>
      </c>
      <c r="N18" s="405">
        <f t="shared" si="6"/>
        <v>11969.869838825949</v>
      </c>
      <c r="O18" s="405">
        <f t="shared" si="6"/>
        <v>12841.487680194288</v>
      </c>
      <c r="P18" s="405">
        <f t="shared" si="6"/>
        <v>13669.56658349705</v>
      </c>
      <c r="Q18" s="392">
        <f>SUM(Q13:Q17)</f>
        <v>102391.05210772564</v>
      </c>
    </row>
    <row r="19" spans="1:17" x14ac:dyDescent="0.25">
      <c r="A19" s="357"/>
      <c r="B19" s="357"/>
      <c r="C19" s="358"/>
      <c r="D19" s="358"/>
      <c r="E19" s="358"/>
      <c r="F19" s="358"/>
      <c r="G19" s="358"/>
      <c r="H19" s="358"/>
      <c r="I19" s="358"/>
      <c r="J19" s="358"/>
      <c r="K19" s="358"/>
      <c r="L19" s="358"/>
      <c r="M19" s="358"/>
      <c r="N19" s="358"/>
      <c r="O19" s="358"/>
      <c r="P19" s="358"/>
      <c r="Q19" s="358"/>
    </row>
    <row r="20" spans="1:17" x14ac:dyDescent="0.25">
      <c r="A20" s="350" t="s">
        <v>377</v>
      </c>
      <c r="B20" s="350"/>
      <c r="C20" s="358"/>
      <c r="D20" s="358"/>
      <c r="E20" s="358"/>
      <c r="F20" s="358"/>
      <c r="G20" s="358"/>
      <c r="H20" s="358"/>
      <c r="I20" s="358"/>
      <c r="J20" s="358"/>
      <c r="K20" s="358"/>
      <c r="L20" s="358"/>
      <c r="M20" s="358"/>
      <c r="N20" s="358"/>
      <c r="O20" s="358"/>
      <c r="P20" s="358"/>
      <c r="Q20" s="358"/>
    </row>
    <row r="21" spans="1:17" x14ac:dyDescent="0.25">
      <c r="A21" s="465" t="s">
        <v>746</v>
      </c>
      <c r="B21" s="352"/>
      <c r="C21" s="353"/>
      <c r="D21" s="353"/>
      <c r="E21" s="390">
        <v>76.97</v>
      </c>
      <c r="F21" s="390">
        <v>76.97</v>
      </c>
      <c r="G21" s="390">
        <v>93.63</v>
      </c>
      <c r="H21" s="406">
        <v>118.62</v>
      </c>
      <c r="I21" s="407">
        <v>118.62</v>
      </c>
      <c r="J21" s="407">
        <v>118.62</v>
      </c>
      <c r="K21" s="407">
        <v>118.62</v>
      </c>
      <c r="L21" s="407">
        <v>118.62</v>
      </c>
      <c r="M21" s="407">
        <v>118.62</v>
      </c>
      <c r="N21" s="407">
        <v>118.62</v>
      </c>
      <c r="O21" s="407">
        <v>118.62</v>
      </c>
      <c r="P21" s="407">
        <v>118.62</v>
      </c>
      <c r="Q21" s="395">
        <f>SUM(E21:P21)</f>
        <v>1315.15</v>
      </c>
    </row>
    <row r="22" spans="1:17" x14ac:dyDescent="0.25">
      <c r="A22" s="465" t="s">
        <v>710</v>
      </c>
      <c r="B22" s="352"/>
      <c r="C22" s="353"/>
      <c r="D22" s="353"/>
      <c r="E22" s="390">
        <v>18</v>
      </c>
      <c r="F22" s="390">
        <v>18</v>
      </c>
      <c r="G22" s="390">
        <v>14.5</v>
      </c>
      <c r="H22" s="390">
        <v>14.5</v>
      </c>
      <c r="I22" s="388">
        <v>16</v>
      </c>
      <c r="J22" s="388">
        <v>16</v>
      </c>
      <c r="K22" s="388">
        <v>20</v>
      </c>
      <c r="L22" s="388">
        <v>20</v>
      </c>
      <c r="M22" s="388">
        <v>20</v>
      </c>
      <c r="N22" s="388">
        <v>20</v>
      </c>
      <c r="O22" s="388">
        <v>20</v>
      </c>
      <c r="P22" s="388">
        <v>20</v>
      </c>
      <c r="Q22" s="390">
        <f>SUM(E22:P22)</f>
        <v>217</v>
      </c>
    </row>
    <row r="23" spans="1:17" ht="20.399999999999999" x14ac:dyDescent="0.25">
      <c r="A23" s="465" t="s">
        <v>381</v>
      </c>
      <c r="B23" s="352"/>
      <c r="C23" s="353"/>
      <c r="D23" s="353"/>
      <c r="E23" s="390">
        <v>20</v>
      </c>
      <c r="F23" s="390">
        <v>20</v>
      </c>
      <c r="G23" s="390">
        <v>20</v>
      </c>
      <c r="H23" s="390">
        <v>24</v>
      </c>
      <c r="I23" s="390">
        <v>24</v>
      </c>
      <c r="J23" s="390">
        <v>24</v>
      </c>
      <c r="K23" s="390">
        <v>24</v>
      </c>
      <c r="L23" s="390">
        <v>24</v>
      </c>
      <c r="M23" s="390">
        <v>27</v>
      </c>
      <c r="N23" s="390">
        <v>27</v>
      </c>
      <c r="O23" s="390">
        <v>27</v>
      </c>
      <c r="P23" s="390">
        <v>27</v>
      </c>
      <c r="Q23" s="390">
        <f>SUM(E23:P23)</f>
        <v>288</v>
      </c>
    </row>
    <row r="24" spans="1:17" x14ac:dyDescent="0.25">
      <c r="A24" s="465" t="s">
        <v>383</v>
      </c>
      <c r="B24" s="352"/>
      <c r="C24" s="353"/>
      <c r="D24" s="353"/>
      <c r="E24" s="390">
        <v>26</v>
      </c>
      <c r="F24" s="390">
        <v>26</v>
      </c>
      <c r="G24" s="390">
        <v>26</v>
      </c>
      <c r="H24" s="390">
        <v>26</v>
      </c>
      <c r="I24" s="390">
        <v>26</v>
      </c>
      <c r="J24" s="390">
        <v>26</v>
      </c>
      <c r="K24" s="390">
        <v>26</v>
      </c>
      <c r="L24" s="390">
        <v>26</v>
      </c>
      <c r="M24" s="390">
        <v>26</v>
      </c>
      <c r="N24" s="390">
        <v>26</v>
      </c>
      <c r="O24" s="390">
        <v>26</v>
      </c>
      <c r="P24" s="390">
        <v>26</v>
      </c>
      <c r="Q24" s="390">
        <f>SUM(E24:P24)</f>
        <v>312</v>
      </c>
    </row>
    <row r="25" spans="1:17" x14ac:dyDescent="0.25">
      <c r="A25" s="465" t="s">
        <v>385</v>
      </c>
      <c r="B25" s="359"/>
      <c r="C25" s="354"/>
      <c r="D25" s="354"/>
      <c r="E25" s="391">
        <v>10</v>
      </c>
      <c r="F25" s="391">
        <v>10</v>
      </c>
      <c r="G25" s="391">
        <v>10</v>
      </c>
      <c r="H25" s="391">
        <v>12.5</v>
      </c>
      <c r="I25" s="391">
        <v>12.5</v>
      </c>
      <c r="J25" s="391">
        <v>12.5</v>
      </c>
      <c r="K25" s="391">
        <v>12.5</v>
      </c>
      <c r="L25" s="391">
        <v>12.5</v>
      </c>
      <c r="M25" s="391">
        <v>12.5</v>
      </c>
      <c r="N25" s="391">
        <v>12.5</v>
      </c>
      <c r="O25" s="391">
        <v>12.5</v>
      </c>
      <c r="P25" s="391">
        <v>12.5</v>
      </c>
      <c r="Q25" s="390">
        <f>SUM(E25:P25)</f>
        <v>142.5</v>
      </c>
    </row>
    <row r="26" spans="1:17" s="387" customFormat="1" x14ac:dyDescent="0.25">
      <c r="A26" s="355" t="s">
        <v>437</v>
      </c>
      <c r="B26" s="355"/>
      <c r="C26" s="361">
        <f t="shared" ref="C26:Q26" si="7">SUM(C21:C25)</f>
        <v>0</v>
      </c>
      <c r="D26" s="361">
        <f t="shared" si="7"/>
        <v>0</v>
      </c>
      <c r="E26" s="392">
        <f t="shared" si="7"/>
        <v>150.97</v>
      </c>
      <c r="F26" s="392">
        <f t="shared" si="7"/>
        <v>150.97</v>
      </c>
      <c r="G26" s="392">
        <f t="shared" si="7"/>
        <v>164.13</v>
      </c>
      <c r="H26" s="392">
        <f t="shared" si="7"/>
        <v>195.62</v>
      </c>
      <c r="I26" s="392">
        <f t="shared" si="7"/>
        <v>197.12</v>
      </c>
      <c r="J26" s="392">
        <f t="shared" si="7"/>
        <v>197.12</v>
      </c>
      <c r="K26" s="392">
        <f t="shared" si="7"/>
        <v>201.12</v>
      </c>
      <c r="L26" s="392">
        <f t="shared" si="7"/>
        <v>201.12</v>
      </c>
      <c r="M26" s="392">
        <f t="shared" si="7"/>
        <v>204.12</v>
      </c>
      <c r="N26" s="392">
        <f t="shared" si="7"/>
        <v>204.12</v>
      </c>
      <c r="O26" s="392">
        <f t="shared" si="7"/>
        <v>204.12</v>
      </c>
      <c r="P26" s="392">
        <f t="shared" si="7"/>
        <v>204.12</v>
      </c>
      <c r="Q26" s="392">
        <f t="shared" si="7"/>
        <v>2274.65</v>
      </c>
    </row>
    <row r="27" spans="1:17" x14ac:dyDescent="0.25">
      <c r="A27" s="357"/>
      <c r="B27" s="357"/>
      <c r="C27" s="358"/>
      <c r="D27" s="358"/>
      <c r="E27" s="383"/>
      <c r="F27" s="383"/>
      <c r="G27" s="383"/>
      <c r="H27" s="383"/>
      <c r="I27" s="383"/>
      <c r="J27" s="383"/>
      <c r="K27" s="383"/>
      <c r="L27" s="383"/>
      <c r="M27" s="383"/>
      <c r="N27" s="383"/>
      <c r="O27" s="383"/>
      <c r="P27" s="383"/>
      <c r="Q27" s="383"/>
    </row>
    <row r="28" spans="1:17" x14ac:dyDescent="0.25">
      <c r="A28" s="360" t="s">
        <v>438</v>
      </c>
      <c r="B28" s="360"/>
      <c r="C28" s="361">
        <f t="shared" ref="C28:P28" si="8">C18-C26</f>
        <v>0</v>
      </c>
      <c r="D28" s="361">
        <f t="shared" si="8"/>
        <v>0</v>
      </c>
      <c r="E28" s="392">
        <f>E18-E26</f>
        <v>2918.4389999999999</v>
      </c>
      <c r="F28" s="392">
        <f t="shared" si="8"/>
        <v>4007.7897200000002</v>
      </c>
      <c r="G28" s="392">
        <f t="shared" si="8"/>
        <v>5025.2299415999996</v>
      </c>
      <c r="H28" s="392">
        <f t="shared" si="8"/>
        <v>5977.2952212079999</v>
      </c>
      <c r="I28" s="392">
        <f t="shared" si="8"/>
        <v>6912.2026376330396</v>
      </c>
      <c r="J28" s="392">
        <f t="shared" si="8"/>
        <v>7799.7640299385748</v>
      </c>
      <c r="K28" s="392">
        <f t="shared" si="8"/>
        <v>8871.4388417263708</v>
      </c>
      <c r="L28" s="392">
        <f t="shared" si="8"/>
        <v>9886.9895953306095</v>
      </c>
      <c r="M28" s="392">
        <f t="shared" si="8"/>
        <v>10848.689017771771</v>
      </c>
      <c r="N28" s="392">
        <f t="shared" si="8"/>
        <v>11765.749838825948</v>
      </c>
      <c r="O28" s="392">
        <f t="shared" si="8"/>
        <v>12637.367680194287</v>
      </c>
      <c r="P28" s="392">
        <f t="shared" si="8"/>
        <v>13465.446583497049</v>
      </c>
      <c r="Q28" s="392">
        <f>Q18-Q26</f>
        <v>100116.40210772565</v>
      </c>
    </row>
    <row r="29" spans="1:17" x14ac:dyDescent="0.25">
      <c r="A29" s="357"/>
      <c r="B29" s="357"/>
      <c r="C29" s="358"/>
      <c r="D29" s="358"/>
      <c r="E29" s="358"/>
      <c r="F29" s="358"/>
      <c r="G29" s="358"/>
      <c r="H29" s="358"/>
      <c r="I29" s="358"/>
      <c r="J29" s="358"/>
      <c r="K29" s="358"/>
      <c r="L29" s="358"/>
      <c r="M29" s="358"/>
      <c r="N29" s="358"/>
      <c r="O29" s="358"/>
      <c r="P29" s="358"/>
      <c r="Q29" s="358"/>
    </row>
    <row r="30" spans="1:17" x14ac:dyDescent="0.25">
      <c r="A30" s="350" t="s">
        <v>17</v>
      </c>
      <c r="B30" s="350"/>
      <c r="C30" s="358"/>
      <c r="D30" s="358"/>
      <c r="E30" s="358"/>
      <c r="F30" s="358"/>
      <c r="G30" s="358"/>
      <c r="H30" s="358"/>
      <c r="I30" s="358"/>
      <c r="J30" s="358"/>
      <c r="K30" s="358"/>
      <c r="L30" s="358"/>
      <c r="M30" s="358"/>
      <c r="N30" s="358"/>
      <c r="O30" s="358"/>
      <c r="P30" s="358"/>
      <c r="Q30" s="358"/>
    </row>
    <row r="31" spans="1:17" x14ac:dyDescent="0.25">
      <c r="A31" s="362" t="s">
        <v>387</v>
      </c>
      <c r="B31" s="362"/>
      <c r="C31" s="358"/>
      <c r="D31" s="358"/>
      <c r="E31" s="358"/>
      <c r="F31" s="358"/>
      <c r="G31" s="358"/>
      <c r="H31" s="358"/>
      <c r="I31" s="358"/>
      <c r="J31" s="358"/>
      <c r="K31" s="358"/>
      <c r="L31" s="358"/>
      <c r="M31" s="358"/>
      <c r="N31" s="358"/>
      <c r="O31" s="358"/>
      <c r="P31" s="358"/>
      <c r="Q31" s="358"/>
    </row>
    <row r="32" spans="1:17" x14ac:dyDescent="0.25">
      <c r="A32" s="472" t="s">
        <v>388</v>
      </c>
      <c r="B32" s="363"/>
      <c r="C32" s="353"/>
      <c r="D32" s="353"/>
      <c r="E32" s="390">
        <v>12</v>
      </c>
      <c r="F32" s="390">
        <v>12</v>
      </c>
      <c r="G32" s="390">
        <v>12</v>
      </c>
      <c r="H32" s="390">
        <v>12</v>
      </c>
      <c r="I32" s="390">
        <v>12</v>
      </c>
      <c r="J32" s="390">
        <v>12</v>
      </c>
      <c r="K32" s="390">
        <v>12</v>
      </c>
      <c r="L32" s="390">
        <v>12</v>
      </c>
      <c r="M32" s="390">
        <v>12</v>
      </c>
      <c r="N32" s="390">
        <v>12</v>
      </c>
      <c r="O32" s="390">
        <v>12</v>
      </c>
      <c r="P32" s="390">
        <v>12</v>
      </c>
      <c r="Q32" s="390">
        <f t="shared" ref="Q32:Q38" si="9">SUM(E32:P32)</f>
        <v>144</v>
      </c>
    </row>
    <row r="33" spans="1:17" x14ac:dyDescent="0.25">
      <c r="A33" s="472" t="s">
        <v>839</v>
      </c>
      <c r="B33" s="363"/>
      <c r="C33" s="353"/>
      <c r="D33" s="353"/>
      <c r="E33" s="390">
        <v>8.33</v>
      </c>
      <c r="F33" s="390">
        <v>8.33</v>
      </c>
      <c r="G33" s="390">
        <v>8.33</v>
      </c>
      <c r="H33" s="390">
        <v>8.33</v>
      </c>
      <c r="I33" s="390">
        <v>8.33</v>
      </c>
      <c r="J33" s="390">
        <v>8.33</v>
      </c>
      <c r="K33" s="390">
        <v>8.33</v>
      </c>
      <c r="L33" s="390">
        <v>8.33</v>
      </c>
      <c r="M33" s="390">
        <v>8.33</v>
      </c>
      <c r="N33" s="390">
        <v>8.33</v>
      </c>
      <c r="O33" s="390">
        <v>8.33</v>
      </c>
      <c r="P33" s="390">
        <v>8.33</v>
      </c>
      <c r="Q33" s="390">
        <f t="shared" si="9"/>
        <v>99.96</v>
      </c>
    </row>
    <row r="34" spans="1:17" x14ac:dyDescent="0.25">
      <c r="A34" s="472" t="s">
        <v>837</v>
      </c>
      <c r="B34" s="363"/>
      <c r="C34" s="353"/>
      <c r="D34" s="353"/>
      <c r="E34" s="390">
        <v>8.33</v>
      </c>
      <c r="F34" s="390">
        <v>8.33</v>
      </c>
      <c r="G34" s="390">
        <v>8.33</v>
      </c>
      <c r="H34" s="390">
        <v>8.33</v>
      </c>
      <c r="I34" s="390">
        <v>8.33</v>
      </c>
      <c r="J34" s="390">
        <v>8.33</v>
      </c>
      <c r="K34" s="390">
        <v>8.33</v>
      </c>
      <c r="L34" s="390">
        <v>8.33</v>
      </c>
      <c r="M34" s="390">
        <v>8.33</v>
      </c>
      <c r="N34" s="390">
        <v>8.33</v>
      </c>
      <c r="O34" s="390">
        <v>8.33</v>
      </c>
      <c r="P34" s="390">
        <v>8.33</v>
      </c>
      <c r="Q34" s="390">
        <f t="shared" si="9"/>
        <v>99.96</v>
      </c>
    </row>
    <row r="35" spans="1:17" x14ac:dyDescent="0.25">
      <c r="A35" s="472" t="s">
        <v>395</v>
      </c>
      <c r="B35" s="363"/>
      <c r="C35" s="353"/>
      <c r="D35" s="353"/>
      <c r="E35" s="390">
        <v>8.5</v>
      </c>
      <c r="F35" s="390">
        <v>8.5</v>
      </c>
      <c r="G35" s="390">
        <v>8.5</v>
      </c>
      <c r="H35" s="390">
        <v>8.5</v>
      </c>
      <c r="I35" s="390">
        <v>8.5</v>
      </c>
      <c r="J35" s="390">
        <v>8.5</v>
      </c>
      <c r="K35" s="390">
        <v>8.5</v>
      </c>
      <c r="L35" s="390">
        <v>8.5</v>
      </c>
      <c r="M35" s="390">
        <v>8.5</v>
      </c>
      <c r="N35" s="390">
        <v>8.5</v>
      </c>
      <c r="O35" s="390">
        <v>8.5</v>
      </c>
      <c r="P35" s="390">
        <v>8.5</v>
      </c>
      <c r="Q35" s="390">
        <f t="shared" si="9"/>
        <v>102</v>
      </c>
    </row>
    <row r="36" spans="1:17" x14ac:dyDescent="0.25">
      <c r="A36" s="472" t="s">
        <v>750</v>
      </c>
      <c r="B36" s="363"/>
      <c r="C36" s="353"/>
      <c r="D36" s="353"/>
      <c r="E36" s="390">
        <v>253.3</v>
      </c>
      <c r="F36" s="390">
        <v>270.3</v>
      </c>
      <c r="G36" s="390">
        <v>287.3</v>
      </c>
      <c r="H36" s="390">
        <v>321.95999999999998</v>
      </c>
      <c r="I36" s="390">
        <v>366.32</v>
      </c>
      <c r="J36" s="390">
        <v>366.32</v>
      </c>
      <c r="K36" s="390">
        <v>366.32</v>
      </c>
      <c r="L36" s="390">
        <v>366.32</v>
      </c>
      <c r="M36" s="390">
        <v>366.32</v>
      </c>
      <c r="N36" s="390">
        <v>366.32</v>
      </c>
      <c r="O36" s="390">
        <v>366.32</v>
      </c>
      <c r="P36" s="390">
        <v>366.32</v>
      </c>
      <c r="Q36" s="390">
        <f t="shared" si="9"/>
        <v>4063.420000000001</v>
      </c>
    </row>
    <row r="37" spans="1:17" x14ac:dyDescent="0.25">
      <c r="A37" s="472" t="s">
        <v>439</v>
      </c>
      <c r="B37" s="364"/>
      <c r="C37" s="354"/>
      <c r="D37" s="354"/>
      <c r="E37" s="391">
        <v>35</v>
      </c>
      <c r="F37" s="391">
        <v>35</v>
      </c>
      <c r="G37" s="391">
        <v>35</v>
      </c>
      <c r="H37" s="391">
        <v>42</v>
      </c>
      <c r="I37" s="391">
        <v>42</v>
      </c>
      <c r="J37" s="391">
        <v>42</v>
      </c>
      <c r="K37" s="391">
        <v>48</v>
      </c>
      <c r="L37" s="391">
        <v>48</v>
      </c>
      <c r="M37" s="391">
        <v>48</v>
      </c>
      <c r="N37" s="391">
        <v>48</v>
      </c>
      <c r="O37" s="391">
        <v>48</v>
      </c>
      <c r="P37" s="391">
        <v>48</v>
      </c>
      <c r="Q37" s="390">
        <f t="shared" si="9"/>
        <v>519</v>
      </c>
    </row>
    <row r="38" spans="1:17" x14ac:dyDescent="0.25">
      <c r="A38" s="472" t="s">
        <v>402</v>
      </c>
      <c r="B38" s="364"/>
      <c r="C38" s="354"/>
      <c r="D38" s="354"/>
      <c r="E38" s="391">
        <v>18</v>
      </c>
      <c r="F38" s="391">
        <v>18</v>
      </c>
      <c r="G38" s="391">
        <v>18</v>
      </c>
      <c r="H38" s="391">
        <v>18</v>
      </c>
      <c r="I38" s="391">
        <v>18</v>
      </c>
      <c r="J38" s="391">
        <v>18</v>
      </c>
      <c r="K38" s="391">
        <v>18</v>
      </c>
      <c r="L38" s="391">
        <v>18</v>
      </c>
      <c r="M38" s="391">
        <v>18</v>
      </c>
      <c r="N38" s="391">
        <v>18</v>
      </c>
      <c r="O38" s="391">
        <v>18</v>
      </c>
      <c r="P38" s="391">
        <v>18</v>
      </c>
      <c r="Q38" s="391">
        <f t="shared" si="9"/>
        <v>216</v>
      </c>
    </row>
    <row r="39" spans="1:17" s="387" customFormat="1" x14ac:dyDescent="0.25">
      <c r="A39" s="473" t="s">
        <v>440</v>
      </c>
      <c r="B39" s="365"/>
      <c r="C39" s="361">
        <f t="shared" ref="C39:Q39" si="10">SUM(C32:C38)</f>
        <v>0</v>
      </c>
      <c r="D39" s="361">
        <f t="shared" si="10"/>
        <v>0</v>
      </c>
      <c r="E39" s="392">
        <f t="shared" si="10"/>
        <v>343.46000000000004</v>
      </c>
      <c r="F39" s="392">
        <f t="shared" si="10"/>
        <v>360.46000000000004</v>
      </c>
      <c r="G39" s="392">
        <f t="shared" si="10"/>
        <v>377.46000000000004</v>
      </c>
      <c r="H39" s="392">
        <f t="shared" si="10"/>
        <v>419.12</v>
      </c>
      <c r="I39" s="392">
        <f t="shared" si="10"/>
        <v>463.48</v>
      </c>
      <c r="J39" s="392">
        <f t="shared" si="10"/>
        <v>463.48</v>
      </c>
      <c r="K39" s="392">
        <f t="shared" si="10"/>
        <v>469.48</v>
      </c>
      <c r="L39" s="392">
        <f t="shared" si="10"/>
        <v>469.48</v>
      </c>
      <c r="M39" s="392">
        <f t="shared" si="10"/>
        <v>469.48</v>
      </c>
      <c r="N39" s="392">
        <f t="shared" si="10"/>
        <v>469.48</v>
      </c>
      <c r="O39" s="392">
        <f t="shared" si="10"/>
        <v>469.48</v>
      </c>
      <c r="P39" s="392">
        <f t="shared" si="10"/>
        <v>469.48</v>
      </c>
      <c r="Q39" s="392">
        <f t="shared" si="10"/>
        <v>5244.3400000000011</v>
      </c>
    </row>
    <row r="40" spans="1:17" s="387" customFormat="1" x14ac:dyDescent="0.25">
      <c r="A40" s="471" t="s">
        <v>749</v>
      </c>
      <c r="B40" s="362"/>
      <c r="C40" s="467"/>
      <c r="D40" s="467"/>
      <c r="E40" s="468">
        <f>E39-E36-E33-E34</f>
        <v>73.500000000000028</v>
      </c>
      <c r="F40" s="468">
        <f t="shared" ref="F40:P40" si="11">F39-F36-F33-F34</f>
        <v>73.500000000000028</v>
      </c>
      <c r="G40" s="468">
        <f t="shared" si="11"/>
        <v>73.500000000000028</v>
      </c>
      <c r="H40" s="468">
        <f t="shared" si="11"/>
        <v>80.500000000000028</v>
      </c>
      <c r="I40" s="468">
        <f t="shared" si="11"/>
        <v>80.500000000000028</v>
      </c>
      <c r="J40" s="468">
        <f t="shared" si="11"/>
        <v>80.500000000000028</v>
      </c>
      <c r="K40" s="468">
        <f t="shared" si="11"/>
        <v>86.500000000000028</v>
      </c>
      <c r="L40" s="468">
        <f t="shared" si="11"/>
        <v>86.500000000000028</v>
      </c>
      <c r="M40" s="468">
        <f t="shared" si="11"/>
        <v>86.500000000000028</v>
      </c>
      <c r="N40" s="468">
        <f t="shared" si="11"/>
        <v>86.500000000000028</v>
      </c>
      <c r="O40" s="468">
        <f t="shared" si="11"/>
        <v>86.500000000000028</v>
      </c>
      <c r="P40" s="468">
        <f t="shared" si="11"/>
        <v>86.500000000000028</v>
      </c>
      <c r="Q40" s="468"/>
    </row>
    <row r="41" spans="1:17" s="387" customFormat="1" x14ac:dyDescent="0.25">
      <c r="A41" s="362"/>
      <c r="B41" s="362"/>
      <c r="C41" s="467"/>
      <c r="D41" s="467"/>
      <c r="E41" s="468"/>
      <c r="F41" s="468"/>
      <c r="G41" s="468"/>
      <c r="H41" s="468"/>
      <c r="I41" s="468"/>
      <c r="J41" s="468"/>
      <c r="K41" s="468"/>
      <c r="L41" s="468"/>
      <c r="M41" s="468"/>
      <c r="N41" s="468"/>
      <c r="O41" s="468"/>
      <c r="P41" s="468"/>
      <c r="Q41" s="468"/>
    </row>
    <row r="42" spans="1:17" x14ac:dyDescent="0.25">
      <c r="A42" s="357"/>
      <c r="B42" s="357"/>
      <c r="C42" s="358"/>
      <c r="D42" s="358"/>
      <c r="E42" s="358"/>
      <c r="F42" s="358"/>
      <c r="G42" s="358"/>
      <c r="H42" s="358"/>
      <c r="I42" s="358"/>
      <c r="J42" s="358"/>
      <c r="K42" s="358"/>
      <c r="L42" s="358"/>
      <c r="M42" s="358"/>
      <c r="N42" s="358"/>
      <c r="O42" s="358"/>
      <c r="P42" s="358"/>
      <c r="Q42" s="358"/>
    </row>
    <row r="43" spans="1:17" x14ac:dyDescent="0.25">
      <c r="A43" s="362" t="s">
        <v>260</v>
      </c>
      <c r="B43" s="362"/>
      <c r="C43" s="358"/>
      <c r="D43" s="358"/>
      <c r="E43" s="358"/>
      <c r="F43" s="358"/>
      <c r="G43" s="358"/>
      <c r="H43" s="358"/>
      <c r="I43" s="358"/>
      <c r="J43" s="358"/>
      <c r="K43" s="358"/>
      <c r="L43" s="358"/>
      <c r="M43" s="358"/>
      <c r="N43" s="358"/>
      <c r="O43" s="358"/>
      <c r="P43" s="358"/>
      <c r="Q43" s="358"/>
    </row>
    <row r="44" spans="1:17" x14ac:dyDescent="0.25">
      <c r="A44" s="472" t="s">
        <v>840</v>
      </c>
      <c r="B44" s="363"/>
      <c r="C44" s="353"/>
      <c r="D44" s="353"/>
      <c r="E44" s="390">
        <v>135.15</v>
      </c>
      <c r="F44" s="390">
        <v>135.15</v>
      </c>
      <c r="G44" s="390">
        <v>140.81</v>
      </c>
      <c r="H44" s="390">
        <v>140.81</v>
      </c>
      <c r="I44" s="390">
        <v>140.81</v>
      </c>
      <c r="J44" s="390">
        <v>143.63999999999999</v>
      </c>
      <c r="K44" s="390">
        <v>146.47</v>
      </c>
      <c r="L44" s="390">
        <v>146.47</v>
      </c>
      <c r="M44" s="390">
        <v>146.47</v>
      </c>
      <c r="N44" s="390">
        <v>146.47</v>
      </c>
      <c r="O44" s="390">
        <v>146.47</v>
      </c>
      <c r="P44" s="390">
        <v>146.47</v>
      </c>
      <c r="Q44" s="390">
        <f t="shared" ref="Q44:Q49" si="12">SUM(E44:P44)</f>
        <v>1715.19</v>
      </c>
    </row>
    <row r="45" spans="1:17" x14ac:dyDescent="0.25">
      <c r="A45" s="472" t="s">
        <v>407</v>
      </c>
      <c r="B45" s="363"/>
      <c r="C45" s="353"/>
      <c r="D45" s="353"/>
      <c r="E45" s="390">
        <v>15</v>
      </c>
      <c r="F45" s="390">
        <v>17.5</v>
      </c>
      <c r="G45" s="390">
        <v>17.5</v>
      </c>
      <c r="H45" s="390">
        <v>20</v>
      </c>
      <c r="I45" s="390">
        <v>20</v>
      </c>
      <c r="J45" s="390">
        <v>20</v>
      </c>
      <c r="K45" s="390">
        <v>20</v>
      </c>
      <c r="L45" s="390">
        <v>20</v>
      </c>
      <c r="M45" s="390">
        <v>20</v>
      </c>
      <c r="N45" s="390">
        <v>20</v>
      </c>
      <c r="O45" s="390">
        <v>20</v>
      </c>
      <c r="P45" s="390">
        <v>20</v>
      </c>
      <c r="Q45" s="390">
        <f t="shared" si="12"/>
        <v>230</v>
      </c>
    </row>
    <row r="46" spans="1:17" x14ac:dyDescent="0.25">
      <c r="A46" s="472" t="s">
        <v>409</v>
      </c>
      <c r="B46" s="363"/>
      <c r="C46" s="353"/>
      <c r="D46" s="353"/>
      <c r="E46" s="390">
        <v>28</v>
      </c>
      <c r="F46" s="390">
        <v>28</v>
      </c>
      <c r="G46" s="390">
        <v>28</v>
      </c>
      <c r="H46" s="390">
        <v>28</v>
      </c>
      <c r="I46" s="390">
        <v>28</v>
      </c>
      <c r="J46" s="390">
        <v>28</v>
      </c>
      <c r="K46" s="390">
        <v>32</v>
      </c>
      <c r="L46" s="390">
        <v>32</v>
      </c>
      <c r="M46" s="390">
        <v>32</v>
      </c>
      <c r="N46" s="390">
        <v>32</v>
      </c>
      <c r="O46" s="390">
        <v>32</v>
      </c>
      <c r="P46" s="390">
        <v>32</v>
      </c>
      <c r="Q46" s="390">
        <f t="shared" si="12"/>
        <v>360</v>
      </c>
    </row>
    <row r="47" spans="1:17" x14ac:dyDescent="0.25">
      <c r="A47" s="472" t="s">
        <v>411</v>
      </c>
      <c r="B47" s="363"/>
      <c r="C47" s="353"/>
      <c r="D47" s="353"/>
      <c r="E47" s="390">
        <v>12</v>
      </c>
      <c r="F47" s="390">
        <v>12</v>
      </c>
      <c r="G47" s="390">
        <v>12</v>
      </c>
      <c r="H47" s="390">
        <v>12</v>
      </c>
      <c r="I47" s="390">
        <v>14.5</v>
      </c>
      <c r="J47" s="390">
        <v>14.5</v>
      </c>
      <c r="K47" s="390">
        <v>14.5</v>
      </c>
      <c r="L47" s="390">
        <v>14.5</v>
      </c>
      <c r="M47" s="390">
        <v>14.5</v>
      </c>
      <c r="N47" s="390">
        <v>14.5</v>
      </c>
      <c r="O47" s="390">
        <v>14.5</v>
      </c>
      <c r="P47" s="390">
        <v>14.5</v>
      </c>
      <c r="Q47" s="390">
        <f t="shared" si="12"/>
        <v>164</v>
      </c>
    </row>
    <row r="48" spans="1:17" x14ac:dyDescent="0.25">
      <c r="A48" s="472" t="s">
        <v>473</v>
      </c>
      <c r="B48" s="364"/>
      <c r="C48" s="354"/>
      <c r="D48" s="354"/>
      <c r="E48" s="391">
        <v>12</v>
      </c>
      <c r="F48" s="391">
        <v>12</v>
      </c>
      <c r="G48" s="391">
        <v>15</v>
      </c>
      <c r="H48" s="391">
        <v>15</v>
      </c>
      <c r="I48" s="391">
        <v>15</v>
      </c>
      <c r="J48" s="391">
        <v>15</v>
      </c>
      <c r="K48" s="391">
        <v>17</v>
      </c>
      <c r="L48" s="391">
        <v>17</v>
      </c>
      <c r="M48" s="391">
        <v>17</v>
      </c>
      <c r="N48" s="391">
        <v>17</v>
      </c>
      <c r="O48" s="391">
        <v>17</v>
      </c>
      <c r="P48" s="391">
        <v>17</v>
      </c>
      <c r="Q48" s="390">
        <f t="shared" si="12"/>
        <v>186</v>
      </c>
    </row>
    <row r="49" spans="1:17" x14ac:dyDescent="0.25">
      <c r="A49" s="472" t="s">
        <v>474</v>
      </c>
      <c r="B49" s="364"/>
      <c r="C49" s="354"/>
      <c r="D49" s="354"/>
      <c r="E49" s="391">
        <v>18</v>
      </c>
      <c r="F49" s="391">
        <v>18</v>
      </c>
      <c r="G49" s="391">
        <v>18</v>
      </c>
      <c r="H49" s="391">
        <v>18</v>
      </c>
      <c r="I49" s="391">
        <v>18</v>
      </c>
      <c r="J49" s="391">
        <v>18</v>
      </c>
      <c r="K49" s="391">
        <v>18</v>
      </c>
      <c r="L49" s="391">
        <v>18</v>
      </c>
      <c r="M49" s="391">
        <v>18</v>
      </c>
      <c r="N49" s="391">
        <v>18</v>
      </c>
      <c r="O49" s="391">
        <v>18</v>
      </c>
      <c r="P49" s="391">
        <v>18</v>
      </c>
      <c r="Q49" s="390">
        <f t="shared" si="12"/>
        <v>216</v>
      </c>
    </row>
    <row r="50" spans="1:17" s="387" customFormat="1" x14ac:dyDescent="0.25">
      <c r="A50" s="473" t="s">
        <v>441</v>
      </c>
      <c r="B50" s="365"/>
      <c r="C50" s="361">
        <f t="shared" ref="C50:Q50" si="13">SUM(C44:C49)</f>
        <v>0</v>
      </c>
      <c r="D50" s="361">
        <f t="shared" si="13"/>
        <v>0</v>
      </c>
      <c r="E50" s="392">
        <f t="shared" si="13"/>
        <v>220.15</v>
      </c>
      <c r="F50" s="392">
        <f t="shared" si="13"/>
        <v>222.65</v>
      </c>
      <c r="G50" s="392">
        <f t="shared" si="13"/>
        <v>231.31</v>
      </c>
      <c r="H50" s="392">
        <f t="shared" si="13"/>
        <v>233.81</v>
      </c>
      <c r="I50" s="392">
        <f t="shared" si="13"/>
        <v>236.31</v>
      </c>
      <c r="J50" s="392">
        <f t="shared" si="13"/>
        <v>239.14</v>
      </c>
      <c r="K50" s="392">
        <f t="shared" si="13"/>
        <v>247.97</v>
      </c>
      <c r="L50" s="392">
        <f t="shared" si="13"/>
        <v>247.97</v>
      </c>
      <c r="M50" s="392">
        <f t="shared" si="13"/>
        <v>247.97</v>
      </c>
      <c r="N50" s="392">
        <f t="shared" si="13"/>
        <v>247.97</v>
      </c>
      <c r="O50" s="392">
        <f t="shared" si="13"/>
        <v>247.97</v>
      </c>
      <c r="P50" s="392">
        <f t="shared" si="13"/>
        <v>247.97</v>
      </c>
      <c r="Q50" s="392">
        <f t="shared" si="13"/>
        <v>2871.19</v>
      </c>
    </row>
    <row r="51" spans="1:17" s="387" customFormat="1" x14ac:dyDescent="0.25">
      <c r="A51" s="471" t="s">
        <v>753</v>
      </c>
      <c r="B51" s="362"/>
      <c r="C51" s="467"/>
      <c r="D51" s="467"/>
      <c r="E51" s="468">
        <f>E50-E44</f>
        <v>85</v>
      </c>
      <c r="F51" s="468">
        <f t="shared" ref="F51:Q51" si="14">F50-F44</f>
        <v>87.5</v>
      </c>
      <c r="G51" s="468">
        <f t="shared" si="14"/>
        <v>90.5</v>
      </c>
      <c r="H51" s="468">
        <f t="shared" si="14"/>
        <v>93</v>
      </c>
      <c r="I51" s="468">
        <f t="shared" si="14"/>
        <v>95.5</v>
      </c>
      <c r="J51" s="468">
        <f t="shared" si="14"/>
        <v>95.5</v>
      </c>
      <c r="K51" s="468">
        <f t="shared" si="14"/>
        <v>101.5</v>
      </c>
      <c r="L51" s="468">
        <f t="shared" si="14"/>
        <v>101.5</v>
      </c>
      <c r="M51" s="468">
        <f t="shared" si="14"/>
        <v>101.5</v>
      </c>
      <c r="N51" s="468">
        <f t="shared" si="14"/>
        <v>101.5</v>
      </c>
      <c r="O51" s="468">
        <f t="shared" si="14"/>
        <v>101.5</v>
      </c>
      <c r="P51" s="468">
        <f t="shared" si="14"/>
        <v>101.5</v>
      </c>
      <c r="Q51" s="468">
        <f t="shared" si="14"/>
        <v>1156</v>
      </c>
    </row>
    <row r="52" spans="1:17" x14ac:dyDescent="0.25">
      <c r="A52" s="366"/>
      <c r="B52" s="366"/>
      <c r="C52" s="358"/>
      <c r="D52" s="358"/>
      <c r="E52" s="358"/>
      <c r="F52" s="358"/>
      <c r="G52" s="358"/>
      <c r="H52" s="358"/>
      <c r="I52" s="358"/>
      <c r="J52" s="358"/>
      <c r="K52" s="358"/>
      <c r="L52" s="358"/>
      <c r="M52" s="358"/>
      <c r="N52" s="358"/>
      <c r="O52" s="358"/>
      <c r="P52" s="358"/>
      <c r="Q52" s="358"/>
    </row>
    <row r="53" spans="1:17" x14ac:dyDescent="0.25">
      <c r="A53" s="362" t="s">
        <v>415</v>
      </c>
      <c r="B53" s="362"/>
      <c r="C53" s="358"/>
      <c r="D53" s="358"/>
      <c r="E53" s="358"/>
      <c r="F53" s="358"/>
      <c r="G53" s="358"/>
      <c r="H53" s="358"/>
      <c r="I53" s="358"/>
      <c r="J53" s="358"/>
      <c r="K53" s="358"/>
      <c r="L53" s="358"/>
      <c r="M53" s="358"/>
      <c r="N53" s="358"/>
      <c r="O53" s="358"/>
      <c r="P53" s="358"/>
      <c r="Q53" s="358"/>
    </row>
    <row r="54" spans="1:17" x14ac:dyDescent="0.25">
      <c r="A54" s="472" t="s">
        <v>757</v>
      </c>
      <c r="B54" s="363"/>
      <c r="C54" s="353"/>
      <c r="D54" s="353"/>
      <c r="E54" s="390">
        <f>'2013 FTE Details '!B128</f>
        <v>13.09</v>
      </c>
      <c r="F54" s="390">
        <f>'2013 FTE Details '!C128</f>
        <v>13.09</v>
      </c>
      <c r="G54" s="390">
        <f>'2013 FTE Details '!D128</f>
        <v>13.09</v>
      </c>
      <c r="H54" s="390">
        <f>'2013 FTE Details '!E128</f>
        <v>17.259999999999998</v>
      </c>
      <c r="I54" s="390">
        <f>'2013 FTE Details '!F128</f>
        <v>17.259999999999998</v>
      </c>
      <c r="J54" s="390">
        <f>'2013 FTE Details '!G128</f>
        <v>17.259999999999998</v>
      </c>
      <c r="K54" s="390">
        <f>'2013 FTE Details '!H128</f>
        <v>21.43</v>
      </c>
      <c r="L54" s="390">
        <f>'2013 FTE Details '!I128</f>
        <v>21.43</v>
      </c>
      <c r="M54" s="390">
        <f>'2013 FTE Details '!J128</f>
        <v>21.43</v>
      </c>
      <c r="N54" s="390">
        <f>'2013 FTE Details '!K128</f>
        <v>21.43</v>
      </c>
      <c r="O54" s="390">
        <f>'2013 FTE Details '!L128</f>
        <v>21.43</v>
      </c>
      <c r="P54" s="390">
        <f>'2013 FTE Details '!M128</f>
        <v>21.43</v>
      </c>
      <c r="Q54" s="390">
        <f t="shared" ref="Q54:Q66" si="15">SUM(E54:P54)</f>
        <v>219.63000000000002</v>
      </c>
    </row>
    <row r="55" spans="1:17" x14ac:dyDescent="0.25">
      <c r="A55" s="363" t="s">
        <v>475</v>
      </c>
      <c r="B55" s="363"/>
      <c r="C55" s="353"/>
      <c r="D55" s="353"/>
      <c r="E55" s="390">
        <v>40</v>
      </c>
      <c r="F55" s="390">
        <v>40</v>
      </c>
      <c r="G55" s="390">
        <v>40</v>
      </c>
      <c r="H55" s="390">
        <v>40</v>
      </c>
      <c r="I55" s="390">
        <v>40</v>
      </c>
      <c r="J55" s="390">
        <v>40</v>
      </c>
      <c r="K55" s="390">
        <v>40</v>
      </c>
      <c r="L55" s="390">
        <v>40</v>
      </c>
      <c r="M55" s="390">
        <v>40</v>
      </c>
      <c r="N55" s="390">
        <v>40</v>
      </c>
      <c r="O55" s="390">
        <v>40</v>
      </c>
      <c r="P55" s="390">
        <v>40</v>
      </c>
      <c r="Q55" s="390">
        <f t="shared" si="15"/>
        <v>480</v>
      </c>
    </row>
    <row r="56" spans="1:17" x14ac:dyDescent="0.25">
      <c r="A56" s="472" t="s">
        <v>421</v>
      </c>
      <c r="B56" s="363"/>
      <c r="C56" s="353"/>
      <c r="D56" s="353"/>
      <c r="E56" s="390"/>
      <c r="F56" s="390"/>
      <c r="G56" s="390"/>
      <c r="H56" s="390"/>
      <c r="I56" s="390"/>
      <c r="J56" s="390"/>
      <c r="K56" s="390"/>
      <c r="L56" s="390"/>
      <c r="M56" s="390"/>
      <c r="N56" s="390"/>
      <c r="O56" s="390"/>
      <c r="P56" s="390"/>
      <c r="Q56" s="390">
        <f t="shared" si="15"/>
        <v>0</v>
      </c>
    </row>
    <row r="57" spans="1:17" x14ac:dyDescent="0.25">
      <c r="A57" s="363" t="s">
        <v>422</v>
      </c>
      <c r="B57" s="363"/>
      <c r="C57" s="353"/>
      <c r="D57" s="353"/>
      <c r="E57" s="390">
        <v>3</v>
      </c>
      <c r="F57" s="390">
        <v>3</v>
      </c>
      <c r="G57" s="390">
        <v>3</v>
      </c>
      <c r="H57" s="390">
        <v>3</v>
      </c>
      <c r="I57" s="390">
        <v>3</v>
      </c>
      <c r="J57" s="390">
        <v>3</v>
      </c>
      <c r="K57" s="390">
        <v>3</v>
      </c>
      <c r="L57" s="390">
        <v>3</v>
      </c>
      <c r="M57" s="390">
        <v>3</v>
      </c>
      <c r="N57" s="390">
        <v>3</v>
      </c>
      <c r="O57" s="390">
        <v>3</v>
      </c>
      <c r="P57" s="390">
        <v>3</v>
      </c>
      <c r="Q57" s="390">
        <f t="shared" si="15"/>
        <v>36</v>
      </c>
    </row>
    <row r="58" spans="1:17" x14ac:dyDescent="0.25">
      <c r="A58" s="363" t="s">
        <v>424</v>
      </c>
      <c r="B58" s="363"/>
      <c r="C58" s="353"/>
      <c r="D58" s="353"/>
      <c r="E58" s="390">
        <v>10</v>
      </c>
      <c r="F58" s="390">
        <v>10</v>
      </c>
      <c r="G58" s="390">
        <v>10</v>
      </c>
      <c r="H58" s="390">
        <v>10</v>
      </c>
      <c r="I58" s="390">
        <v>10</v>
      </c>
      <c r="J58" s="390">
        <v>10</v>
      </c>
      <c r="K58" s="390">
        <v>10</v>
      </c>
      <c r="L58" s="390">
        <v>10</v>
      </c>
      <c r="M58" s="390">
        <v>10</v>
      </c>
      <c r="N58" s="390">
        <v>10</v>
      </c>
      <c r="O58" s="390">
        <v>10</v>
      </c>
      <c r="P58" s="390">
        <v>10</v>
      </c>
      <c r="Q58" s="390">
        <f t="shared" si="15"/>
        <v>120</v>
      </c>
    </row>
    <row r="59" spans="1:17" x14ac:dyDescent="0.25">
      <c r="A59" s="363" t="s">
        <v>1</v>
      </c>
      <c r="B59" s="363"/>
      <c r="C59" s="353"/>
      <c r="D59" s="353"/>
      <c r="E59" s="390"/>
      <c r="F59" s="390"/>
      <c r="G59" s="390"/>
      <c r="H59" s="390"/>
      <c r="I59" s="390"/>
      <c r="J59" s="390"/>
      <c r="K59" s="390"/>
      <c r="L59" s="390"/>
      <c r="M59" s="390"/>
      <c r="N59" s="390"/>
      <c r="O59" s="390"/>
      <c r="P59" s="390"/>
      <c r="Q59" s="390">
        <f t="shared" si="15"/>
        <v>0</v>
      </c>
    </row>
    <row r="60" spans="1:17" x14ac:dyDescent="0.25">
      <c r="A60" s="363" t="s">
        <v>426</v>
      </c>
      <c r="B60" s="363"/>
      <c r="C60" s="353"/>
      <c r="D60" s="353"/>
      <c r="E60" s="390">
        <v>7.5</v>
      </c>
      <c r="F60" s="390">
        <v>7.5</v>
      </c>
      <c r="G60" s="390">
        <v>7.5</v>
      </c>
      <c r="H60" s="390">
        <v>7.5</v>
      </c>
      <c r="I60" s="390">
        <v>7.5</v>
      </c>
      <c r="J60" s="390">
        <v>7.5</v>
      </c>
      <c r="K60" s="390">
        <v>7.5</v>
      </c>
      <c r="L60" s="390">
        <v>7.5</v>
      </c>
      <c r="M60" s="390">
        <v>7.5</v>
      </c>
      <c r="N60" s="390">
        <v>7.5</v>
      </c>
      <c r="O60" s="390">
        <v>7.5</v>
      </c>
      <c r="P60" s="390">
        <v>7.5</v>
      </c>
      <c r="Q60" s="390">
        <f t="shared" si="15"/>
        <v>90</v>
      </c>
    </row>
    <row r="61" spans="1:17" x14ac:dyDescent="0.25">
      <c r="A61" s="363" t="s">
        <v>89</v>
      </c>
      <c r="B61" s="363"/>
      <c r="C61" s="353"/>
      <c r="D61" s="353"/>
      <c r="E61" s="390">
        <v>5</v>
      </c>
      <c r="F61" s="390">
        <v>5</v>
      </c>
      <c r="G61" s="390">
        <v>5</v>
      </c>
      <c r="H61" s="390">
        <v>5</v>
      </c>
      <c r="I61" s="390">
        <v>5</v>
      </c>
      <c r="J61" s="390">
        <v>5</v>
      </c>
      <c r="K61" s="390">
        <v>5</v>
      </c>
      <c r="L61" s="390">
        <v>5</v>
      </c>
      <c r="M61" s="390">
        <v>5</v>
      </c>
      <c r="N61" s="390">
        <v>5</v>
      </c>
      <c r="O61" s="390">
        <v>5</v>
      </c>
      <c r="P61" s="390">
        <v>5</v>
      </c>
      <c r="Q61" s="390">
        <f t="shared" si="15"/>
        <v>60</v>
      </c>
    </row>
    <row r="62" spans="1:17" x14ac:dyDescent="0.25">
      <c r="A62" s="363" t="s">
        <v>18</v>
      </c>
      <c r="B62" s="363"/>
      <c r="C62" s="353"/>
      <c r="D62" s="353"/>
      <c r="E62" s="390"/>
      <c r="F62" s="390"/>
      <c r="G62" s="390"/>
      <c r="H62" s="390"/>
      <c r="I62" s="390"/>
      <c r="J62" s="390"/>
      <c r="K62" s="390"/>
      <c r="L62" s="390"/>
      <c r="M62" s="390"/>
      <c r="N62" s="390"/>
      <c r="O62" s="390"/>
      <c r="P62" s="390"/>
      <c r="Q62" s="390">
        <f t="shared" si="15"/>
        <v>0</v>
      </c>
    </row>
    <row r="63" spans="1:17" x14ac:dyDescent="0.25">
      <c r="A63" s="363" t="s">
        <v>442</v>
      </c>
      <c r="B63" s="363"/>
      <c r="C63" s="353"/>
      <c r="D63" s="353"/>
      <c r="E63" s="390"/>
      <c r="F63" s="390"/>
      <c r="G63" s="390"/>
      <c r="H63" s="390"/>
      <c r="I63" s="390"/>
      <c r="J63" s="390"/>
      <c r="K63" s="390"/>
      <c r="L63" s="390"/>
      <c r="M63" s="390"/>
      <c r="N63" s="390"/>
      <c r="O63" s="390"/>
      <c r="P63" s="390"/>
      <c r="Q63" s="390">
        <f t="shared" si="15"/>
        <v>0</v>
      </c>
    </row>
    <row r="64" spans="1:17" x14ac:dyDescent="0.25">
      <c r="A64" s="363" t="s">
        <v>443</v>
      </c>
      <c r="B64" s="363"/>
      <c r="C64" s="353"/>
      <c r="D64" s="353"/>
      <c r="E64" s="390"/>
      <c r="F64" s="390"/>
      <c r="G64" s="390"/>
      <c r="H64" s="390" t="s">
        <v>56</v>
      </c>
      <c r="I64" s="390"/>
      <c r="J64" s="390"/>
      <c r="K64" s="390"/>
      <c r="L64" s="390"/>
      <c r="M64" s="390"/>
      <c r="N64" s="390"/>
      <c r="O64" s="390"/>
      <c r="P64" s="390"/>
      <c r="Q64" s="390">
        <f t="shared" si="15"/>
        <v>0</v>
      </c>
    </row>
    <row r="65" spans="1:17" x14ac:dyDescent="0.25">
      <c r="A65" s="363" t="s">
        <v>444</v>
      </c>
      <c r="B65" s="363"/>
      <c r="C65" s="353"/>
      <c r="D65" s="353"/>
      <c r="E65" s="390" t="s">
        <v>56</v>
      </c>
      <c r="F65" s="390" t="s">
        <v>56</v>
      </c>
      <c r="G65" s="390"/>
      <c r="H65" s="390" t="s">
        <v>56</v>
      </c>
      <c r="I65" s="390"/>
      <c r="J65" s="390"/>
      <c r="K65" s="390"/>
      <c r="L65" s="390"/>
      <c r="M65" s="390"/>
      <c r="N65" s="390"/>
      <c r="O65" s="390"/>
      <c r="P65" s="390"/>
      <c r="Q65" s="390">
        <f t="shared" si="15"/>
        <v>0</v>
      </c>
    </row>
    <row r="66" spans="1:17" x14ac:dyDescent="0.25">
      <c r="A66" s="363" t="s">
        <v>444</v>
      </c>
      <c r="B66" s="364"/>
      <c r="C66" s="354"/>
      <c r="D66" s="354"/>
      <c r="E66" s="391"/>
      <c r="F66" s="391"/>
      <c r="G66" s="391"/>
      <c r="H66" s="391"/>
      <c r="I66" s="391"/>
      <c r="J66" s="391"/>
      <c r="K66" s="391"/>
      <c r="L66" s="391"/>
      <c r="M66" s="391"/>
      <c r="N66" s="391"/>
      <c r="O66" s="391"/>
      <c r="P66" s="391"/>
      <c r="Q66" s="390">
        <f t="shared" si="15"/>
        <v>0</v>
      </c>
    </row>
    <row r="67" spans="1:17" s="387" customFormat="1" x14ac:dyDescent="0.25">
      <c r="A67" s="365" t="s">
        <v>445</v>
      </c>
      <c r="B67" s="365"/>
      <c r="C67" s="361">
        <f t="shared" ref="C67:Q67" si="16">SUM(C54:C66)</f>
        <v>0</v>
      </c>
      <c r="D67" s="361">
        <f t="shared" si="16"/>
        <v>0</v>
      </c>
      <c r="E67" s="392">
        <f t="shared" si="16"/>
        <v>78.59</v>
      </c>
      <c r="F67" s="392">
        <f t="shared" si="16"/>
        <v>78.59</v>
      </c>
      <c r="G67" s="392">
        <f t="shared" si="16"/>
        <v>78.59</v>
      </c>
      <c r="H67" s="392">
        <f t="shared" si="16"/>
        <v>82.759999999999991</v>
      </c>
      <c r="I67" s="392">
        <f t="shared" si="16"/>
        <v>82.759999999999991</v>
      </c>
      <c r="J67" s="392">
        <f t="shared" si="16"/>
        <v>82.759999999999991</v>
      </c>
      <c r="K67" s="392">
        <f t="shared" si="16"/>
        <v>86.93</v>
      </c>
      <c r="L67" s="392">
        <f t="shared" si="16"/>
        <v>86.93</v>
      </c>
      <c r="M67" s="392">
        <f t="shared" si="16"/>
        <v>86.93</v>
      </c>
      <c r="N67" s="392">
        <f t="shared" si="16"/>
        <v>86.93</v>
      </c>
      <c r="O67" s="392">
        <f t="shared" si="16"/>
        <v>86.93</v>
      </c>
      <c r="P67" s="392">
        <f t="shared" si="16"/>
        <v>86.93</v>
      </c>
      <c r="Q67" s="392">
        <f t="shared" si="16"/>
        <v>1005.63</v>
      </c>
    </row>
    <row r="68" spans="1:17" x14ac:dyDescent="0.25">
      <c r="A68" s="366"/>
      <c r="B68" s="366"/>
      <c r="C68" s="358"/>
      <c r="D68" s="358"/>
      <c r="E68" s="358"/>
      <c r="F68" s="358"/>
      <c r="G68" s="358"/>
      <c r="H68" s="358"/>
      <c r="I68" s="358"/>
      <c r="J68" s="358"/>
      <c r="K68" s="358"/>
      <c r="L68" s="358"/>
      <c r="M68" s="358"/>
      <c r="N68" s="358"/>
      <c r="O68" s="358"/>
      <c r="P68" s="358"/>
      <c r="Q68" s="358"/>
    </row>
    <row r="69" spans="1:17" s="387" customFormat="1" x14ac:dyDescent="0.25">
      <c r="A69" s="393" t="s">
        <v>446</v>
      </c>
      <c r="B69" s="393"/>
      <c r="C69" s="361">
        <f t="shared" ref="C69:Q69" si="17">C39+C50+C67</f>
        <v>0</v>
      </c>
      <c r="D69" s="361">
        <f t="shared" si="17"/>
        <v>0</v>
      </c>
      <c r="E69" s="394">
        <f t="shared" si="17"/>
        <v>642.20000000000005</v>
      </c>
      <c r="F69" s="392">
        <f t="shared" si="17"/>
        <v>661.7</v>
      </c>
      <c r="G69" s="392">
        <f t="shared" si="17"/>
        <v>687.36</v>
      </c>
      <c r="H69" s="392">
        <f t="shared" si="17"/>
        <v>735.69</v>
      </c>
      <c r="I69" s="392">
        <f t="shared" si="17"/>
        <v>782.55</v>
      </c>
      <c r="J69" s="392">
        <f t="shared" si="17"/>
        <v>785.38</v>
      </c>
      <c r="K69" s="392">
        <f t="shared" si="17"/>
        <v>804.38000000000011</v>
      </c>
      <c r="L69" s="392">
        <f t="shared" si="17"/>
        <v>804.38000000000011</v>
      </c>
      <c r="M69" s="392">
        <f t="shared" si="17"/>
        <v>804.38000000000011</v>
      </c>
      <c r="N69" s="392">
        <f t="shared" si="17"/>
        <v>804.38000000000011</v>
      </c>
      <c r="O69" s="392">
        <f t="shared" si="17"/>
        <v>804.38000000000011</v>
      </c>
      <c r="P69" s="392">
        <f t="shared" si="17"/>
        <v>804.38000000000011</v>
      </c>
      <c r="Q69" s="392">
        <f t="shared" si="17"/>
        <v>9121.16</v>
      </c>
    </row>
    <row r="70" spans="1:17" x14ac:dyDescent="0.25">
      <c r="A70" s="367"/>
      <c r="B70" s="367"/>
      <c r="C70" s="358"/>
      <c r="D70" s="358"/>
      <c r="E70" s="358"/>
      <c r="F70" s="358"/>
      <c r="G70" s="358"/>
      <c r="H70" s="358"/>
      <c r="I70" s="358"/>
      <c r="J70" s="358"/>
      <c r="K70" s="358"/>
      <c r="L70" s="358"/>
      <c r="M70" s="358"/>
      <c r="N70" s="358"/>
      <c r="O70" s="358"/>
      <c r="P70" s="358"/>
      <c r="Q70" s="358"/>
    </row>
    <row r="71" spans="1:17" x14ac:dyDescent="0.25">
      <c r="A71" s="360" t="s">
        <v>447</v>
      </c>
      <c r="B71" s="360"/>
      <c r="C71" s="361">
        <f t="shared" ref="C71:P71" si="18">C28-C69</f>
        <v>0</v>
      </c>
      <c r="D71" s="361">
        <f t="shared" si="18"/>
        <v>0</v>
      </c>
      <c r="E71" s="392">
        <f>E28-E69</f>
        <v>2276.2389999999996</v>
      </c>
      <c r="F71" s="392">
        <f t="shared" si="18"/>
        <v>3346.0897199999999</v>
      </c>
      <c r="G71" s="392">
        <f t="shared" si="18"/>
        <v>4337.8699415999999</v>
      </c>
      <c r="H71" s="392">
        <f t="shared" si="18"/>
        <v>5241.6052212079994</v>
      </c>
      <c r="I71" s="392">
        <f t="shared" si="18"/>
        <v>6129.6526376330394</v>
      </c>
      <c r="J71" s="392">
        <f t="shared" si="18"/>
        <v>7014.3840299385747</v>
      </c>
      <c r="K71" s="392">
        <f t="shared" si="18"/>
        <v>8067.0588417263707</v>
      </c>
      <c r="L71" s="392">
        <f t="shared" si="18"/>
        <v>9082.6095953306103</v>
      </c>
      <c r="M71" s="392">
        <f t="shared" si="18"/>
        <v>10044.309017771771</v>
      </c>
      <c r="N71" s="392">
        <f t="shared" si="18"/>
        <v>10961.369838825947</v>
      </c>
      <c r="O71" s="392">
        <f t="shared" si="18"/>
        <v>11832.987680194288</v>
      </c>
      <c r="P71" s="392">
        <f t="shared" si="18"/>
        <v>12661.06658349705</v>
      </c>
      <c r="Q71" s="392">
        <f>Q28-Q69</f>
        <v>90995.242107725644</v>
      </c>
    </row>
    <row r="72" spans="1:17" x14ac:dyDescent="0.25">
      <c r="A72" s="367"/>
      <c r="B72" s="367"/>
      <c r="C72" s="368"/>
      <c r="D72" s="368"/>
      <c r="E72" s="368"/>
      <c r="F72" s="368"/>
      <c r="G72" s="368"/>
      <c r="H72" s="368"/>
      <c r="I72" s="368"/>
      <c r="J72" s="368"/>
      <c r="K72" s="368"/>
      <c r="L72" s="368"/>
      <c r="M72" s="368"/>
      <c r="N72" s="368"/>
      <c r="O72" s="368"/>
      <c r="P72" s="368"/>
      <c r="Q72" s="368"/>
    </row>
    <row r="73" spans="1:17" x14ac:dyDescent="0.25">
      <c r="A73" s="369" t="s">
        <v>448</v>
      </c>
      <c r="B73" s="369"/>
      <c r="C73" s="353"/>
      <c r="D73" s="353"/>
      <c r="E73" s="395"/>
      <c r="F73" s="395"/>
      <c r="G73" s="395"/>
      <c r="H73" s="395"/>
      <c r="I73" s="395"/>
      <c r="J73" s="395"/>
      <c r="K73" s="395"/>
      <c r="L73" s="395"/>
      <c r="M73" s="395"/>
      <c r="N73" s="395"/>
      <c r="O73" s="395"/>
      <c r="P73" s="395"/>
      <c r="Q73" s="390">
        <f>SUM(E73:P73)</f>
        <v>0</v>
      </c>
    </row>
    <row r="74" spans="1:17" x14ac:dyDescent="0.25">
      <c r="A74" s="367"/>
      <c r="B74" s="367"/>
      <c r="C74" s="358"/>
      <c r="D74" s="358"/>
      <c r="E74" s="358"/>
      <c r="F74" s="358"/>
      <c r="G74" s="358"/>
      <c r="H74" s="358"/>
      <c r="I74" s="358"/>
      <c r="J74" s="358"/>
      <c r="K74" s="358"/>
      <c r="L74" s="358"/>
      <c r="M74" s="358"/>
      <c r="N74" s="358"/>
      <c r="O74" s="358"/>
      <c r="P74" s="358"/>
      <c r="Q74" s="358"/>
    </row>
    <row r="75" spans="1:17" x14ac:dyDescent="0.25">
      <c r="A75" s="367" t="s">
        <v>449</v>
      </c>
      <c r="B75" s="367"/>
      <c r="C75" s="358"/>
      <c r="D75" s="358"/>
      <c r="E75" s="358"/>
      <c r="F75" s="358"/>
      <c r="G75" s="358"/>
      <c r="H75" s="358"/>
      <c r="I75" s="358"/>
      <c r="J75" s="358"/>
      <c r="K75" s="358"/>
      <c r="L75" s="358"/>
      <c r="M75" s="358"/>
      <c r="N75" s="358"/>
      <c r="O75" s="358"/>
      <c r="P75" s="358"/>
      <c r="Q75" s="358"/>
    </row>
    <row r="76" spans="1:17" x14ac:dyDescent="0.25">
      <c r="A76" s="352" t="s">
        <v>450</v>
      </c>
      <c r="B76" s="352"/>
      <c r="C76" s="353"/>
      <c r="D76" s="353"/>
      <c r="E76" s="390"/>
      <c r="F76" s="390"/>
      <c r="G76" s="390"/>
      <c r="H76" s="390"/>
      <c r="I76" s="390"/>
      <c r="J76" s="390"/>
      <c r="K76" s="390"/>
      <c r="L76" s="390"/>
      <c r="M76" s="390"/>
      <c r="N76" s="390"/>
      <c r="O76" s="390"/>
      <c r="P76" s="390"/>
      <c r="Q76" s="390">
        <f>SUM(E76:P76)</f>
        <v>0</v>
      </c>
    </row>
    <row r="77" spans="1:17" x14ac:dyDescent="0.25">
      <c r="A77" s="352" t="s">
        <v>451</v>
      </c>
      <c r="B77" s="352"/>
      <c r="C77" s="353"/>
      <c r="D77" s="353"/>
      <c r="E77" s="390"/>
      <c r="F77" s="390"/>
      <c r="G77" s="390"/>
      <c r="H77" s="390"/>
      <c r="I77" s="390"/>
      <c r="J77" s="390"/>
      <c r="K77" s="390"/>
      <c r="L77" s="390"/>
      <c r="M77" s="390"/>
      <c r="N77" s="390"/>
      <c r="O77" s="390"/>
      <c r="P77" s="390"/>
      <c r="Q77" s="390">
        <f>SUM(E77:P77)</f>
        <v>0</v>
      </c>
    </row>
    <row r="78" spans="1:17" x14ac:dyDescent="0.25">
      <c r="A78" s="352" t="s">
        <v>452</v>
      </c>
      <c r="B78" s="352"/>
      <c r="C78" s="353"/>
      <c r="D78" s="353"/>
      <c r="E78" s="390"/>
      <c r="F78" s="390"/>
      <c r="G78" s="390"/>
      <c r="H78" s="390"/>
      <c r="I78" s="390"/>
      <c r="J78" s="390"/>
      <c r="K78" s="390"/>
      <c r="L78" s="390"/>
      <c r="M78" s="390"/>
      <c r="N78" s="390"/>
      <c r="O78" s="390"/>
      <c r="P78" s="390"/>
      <c r="Q78" s="390">
        <f>SUM(E78:P78)</f>
        <v>0</v>
      </c>
    </row>
    <row r="79" spans="1:17" x14ac:dyDescent="0.25">
      <c r="A79" s="352" t="s">
        <v>453</v>
      </c>
      <c r="B79" s="352"/>
      <c r="C79" s="353"/>
      <c r="D79" s="353"/>
      <c r="E79" s="390"/>
      <c r="F79" s="390"/>
      <c r="G79" s="390"/>
      <c r="H79" s="390"/>
      <c r="I79" s="390"/>
      <c r="J79" s="390"/>
      <c r="K79" s="390"/>
      <c r="L79" s="390"/>
      <c r="M79" s="390"/>
      <c r="N79" s="390"/>
      <c r="O79" s="390"/>
      <c r="P79" s="390"/>
      <c r="Q79" s="390">
        <f>SUM(E79:P79)</f>
        <v>0</v>
      </c>
    </row>
    <row r="80" spans="1:17" x14ac:dyDescent="0.25">
      <c r="A80" s="352" t="s">
        <v>453</v>
      </c>
      <c r="B80" s="359"/>
      <c r="C80" s="354"/>
      <c r="D80" s="354"/>
      <c r="E80" s="391"/>
      <c r="F80" s="391"/>
      <c r="G80" s="391"/>
      <c r="H80" s="391"/>
      <c r="I80" s="391"/>
      <c r="J80" s="391"/>
      <c r="K80" s="391"/>
      <c r="L80" s="391"/>
      <c r="M80" s="391"/>
      <c r="N80" s="391"/>
      <c r="O80" s="391"/>
      <c r="P80" s="391"/>
      <c r="Q80" s="390">
        <f>SUM(E80:P80)</f>
        <v>0</v>
      </c>
    </row>
    <row r="81" spans="1:17" x14ac:dyDescent="0.25">
      <c r="A81" s="355" t="s">
        <v>454</v>
      </c>
      <c r="B81" s="355"/>
      <c r="C81" s="356">
        <f t="shared" ref="C81:Q81" si="19">SUM(C76:C80)</f>
        <v>0</v>
      </c>
      <c r="D81" s="356">
        <f t="shared" si="19"/>
        <v>0</v>
      </c>
      <c r="E81" s="396">
        <f t="shared" si="19"/>
        <v>0</v>
      </c>
      <c r="F81" s="396">
        <f t="shared" si="19"/>
        <v>0</v>
      </c>
      <c r="G81" s="396">
        <f t="shared" si="19"/>
        <v>0</v>
      </c>
      <c r="H81" s="396">
        <f t="shared" si="19"/>
        <v>0</v>
      </c>
      <c r="I81" s="396">
        <f t="shared" si="19"/>
        <v>0</v>
      </c>
      <c r="J81" s="396">
        <f t="shared" si="19"/>
        <v>0</v>
      </c>
      <c r="K81" s="396">
        <f t="shared" si="19"/>
        <v>0</v>
      </c>
      <c r="L81" s="396">
        <f t="shared" si="19"/>
        <v>0</v>
      </c>
      <c r="M81" s="396">
        <f t="shared" si="19"/>
        <v>0</v>
      </c>
      <c r="N81" s="396">
        <f t="shared" si="19"/>
        <v>0</v>
      </c>
      <c r="O81" s="396">
        <f t="shared" si="19"/>
        <v>0</v>
      </c>
      <c r="P81" s="396">
        <f t="shared" si="19"/>
        <v>0</v>
      </c>
      <c r="Q81" s="396">
        <f t="shared" si="19"/>
        <v>0</v>
      </c>
    </row>
    <row r="82" spans="1:17" x14ac:dyDescent="0.25">
      <c r="A82" s="357"/>
      <c r="B82" s="357"/>
      <c r="C82" s="358"/>
      <c r="D82" s="358"/>
      <c r="E82" s="358"/>
      <c r="F82" s="358"/>
      <c r="G82" s="358"/>
      <c r="H82" s="358"/>
      <c r="I82" s="358"/>
      <c r="J82" s="358"/>
      <c r="K82" s="358"/>
      <c r="L82" s="358"/>
      <c r="M82" s="358"/>
      <c r="N82" s="358"/>
      <c r="O82" s="358"/>
      <c r="P82" s="358"/>
      <c r="Q82" s="358"/>
    </row>
    <row r="83" spans="1:17" x14ac:dyDescent="0.25">
      <c r="A83" s="360" t="s">
        <v>455</v>
      </c>
      <c r="B83" s="360"/>
      <c r="C83" s="361">
        <f t="shared" ref="C83:P83" si="20">C71+C73-C81</f>
        <v>0</v>
      </c>
      <c r="D83" s="361">
        <f t="shared" si="20"/>
        <v>0</v>
      </c>
      <c r="E83" s="392">
        <f>E71+E73-E81</f>
        <v>2276.2389999999996</v>
      </c>
      <c r="F83" s="392">
        <f t="shared" si="20"/>
        <v>3346.0897199999999</v>
      </c>
      <c r="G83" s="392">
        <f t="shared" si="20"/>
        <v>4337.8699415999999</v>
      </c>
      <c r="H83" s="392">
        <f t="shared" si="20"/>
        <v>5241.6052212079994</v>
      </c>
      <c r="I83" s="392">
        <f t="shared" si="20"/>
        <v>6129.6526376330394</v>
      </c>
      <c r="J83" s="392">
        <f t="shared" si="20"/>
        <v>7014.3840299385747</v>
      </c>
      <c r="K83" s="392">
        <f t="shared" si="20"/>
        <v>8067.0588417263707</v>
      </c>
      <c r="L83" s="392">
        <f t="shared" si="20"/>
        <v>9082.6095953306103</v>
      </c>
      <c r="M83" s="392">
        <f t="shared" si="20"/>
        <v>10044.309017771771</v>
      </c>
      <c r="N83" s="392">
        <f t="shared" si="20"/>
        <v>10961.369838825947</v>
      </c>
      <c r="O83" s="392">
        <f t="shared" si="20"/>
        <v>11832.987680194288</v>
      </c>
      <c r="P83" s="392">
        <f t="shared" si="20"/>
        <v>12661.06658349705</v>
      </c>
      <c r="Q83" s="392">
        <f>Q71+Q73-Q81</f>
        <v>90995.242107725644</v>
      </c>
    </row>
  </sheetData>
  <printOptions horizontalCentered="1"/>
  <pageMargins left="0.45" right="0.45" top="0.75" bottom="0.75" header="0.3" footer="0.3"/>
  <pageSetup scale="58" orientation="portrait" r:id="rId1"/>
  <headerFooter>
    <oddHeader>&amp;C&amp;18C Port Solutions, Inc.</oddHeader>
    <oddFooter>&amp;C&amp;A&amp;R&amp;F</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workbookViewId="0">
      <pane ySplit="1" topLeftCell="A2" activePane="bottomLeft" state="frozen"/>
      <selection activeCell="E14" sqref="E14:P14"/>
      <selection pane="bottomLeft"/>
    </sheetView>
  </sheetViews>
  <sheetFormatPr defaultRowHeight="13.2" x14ac:dyDescent="0.25"/>
  <cols>
    <col min="1" max="1" width="41.44140625" style="370" customWidth="1"/>
    <col min="2" max="2" width="9.6640625" style="370" customWidth="1"/>
    <col min="3" max="13" width="9.109375" style="370"/>
    <col min="14" max="14" width="9.109375" style="387"/>
    <col min="15" max="256" width="9.109375" style="370"/>
    <col min="257" max="257" width="41.44140625" style="370" customWidth="1"/>
    <col min="258" max="258" width="9.6640625" style="370" customWidth="1"/>
    <col min="259" max="512" width="9.109375" style="370"/>
    <col min="513" max="513" width="41.44140625" style="370" customWidth="1"/>
    <col min="514" max="514" width="9.6640625" style="370" customWidth="1"/>
    <col min="515" max="768" width="9.109375" style="370"/>
    <col min="769" max="769" width="41.44140625" style="370" customWidth="1"/>
    <col min="770" max="770" width="9.6640625" style="370" customWidth="1"/>
    <col min="771" max="1024" width="9.109375" style="370"/>
    <col min="1025" max="1025" width="41.44140625" style="370" customWidth="1"/>
    <col min="1026" max="1026" width="9.6640625" style="370" customWidth="1"/>
    <col min="1027" max="1280" width="9.109375" style="370"/>
    <col min="1281" max="1281" width="41.44140625" style="370" customWidth="1"/>
    <col min="1282" max="1282" width="9.6640625" style="370" customWidth="1"/>
    <col min="1283" max="1536" width="9.109375" style="370"/>
    <col min="1537" max="1537" width="41.44140625" style="370" customWidth="1"/>
    <col min="1538" max="1538" width="9.6640625" style="370" customWidth="1"/>
    <col min="1539" max="1792" width="9.109375" style="370"/>
    <col min="1793" max="1793" width="41.44140625" style="370" customWidth="1"/>
    <col min="1794" max="1794" width="9.6640625" style="370" customWidth="1"/>
    <col min="1795" max="2048" width="9.109375" style="370"/>
    <col min="2049" max="2049" width="41.44140625" style="370" customWidth="1"/>
    <col min="2050" max="2050" width="9.6640625" style="370" customWidth="1"/>
    <col min="2051" max="2304" width="9.109375" style="370"/>
    <col min="2305" max="2305" width="41.44140625" style="370" customWidth="1"/>
    <col min="2306" max="2306" width="9.6640625" style="370" customWidth="1"/>
    <col min="2307" max="2560" width="9.109375" style="370"/>
    <col min="2561" max="2561" width="41.44140625" style="370" customWidth="1"/>
    <col min="2562" max="2562" width="9.6640625" style="370" customWidth="1"/>
    <col min="2563" max="2816" width="9.109375" style="370"/>
    <col min="2817" max="2817" width="41.44140625" style="370" customWidth="1"/>
    <col min="2818" max="2818" width="9.6640625" style="370" customWidth="1"/>
    <col min="2819" max="3072" width="9.109375" style="370"/>
    <col min="3073" max="3073" width="41.44140625" style="370" customWidth="1"/>
    <col min="3074" max="3074" width="9.6640625" style="370" customWidth="1"/>
    <col min="3075" max="3328" width="9.109375" style="370"/>
    <col min="3329" max="3329" width="41.44140625" style="370" customWidth="1"/>
    <col min="3330" max="3330" width="9.6640625" style="370" customWidth="1"/>
    <col min="3331" max="3584" width="9.109375" style="370"/>
    <col min="3585" max="3585" width="41.44140625" style="370" customWidth="1"/>
    <col min="3586" max="3586" width="9.6640625" style="370" customWidth="1"/>
    <col min="3587" max="3840" width="9.109375" style="370"/>
    <col min="3841" max="3841" width="41.44140625" style="370" customWidth="1"/>
    <col min="3842" max="3842" width="9.6640625" style="370" customWidth="1"/>
    <col min="3843" max="4096" width="9.109375" style="370"/>
    <col min="4097" max="4097" width="41.44140625" style="370" customWidth="1"/>
    <col min="4098" max="4098" width="9.6640625" style="370" customWidth="1"/>
    <col min="4099" max="4352" width="9.109375" style="370"/>
    <col min="4353" max="4353" width="41.44140625" style="370" customWidth="1"/>
    <col min="4354" max="4354" width="9.6640625" style="370" customWidth="1"/>
    <col min="4355" max="4608" width="9.109375" style="370"/>
    <col min="4609" max="4609" width="41.44140625" style="370" customWidth="1"/>
    <col min="4610" max="4610" width="9.6640625" style="370" customWidth="1"/>
    <col min="4611" max="4864" width="9.109375" style="370"/>
    <col min="4865" max="4865" width="41.44140625" style="370" customWidth="1"/>
    <col min="4866" max="4866" width="9.6640625" style="370" customWidth="1"/>
    <col min="4867" max="5120" width="9.109375" style="370"/>
    <col min="5121" max="5121" width="41.44140625" style="370" customWidth="1"/>
    <col min="5122" max="5122" width="9.6640625" style="370" customWidth="1"/>
    <col min="5123" max="5376" width="9.109375" style="370"/>
    <col min="5377" max="5377" width="41.44140625" style="370" customWidth="1"/>
    <col min="5378" max="5378" width="9.6640625" style="370" customWidth="1"/>
    <col min="5379" max="5632" width="9.109375" style="370"/>
    <col min="5633" max="5633" width="41.44140625" style="370" customWidth="1"/>
    <col min="5634" max="5634" width="9.6640625" style="370" customWidth="1"/>
    <col min="5635" max="5888" width="9.109375" style="370"/>
    <col min="5889" max="5889" width="41.44140625" style="370" customWidth="1"/>
    <col min="5890" max="5890" width="9.6640625" style="370" customWidth="1"/>
    <col min="5891" max="6144" width="9.109375" style="370"/>
    <col min="6145" max="6145" width="41.44140625" style="370" customWidth="1"/>
    <col min="6146" max="6146" width="9.6640625" style="370" customWidth="1"/>
    <col min="6147" max="6400" width="9.109375" style="370"/>
    <col min="6401" max="6401" width="41.44140625" style="370" customWidth="1"/>
    <col min="6402" max="6402" width="9.6640625" style="370" customWidth="1"/>
    <col min="6403" max="6656" width="9.109375" style="370"/>
    <col min="6657" max="6657" width="41.44140625" style="370" customWidth="1"/>
    <col min="6658" max="6658" width="9.6640625" style="370" customWidth="1"/>
    <col min="6659" max="6912" width="9.109375" style="370"/>
    <col min="6913" max="6913" width="41.44140625" style="370" customWidth="1"/>
    <col min="6914" max="6914" width="9.6640625" style="370" customWidth="1"/>
    <col min="6915" max="7168" width="9.109375" style="370"/>
    <col min="7169" max="7169" width="41.44140625" style="370" customWidth="1"/>
    <col min="7170" max="7170" width="9.6640625" style="370" customWidth="1"/>
    <col min="7171" max="7424" width="9.109375" style="370"/>
    <col min="7425" max="7425" width="41.44140625" style="370" customWidth="1"/>
    <col min="7426" max="7426" width="9.6640625" style="370" customWidth="1"/>
    <col min="7427" max="7680" width="9.109375" style="370"/>
    <col min="7681" max="7681" width="41.44140625" style="370" customWidth="1"/>
    <col min="7682" max="7682" width="9.6640625" style="370" customWidth="1"/>
    <col min="7683" max="7936" width="9.109375" style="370"/>
    <col min="7937" max="7937" width="41.44140625" style="370" customWidth="1"/>
    <col min="7938" max="7938" width="9.6640625" style="370" customWidth="1"/>
    <col min="7939" max="8192" width="9.109375" style="370"/>
    <col min="8193" max="8193" width="41.44140625" style="370" customWidth="1"/>
    <col min="8194" max="8194" width="9.6640625" style="370" customWidth="1"/>
    <col min="8195" max="8448" width="9.109375" style="370"/>
    <col min="8449" max="8449" width="41.44140625" style="370" customWidth="1"/>
    <col min="8450" max="8450" width="9.6640625" style="370" customWidth="1"/>
    <col min="8451" max="8704" width="9.109375" style="370"/>
    <col min="8705" max="8705" width="41.44140625" style="370" customWidth="1"/>
    <col min="8706" max="8706" width="9.6640625" style="370" customWidth="1"/>
    <col min="8707" max="8960" width="9.109375" style="370"/>
    <col min="8961" max="8961" width="41.44140625" style="370" customWidth="1"/>
    <col min="8962" max="8962" width="9.6640625" style="370" customWidth="1"/>
    <col min="8963" max="9216" width="9.109375" style="370"/>
    <col min="9217" max="9217" width="41.44140625" style="370" customWidth="1"/>
    <col min="9218" max="9218" width="9.6640625" style="370" customWidth="1"/>
    <col min="9219" max="9472" width="9.109375" style="370"/>
    <col min="9473" max="9473" width="41.44140625" style="370" customWidth="1"/>
    <col min="9474" max="9474" width="9.6640625" style="370" customWidth="1"/>
    <col min="9475" max="9728" width="9.109375" style="370"/>
    <col min="9729" max="9729" width="41.44140625" style="370" customWidth="1"/>
    <col min="9730" max="9730" width="9.6640625" style="370" customWidth="1"/>
    <col min="9731" max="9984" width="9.109375" style="370"/>
    <col min="9985" max="9985" width="41.44140625" style="370" customWidth="1"/>
    <col min="9986" max="9986" width="9.6640625" style="370" customWidth="1"/>
    <col min="9987" max="10240" width="9.109375" style="370"/>
    <col min="10241" max="10241" width="41.44140625" style="370" customWidth="1"/>
    <col min="10242" max="10242" width="9.6640625" style="370" customWidth="1"/>
    <col min="10243" max="10496" width="9.109375" style="370"/>
    <col min="10497" max="10497" width="41.44140625" style="370" customWidth="1"/>
    <col min="10498" max="10498" width="9.6640625" style="370" customWidth="1"/>
    <col min="10499" max="10752" width="9.109375" style="370"/>
    <col min="10753" max="10753" width="41.44140625" style="370" customWidth="1"/>
    <col min="10754" max="10754" width="9.6640625" style="370" customWidth="1"/>
    <col min="10755" max="11008" width="9.109375" style="370"/>
    <col min="11009" max="11009" width="41.44140625" style="370" customWidth="1"/>
    <col min="11010" max="11010" width="9.6640625" style="370" customWidth="1"/>
    <col min="11011" max="11264" width="9.109375" style="370"/>
    <col min="11265" max="11265" width="41.44140625" style="370" customWidth="1"/>
    <col min="11266" max="11266" width="9.6640625" style="370" customWidth="1"/>
    <col min="11267" max="11520" width="9.109375" style="370"/>
    <col min="11521" max="11521" width="41.44140625" style="370" customWidth="1"/>
    <col min="11522" max="11522" width="9.6640625" style="370" customWidth="1"/>
    <col min="11523" max="11776" width="9.109375" style="370"/>
    <col min="11777" max="11777" width="41.44140625" style="370" customWidth="1"/>
    <col min="11778" max="11778" width="9.6640625" style="370" customWidth="1"/>
    <col min="11779" max="12032" width="9.109375" style="370"/>
    <col min="12033" max="12033" width="41.44140625" style="370" customWidth="1"/>
    <col min="12034" max="12034" width="9.6640625" style="370" customWidth="1"/>
    <col min="12035" max="12288" width="9.109375" style="370"/>
    <col min="12289" max="12289" width="41.44140625" style="370" customWidth="1"/>
    <col min="12290" max="12290" width="9.6640625" style="370" customWidth="1"/>
    <col min="12291" max="12544" width="9.109375" style="370"/>
    <col min="12545" max="12545" width="41.44140625" style="370" customWidth="1"/>
    <col min="12546" max="12546" width="9.6640625" style="370" customWidth="1"/>
    <col min="12547" max="12800" width="9.109375" style="370"/>
    <col min="12801" max="12801" width="41.44140625" style="370" customWidth="1"/>
    <col min="12802" max="12802" width="9.6640625" style="370" customWidth="1"/>
    <col min="12803" max="13056" width="9.109375" style="370"/>
    <col min="13057" max="13057" width="41.44140625" style="370" customWidth="1"/>
    <col min="13058" max="13058" width="9.6640625" style="370" customWidth="1"/>
    <col min="13059" max="13312" width="9.109375" style="370"/>
    <col min="13313" max="13313" width="41.44140625" style="370" customWidth="1"/>
    <col min="13314" max="13314" width="9.6640625" style="370" customWidth="1"/>
    <col min="13315" max="13568" width="9.109375" style="370"/>
    <col min="13569" max="13569" width="41.44140625" style="370" customWidth="1"/>
    <col min="13570" max="13570" width="9.6640625" style="370" customWidth="1"/>
    <col min="13571" max="13824" width="9.109375" style="370"/>
    <col min="13825" max="13825" width="41.44140625" style="370" customWidth="1"/>
    <col min="13826" max="13826" width="9.6640625" style="370" customWidth="1"/>
    <col min="13827" max="14080" width="9.109375" style="370"/>
    <col min="14081" max="14081" width="41.44140625" style="370" customWidth="1"/>
    <col min="14082" max="14082" width="9.6640625" style="370" customWidth="1"/>
    <col min="14083" max="14336" width="9.109375" style="370"/>
    <col min="14337" max="14337" width="41.44140625" style="370" customWidth="1"/>
    <col min="14338" max="14338" width="9.6640625" style="370" customWidth="1"/>
    <col min="14339" max="14592" width="9.109375" style="370"/>
    <col min="14593" max="14593" width="41.44140625" style="370" customWidth="1"/>
    <col min="14594" max="14594" width="9.6640625" style="370" customWidth="1"/>
    <col min="14595" max="14848" width="9.109375" style="370"/>
    <col min="14849" max="14849" width="41.44140625" style="370" customWidth="1"/>
    <col min="14850" max="14850" width="9.6640625" style="370" customWidth="1"/>
    <col min="14851" max="15104" width="9.109375" style="370"/>
    <col min="15105" max="15105" width="41.44140625" style="370" customWidth="1"/>
    <col min="15106" max="15106" width="9.6640625" style="370" customWidth="1"/>
    <col min="15107" max="15360" width="9.109375" style="370"/>
    <col min="15361" max="15361" width="41.44140625" style="370" customWidth="1"/>
    <col min="15362" max="15362" width="9.6640625" style="370" customWidth="1"/>
    <col min="15363" max="15616" width="9.109375" style="370"/>
    <col min="15617" max="15617" width="41.44140625" style="370" customWidth="1"/>
    <col min="15618" max="15618" width="9.6640625" style="370" customWidth="1"/>
    <col min="15619" max="15872" width="9.109375" style="370"/>
    <col min="15873" max="15873" width="41.44140625" style="370" customWidth="1"/>
    <col min="15874" max="15874" width="9.6640625" style="370" customWidth="1"/>
    <col min="15875" max="16128" width="9.109375" style="370"/>
    <col min="16129" max="16129" width="41.44140625" style="370" customWidth="1"/>
    <col min="16130" max="16130" width="9.6640625" style="370" customWidth="1"/>
    <col min="16131" max="16384" width="9.109375" style="370"/>
  </cols>
  <sheetData>
    <row r="1" spans="1:15" s="408" customFormat="1" x14ac:dyDescent="0.25">
      <c r="A1" s="408" t="s">
        <v>831</v>
      </c>
      <c r="B1" s="409" t="s">
        <v>459</v>
      </c>
      <c r="C1" s="409" t="s">
        <v>460</v>
      </c>
      <c r="D1" s="409" t="s">
        <v>461</v>
      </c>
      <c r="E1" s="409" t="s">
        <v>476</v>
      </c>
      <c r="F1" s="409" t="s">
        <v>463</v>
      </c>
      <c r="G1" s="409" t="s">
        <v>477</v>
      </c>
      <c r="H1" s="409" t="s">
        <v>478</v>
      </c>
      <c r="I1" s="409" t="s">
        <v>466</v>
      </c>
      <c r="J1" s="409" t="s">
        <v>467</v>
      </c>
      <c r="K1" s="409" t="s">
        <v>468</v>
      </c>
      <c r="L1" s="409" t="s">
        <v>469</v>
      </c>
      <c r="M1" s="409" t="s">
        <v>470</v>
      </c>
      <c r="N1" s="408" t="s">
        <v>479</v>
      </c>
    </row>
    <row r="2" spans="1:15" s="387" customFormat="1" x14ac:dyDescent="0.25">
      <c r="A2" s="387" t="s">
        <v>56</v>
      </c>
      <c r="B2" s="410"/>
      <c r="C2" s="410"/>
      <c r="D2" s="410"/>
      <c r="E2" s="410"/>
      <c r="F2" s="410"/>
      <c r="G2" s="410"/>
      <c r="H2" s="410"/>
      <c r="I2" s="410"/>
      <c r="J2" s="410"/>
      <c r="K2" s="410"/>
      <c r="L2" s="410"/>
      <c r="M2" s="410"/>
    </row>
    <row r="3" spans="1:15" s="387" customFormat="1" x14ac:dyDescent="0.25">
      <c r="B3" s="410"/>
      <c r="C3" s="410"/>
      <c r="D3" s="410"/>
      <c r="E3" s="410"/>
      <c r="F3" s="410"/>
      <c r="G3" s="410"/>
      <c r="H3" s="410"/>
      <c r="I3" s="410"/>
      <c r="J3" s="411"/>
      <c r="K3" s="586" t="s">
        <v>480</v>
      </c>
      <c r="L3" s="586"/>
      <c r="M3" s="410"/>
    </row>
    <row r="4" spans="1:15" s="387" customFormat="1" x14ac:dyDescent="0.25">
      <c r="B4" s="410"/>
      <c r="C4" s="410"/>
      <c r="D4" s="410"/>
      <c r="E4" s="410"/>
      <c r="F4" s="410"/>
      <c r="G4" s="410"/>
      <c r="H4" s="410"/>
      <c r="I4" s="410"/>
      <c r="J4" s="412"/>
      <c r="K4" s="586" t="s">
        <v>481</v>
      </c>
      <c r="L4" s="586"/>
      <c r="M4" s="410"/>
    </row>
    <row r="5" spans="1:15" x14ac:dyDescent="0.25">
      <c r="A5" s="387" t="s">
        <v>482</v>
      </c>
    </row>
    <row r="6" spans="1:15" x14ac:dyDescent="0.25">
      <c r="A6" s="461" t="s">
        <v>483</v>
      </c>
      <c r="B6" s="413">
        <v>8.33</v>
      </c>
      <c r="C6" s="414">
        <v>8.33</v>
      </c>
      <c r="D6" s="414">
        <v>8.33</v>
      </c>
      <c r="E6" s="414">
        <v>8.33</v>
      </c>
      <c r="F6" s="414">
        <v>8.33</v>
      </c>
      <c r="G6" s="414">
        <v>8.33</v>
      </c>
      <c r="H6" s="414">
        <v>8.33</v>
      </c>
      <c r="I6" s="414">
        <v>8.33</v>
      </c>
      <c r="J6" s="414">
        <v>8.33</v>
      </c>
      <c r="K6" s="414">
        <v>8.33</v>
      </c>
      <c r="L6" s="414">
        <v>8.33</v>
      </c>
      <c r="M6" s="414">
        <v>8.33</v>
      </c>
      <c r="N6" s="415">
        <f>SUM(B6:M6)</f>
        <v>99.96</v>
      </c>
    </row>
    <row r="7" spans="1:15" x14ac:dyDescent="0.25">
      <c r="A7" s="461" t="s">
        <v>484</v>
      </c>
      <c r="B7" s="413"/>
      <c r="C7" s="414">
        <v>8.33</v>
      </c>
      <c r="D7" s="414">
        <v>8.33</v>
      </c>
      <c r="E7" s="414">
        <v>8.33</v>
      </c>
      <c r="F7" s="414">
        <v>8.33</v>
      </c>
      <c r="G7" s="414">
        <v>8.33</v>
      </c>
      <c r="H7" s="414">
        <v>8.33</v>
      </c>
      <c r="I7" s="414">
        <v>8.33</v>
      </c>
      <c r="J7" s="414">
        <v>8.33</v>
      </c>
      <c r="K7" s="414">
        <v>8.33</v>
      </c>
      <c r="L7" s="414">
        <v>8.33</v>
      </c>
      <c r="M7" s="414">
        <v>8.33</v>
      </c>
      <c r="N7" s="415">
        <f>SUM(B7:M7)</f>
        <v>91.63</v>
      </c>
    </row>
    <row r="8" spans="1:15" x14ac:dyDescent="0.25">
      <c r="A8" s="461" t="s">
        <v>838</v>
      </c>
      <c r="B8" s="413"/>
      <c r="C8" s="414"/>
      <c r="D8" s="414">
        <v>0</v>
      </c>
      <c r="E8" s="414">
        <v>0</v>
      </c>
      <c r="F8" s="414">
        <v>0</v>
      </c>
      <c r="G8" s="414">
        <v>0</v>
      </c>
      <c r="H8" s="414">
        <v>0</v>
      </c>
      <c r="I8" s="414">
        <v>0</v>
      </c>
      <c r="J8" s="414">
        <v>0</v>
      </c>
      <c r="K8" s="414">
        <v>0</v>
      </c>
      <c r="L8" s="414">
        <v>0</v>
      </c>
      <c r="M8" s="414">
        <v>0</v>
      </c>
      <c r="N8" s="415">
        <f>SUM(B8:M8)</f>
        <v>0</v>
      </c>
    </row>
    <row r="9" spans="1:15" x14ac:dyDescent="0.25">
      <c r="A9" s="416"/>
      <c r="B9" s="417"/>
      <c r="C9" s="417"/>
      <c r="D9" s="417"/>
      <c r="E9" s="417"/>
      <c r="F9" s="417"/>
      <c r="G9" s="417"/>
      <c r="H9" s="417"/>
      <c r="I9" s="417"/>
      <c r="J9" s="417"/>
      <c r="K9" s="417"/>
      <c r="L9" s="417"/>
      <c r="M9" s="417"/>
      <c r="O9" s="415">
        <f>SUM(N6:N8)</f>
        <v>191.58999999999997</v>
      </c>
    </row>
    <row r="10" spans="1:15" x14ac:dyDescent="0.25">
      <c r="A10" s="373" t="s">
        <v>486</v>
      </c>
      <c r="B10" s="418"/>
      <c r="C10" s="419"/>
      <c r="D10" s="419">
        <v>3.75</v>
      </c>
      <c r="E10" s="419">
        <v>3.75</v>
      </c>
      <c r="F10" s="419">
        <v>3.75</v>
      </c>
      <c r="G10" s="419">
        <v>3.75</v>
      </c>
      <c r="H10" s="419">
        <v>3.75</v>
      </c>
      <c r="I10" s="419">
        <v>3.75</v>
      </c>
      <c r="J10" s="419">
        <v>3.75</v>
      </c>
      <c r="K10" s="419">
        <v>3.75</v>
      </c>
      <c r="L10" s="419">
        <v>3.75</v>
      </c>
      <c r="M10" s="419">
        <v>3.75</v>
      </c>
      <c r="N10" s="420">
        <f t="shared" ref="N10:N54" si="0">SUM(B10:M10)</f>
        <v>37.5</v>
      </c>
    </row>
    <row r="11" spans="1:15" x14ac:dyDescent="0.25">
      <c r="A11" s="421" t="s">
        <v>487</v>
      </c>
      <c r="B11" s="419"/>
      <c r="C11" s="419"/>
      <c r="D11" s="419">
        <v>3.5</v>
      </c>
      <c r="E11" s="419">
        <v>3.5</v>
      </c>
      <c r="F11" s="419">
        <v>3.5</v>
      </c>
      <c r="G11" s="419">
        <v>3.5</v>
      </c>
      <c r="H11" s="419">
        <v>3.5</v>
      </c>
      <c r="I11" s="419">
        <v>3.5</v>
      </c>
      <c r="J11" s="419">
        <v>3.5</v>
      </c>
      <c r="K11" s="419">
        <v>3.5</v>
      </c>
      <c r="L11" s="419">
        <v>3.5</v>
      </c>
      <c r="M11" s="419">
        <v>3.5</v>
      </c>
      <c r="N11" s="420">
        <f t="shared" si="0"/>
        <v>35</v>
      </c>
    </row>
    <row r="12" spans="1:15" x14ac:dyDescent="0.25">
      <c r="A12" s="422"/>
      <c r="B12" s="423"/>
      <c r="C12" s="423"/>
      <c r="D12" s="423"/>
      <c r="E12" s="423"/>
      <c r="F12" s="423"/>
      <c r="G12" s="423"/>
      <c r="H12" s="423"/>
      <c r="I12" s="423"/>
      <c r="J12" s="423"/>
      <c r="K12" s="423"/>
      <c r="L12" s="423"/>
      <c r="M12" s="423"/>
      <c r="N12" s="424"/>
    </row>
    <row r="13" spans="1:15" x14ac:dyDescent="0.25">
      <c r="A13" s="373" t="s">
        <v>488</v>
      </c>
      <c r="B13" s="418"/>
      <c r="C13" s="419"/>
      <c r="D13" s="419">
        <v>2.83</v>
      </c>
      <c r="E13" s="419">
        <v>2.83</v>
      </c>
      <c r="F13" s="419">
        <v>2.83</v>
      </c>
      <c r="G13" s="419">
        <v>2.83</v>
      </c>
      <c r="H13" s="419">
        <v>2.83</v>
      </c>
      <c r="I13" s="419">
        <v>2.83</v>
      </c>
      <c r="J13" s="419">
        <v>2.83</v>
      </c>
      <c r="K13" s="419">
        <v>2.83</v>
      </c>
      <c r="L13" s="419">
        <v>2.83</v>
      </c>
      <c r="M13" s="419">
        <v>2.83</v>
      </c>
      <c r="N13" s="420">
        <f t="shared" si="0"/>
        <v>28.299999999999997</v>
      </c>
    </row>
    <row r="14" spans="1:15" x14ac:dyDescent="0.25">
      <c r="A14" s="373" t="s">
        <v>489</v>
      </c>
      <c r="B14" s="418"/>
      <c r="C14" s="419"/>
      <c r="D14" s="419"/>
      <c r="E14" s="419">
        <v>2.5</v>
      </c>
      <c r="F14" s="419">
        <v>2.5</v>
      </c>
      <c r="G14" s="419">
        <v>2.5</v>
      </c>
      <c r="H14" s="419">
        <v>2.5</v>
      </c>
      <c r="I14" s="419">
        <v>2.5</v>
      </c>
      <c r="J14" s="419">
        <v>2.5</v>
      </c>
      <c r="K14" s="419">
        <v>2.5</v>
      </c>
      <c r="L14" s="419">
        <v>2.5</v>
      </c>
      <c r="M14" s="419">
        <v>2.5</v>
      </c>
      <c r="N14" s="420">
        <f t="shared" si="0"/>
        <v>22.5</v>
      </c>
    </row>
    <row r="15" spans="1:15" x14ac:dyDescent="0.25">
      <c r="A15" s="373" t="s">
        <v>489</v>
      </c>
      <c r="B15" s="419"/>
      <c r="C15" s="419"/>
      <c r="D15" s="419"/>
      <c r="E15" s="419"/>
      <c r="F15" s="419"/>
      <c r="G15" s="419"/>
      <c r="H15" s="419"/>
      <c r="I15" s="419">
        <v>2.5</v>
      </c>
      <c r="J15" s="419">
        <v>2.5</v>
      </c>
      <c r="K15" s="419">
        <v>2.5</v>
      </c>
      <c r="L15" s="419">
        <v>2.5</v>
      </c>
      <c r="M15" s="419">
        <v>2.5</v>
      </c>
      <c r="N15" s="420">
        <f t="shared" si="0"/>
        <v>12.5</v>
      </c>
    </row>
    <row r="16" spans="1:15" x14ac:dyDescent="0.25">
      <c r="A16" s="425"/>
      <c r="B16" s="426"/>
      <c r="C16" s="426"/>
      <c r="D16" s="426"/>
      <c r="E16" s="426"/>
      <c r="F16" s="426"/>
      <c r="G16" s="426"/>
      <c r="H16" s="426"/>
      <c r="I16" s="426"/>
      <c r="J16" s="426"/>
      <c r="K16" s="426"/>
      <c r="L16" s="426"/>
      <c r="M16" s="426"/>
      <c r="N16" s="427"/>
    </row>
    <row r="17" spans="1:14" x14ac:dyDescent="0.25">
      <c r="A17" s="373" t="s">
        <v>490</v>
      </c>
      <c r="B17" s="419"/>
      <c r="C17" s="419"/>
      <c r="D17" s="419"/>
      <c r="E17" s="419">
        <v>1.46</v>
      </c>
      <c r="F17" s="419">
        <v>1.46</v>
      </c>
      <c r="G17" s="419">
        <v>1.46</v>
      </c>
      <c r="H17" s="419">
        <v>1.46</v>
      </c>
      <c r="I17" s="419">
        <v>1.46</v>
      </c>
      <c r="J17" s="419">
        <v>1.46</v>
      </c>
      <c r="K17" s="419">
        <v>2.92</v>
      </c>
      <c r="L17" s="419">
        <v>2.92</v>
      </c>
      <c r="M17" s="419">
        <v>2.92</v>
      </c>
      <c r="N17" s="420">
        <f t="shared" si="0"/>
        <v>17.52</v>
      </c>
    </row>
    <row r="18" spans="1:14" x14ac:dyDescent="0.25">
      <c r="A18" s="428"/>
      <c r="B18" s="426"/>
      <c r="C18" s="426"/>
      <c r="D18" s="426"/>
      <c r="E18" s="426"/>
      <c r="F18" s="426"/>
      <c r="G18" s="426"/>
      <c r="H18" s="426"/>
      <c r="I18" s="426"/>
      <c r="J18" s="426"/>
      <c r="K18" s="426"/>
      <c r="L18" s="426"/>
      <c r="M18" s="426"/>
      <c r="N18" s="427"/>
    </row>
    <row r="19" spans="1:14" x14ac:dyDescent="0.25">
      <c r="A19" s="373" t="s">
        <v>491</v>
      </c>
      <c r="B19" s="419"/>
      <c r="C19" s="419"/>
      <c r="D19" s="419"/>
      <c r="E19" s="419">
        <v>2.92</v>
      </c>
      <c r="F19" s="419">
        <v>2.92</v>
      </c>
      <c r="G19" s="419">
        <v>2.92</v>
      </c>
      <c r="H19" s="419">
        <v>2.92</v>
      </c>
      <c r="I19" s="419">
        <v>2.92</v>
      </c>
      <c r="J19" s="419">
        <v>2.92</v>
      </c>
      <c r="K19" s="419">
        <v>2.92</v>
      </c>
      <c r="L19" s="419">
        <v>2.92</v>
      </c>
      <c r="M19" s="419">
        <v>2.92</v>
      </c>
      <c r="N19" s="420">
        <f t="shared" si="0"/>
        <v>26.28</v>
      </c>
    </row>
    <row r="20" spans="1:14" x14ac:dyDescent="0.25">
      <c r="A20" s="373" t="s">
        <v>492</v>
      </c>
      <c r="B20" s="418"/>
      <c r="C20" s="419"/>
      <c r="D20" s="419"/>
      <c r="E20" s="419"/>
      <c r="F20" s="419"/>
      <c r="G20" s="419"/>
      <c r="H20" s="419"/>
      <c r="I20" s="419"/>
      <c r="J20" s="419">
        <v>2.75</v>
      </c>
      <c r="K20" s="419">
        <v>2.75</v>
      </c>
      <c r="L20" s="419">
        <v>2.75</v>
      </c>
      <c r="M20" s="419">
        <v>2.75</v>
      </c>
      <c r="N20" s="420">
        <f t="shared" si="0"/>
        <v>11</v>
      </c>
    </row>
    <row r="21" spans="1:14" x14ac:dyDescent="0.25">
      <c r="A21" s="429"/>
      <c r="B21" s="430"/>
      <c r="C21" s="431"/>
      <c r="D21" s="431"/>
      <c r="E21" s="431"/>
      <c r="F21" s="431"/>
      <c r="G21" s="431"/>
      <c r="H21" s="431"/>
      <c r="I21" s="431"/>
      <c r="J21" s="431"/>
      <c r="K21" s="431"/>
      <c r="L21" s="431"/>
      <c r="M21" s="431"/>
      <c r="N21" s="432"/>
    </row>
    <row r="22" spans="1:14" x14ac:dyDescent="0.25">
      <c r="A22" s="373" t="s">
        <v>493</v>
      </c>
      <c r="B22" s="418"/>
      <c r="C22" s="419"/>
      <c r="D22" s="419"/>
      <c r="E22" s="419">
        <v>2.83</v>
      </c>
      <c r="F22" s="419">
        <v>2.83</v>
      </c>
      <c r="G22" s="419">
        <v>2.83</v>
      </c>
      <c r="H22" s="419">
        <v>2.83</v>
      </c>
      <c r="I22" s="419">
        <v>2.83</v>
      </c>
      <c r="J22" s="419">
        <v>2.83</v>
      </c>
      <c r="K22" s="419">
        <v>2.83</v>
      </c>
      <c r="L22" s="419">
        <v>2.83</v>
      </c>
      <c r="M22" s="419">
        <v>2.83</v>
      </c>
      <c r="N22" s="420">
        <f t="shared" si="0"/>
        <v>25.47</v>
      </c>
    </row>
    <row r="23" spans="1:14" x14ac:dyDescent="0.25">
      <c r="A23" s="373" t="s">
        <v>494</v>
      </c>
      <c r="B23" s="418"/>
      <c r="C23" s="419"/>
      <c r="D23" s="419"/>
      <c r="E23" s="419">
        <v>2.5</v>
      </c>
      <c r="F23" s="419">
        <v>2.5</v>
      </c>
      <c r="G23" s="419">
        <v>2.5</v>
      </c>
      <c r="H23" s="419">
        <v>2.5</v>
      </c>
      <c r="I23" s="419">
        <v>2.5</v>
      </c>
      <c r="J23" s="419">
        <v>2.5</v>
      </c>
      <c r="K23" s="419">
        <v>2.5</v>
      </c>
      <c r="L23" s="419">
        <v>2.5</v>
      </c>
      <c r="M23" s="419">
        <v>2.5</v>
      </c>
      <c r="N23" s="420">
        <f t="shared" si="0"/>
        <v>22.5</v>
      </c>
    </row>
    <row r="24" spans="1:14" x14ac:dyDescent="0.25">
      <c r="A24" s="373" t="s">
        <v>494</v>
      </c>
      <c r="B24" s="418"/>
      <c r="C24" s="419"/>
      <c r="D24" s="419"/>
      <c r="E24" s="419">
        <v>2.5</v>
      </c>
      <c r="F24" s="419">
        <v>2.5</v>
      </c>
      <c r="G24" s="419">
        <v>2.5</v>
      </c>
      <c r="H24" s="419">
        <v>2.5</v>
      </c>
      <c r="I24" s="419">
        <v>2.5</v>
      </c>
      <c r="J24" s="419">
        <v>2.5</v>
      </c>
      <c r="K24" s="419">
        <v>2.5</v>
      </c>
      <c r="L24" s="419">
        <v>2.5</v>
      </c>
      <c r="M24" s="419">
        <v>2.5</v>
      </c>
      <c r="N24" s="420">
        <f t="shared" si="0"/>
        <v>22.5</v>
      </c>
    </row>
    <row r="25" spans="1:14" x14ac:dyDescent="0.25">
      <c r="A25" s="373" t="s">
        <v>494</v>
      </c>
      <c r="B25" s="418"/>
      <c r="C25" s="419"/>
      <c r="D25" s="419"/>
      <c r="E25" s="419">
        <v>2.5</v>
      </c>
      <c r="F25" s="419">
        <v>2.5</v>
      </c>
      <c r="G25" s="419">
        <v>2.5</v>
      </c>
      <c r="H25" s="419">
        <v>2.5</v>
      </c>
      <c r="I25" s="419">
        <v>2.5</v>
      </c>
      <c r="J25" s="419">
        <v>2.5</v>
      </c>
      <c r="K25" s="419">
        <v>2.5</v>
      </c>
      <c r="L25" s="419">
        <v>2.5</v>
      </c>
      <c r="M25" s="419">
        <v>2.5</v>
      </c>
      <c r="N25" s="420">
        <f t="shared" si="0"/>
        <v>22.5</v>
      </c>
    </row>
    <row r="26" spans="1:14" x14ac:dyDescent="0.25">
      <c r="A26" s="373" t="s">
        <v>494</v>
      </c>
      <c r="B26" s="418"/>
      <c r="C26" s="419"/>
      <c r="D26" s="419"/>
      <c r="E26" s="419">
        <v>2.5</v>
      </c>
      <c r="F26" s="419">
        <v>2.5</v>
      </c>
      <c r="G26" s="419">
        <v>2.5</v>
      </c>
      <c r="H26" s="419">
        <v>2.5</v>
      </c>
      <c r="I26" s="419">
        <v>2.5</v>
      </c>
      <c r="J26" s="419">
        <v>2.5</v>
      </c>
      <c r="K26" s="419">
        <v>2.5</v>
      </c>
      <c r="L26" s="419">
        <v>2.5</v>
      </c>
      <c r="M26" s="419">
        <v>2.5</v>
      </c>
      <c r="N26" s="420">
        <f t="shared" si="0"/>
        <v>22.5</v>
      </c>
    </row>
    <row r="27" spans="1:14" x14ac:dyDescent="0.25">
      <c r="A27" s="373" t="s">
        <v>494</v>
      </c>
      <c r="B27" s="418"/>
      <c r="C27" s="419"/>
      <c r="D27" s="419"/>
      <c r="E27" s="419"/>
      <c r="F27" s="419"/>
      <c r="G27" s="419">
        <v>2.5</v>
      </c>
      <c r="H27" s="419">
        <v>2.5</v>
      </c>
      <c r="I27" s="419">
        <v>2.5</v>
      </c>
      <c r="J27" s="419">
        <v>2.5</v>
      </c>
      <c r="K27" s="419">
        <v>2.5</v>
      </c>
      <c r="L27" s="419">
        <v>2.5</v>
      </c>
      <c r="M27" s="419">
        <v>2.5</v>
      </c>
      <c r="N27" s="420">
        <f t="shared" si="0"/>
        <v>17.5</v>
      </c>
    </row>
    <row r="28" spans="1:14" x14ac:dyDescent="0.25">
      <c r="A28" s="373" t="s">
        <v>494</v>
      </c>
      <c r="B28" s="418"/>
      <c r="C28" s="419"/>
      <c r="D28" s="419"/>
      <c r="E28" s="419"/>
      <c r="F28" s="419"/>
      <c r="G28" s="419">
        <v>2.5</v>
      </c>
      <c r="H28" s="419">
        <v>2.5</v>
      </c>
      <c r="I28" s="419">
        <v>2.5</v>
      </c>
      <c r="J28" s="419">
        <v>2.5</v>
      </c>
      <c r="K28" s="419">
        <v>2.5</v>
      </c>
      <c r="L28" s="419">
        <v>2.5</v>
      </c>
      <c r="M28" s="419">
        <v>2.5</v>
      </c>
      <c r="N28" s="420">
        <f t="shared" si="0"/>
        <v>17.5</v>
      </c>
    </row>
    <row r="29" spans="1:14" x14ac:dyDescent="0.25">
      <c r="A29" s="373" t="s">
        <v>494</v>
      </c>
      <c r="B29" s="418"/>
      <c r="C29" s="419"/>
      <c r="D29" s="419"/>
      <c r="E29" s="419"/>
      <c r="F29" s="419"/>
      <c r="G29" s="419"/>
      <c r="H29" s="419"/>
      <c r="I29" s="419">
        <v>2.5</v>
      </c>
      <c r="J29" s="419">
        <v>2.5</v>
      </c>
      <c r="K29" s="419">
        <v>2.5</v>
      </c>
      <c r="L29" s="419">
        <v>2.5</v>
      </c>
      <c r="M29" s="419">
        <v>2.5</v>
      </c>
      <c r="N29" s="420">
        <f t="shared" si="0"/>
        <v>12.5</v>
      </c>
    </row>
    <row r="30" spans="1:14" x14ac:dyDescent="0.25">
      <c r="A30" s="373" t="s">
        <v>494</v>
      </c>
      <c r="B30" s="418"/>
      <c r="C30" s="419"/>
      <c r="D30" s="419"/>
      <c r="E30" s="419"/>
      <c r="F30" s="419"/>
      <c r="G30" s="419"/>
      <c r="H30" s="419"/>
      <c r="I30" s="419">
        <v>2.5</v>
      </c>
      <c r="J30" s="419">
        <v>2.5</v>
      </c>
      <c r="K30" s="419">
        <v>2.5</v>
      </c>
      <c r="L30" s="419">
        <v>2.5</v>
      </c>
      <c r="M30" s="419">
        <v>2.5</v>
      </c>
      <c r="N30" s="420">
        <f t="shared" si="0"/>
        <v>12.5</v>
      </c>
    </row>
    <row r="31" spans="1:14" x14ac:dyDescent="0.25">
      <c r="A31" s="373" t="s">
        <v>494</v>
      </c>
      <c r="B31" s="418"/>
      <c r="C31" s="419"/>
      <c r="D31" s="419"/>
      <c r="E31" s="419"/>
      <c r="F31" s="419"/>
      <c r="G31" s="419"/>
      <c r="H31" s="419"/>
      <c r="I31" s="419">
        <v>2.5</v>
      </c>
      <c r="J31" s="419">
        <v>2.5</v>
      </c>
      <c r="K31" s="419">
        <v>2.5</v>
      </c>
      <c r="L31" s="419">
        <v>2.5</v>
      </c>
      <c r="M31" s="419">
        <v>2.5</v>
      </c>
      <c r="N31" s="420">
        <f t="shared" si="0"/>
        <v>12.5</v>
      </c>
    </row>
    <row r="32" spans="1:14" x14ac:dyDescent="0.25">
      <c r="A32" s="373" t="s">
        <v>494</v>
      </c>
      <c r="B32" s="418"/>
      <c r="C32" s="419"/>
      <c r="D32" s="419"/>
      <c r="E32" s="419"/>
      <c r="F32" s="419"/>
      <c r="G32" s="419"/>
      <c r="H32" s="419"/>
      <c r="I32" s="419"/>
      <c r="J32" s="419">
        <v>2.5</v>
      </c>
      <c r="K32" s="419">
        <v>2.5</v>
      </c>
      <c r="L32" s="419">
        <v>2.5</v>
      </c>
      <c r="M32" s="419">
        <v>2.5</v>
      </c>
      <c r="N32" s="420">
        <f t="shared" si="0"/>
        <v>10</v>
      </c>
    </row>
    <row r="33" spans="1:14" x14ac:dyDescent="0.25">
      <c r="A33" s="373" t="s">
        <v>494</v>
      </c>
      <c r="B33" s="418"/>
      <c r="C33" s="419"/>
      <c r="D33" s="419"/>
      <c r="E33" s="419"/>
      <c r="F33" s="419"/>
      <c r="G33" s="419"/>
      <c r="H33" s="419"/>
      <c r="I33" s="419"/>
      <c r="J33" s="419"/>
      <c r="K33" s="419">
        <v>2.5</v>
      </c>
      <c r="L33" s="419">
        <v>2.5</v>
      </c>
      <c r="M33" s="419">
        <v>2.5</v>
      </c>
      <c r="N33" s="420">
        <f t="shared" si="0"/>
        <v>7.5</v>
      </c>
    </row>
    <row r="34" spans="1:14" x14ac:dyDescent="0.25">
      <c r="A34" s="373" t="s">
        <v>494</v>
      </c>
      <c r="B34" s="419"/>
      <c r="C34" s="419"/>
      <c r="D34" s="419"/>
      <c r="E34" s="419"/>
      <c r="F34" s="419"/>
      <c r="G34" s="419"/>
      <c r="H34" s="419"/>
      <c r="I34" s="419"/>
      <c r="J34" s="419"/>
      <c r="K34" s="419">
        <v>2.5</v>
      </c>
      <c r="L34" s="419">
        <v>2.5</v>
      </c>
      <c r="M34" s="419">
        <v>2.5</v>
      </c>
      <c r="N34" s="420">
        <f t="shared" si="0"/>
        <v>7.5</v>
      </c>
    </row>
    <row r="35" spans="1:14" x14ac:dyDescent="0.25">
      <c r="A35" s="416"/>
      <c r="B35" s="426"/>
      <c r="C35" s="426"/>
      <c r="D35" s="426"/>
      <c r="E35" s="426"/>
      <c r="F35" s="426"/>
      <c r="G35" s="426"/>
      <c r="H35" s="426"/>
      <c r="I35" s="426"/>
      <c r="J35" s="426"/>
      <c r="K35" s="426"/>
      <c r="L35" s="426"/>
      <c r="M35" s="426"/>
      <c r="N35" s="427"/>
    </row>
    <row r="36" spans="1:14" x14ac:dyDescent="0.25">
      <c r="A36" s="416"/>
      <c r="B36" s="426"/>
      <c r="C36" s="426"/>
      <c r="D36" s="426"/>
      <c r="E36" s="426"/>
      <c r="F36" s="426"/>
      <c r="G36" s="426"/>
      <c r="H36" s="426"/>
      <c r="I36" s="426"/>
      <c r="J36" s="426"/>
      <c r="K36" s="426"/>
      <c r="L36" s="426"/>
      <c r="M36" s="426"/>
      <c r="N36" s="427"/>
    </row>
    <row r="37" spans="1:14" x14ac:dyDescent="0.25">
      <c r="A37" s="373" t="s">
        <v>495</v>
      </c>
      <c r="B37" s="419"/>
      <c r="C37" s="419"/>
      <c r="D37" s="419">
        <v>3.5</v>
      </c>
      <c r="E37" s="419">
        <v>3.5</v>
      </c>
      <c r="F37" s="419">
        <v>3.5</v>
      </c>
      <c r="G37" s="419">
        <v>3.5</v>
      </c>
      <c r="H37" s="419">
        <v>3.5</v>
      </c>
      <c r="I37" s="419">
        <v>3.5</v>
      </c>
      <c r="J37" s="419">
        <v>3.5</v>
      </c>
      <c r="K37" s="419">
        <v>3.5</v>
      </c>
      <c r="L37" s="419">
        <v>3.5</v>
      </c>
      <c r="M37" s="419">
        <v>3.5</v>
      </c>
      <c r="N37" s="420">
        <f t="shared" si="0"/>
        <v>35</v>
      </c>
    </row>
    <row r="38" spans="1:14" x14ac:dyDescent="0.25">
      <c r="A38" s="373" t="s">
        <v>496</v>
      </c>
      <c r="B38" s="418"/>
      <c r="C38" s="419"/>
      <c r="D38" s="419"/>
      <c r="E38" s="419">
        <v>2.83</v>
      </c>
      <c r="F38" s="419">
        <v>2.83</v>
      </c>
      <c r="G38" s="419">
        <v>2.83</v>
      </c>
      <c r="H38" s="419">
        <v>2.83</v>
      </c>
      <c r="I38" s="419">
        <v>2.83</v>
      </c>
      <c r="J38" s="419">
        <v>2.83</v>
      </c>
      <c r="K38" s="419">
        <v>2.83</v>
      </c>
      <c r="L38" s="419">
        <v>2.83</v>
      </c>
      <c r="M38" s="419">
        <v>2.83</v>
      </c>
      <c r="N38" s="420">
        <f t="shared" si="0"/>
        <v>25.47</v>
      </c>
    </row>
    <row r="39" spans="1:14" x14ac:dyDescent="0.25">
      <c r="A39" s="373" t="s">
        <v>496</v>
      </c>
      <c r="B39" s="418"/>
      <c r="C39" s="419"/>
      <c r="D39" s="419"/>
      <c r="E39" s="419"/>
      <c r="F39" s="419"/>
      <c r="G39" s="419">
        <v>2.83</v>
      </c>
      <c r="H39" s="419">
        <v>2.83</v>
      </c>
      <c r="I39" s="419">
        <v>2.83</v>
      </c>
      <c r="J39" s="419">
        <v>2.83</v>
      </c>
      <c r="K39" s="419">
        <v>2.83</v>
      </c>
      <c r="L39" s="419">
        <v>2.83</v>
      </c>
      <c r="M39" s="419">
        <v>2.83</v>
      </c>
      <c r="N39" s="420">
        <f t="shared" si="0"/>
        <v>19.810000000000002</v>
      </c>
    </row>
    <row r="40" spans="1:14" x14ac:dyDescent="0.25">
      <c r="A40" s="373" t="s">
        <v>496</v>
      </c>
      <c r="B40" s="418"/>
      <c r="C40" s="419"/>
      <c r="D40" s="419"/>
      <c r="E40" s="419"/>
      <c r="F40" s="419"/>
      <c r="G40" s="419"/>
      <c r="H40" s="419"/>
      <c r="I40" s="419">
        <v>2.83</v>
      </c>
      <c r="J40" s="419">
        <v>2.83</v>
      </c>
      <c r="K40" s="419">
        <v>2.83</v>
      </c>
      <c r="L40" s="419">
        <v>2.83</v>
      </c>
      <c r="M40" s="419">
        <v>2.83</v>
      </c>
      <c r="N40" s="420">
        <f t="shared" si="0"/>
        <v>14.15</v>
      </c>
    </row>
    <row r="41" spans="1:14" x14ac:dyDescent="0.25">
      <c r="A41" s="373" t="s">
        <v>496</v>
      </c>
      <c r="B41" s="419"/>
      <c r="C41" s="419"/>
      <c r="D41" s="419"/>
      <c r="E41" s="419"/>
      <c r="F41" s="419"/>
      <c r="G41" s="419"/>
      <c r="H41" s="419"/>
      <c r="I41" s="419">
        <v>2.83</v>
      </c>
      <c r="J41" s="419">
        <v>2.83</v>
      </c>
      <c r="K41" s="419">
        <v>2.83</v>
      </c>
      <c r="L41" s="419">
        <v>2.83</v>
      </c>
      <c r="M41" s="419">
        <v>2.83</v>
      </c>
      <c r="N41" s="420">
        <f t="shared" si="0"/>
        <v>14.15</v>
      </c>
    </row>
    <row r="42" spans="1:14" x14ac:dyDescent="0.25">
      <c r="A42" s="416"/>
      <c r="B42" s="426"/>
      <c r="C42" s="426"/>
      <c r="D42" s="426"/>
      <c r="E42" s="426"/>
      <c r="F42" s="426"/>
      <c r="G42" s="426"/>
      <c r="H42" s="426"/>
      <c r="I42" s="426"/>
      <c r="J42" s="426"/>
      <c r="K42" s="426"/>
      <c r="L42" s="426"/>
      <c r="M42" s="426"/>
      <c r="N42" s="427"/>
    </row>
    <row r="43" spans="1:14" x14ac:dyDescent="0.25">
      <c r="A43" s="416"/>
      <c r="B43" s="426"/>
      <c r="C43" s="426"/>
      <c r="D43" s="426"/>
      <c r="E43" s="426"/>
      <c r="F43" s="426"/>
      <c r="G43" s="426"/>
      <c r="H43" s="426"/>
      <c r="I43" s="426"/>
      <c r="J43" s="426"/>
      <c r="K43" s="426"/>
      <c r="L43" s="426"/>
      <c r="M43" s="426"/>
      <c r="N43" s="427"/>
    </row>
    <row r="44" spans="1:14" x14ac:dyDescent="0.25">
      <c r="A44" s="373" t="s">
        <v>497</v>
      </c>
      <c r="B44" s="419"/>
      <c r="C44" s="419"/>
      <c r="D44" s="419"/>
      <c r="E44" s="419">
        <v>3.17</v>
      </c>
      <c r="F44" s="419">
        <v>3.17</v>
      </c>
      <c r="G44" s="419">
        <v>3.17</v>
      </c>
      <c r="H44" s="419">
        <v>3.17</v>
      </c>
      <c r="I44" s="419">
        <v>3.17</v>
      </c>
      <c r="J44" s="419">
        <v>3.17</v>
      </c>
      <c r="K44" s="419">
        <v>3.17</v>
      </c>
      <c r="L44" s="419">
        <v>3.17</v>
      </c>
      <c r="M44" s="419">
        <v>3.17</v>
      </c>
      <c r="N44" s="420">
        <f t="shared" si="0"/>
        <v>28.53</v>
      </c>
    </row>
    <row r="45" spans="1:14" x14ac:dyDescent="0.25">
      <c r="A45" s="373" t="s">
        <v>498</v>
      </c>
      <c r="B45" s="418"/>
      <c r="C45" s="419"/>
      <c r="D45" s="419"/>
      <c r="E45" s="419"/>
      <c r="F45" s="419">
        <v>2.75</v>
      </c>
      <c r="G45" s="419">
        <v>2.75</v>
      </c>
      <c r="H45" s="419">
        <v>2.75</v>
      </c>
      <c r="I45" s="419">
        <v>2.75</v>
      </c>
      <c r="J45" s="419">
        <v>2.75</v>
      </c>
      <c r="K45" s="419">
        <v>2.75</v>
      </c>
      <c r="L45" s="419">
        <v>2.75</v>
      </c>
      <c r="M45" s="419">
        <v>2.75</v>
      </c>
      <c r="N45" s="420">
        <f t="shared" si="0"/>
        <v>22</v>
      </c>
    </row>
    <row r="46" spans="1:14" x14ac:dyDescent="0.25">
      <c r="A46" s="373" t="s">
        <v>498</v>
      </c>
      <c r="B46" s="418"/>
      <c r="C46" s="419"/>
      <c r="D46" s="419"/>
      <c r="E46" s="419"/>
      <c r="F46" s="419"/>
      <c r="G46" s="419">
        <v>2.75</v>
      </c>
      <c r="H46" s="419">
        <v>2.75</v>
      </c>
      <c r="I46" s="419">
        <v>2.75</v>
      </c>
      <c r="J46" s="419">
        <v>2.75</v>
      </c>
      <c r="K46" s="419">
        <v>2.75</v>
      </c>
      <c r="L46" s="419">
        <v>2.75</v>
      </c>
      <c r="M46" s="419">
        <v>2.75</v>
      </c>
      <c r="N46" s="420">
        <f t="shared" si="0"/>
        <v>19.25</v>
      </c>
    </row>
    <row r="47" spans="1:14" x14ac:dyDescent="0.25">
      <c r="A47" s="373" t="s">
        <v>498</v>
      </c>
      <c r="B47" s="419"/>
      <c r="C47" s="419"/>
      <c r="D47" s="419"/>
      <c r="E47" s="419"/>
      <c r="F47" s="419"/>
      <c r="G47" s="419"/>
      <c r="H47" s="419"/>
      <c r="I47" s="419">
        <v>2.75</v>
      </c>
      <c r="J47" s="419">
        <v>2.75</v>
      </c>
      <c r="K47" s="419">
        <v>2.75</v>
      </c>
      <c r="L47" s="419">
        <v>2.75</v>
      </c>
      <c r="M47" s="419">
        <v>2.75</v>
      </c>
      <c r="N47" s="420">
        <f t="shared" si="0"/>
        <v>13.75</v>
      </c>
    </row>
    <row r="48" spans="1:14" x14ac:dyDescent="0.25">
      <c r="A48" s="416"/>
      <c r="B48" s="426"/>
      <c r="C48" s="426"/>
      <c r="D48" s="426"/>
      <c r="E48" s="426"/>
      <c r="F48" s="426"/>
      <c r="G48" s="426"/>
      <c r="H48" s="426"/>
      <c r="I48" s="426"/>
      <c r="J48" s="426"/>
      <c r="K48" s="426"/>
      <c r="L48" s="426"/>
      <c r="M48" s="426"/>
      <c r="N48" s="427"/>
    </row>
    <row r="49" spans="1:15" x14ac:dyDescent="0.25">
      <c r="A49" s="373" t="s">
        <v>499</v>
      </c>
      <c r="B49" s="419"/>
      <c r="C49" s="419"/>
      <c r="D49" s="419"/>
      <c r="E49" s="419">
        <v>2.75</v>
      </c>
      <c r="F49" s="419">
        <v>2.75</v>
      </c>
      <c r="G49" s="419">
        <v>2.75</v>
      </c>
      <c r="H49" s="419">
        <v>2.75</v>
      </c>
      <c r="I49" s="419">
        <v>2.75</v>
      </c>
      <c r="J49" s="419">
        <v>2.75</v>
      </c>
      <c r="K49" s="419">
        <v>2.75</v>
      </c>
      <c r="L49" s="419">
        <v>2.75</v>
      </c>
      <c r="M49" s="419">
        <v>2.75</v>
      </c>
      <c r="N49" s="420">
        <f t="shared" si="0"/>
        <v>24.75</v>
      </c>
    </row>
    <row r="50" spans="1:15" x14ac:dyDescent="0.25">
      <c r="A50" s="373" t="s">
        <v>499</v>
      </c>
      <c r="B50" s="419"/>
      <c r="C50" s="419"/>
      <c r="D50" s="419"/>
      <c r="E50" s="419"/>
      <c r="F50" s="419"/>
      <c r="G50" s="419"/>
      <c r="H50" s="419"/>
      <c r="I50" s="419">
        <v>2.75</v>
      </c>
      <c r="J50" s="419">
        <v>2.75</v>
      </c>
      <c r="K50" s="419">
        <v>2.75</v>
      </c>
      <c r="L50" s="419">
        <v>2.75</v>
      </c>
      <c r="M50" s="419">
        <v>2.75</v>
      </c>
      <c r="N50" s="420">
        <f t="shared" si="0"/>
        <v>13.75</v>
      </c>
    </row>
    <row r="51" spans="1:15" x14ac:dyDescent="0.25">
      <c r="A51" s="416"/>
      <c r="B51" s="426"/>
      <c r="C51" s="426"/>
      <c r="D51" s="426"/>
      <c r="E51" s="426"/>
      <c r="F51" s="426"/>
      <c r="G51" s="426"/>
      <c r="H51" s="426"/>
      <c r="I51" s="426"/>
      <c r="J51" s="426"/>
      <c r="K51" s="426"/>
      <c r="L51" s="426"/>
      <c r="M51" s="426"/>
      <c r="N51" s="427"/>
    </row>
    <row r="52" spans="1:15" x14ac:dyDescent="0.25">
      <c r="A52" s="373" t="s">
        <v>500</v>
      </c>
      <c r="B52" s="419"/>
      <c r="C52" s="419"/>
      <c r="D52" s="419"/>
      <c r="E52" s="419">
        <v>3</v>
      </c>
      <c r="F52" s="419">
        <v>3</v>
      </c>
      <c r="G52" s="419">
        <v>3</v>
      </c>
      <c r="H52" s="419">
        <v>3</v>
      </c>
      <c r="I52" s="419">
        <v>3</v>
      </c>
      <c r="J52" s="419">
        <v>3</v>
      </c>
      <c r="K52" s="419">
        <v>3</v>
      </c>
      <c r="L52" s="419">
        <v>3</v>
      </c>
      <c r="M52" s="419">
        <v>3</v>
      </c>
      <c r="N52" s="420">
        <f t="shared" si="0"/>
        <v>27</v>
      </c>
    </row>
    <row r="53" spans="1:15" x14ac:dyDescent="0.25">
      <c r="A53" s="373" t="s">
        <v>501</v>
      </c>
      <c r="B53" s="418"/>
      <c r="C53" s="419"/>
      <c r="D53" s="419"/>
      <c r="E53" s="419"/>
      <c r="F53" s="419"/>
      <c r="G53" s="419">
        <v>2.67</v>
      </c>
      <c r="H53" s="419">
        <v>2.67</v>
      </c>
      <c r="I53" s="419">
        <v>2.67</v>
      </c>
      <c r="J53" s="419">
        <v>2.67</v>
      </c>
      <c r="K53" s="419">
        <v>2.67</v>
      </c>
      <c r="L53" s="419">
        <v>2.67</v>
      </c>
      <c r="M53" s="419">
        <v>2.67</v>
      </c>
      <c r="N53" s="420">
        <f t="shared" si="0"/>
        <v>18.689999999999998</v>
      </c>
    </row>
    <row r="54" spans="1:15" x14ac:dyDescent="0.25">
      <c r="A54" s="373" t="s">
        <v>501</v>
      </c>
      <c r="B54" s="418"/>
      <c r="C54" s="419"/>
      <c r="D54" s="419"/>
      <c r="E54" s="419"/>
      <c r="F54" s="419"/>
      <c r="G54" s="419"/>
      <c r="H54" s="419"/>
      <c r="I54" s="419">
        <v>2.67</v>
      </c>
      <c r="J54" s="419">
        <v>2.67</v>
      </c>
      <c r="K54" s="419">
        <v>2.67</v>
      </c>
      <c r="L54" s="419">
        <v>2.67</v>
      </c>
      <c r="M54" s="419">
        <v>2.67</v>
      </c>
      <c r="N54" s="420">
        <f t="shared" si="0"/>
        <v>13.35</v>
      </c>
    </row>
    <row r="55" spans="1:15" x14ac:dyDescent="0.25">
      <c r="A55" s="429"/>
      <c r="O55" s="420">
        <f>SUM(N10:N54)</f>
        <v>693.22000000000014</v>
      </c>
    </row>
    <row r="56" spans="1:15" x14ac:dyDescent="0.25">
      <c r="A56" s="463" t="s">
        <v>733</v>
      </c>
      <c r="B56" s="418">
        <f>SUM(B10:B55)</f>
        <v>0</v>
      </c>
      <c r="C56" s="418">
        <f t="shared" ref="C56:M56" si="1">SUM(C10:C55)</f>
        <v>0</v>
      </c>
      <c r="D56" s="418">
        <f t="shared" si="1"/>
        <v>13.58</v>
      </c>
      <c r="E56" s="418">
        <f t="shared" si="1"/>
        <v>45.04</v>
      </c>
      <c r="F56" s="418">
        <f t="shared" si="1"/>
        <v>47.79</v>
      </c>
      <c r="G56" s="418">
        <f t="shared" si="1"/>
        <v>61.04</v>
      </c>
      <c r="H56" s="418">
        <f t="shared" si="1"/>
        <v>61.04</v>
      </c>
      <c r="I56" s="418">
        <f t="shared" si="1"/>
        <v>84.87</v>
      </c>
      <c r="J56" s="418">
        <f t="shared" si="1"/>
        <v>90.12</v>
      </c>
      <c r="K56" s="418">
        <f t="shared" si="1"/>
        <v>96.58</v>
      </c>
      <c r="L56" s="418">
        <f t="shared" si="1"/>
        <v>96.58</v>
      </c>
      <c r="M56" s="418">
        <f t="shared" si="1"/>
        <v>96.58</v>
      </c>
      <c r="N56" s="420">
        <f t="shared" ref="N56" si="2">SUM(B56:M56)</f>
        <v>693.22</v>
      </c>
      <c r="O56" s="462"/>
    </row>
    <row r="57" spans="1:15" x14ac:dyDescent="0.25">
      <c r="A57" s="429"/>
      <c r="O57" s="462"/>
    </row>
    <row r="58" spans="1:15" x14ac:dyDescent="0.25">
      <c r="A58" s="433" t="s">
        <v>502</v>
      </c>
      <c r="B58" s="434">
        <f>SUM(B6:B54)</f>
        <v>8.33</v>
      </c>
      <c r="C58" s="435">
        <f t="shared" ref="C58:N58" si="3">SUM(C6:C54)</f>
        <v>16.66</v>
      </c>
      <c r="D58" s="435">
        <f t="shared" si="3"/>
        <v>30.240000000000002</v>
      </c>
      <c r="E58" s="435">
        <f t="shared" si="3"/>
        <v>61.7</v>
      </c>
      <c r="F58" s="435">
        <f t="shared" si="3"/>
        <v>64.45</v>
      </c>
      <c r="G58" s="435">
        <f t="shared" si="3"/>
        <v>77.7</v>
      </c>
      <c r="H58" s="435">
        <f t="shared" si="3"/>
        <v>77.7</v>
      </c>
      <c r="I58" s="435">
        <f t="shared" si="3"/>
        <v>101.53</v>
      </c>
      <c r="J58" s="435">
        <f t="shared" si="3"/>
        <v>106.78</v>
      </c>
      <c r="K58" s="435">
        <f t="shared" si="3"/>
        <v>113.24</v>
      </c>
      <c r="L58" s="435">
        <f t="shared" si="3"/>
        <v>113.24</v>
      </c>
      <c r="M58" s="435">
        <f t="shared" si="3"/>
        <v>113.24</v>
      </c>
      <c r="N58" s="435">
        <f t="shared" si="3"/>
        <v>884.81000000000006</v>
      </c>
    </row>
    <row r="60" spans="1:15" x14ac:dyDescent="0.25">
      <c r="H60" s="370" t="s">
        <v>56</v>
      </c>
    </row>
    <row r="61" spans="1:15" x14ac:dyDescent="0.25">
      <c r="A61" s="387" t="s">
        <v>503</v>
      </c>
    </row>
    <row r="62" spans="1:15" x14ac:dyDescent="0.25">
      <c r="A62" s="337" t="s">
        <v>504</v>
      </c>
      <c r="B62" s="436" t="s">
        <v>56</v>
      </c>
      <c r="C62" s="436" t="s">
        <v>56</v>
      </c>
      <c r="D62" s="436" t="s">
        <v>56</v>
      </c>
      <c r="E62" s="414">
        <v>0</v>
      </c>
      <c r="F62" s="414">
        <v>8.33</v>
      </c>
      <c r="G62" s="414">
        <v>8.33</v>
      </c>
      <c r="H62" s="414">
        <v>8.33</v>
      </c>
      <c r="I62" s="414">
        <v>8.33</v>
      </c>
      <c r="J62" s="414">
        <v>8.33</v>
      </c>
      <c r="K62" s="414">
        <v>8.33</v>
      </c>
      <c r="L62" s="414">
        <v>8.33</v>
      </c>
      <c r="M62" s="414">
        <v>8.33</v>
      </c>
      <c r="N62" s="415">
        <f>SUM(B62:M62)</f>
        <v>66.64</v>
      </c>
    </row>
    <row r="63" spans="1:15" x14ac:dyDescent="0.25">
      <c r="A63" s="437" t="s">
        <v>505</v>
      </c>
      <c r="B63" s="436" t="s">
        <v>56</v>
      </c>
      <c r="C63" s="436" t="s">
        <v>56</v>
      </c>
      <c r="D63" s="436" t="s">
        <v>56</v>
      </c>
      <c r="E63" s="414">
        <v>0</v>
      </c>
      <c r="F63" s="414">
        <v>0</v>
      </c>
      <c r="G63" s="414">
        <v>0</v>
      </c>
      <c r="H63" s="414">
        <v>0</v>
      </c>
      <c r="I63" s="414">
        <v>0</v>
      </c>
      <c r="J63" s="414">
        <v>4.16</v>
      </c>
      <c r="K63" s="414">
        <v>4.16</v>
      </c>
      <c r="L63" s="414">
        <v>4.16</v>
      </c>
      <c r="M63" s="414">
        <v>4.16</v>
      </c>
      <c r="N63" s="415">
        <f>SUM(B63:M63)</f>
        <v>16.64</v>
      </c>
    </row>
    <row r="64" spans="1:15" x14ac:dyDescent="0.25">
      <c r="A64" s="437" t="s">
        <v>506</v>
      </c>
      <c r="B64" s="414">
        <v>16.670000000000002</v>
      </c>
      <c r="C64" s="414">
        <v>16.670000000000002</v>
      </c>
      <c r="D64" s="414">
        <v>16.670000000000002</v>
      </c>
      <c r="E64" s="414">
        <v>16.670000000000002</v>
      </c>
      <c r="F64" s="414">
        <v>16.670000000000002</v>
      </c>
      <c r="G64" s="414">
        <v>16.670000000000002</v>
      </c>
      <c r="H64" s="414">
        <v>16.670000000000002</v>
      </c>
      <c r="I64" s="414">
        <v>16.670000000000002</v>
      </c>
      <c r="J64" s="414">
        <v>16.670000000000002</v>
      </c>
      <c r="K64" s="414">
        <v>16.670000000000002</v>
      </c>
      <c r="L64" s="414">
        <v>16.670000000000002</v>
      </c>
      <c r="M64" s="414">
        <v>16.670000000000002</v>
      </c>
      <c r="N64" s="415">
        <f>SUM(B64:M64)</f>
        <v>200.04000000000008</v>
      </c>
    </row>
    <row r="65" spans="1:15" x14ac:dyDescent="0.25">
      <c r="A65" s="437" t="s">
        <v>507</v>
      </c>
      <c r="B65" s="414"/>
      <c r="C65" s="436" t="s">
        <v>508</v>
      </c>
      <c r="D65" s="436" t="s">
        <v>56</v>
      </c>
      <c r="E65" s="436" t="s">
        <v>56</v>
      </c>
      <c r="F65" s="436" t="s">
        <v>508</v>
      </c>
      <c r="G65" s="436" t="s">
        <v>56</v>
      </c>
      <c r="H65" s="436" t="s">
        <v>56</v>
      </c>
      <c r="I65" s="414">
        <v>10.67</v>
      </c>
      <c r="J65" s="414">
        <v>10.67</v>
      </c>
      <c r="K65" s="414">
        <v>10.67</v>
      </c>
      <c r="L65" s="414">
        <v>10.67</v>
      </c>
      <c r="M65" s="414">
        <v>10.67</v>
      </c>
      <c r="N65" s="415">
        <f>SUM(B65:M65)</f>
        <v>53.35</v>
      </c>
    </row>
    <row r="66" spans="1:15" x14ac:dyDescent="0.25">
      <c r="A66" s="437" t="s">
        <v>509</v>
      </c>
      <c r="B66" s="414"/>
      <c r="C66" s="414"/>
      <c r="D66" s="436" t="s">
        <v>56</v>
      </c>
      <c r="E66" s="436" t="s">
        <v>56</v>
      </c>
      <c r="F66" s="414">
        <v>9.33</v>
      </c>
      <c r="G66" s="414">
        <v>9.33</v>
      </c>
      <c r="H66" s="414">
        <v>9.33</v>
      </c>
      <c r="I66" s="414">
        <v>9.33</v>
      </c>
      <c r="J66" s="414">
        <v>9.33</v>
      </c>
      <c r="K66" s="414">
        <v>9.33</v>
      </c>
      <c r="L66" s="414">
        <v>9.33</v>
      </c>
      <c r="M66" s="414">
        <v>9.33</v>
      </c>
      <c r="N66" s="415">
        <f>SUM(B66:M66)</f>
        <v>74.64</v>
      </c>
    </row>
    <row r="67" spans="1:15" x14ac:dyDescent="0.25">
      <c r="B67" s="417"/>
      <c r="C67" s="417"/>
      <c r="D67" s="417"/>
      <c r="E67" s="417"/>
      <c r="F67" s="417"/>
      <c r="G67" s="417"/>
      <c r="H67" s="417"/>
      <c r="I67" s="417"/>
      <c r="J67" s="417"/>
      <c r="K67" s="417"/>
      <c r="L67" s="417"/>
      <c r="M67" s="417"/>
      <c r="O67" s="415">
        <f>SUM(N62:N66)</f>
        <v>411.31000000000006</v>
      </c>
    </row>
    <row r="68" spans="1:15" x14ac:dyDescent="0.25">
      <c r="A68" s="433" t="s">
        <v>510</v>
      </c>
      <c r="B68" s="435">
        <f t="shared" ref="B68:L68" si="4">SUM(B62:B66)</f>
        <v>16.670000000000002</v>
      </c>
      <c r="C68" s="435">
        <f t="shared" si="4"/>
        <v>16.670000000000002</v>
      </c>
      <c r="D68" s="435">
        <f t="shared" si="4"/>
        <v>16.670000000000002</v>
      </c>
      <c r="E68" s="435">
        <f t="shared" si="4"/>
        <v>16.670000000000002</v>
      </c>
      <c r="F68" s="435">
        <f t="shared" si="4"/>
        <v>34.33</v>
      </c>
      <c r="G68" s="435">
        <f t="shared" si="4"/>
        <v>34.33</v>
      </c>
      <c r="H68" s="435">
        <f t="shared" si="4"/>
        <v>34.33</v>
      </c>
      <c r="I68" s="435">
        <f t="shared" si="4"/>
        <v>45</v>
      </c>
      <c r="J68" s="435">
        <f t="shared" si="4"/>
        <v>49.160000000000004</v>
      </c>
      <c r="K68" s="435">
        <f t="shared" si="4"/>
        <v>49.160000000000004</v>
      </c>
      <c r="L68" s="435">
        <f t="shared" si="4"/>
        <v>49.160000000000004</v>
      </c>
      <c r="M68" s="435">
        <f>SUM(M62:M66)</f>
        <v>49.160000000000004</v>
      </c>
      <c r="N68" s="435">
        <f>SUM(N62:N66)</f>
        <v>411.31000000000006</v>
      </c>
    </row>
    <row r="71" spans="1:15" x14ac:dyDescent="0.25">
      <c r="A71" s="387" t="s">
        <v>511</v>
      </c>
    </row>
    <row r="72" spans="1:15" x14ac:dyDescent="0.25">
      <c r="A72" s="337" t="s">
        <v>512</v>
      </c>
      <c r="B72" s="436" t="s">
        <v>56</v>
      </c>
      <c r="C72" s="436" t="s">
        <v>56</v>
      </c>
      <c r="D72" s="436" t="s">
        <v>56</v>
      </c>
      <c r="E72" s="436" t="s">
        <v>56</v>
      </c>
      <c r="F72" s="414">
        <v>8.33</v>
      </c>
      <c r="G72" s="414">
        <v>8.33</v>
      </c>
      <c r="H72" s="414">
        <v>8.33</v>
      </c>
      <c r="I72" s="414">
        <v>8.33</v>
      </c>
      <c r="J72" s="414">
        <v>8.33</v>
      </c>
      <c r="K72" s="414">
        <v>8.33</v>
      </c>
      <c r="L72" s="414">
        <v>8.33</v>
      </c>
      <c r="M72" s="414">
        <v>8.33</v>
      </c>
      <c r="N72" s="415">
        <f>SUM(B72:M72)</f>
        <v>66.64</v>
      </c>
    </row>
    <row r="73" spans="1:15" x14ac:dyDescent="0.25">
      <c r="A73" s="437" t="s">
        <v>513</v>
      </c>
      <c r="B73" s="436" t="s">
        <v>56</v>
      </c>
      <c r="C73" s="436" t="s">
        <v>56</v>
      </c>
      <c r="D73" s="436" t="s">
        <v>56</v>
      </c>
      <c r="E73" s="436" t="s">
        <v>56</v>
      </c>
      <c r="F73" s="436" t="s">
        <v>56</v>
      </c>
      <c r="G73" s="436" t="s">
        <v>56</v>
      </c>
      <c r="H73" s="436" t="s">
        <v>56</v>
      </c>
      <c r="I73" s="414">
        <v>8.33</v>
      </c>
      <c r="J73" s="414">
        <v>8.33</v>
      </c>
      <c r="K73" s="414">
        <v>8.33</v>
      </c>
      <c r="L73" s="414">
        <v>8.33</v>
      </c>
      <c r="M73" s="414">
        <v>8.33</v>
      </c>
      <c r="N73" s="415">
        <f>SUM(B73:M73)</f>
        <v>41.65</v>
      </c>
    </row>
    <row r="74" spans="1:15" x14ac:dyDescent="0.25">
      <c r="A74" s="437" t="s">
        <v>513</v>
      </c>
      <c r="B74" s="414"/>
      <c r="C74" s="414"/>
      <c r="D74" s="436" t="s">
        <v>56</v>
      </c>
      <c r="E74" s="436" t="s">
        <v>56</v>
      </c>
      <c r="F74" s="436" t="s">
        <v>56</v>
      </c>
      <c r="G74" s="436" t="s">
        <v>56</v>
      </c>
      <c r="H74" s="436" t="s">
        <v>56</v>
      </c>
      <c r="I74" s="436" t="s">
        <v>56</v>
      </c>
      <c r="J74" s="436" t="s">
        <v>56</v>
      </c>
      <c r="K74" s="436" t="s">
        <v>56</v>
      </c>
      <c r="L74" s="436" t="s">
        <v>56</v>
      </c>
      <c r="M74" s="414">
        <v>8.33</v>
      </c>
      <c r="N74" s="415">
        <f>SUM(B74:M74)</f>
        <v>8.33</v>
      </c>
    </row>
    <row r="75" spans="1:15" x14ac:dyDescent="0.25">
      <c r="B75" s="417"/>
      <c r="C75" s="417"/>
      <c r="D75" s="417"/>
      <c r="E75" s="417"/>
      <c r="F75" s="417"/>
      <c r="G75" s="417"/>
      <c r="H75" s="417"/>
      <c r="I75" s="438" t="s">
        <v>56</v>
      </c>
      <c r="J75" s="417"/>
      <c r="K75" s="417"/>
      <c r="L75" s="417"/>
      <c r="M75" s="417"/>
      <c r="O75" s="415">
        <f>SUM(N72:N74)</f>
        <v>116.61999999999999</v>
      </c>
    </row>
    <row r="76" spans="1:15" x14ac:dyDescent="0.25">
      <c r="A76" s="433" t="s">
        <v>514</v>
      </c>
      <c r="B76" s="435">
        <f t="shared" ref="B76:N76" si="5">SUM(B72:B74)</f>
        <v>0</v>
      </c>
      <c r="C76" s="435">
        <f t="shared" si="5"/>
        <v>0</v>
      </c>
      <c r="D76" s="435">
        <f t="shared" si="5"/>
        <v>0</v>
      </c>
      <c r="E76" s="435">
        <f t="shared" si="5"/>
        <v>0</v>
      </c>
      <c r="F76" s="435">
        <f t="shared" si="5"/>
        <v>8.33</v>
      </c>
      <c r="G76" s="435">
        <f t="shared" si="5"/>
        <v>8.33</v>
      </c>
      <c r="H76" s="435">
        <f t="shared" si="5"/>
        <v>8.33</v>
      </c>
      <c r="I76" s="435">
        <f t="shared" si="5"/>
        <v>16.66</v>
      </c>
      <c r="J76" s="435">
        <f t="shared" si="5"/>
        <v>16.66</v>
      </c>
      <c r="K76" s="435">
        <f t="shared" si="5"/>
        <v>16.66</v>
      </c>
      <c r="L76" s="435">
        <f t="shared" si="5"/>
        <v>16.66</v>
      </c>
      <c r="M76" s="435">
        <f t="shared" si="5"/>
        <v>24.990000000000002</v>
      </c>
      <c r="N76" s="435">
        <f t="shared" si="5"/>
        <v>116.61999999999999</v>
      </c>
    </row>
    <row r="79" spans="1:15" x14ac:dyDescent="0.25">
      <c r="A79" s="387" t="s">
        <v>515</v>
      </c>
      <c r="D79" s="370" t="s">
        <v>56</v>
      </c>
    </row>
    <row r="80" spans="1:15" x14ac:dyDescent="0.25">
      <c r="A80" s="337" t="s">
        <v>516</v>
      </c>
      <c r="B80" s="436" t="s">
        <v>56</v>
      </c>
      <c r="C80" s="436" t="s">
        <v>56</v>
      </c>
      <c r="D80" s="436">
        <v>4.17</v>
      </c>
      <c r="E80" s="436">
        <v>4.17</v>
      </c>
      <c r="F80" s="436">
        <v>4.17</v>
      </c>
      <c r="G80" s="436">
        <v>4.17</v>
      </c>
      <c r="H80" s="436">
        <v>4.17</v>
      </c>
      <c r="I80" s="436">
        <v>4.17</v>
      </c>
      <c r="J80" s="436">
        <v>4.17</v>
      </c>
      <c r="K80" s="436">
        <v>4.17</v>
      </c>
      <c r="L80" s="436">
        <v>4.17</v>
      </c>
      <c r="M80" s="436">
        <v>4.17</v>
      </c>
      <c r="N80" s="415">
        <f>SUM(B80:M80)</f>
        <v>41.70000000000001</v>
      </c>
    </row>
    <row r="81" spans="1:15" x14ac:dyDescent="0.25">
      <c r="B81" s="417"/>
      <c r="C81" s="417"/>
      <c r="D81" s="417"/>
      <c r="E81" s="417"/>
      <c r="F81" s="417"/>
      <c r="G81" s="417"/>
      <c r="H81" s="417"/>
      <c r="I81" s="438" t="s">
        <v>56</v>
      </c>
      <c r="J81" s="417"/>
      <c r="K81" s="417"/>
      <c r="L81" s="417"/>
      <c r="M81" s="417"/>
      <c r="O81" s="415">
        <f>SUM(N80:N80)</f>
        <v>41.70000000000001</v>
      </c>
    </row>
    <row r="82" spans="1:15" x14ac:dyDescent="0.25">
      <c r="A82" s="433" t="s">
        <v>517</v>
      </c>
      <c r="B82" s="435">
        <f t="shared" ref="B82:N82" si="6">SUM(B80:B80)</f>
        <v>0</v>
      </c>
      <c r="C82" s="435">
        <f t="shared" si="6"/>
        <v>0</v>
      </c>
      <c r="D82" s="435">
        <f t="shared" si="6"/>
        <v>4.17</v>
      </c>
      <c r="E82" s="435">
        <f t="shared" si="6"/>
        <v>4.17</v>
      </c>
      <c r="F82" s="435">
        <f t="shared" si="6"/>
        <v>4.17</v>
      </c>
      <c r="G82" s="435">
        <f t="shared" si="6"/>
        <v>4.17</v>
      </c>
      <c r="H82" s="435">
        <f t="shared" si="6"/>
        <v>4.17</v>
      </c>
      <c r="I82" s="435">
        <f t="shared" si="6"/>
        <v>4.17</v>
      </c>
      <c r="J82" s="435">
        <f t="shared" si="6"/>
        <v>4.17</v>
      </c>
      <c r="K82" s="435">
        <f t="shared" si="6"/>
        <v>4.17</v>
      </c>
      <c r="L82" s="435">
        <f t="shared" si="6"/>
        <v>4.17</v>
      </c>
      <c r="M82" s="435">
        <f t="shared" si="6"/>
        <v>4.17</v>
      </c>
      <c r="N82" s="435">
        <f t="shared" si="6"/>
        <v>41.70000000000001</v>
      </c>
    </row>
    <row r="83" spans="1:15" ht="13.8" thickBot="1" x14ac:dyDescent="0.3"/>
    <row r="84" spans="1:15" ht="13.8" thickBot="1" x14ac:dyDescent="0.3">
      <c r="D84" s="370" t="s">
        <v>56</v>
      </c>
      <c r="L84" s="587" t="s">
        <v>518</v>
      </c>
      <c r="M84" s="587"/>
      <c r="N84" s="587"/>
      <c r="O84" s="439">
        <f>SUM(O81,O75,O67,O55,O9)</f>
        <v>1454.4400000000003</v>
      </c>
    </row>
  </sheetData>
  <mergeCells count="3">
    <mergeCell ref="K3:L3"/>
    <mergeCell ref="K4:L4"/>
    <mergeCell ref="L84:N84"/>
  </mergeCells>
  <pageMargins left="0.7" right="0.7" top="0.75" bottom="0.75" header="0.3" footer="0.3"/>
  <pageSetup scale="70" orientation="landscape" r:id="rId1"/>
  <headerFooter>
    <oddHeader>&amp;C&amp;18C Port Solutions, Inc.-Software Div.</oddHeader>
    <oddFooter>&amp;C&amp;A&amp;R&amp;F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workbookViewId="0">
      <pane ySplit="1" topLeftCell="A2" activePane="bottomLeft" state="frozen"/>
      <selection activeCell="E14" sqref="E14:P14"/>
      <selection pane="bottomLeft"/>
    </sheetView>
  </sheetViews>
  <sheetFormatPr defaultRowHeight="13.2" x14ac:dyDescent="0.25"/>
  <cols>
    <col min="1" max="1" width="41.44140625" style="370" customWidth="1"/>
    <col min="2" max="2" width="9.6640625" style="370" customWidth="1"/>
    <col min="3" max="13" width="9.109375" style="370"/>
    <col min="14" max="14" width="9.109375" style="387"/>
    <col min="15" max="256" width="9.109375" style="370"/>
    <col min="257" max="257" width="41.44140625" style="370" customWidth="1"/>
    <col min="258" max="258" width="9.6640625" style="370" customWidth="1"/>
    <col min="259" max="512" width="9.109375" style="370"/>
    <col min="513" max="513" width="41.44140625" style="370" customWidth="1"/>
    <col min="514" max="514" width="9.6640625" style="370" customWidth="1"/>
    <col min="515" max="768" width="9.109375" style="370"/>
    <col min="769" max="769" width="41.44140625" style="370" customWidth="1"/>
    <col min="770" max="770" width="9.6640625" style="370" customWidth="1"/>
    <col min="771" max="1024" width="9.109375" style="370"/>
    <col min="1025" max="1025" width="41.44140625" style="370" customWidth="1"/>
    <col min="1026" max="1026" width="9.6640625" style="370" customWidth="1"/>
    <col min="1027" max="1280" width="9.109375" style="370"/>
    <col min="1281" max="1281" width="41.44140625" style="370" customWidth="1"/>
    <col min="1282" max="1282" width="9.6640625" style="370" customWidth="1"/>
    <col min="1283" max="1536" width="9.109375" style="370"/>
    <col min="1537" max="1537" width="41.44140625" style="370" customWidth="1"/>
    <col min="1538" max="1538" width="9.6640625" style="370" customWidth="1"/>
    <col min="1539" max="1792" width="9.109375" style="370"/>
    <col min="1793" max="1793" width="41.44140625" style="370" customWidth="1"/>
    <col min="1794" max="1794" width="9.6640625" style="370" customWidth="1"/>
    <col min="1795" max="2048" width="9.109375" style="370"/>
    <col min="2049" max="2049" width="41.44140625" style="370" customWidth="1"/>
    <col min="2050" max="2050" width="9.6640625" style="370" customWidth="1"/>
    <col min="2051" max="2304" width="9.109375" style="370"/>
    <col min="2305" max="2305" width="41.44140625" style="370" customWidth="1"/>
    <col min="2306" max="2306" width="9.6640625" style="370" customWidth="1"/>
    <col min="2307" max="2560" width="9.109375" style="370"/>
    <col min="2561" max="2561" width="41.44140625" style="370" customWidth="1"/>
    <col min="2562" max="2562" width="9.6640625" style="370" customWidth="1"/>
    <col min="2563" max="2816" width="9.109375" style="370"/>
    <col min="2817" max="2817" width="41.44140625" style="370" customWidth="1"/>
    <col min="2818" max="2818" width="9.6640625" style="370" customWidth="1"/>
    <col min="2819" max="3072" width="9.109375" style="370"/>
    <col min="3073" max="3073" width="41.44140625" style="370" customWidth="1"/>
    <col min="3074" max="3074" width="9.6640625" style="370" customWidth="1"/>
    <col min="3075" max="3328" width="9.109375" style="370"/>
    <col min="3329" max="3329" width="41.44140625" style="370" customWidth="1"/>
    <col min="3330" max="3330" width="9.6640625" style="370" customWidth="1"/>
    <col min="3331" max="3584" width="9.109375" style="370"/>
    <col min="3585" max="3585" width="41.44140625" style="370" customWidth="1"/>
    <col min="3586" max="3586" width="9.6640625" style="370" customWidth="1"/>
    <col min="3587" max="3840" width="9.109375" style="370"/>
    <col min="3841" max="3841" width="41.44140625" style="370" customWidth="1"/>
    <col min="3842" max="3842" width="9.6640625" style="370" customWidth="1"/>
    <col min="3843" max="4096" width="9.109375" style="370"/>
    <col min="4097" max="4097" width="41.44140625" style="370" customWidth="1"/>
    <col min="4098" max="4098" width="9.6640625" style="370" customWidth="1"/>
    <col min="4099" max="4352" width="9.109375" style="370"/>
    <col min="4353" max="4353" width="41.44140625" style="370" customWidth="1"/>
    <col min="4354" max="4354" width="9.6640625" style="370" customWidth="1"/>
    <col min="4355" max="4608" width="9.109375" style="370"/>
    <col min="4609" max="4609" width="41.44140625" style="370" customWidth="1"/>
    <col min="4610" max="4610" width="9.6640625" style="370" customWidth="1"/>
    <col min="4611" max="4864" width="9.109375" style="370"/>
    <col min="4865" max="4865" width="41.44140625" style="370" customWidth="1"/>
    <col min="4866" max="4866" width="9.6640625" style="370" customWidth="1"/>
    <col min="4867" max="5120" width="9.109375" style="370"/>
    <col min="5121" max="5121" width="41.44140625" style="370" customWidth="1"/>
    <col min="5122" max="5122" width="9.6640625" style="370" customWidth="1"/>
    <col min="5123" max="5376" width="9.109375" style="370"/>
    <col min="5377" max="5377" width="41.44140625" style="370" customWidth="1"/>
    <col min="5378" max="5378" width="9.6640625" style="370" customWidth="1"/>
    <col min="5379" max="5632" width="9.109375" style="370"/>
    <col min="5633" max="5633" width="41.44140625" style="370" customWidth="1"/>
    <col min="5634" max="5634" width="9.6640625" style="370" customWidth="1"/>
    <col min="5635" max="5888" width="9.109375" style="370"/>
    <col min="5889" max="5889" width="41.44140625" style="370" customWidth="1"/>
    <col min="5890" max="5890" width="9.6640625" style="370" customWidth="1"/>
    <col min="5891" max="6144" width="9.109375" style="370"/>
    <col min="6145" max="6145" width="41.44140625" style="370" customWidth="1"/>
    <col min="6146" max="6146" width="9.6640625" style="370" customWidth="1"/>
    <col min="6147" max="6400" width="9.109375" style="370"/>
    <col min="6401" max="6401" width="41.44140625" style="370" customWidth="1"/>
    <col min="6402" max="6402" width="9.6640625" style="370" customWidth="1"/>
    <col min="6403" max="6656" width="9.109375" style="370"/>
    <col min="6657" max="6657" width="41.44140625" style="370" customWidth="1"/>
    <col min="6658" max="6658" width="9.6640625" style="370" customWidth="1"/>
    <col min="6659" max="6912" width="9.109375" style="370"/>
    <col min="6913" max="6913" width="41.44140625" style="370" customWidth="1"/>
    <col min="6914" max="6914" width="9.6640625" style="370" customWidth="1"/>
    <col min="6915" max="7168" width="9.109375" style="370"/>
    <col min="7169" max="7169" width="41.44140625" style="370" customWidth="1"/>
    <col min="7170" max="7170" width="9.6640625" style="370" customWidth="1"/>
    <col min="7171" max="7424" width="9.109375" style="370"/>
    <col min="7425" max="7425" width="41.44140625" style="370" customWidth="1"/>
    <col min="7426" max="7426" width="9.6640625" style="370" customWidth="1"/>
    <col min="7427" max="7680" width="9.109375" style="370"/>
    <col min="7681" max="7681" width="41.44140625" style="370" customWidth="1"/>
    <col min="7682" max="7682" width="9.6640625" style="370" customWidth="1"/>
    <col min="7683" max="7936" width="9.109375" style="370"/>
    <col min="7937" max="7937" width="41.44140625" style="370" customWidth="1"/>
    <col min="7938" max="7938" width="9.6640625" style="370" customWidth="1"/>
    <col min="7939" max="8192" width="9.109375" style="370"/>
    <col min="8193" max="8193" width="41.44140625" style="370" customWidth="1"/>
    <col min="8194" max="8194" width="9.6640625" style="370" customWidth="1"/>
    <col min="8195" max="8448" width="9.109375" style="370"/>
    <col min="8449" max="8449" width="41.44140625" style="370" customWidth="1"/>
    <col min="8450" max="8450" width="9.6640625" style="370" customWidth="1"/>
    <col min="8451" max="8704" width="9.109375" style="370"/>
    <col min="8705" max="8705" width="41.44140625" style="370" customWidth="1"/>
    <col min="8706" max="8706" width="9.6640625" style="370" customWidth="1"/>
    <col min="8707" max="8960" width="9.109375" style="370"/>
    <col min="8961" max="8961" width="41.44140625" style="370" customWidth="1"/>
    <col min="8962" max="8962" width="9.6640625" style="370" customWidth="1"/>
    <col min="8963" max="9216" width="9.109375" style="370"/>
    <col min="9217" max="9217" width="41.44140625" style="370" customWidth="1"/>
    <col min="9218" max="9218" width="9.6640625" style="370" customWidth="1"/>
    <col min="9219" max="9472" width="9.109375" style="370"/>
    <col min="9473" max="9473" width="41.44140625" style="370" customWidth="1"/>
    <col min="9474" max="9474" width="9.6640625" style="370" customWidth="1"/>
    <col min="9475" max="9728" width="9.109375" style="370"/>
    <col min="9729" max="9729" width="41.44140625" style="370" customWidth="1"/>
    <col min="9730" max="9730" width="9.6640625" style="370" customWidth="1"/>
    <col min="9731" max="9984" width="9.109375" style="370"/>
    <col min="9985" max="9985" width="41.44140625" style="370" customWidth="1"/>
    <col min="9986" max="9986" width="9.6640625" style="370" customWidth="1"/>
    <col min="9987" max="10240" width="9.109375" style="370"/>
    <col min="10241" max="10241" width="41.44140625" style="370" customWidth="1"/>
    <col min="10242" max="10242" width="9.6640625" style="370" customWidth="1"/>
    <col min="10243" max="10496" width="9.109375" style="370"/>
    <col min="10497" max="10497" width="41.44140625" style="370" customWidth="1"/>
    <col min="10498" max="10498" width="9.6640625" style="370" customWidth="1"/>
    <col min="10499" max="10752" width="9.109375" style="370"/>
    <col min="10753" max="10753" width="41.44140625" style="370" customWidth="1"/>
    <col min="10754" max="10754" width="9.6640625" style="370" customWidth="1"/>
    <col min="10755" max="11008" width="9.109375" style="370"/>
    <col min="11009" max="11009" width="41.44140625" style="370" customWidth="1"/>
    <col min="11010" max="11010" width="9.6640625" style="370" customWidth="1"/>
    <col min="11011" max="11264" width="9.109375" style="370"/>
    <col min="11265" max="11265" width="41.44140625" style="370" customWidth="1"/>
    <col min="11266" max="11266" width="9.6640625" style="370" customWidth="1"/>
    <col min="11267" max="11520" width="9.109375" style="370"/>
    <col min="11521" max="11521" width="41.44140625" style="370" customWidth="1"/>
    <col min="11522" max="11522" width="9.6640625" style="370" customWidth="1"/>
    <col min="11523" max="11776" width="9.109375" style="370"/>
    <col min="11777" max="11777" width="41.44140625" style="370" customWidth="1"/>
    <col min="11778" max="11778" width="9.6640625" style="370" customWidth="1"/>
    <col min="11779" max="12032" width="9.109375" style="370"/>
    <col min="12033" max="12033" width="41.44140625" style="370" customWidth="1"/>
    <col min="12034" max="12034" width="9.6640625" style="370" customWidth="1"/>
    <col min="12035" max="12288" width="9.109375" style="370"/>
    <col min="12289" max="12289" width="41.44140625" style="370" customWidth="1"/>
    <col min="12290" max="12290" width="9.6640625" style="370" customWidth="1"/>
    <col min="12291" max="12544" width="9.109375" style="370"/>
    <col min="12545" max="12545" width="41.44140625" style="370" customWidth="1"/>
    <col min="12546" max="12546" width="9.6640625" style="370" customWidth="1"/>
    <col min="12547" max="12800" width="9.109375" style="370"/>
    <col min="12801" max="12801" width="41.44140625" style="370" customWidth="1"/>
    <col min="12802" max="12802" width="9.6640625" style="370" customWidth="1"/>
    <col min="12803" max="13056" width="9.109375" style="370"/>
    <col min="13057" max="13057" width="41.44140625" style="370" customWidth="1"/>
    <col min="13058" max="13058" width="9.6640625" style="370" customWidth="1"/>
    <col min="13059" max="13312" width="9.109375" style="370"/>
    <col min="13313" max="13313" width="41.44140625" style="370" customWidth="1"/>
    <col min="13314" max="13314" width="9.6640625" style="370" customWidth="1"/>
    <col min="13315" max="13568" width="9.109375" style="370"/>
    <col min="13569" max="13569" width="41.44140625" style="370" customWidth="1"/>
    <col min="13570" max="13570" width="9.6640625" style="370" customWidth="1"/>
    <col min="13571" max="13824" width="9.109375" style="370"/>
    <col min="13825" max="13825" width="41.44140625" style="370" customWidth="1"/>
    <col min="13826" max="13826" width="9.6640625" style="370" customWidth="1"/>
    <col min="13827" max="14080" width="9.109375" style="370"/>
    <col min="14081" max="14081" width="41.44140625" style="370" customWidth="1"/>
    <col min="14082" max="14082" width="9.6640625" style="370" customWidth="1"/>
    <col min="14083" max="14336" width="9.109375" style="370"/>
    <col min="14337" max="14337" width="41.44140625" style="370" customWidth="1"/>
    <col min="14338" max="14338" width="9.6640625" style="370" customWidth="1"/>
    <col min="14339" max="14592" width="9.109375" style="370"/>
    <col min="14593" max="14593" width="41.44140625" style="370" customWidth="1"/>
    <col min="14594" max="14594" width="9.6640625" style="370" customWidth="1"/>
    <col min="14595" max="14848" width="9.109375" style="370"/>
    <col min="14849" max="14849" width="41.44140625" style="370" customWidth="1"/>
    <col min="14850" max="14850" width="9.6640625" style="370" customWidth="1"/>
    <col min="14851" max="15104" width="9.109375" style="370"/>
    <col min="15105" max="15105" width="41.44140625" style="370" customWidth="1"/>
    <col min="15106" max="15106" width="9.6640625" style="370" customWidth="1"/>
    <col min="15107" max="15360" width="9.109375" style="370"/>
    <col min="15361" max="15361" width="41.44140625" style="370" customWidth="1"/>
    <col min="15362" max="15362" width="9.6640625" style="370" customWidth="1"/>
    <col min="15363" max="15616" width="9.109375" style="370"/>
    <col min="15617" max="15617" width="41.44140625" style="370" customWidth="1"/>
    <col min="15618" max="15618" width="9.6640625" style="370" customWidth="1"/>
    <col min="15619" max="15872" width="9.109375" style="370"/>
    <col min="15873" max="15873" width="41.44140625" style="370" customWidth="1"/>
    <col min="15874" max="15874" width="9.6640625" style="370" customWidth="1"/>
    <col min="15875" max="16128" width="9.109375" style="370"/>
    <col min="16129" max="16129" width="41.44140625" style="370" customWidth="1"/>
    <col min="16130" max="16130" width="9.6640625" style="370" customWidth="1"/>
    <col min="16131" max="16384" width="9.109375" style="370"/>
  </cols>
  <sheetData>
    <row r="1" spans="1:15" s="408" customFormat="1" x14ac:dyDescent="0.25">
      <c r="A1" s="408" t="s">
        <v>832</v>
      </c>
      <c r="B1" s="409" t="s">
        <v>459</v>
      </c>
      <c r="C1" s="409" t="s">
        <v>460</v>
      </c>
      <c r="D1" s="409" t="s">
        <v>461</v>
      </c>
      <c r="E1" s="409" t="s">
        <v>476</v>
      </c>
      <c r="F1" s="409" t="s">
        <v>463</v>
      </c>
      <c r="G1" s="409" t="s">
        <v>477</v>
      </c>
      <c r="H1" s="409" t="s">
        <v>478</v>
      </c>
      <c r="I1" s="409" t="s">
        <v>466</v>
      </c>
      <c r="J1" s="409" t="s">
        <v>467</v>
      </c>
      <c r="K1" s="409" t="s">
        <v>468</v>
      </c>
      <c r="L1" s="409" t="s">
        <v>469</v>
      </c>
      <c r="M1" s="409" t="s">
        <v>470</v>
      </c>
      <c r="N1" s="408" t="s">
        <v>479</v>
      </c>
    </row>
    <row r="2" spans="1:15" s="387" customFormat="1" x14ac:dyDescent="0.25">
      <c r="A2" s="387" t="s">
        <v>56</v>
      </c>
      <c r="B2" s="410"/>
      <c r="C2" s="410"/>
      <c r="D2" s="410"/>
      <c r="E2" s="410"/>
      <c r="F2" s="410"/>
      <c r="G2" s="410"/>
      <c r="H2" s="410"/>
      <c r="I2" s="410"/>
      <c r="J2" s="410"/>
      <c r="K2" s="410"/>
      <c r="L2" s="410"/>
      <c r="M2" s="410"/>
    </row>
    <row r="3" spans="1:15" s="387" customFormat="1" x14ac:dyDescent="0.25">
      <c r="B3" s="410"/>
      <c r="C3" s="410"/>
      <c r="D3" s="410"/>
      <c r="E3" s="410"/>
      <c r="F3" s="410"/>
      <c r="G3" s="410"/>
      <c r="H3" s="410"/>
      <c r="I3" s="410"/>
      <c r="J3" s="411"/>
      <c r="K3" s="586" t="s">
        <v>480</v>
      </c>
      <c r="L3" s="586"/>
      <c r="M3" s="410"/>
    </row>
    <row r="4" spans="1:15" s="387" customFormat="1" x14ac:dyDescent="0.25">
      <c r="B4" s="410"/>
      <c r="C4" s="410"/>
      <c r="D4" s="410"/>
      <c r="E4" s="410"/>
      <c r="F4" s="410"/>
      <c r="G4" s="410"/>
      <c r="H4" s="410"/>
      <c r="I4" s="410"/>
      <c r="J4" s="412"/>
      <c r="K4" s="586" t="s">
        <v>481</v>
      </c>
      <c r="L4" s="586"/>
      <c r="M4" s="410"/>
    </row>
    <row r="5" spans="1:15" x14ac:dyDescent="0.25">
      <c r="A5" s="387" t="s">
        <v>482</v>
      </c>
    </row>
    <row r="6" spans="1:15" x14ac:dyDescent="0.25">
      <c r="A6" s="373" t="s">
        <v>483</v>
      </c>
      <c r="B6" s="413">
        <v>8.33</v>
      </c>
      <c r="C6" s="414">
        <v>8.33</v>
      </c>
      <c r="D6" s="414">
        <v>8.33</v>
      </c>
      <c r="E6" s="414">
        <v>8.33</v>
      </c>
      <c r="F6" s="414">
        <v>8.33</v>
      </c>
      <c r="G6" s="414">
        <v>8.33</v>
      </c>
      <c r="H6" s="414">
        <v>8.33</v>
      </c>
      <c r="I6" s="414">
        <v>8.33</v>
      </c>
      <c r="J6" s="414">
        <v>8.33</v>
      </c>
      <c r="K6" s="414">
        <v>8.33</v>
      </c>
      <c r="L6" s="414">
        <v>8.33</v>
      </c>
      <c r="M6" s="414">
        <v>8.33</v>
      </c>
      <c r="N6" s="415">
        <f>SUM(B6:M6)</f>
        <v>99.96</v>
      </c>
    </row>
    <row r="7" spans="1:15" x14ac:dyDescent="0.25">
      <c r="A7" s="373" t="s">
        <v>484</v>
      </c>
      <c r="B7" s="413">
        <v>8.33</v>
      </c>
      <c r="C7" s="414">
        <v>8.33</v>
      </c>
      <c r="D7" s="414">
        <v>8.33</v>
      </c>
      <c r="E7" s="414">
        <v>8.33</v>
      </c>
      <c r="F7" s="414">
        <v>8.33</v>
      </c>
      <c r="G7" s="414">
        <v>8.33</v>
      </c>
      <c r="H7" s="414">
        <v>8.33</v>
      </c>
      <c r="I7" s="414">
        <v>8.33</v>
      </c>
      <c r="J7" s="414">
        <v>8.33</v>
      </c>
      <c r="K7" s="414">
        <v>8.33</v>
      </c>
      <c r="L7" s="414">
        <v>8.33</v>
      </c>
      <c r="M7" s="414">
        <v>8.33</v>
      </c>
      <c r="N7" s="415">
        <f>SUM(B7:M7)</f>
        <v>99.96</v>
      </c>
    </row>
    <row r="8" spans="1:15" x14ac:dyDescent="0.25">
      <c r="A8" s="373" t="s">
        <v>838</v>
      </c>
      <c r="B8" s="413">
        <v>0</v>
      </c>
      <c r="C8" s="414">
        <v>0</v>
      </c>
      <c r="D8" s="414">
        <v>0</v>
      </c>
      <c r="E8" s="414">
        <v>0</v>
      </c>
      <c r="F8" s="414">
        <v>0</v>
      </c>
      <c r="G8" s="414">
        <v>0</v>
      </c>
      <c r="H8" s="414">
        <v>0</v>
      </c>
      <c r="I8" s="414">
        <v>0</v>
      </c>
      <c r="J8" s="414">
        <v>0</v>
      </c>
      <c r="K8" s="414">
        <v>0</v>
      </c>
      <c r="L8" s="414">
        <v>0</v>
      </c>
      <c r="M8" s="414">
        <v>0</v>
      </c>
      <c r="N8" s="415">
        <f>SUM(B8:M8)</f>
        <v>0</v>
      </c>
    </row>
    <row r="9" spans="1:15" x14ac:dyDescent="0.25">
      <c r="A9" s="416"/>
      <c r="B9" s="417"/>
      <c r="C9" s="417"/>
      <c r="D9" s="417"/>
      <c r="E9" s="417"/>
      <c r="F9" s="417"/>
      <c r="G9" s="417"/>
      <c r="H9" s="417"/>
      <c r="I9" s="417"/>
      <c r="J9" s="417"/>
      <c r="K9" s="417"/>
      <c r="L9" s="417"/>
      <c r="M9" s="417"/>
      <c r="O9" s="415">
        <f>SUM(N6:N8)</f>
        <v>199.92</v>
      </c>
    </row>
    <row r="10" spans="1:15" x14ac:dyDescent="0.25">
      <c r="A10" s="373" t="s">
        <v>486</v>
      </c>
      <c r="B10" s="418">
        <v>3.75</v>
      </c>
      <c r="C10" s="419">
        <v>3.75</v>
      </c>
      <c r="D10" s="419">
        <v>3.75</v>
      </c>
      <c r="E10" s="419">
        <v>3.75</v>
      </c>
      <c r="F10" s="419">
        <v>3.75</v>
      </c>
      <c r="G10" s="419">
        <v>3.75</v>
      </c>
      <c r="H10" s="419">
        <v>3.75</v>
      </c>
      <c r="I10" s="419">
        <v>3.75</v>
      </c>
      <c r="J10" s="419">
        <v>3.75</v>
      </c>
      <c r="K10" s="419">
        <v>3.75</v>
      </c>
      <c r="L10" s="419">
        <v>3.75</v>
      </c>
      <c r="M10" s="419">
        <v>3.75</v>
      </c>
      <c r="N10" s="420">
        <f t="shared" ref="N10:N57" si="0">SUM(B10:M10)</f>
        <v>45</v>
      </c>
    </row>
    <row r="11" spans="1:15" x14ac:dyDescent="0.25">
      <c r="A11" s="421" t="s">
        <v>487</v>
      </c>
      <c r="B11" s="419">
        <v>3.5</v>
      </c>
      <c r="C11" s="419">
        <v>3.5</v>
      </c>
      <c r="D11" s="419">
        <v>3.5</v>
      </c>
      <c r="E11" s="419">
        <v>3.5</v>
      </c>
      <c r="F11" s="419">
        <v>3.5</v>
      </c>
      <c r="G11" s="419">
        <v>3.5</v>
      </c>
      <c r="H11" s="419">
        <v>3.5</v>
      </c>
      <c r="I11" s="419">
        <v>3.5</v>
      </c>
      <c r="J11" s="419">
        <v>3.5</v>
      </c>
      <c r="K11" s="419">
        <v>3.5</v>
      </c>
      <c r="L11" s="419">
        <v>3.5</v>
      </c>
      <c r="M11" s="419">
        <v>3.5</v>
      </c>
      <c r="N11" s="420">
        <f t="shared" si="0"/>
        <v>42</v>
      </c>
    </row>
    <row r="12" spans="1:15" x14ac:dyDescent="0.25">
      <c r="A12" s="422"/>
      <c r="B12" s="423"/>
      <c r="C12" s="423"/>
      <c r="D12" s="423"/>
      <c r="E12" s="423"/>
      <c r="F12" s="423"/>
      <c r="G12" s="423"/>
      <c r="H12" s="423"/>
      <c r="I12" s="423"/>
      <c r="J12" s="423"/>
      <c r="K12" s="423"/>
      <c r="L12" s="423"/>
      <c r="M12" s="423"/>
      <c r="N12" s="424"/>
    </row>
    <row r="13" spans="1:15" x14ac:dyDescent="0.25">
      <c r="A13" s="373" t="s">
        <v>488</v>
      </c>
      <c r="B13" s="419">
        <v>2.83</v>
      </c>
      <c r="C13" s="419">
        <v>2.83</v>
      </c>
      <c r="D13" s="419">
        <v>2.83</v>
      </c>
      <c r="E13" s="419">
        <v>2.83</v>
      </c>
      <c r="F13" s="419">
        <v>2.83</v>
      </c>
      <c r="G13" s="419">
        <v>2.83</v>
      </c>
      <c r="H13" s="419">
        <v>2.83</v>
      </c>
      <c r="I13" s="419">
        <v>2.83</v>
      </c>
      <c r="J13" s="419">
        <v>2.83</v>
      </c>
      <c r="K13" s="419">
        <v>2.83</v>
      </c>
      <c r="L13" s="419">
        <v>2.83</v>
      </c>
      <c r="M13" s="419">
        <v>2.83</v>
      </c>
      <c r="N13" s="420">
        <f t="shared" si="0"/>
        <v>33.959999999999994</v>
      </c>
    </row>
    <row r="14" spans="1:15" x14ac:dyDescent="0.25">
      <c r="A14" s="373" t="s">
        <v>489</v>
      </c>
      <c r="B14" s="419">
        <v>2.5</v>
      </c>
      <c r="C14" s="419">
        <v>2.5</v>
      </c>
      <c r="D14" s="419">
        <v>2.5</v>
      </c>
      <c r="E14" s="419">
        <v>2.5</v>
      </c>
      <c r="F14" s="419">
        <v>2.5</v>
      </c>
      <c r="G14" s="419">
        <v>2.5</v>
      </c>
      <c r="H14" s="419">
        <v>2.5</v>
      </c>
      <c r="I14" s="419">
        <v>2.5</v>
      </c>
      <c r="J14" s="419">
        <v>2.5</v>
      </c>
      <c r="K14" s="419">
        <v>2.5</v>
      </c>
      <c r="L14" s="419">
        <v>2.5</v>
      </c>
      <c r="M14" s="419">
        <v>2.5</v>
      </c>
      <c r="N14" s="420">
        <f t="shared" si="0"/>
        <v>30</v>
      </c>
    </row>
    <row r="15" spans="1:15" x14ac:dyDescent="0.25">
      <c r="A15" s="373" t="s">
        <v>489</v>
      </c>
      <c r="B15" s="419">
        <v>0</v>
      </c>
      <c r="C15" s="419">
        <v>0</v>
      </c>
      <c r="D15" s="419">
        <v>0</v>
      </c>
      <c r="E15" s="419">
        <v>0</v>
      </c>
      <c r="F15" s="419">
        <v>0</v>
      </c>
      <c r="G15" s="419">
        <v>0</v>
      </c>
      <c r="H15" s="419">
        <v>0</v>
      </c>
      <c r="I15" s="419">
        <v>0</v>
      </c>
      <c r="J15" s="419">
        <v>0</v>
      </c>
      <c r="K15" s="419">
        <v>0</v>
      </c>
      <c r="L15" s="419">
        <v>0</v>
      </c>
      <c r="M15" s="419">
        <v>0</v>
      </c>
      <c r="N15" s="420">
        <f t="shared" si="0"/>
        <v>0</v>
      </c>
    </row>
    <row r="16" spans="1:15" x14ac:dyDescent="0.25">
      <c r="A16" s="373" t="s">
        <v>519</v>
      </c>
      <c r="B16" s="419">
        <v>2.5</v>
      </c>
      <c r="C16" s="419">
        <v>2.5</v>
      </c>
      <c r="D16" s="419">
        <v>2.5</v>
      </c>
      <c r="E16" s="419">
        <v>2.5</v>
      </c>
      <c r="F16" s="419">
        <v>2.5</v>
      </c>
      <c r="G16" s="419">
        <v>2.5</v>
      </c>
      <c r="H16" s="419">
        <v>2.5</v>
      </c>
      <c r="I16" s="419">
        <v>2.5</v>
      </c>
      <c r="J16" s="419">
        <v>2.5</v>
      </c>
      <c r="K16" s="419">
        <v>2.5</v>
      </c>
      <c r="L16" s="419">
        <v>2.5</v>
      </c>
      <c r="M16" s="419">
        <v>2.5</v>
      </c>
      <c r="N16" s="420">
        <f t="shared" si="0"/>
        <v>30</v>
      </c>
    </row>
    <row r="17" spans="1:14" x14ac:dyDescent="0.25">
      <c r="A17" s="425"/>
      <c r="B17" s="426"/>
      <c r="C17" s="426"/>
      <c r="D17" s="426"/>
      <c r="E17" s="426"/>
      <c r="F17" s="426"/>
      <c r="G17" s="426"/>
      <c r="H17" s="426"/>
      <c r="I17" s="426"/>
      <c r="J17" s="426"/>
      <c r="K17" s="426"/>
      <c r="L17" s="426"/>
      <c r="M17" s="426"/>
      <c r="N17" s="427"/>
    </row>
    <row r="18" spans="1:14" x14ac:dyDescent="0.25">
      <c r="A18" s="373" t="s">
        <v>490</v>
      </c>
      <c r="B18" s="419">
        <v>2.92</v>
      </c>
      <c r="C18" s="419">
        <v>2.92</v>
      </c>
      <c r="D18" s="419">
        <v>2.92</v>
      </c>
      <c r="E18" s="419">
        <v>2.92</v>
      </c>
      <c r="F18" s="419">
        <v>2.92</v>
      </c>
      <c r="G18" s="419">
        <v>2.92</v>
      </c>
      <c r="H18" s="419">
        <v>2.92</v>
      </c>
      <c r="I18" s="419">
        <v>2.92</v>
      </c>
      <c r="J18" s="419">
        <v>2.92</v>
      </c>
      <c r="K18" s="419">
        <v>2.92</v>
      </c>
      <c r="L18" s="419">
        <v>2.92</v>
      </c>
      <c r="M18" s="419">
        <v>2.92</v>
      </c>
      <c r="N18" s="420">
        <f t="shared" si="0"/>
        <v>35.040000000000006</v>
      </c>
    </row>
    <row r="19" spans="1:14" x14ac:dyDescent="0.25">
      <c r="A19" s="428"/>
      <c r="B19" s="426"/>
      <c r="C19" s="426"/>
      <c r="D19" s="426"/>
      <c r="E19" s="426"/>
      <c r="F19" s="426"/>
      <c r="G19" s="426"/>
      <c r="H19" s="426"/>
      <c r="I19" s="426"/>
      <c r="J19" s="426"/>
      <c r="K19" s="426"/>
      <c r="L19" s="426"/>
      <c r="M19" s="426"/>
      <c r="N19" s="427"/>
    </row>
    <row r="20" spans="1:14" x14ac:dyDescent="0.25">
      <c r="A20" s="373" t="s">
        <v>491</v>
      </c>
      <c r="B20" s="419">
        <v>2.92</v>
      </c>
      <c r="C20" s="419">
        <v>2.92</v>
      </c>
      <c r="D20" s="419">
        <v>2.92</v>
      </c>
      <c r="E20" s="419">
        <v>2.92</v>
      </c>
      <c r="F20" s="419">
        <v>2.92</v>
      </c>
      <c r="G20" s="419">
        <v>2.92</v>
      </c>
      <c r="H20" s="419">
        <v>2.92</v>
      </c>
      <c r="I20" s="419">
        <v>2.92</v>
      </c>
      <c r="J20" s="419">
        <v>2.92</v>
      </c>
      <c r="K20" s="419">
        <v>2.92</v>
      </c>
      <c r="L20" s="419">
        <v>2.92</v>
      </c>
      <c r="M20" s="419">
        <v>2.92</v>
      </c>
      <c r="N20" s="420">
        <f t="shared" si="0"/>
        <v>35.040000000000006</v>
      </c>
    </row>
    <row r="21" spans="1:14" x14ac:dyDescent="0.25">
      <c r="A21" s="373" t="s">
        <v>492</v>
      </c>
      <c r="B21" s="419">
        <v>2.75</v>
      </c>
      <c r="C21" s="419">
        <v>2.75</v>
      </c>
      <c r="D21" s="419">
        <v>2.75</v>
      </c>
      <c r="E21" s="419">
        <v>2.75</v>
      </c>
      <c r="F21" s="419">
        <v>2.75</v>
      </c>
      <c r="G21" s="419">
        <v>2.75</v>
      </c>
      <c r="H21" s="419">
        <v>2.75</v>
      </c>
      <c r="I21" s="419">
        <v>2.75</v>
      </c>
      <c r="J21" s="419">
        <v>2.75</v>
      </c>
      <c r="K21" s="419">
        <v>2.75</v>
      </c>
      <c r="L21" s="419">
        <v>2.75</v>
      </c>
      <c r="M21" s="419">
        <v>2.75</v>
      </c>
      <c r="N21" s="420">
        <f>SUM(B21:M21)</f>
        <v>33</v>
      </c>
    </row>
    <row r="22" spans="1:14" x14ac:dyDescent="0.25">
      <c r="A22" s="373" t="s">
        <v>492</v>
      </c>
      <c r="B22" s="419">
        <v>0</v>
      </c>
      <c r="C22" s="419">
        <v>0</v>
      </c>
      <c r="D22" s="419">
        <v>0</v>
      </c>
      <c r="E22" s="419">
        <v>0</v>
      </c>
      <c r="F22" s="419">
        <v>0</v>
      </c>
      <c r="G22" s="419">
        <v>0</v>
      </c>
      <c r="H22" s="419">
        <v>0</v>
      </c>
      <c r="I22" s="419">
        <v>0</v>
      </c>
      <c r="J22" s="419">
        <v>0</v>
      </c>
      <c r="K22" s="419">
        <v>0</v>
      </c>
      <c r="L22" s="419">
        <v>0</v>
      </c>
      <c r="M22" s="419">
        <v>0</v>
      </c>
      <c r="N22" s="420">
        <f t="shared" si="0"/>
        <v>0</v>
      </c>
    </row>
    <row r="23" spans="1:14" x14ac:dyDescent="0.25">
      <c r="A23" s="429"/>
      <c r="B23" s="430"/>
      <c r="C23" s="431"/>
      <c r="D23" s="431"/>
      <c r="E23" s="431"/>
      <c r="F23" s="431"/>
      <c r="G23" s="431"/>
      <c r="H23" s="431"/>
      <c r="I23" s="431"/>
      <c r="J23" s="431"/>
      <c r="K23" s="431"/>
      <c r="L23" s="431"/>
      <c r="M23" s="431"/>
      <c r="N23" s="432"/>
    </row>
    <row r="24" spans="1:14" x14ac:dyDescent="0.25">
      <c r="A24" s="373" t="s">
        <v>493</v>
      </c>
      <c r="B24" s="419">
        <v>2.83</v>
      </c>
      <c r="C24" s="419">
        <v>2.83</v>
      </c>
      <c r="D24" s="419">
        <v>2.83</v>
      </c>
      <c r="E24" s="419">
        <v>2.83</v>
      </c>
      <c r="F24" s="419">
        <v>2.83</v>
      </c>
      <c r="G24" s="419">
        <v>2.83</v>
      </c>
      <c r="H24" s="419">
        <v>2.83</v>
      </c>
      <c r="I24" s="419">
        <v>2.83</v>
      </c>
      <c r="J24" s="419">
        <v>2.83</v>
      </c>
      <c r="K24" s="419">
        <v>2.83</v>
      </c>
      <c r="L24" s="419">
        <v>2.83</v>
      </c>
      <c r="M24" s="419">
        <v>2.83</v>
      </c>
      <c r="N24" s="420">
        <f t="shared" si="0"/>
        <v>33.959999999999994</v>
      </c>
    </row>
    <row r="25" spans="1:14" x14ac:dyDescent="0.25">
      <c r="A25" s="373" t="s">
        <v>494</v>
      </c>
      <c r="B25" s="419">
        <v>2.5</v>
      </c>
      <c r="C25" s="419">
        <v>2.5</v>
      </c>
      <c r="D25" s="419">
        <v>2.5</v>
      </c>
      <c r="E25" s="419">
        <v>2.5</v>
      </c>
      <c r="F25" s="419">
        <v>2.5</v>
      </c>
      <c r="G25" s="419">
        <v>2.5</v>
      </c>
      <c r="H25" s="419">
        <v>2.5</v>
      </c>
      <c r="I25" s="419">
        <v>2.5</v>
      </c>
      <c r="J25" s="419">
        <v>2.5</v>
      </c>
      <c r="K25" s="419">
        <v>2.5</v>
      </c>
      <c r="L25" s="419">
        <v>2.5</v>
      </c>
      <c r="M25" s="419">
        <v>2.5</v>
      </c>
      <c r="N25" s="420">
        <f t="shared" si="0"/>
        <v>30</v>
      </c>
    </row>
    <row r="26" spans="1:14" x14ac:dyDescent="0.25">
      <c r="A26" s="373" t="s">
        <v>494</v>
      </c>
      <c r="B26" s="419">
        <v>2.5</v>
      </c>
      <c r="C26" s="419">
        <v>2.5</v>
      </c>
      <c r="D26" s="419">
        <v>2.5</v>
      </c>
      <c r="E26" s="419">
        <v>2.5</v>
      </c>
      <c r="F26" s="419">
        <v>2.5</v>
      </c>
      <c r="G26" s="419">
        <v>2.5</v>
      </c>
      <c r="H26" s="419">
        <v>2.5</v>
      </c>
      <c r="I26" s="419">
        <v>2.5</v>
      </c>
      <c r="J26" s="419">
        <v>2.5</v>
      </c>
      <c r="K26" s="419">
        <v>2.5</v>
      </c>
      <c r="L26" s="419">
        <v>2.5</v>
      </c>
      <c r="M26" s="419">
        <v>2.5</v>
      </c>
      <c r="N26" s="420">
        <f t="shared" si="0"/>
        <v>30</v>
      </c>
    </row>
    <row r="27" spans="1:14" x14ac:dyDescent="0.25">
      <c r="A27" s="373" t="s">
        <v>494</v>
      </c>
      <c r="B27" s="419">
        <v>2.5</v>
      </c>
      <c r="C27" s="419">
        <v>2.5</v>
      </c>
      <c r="D27" s="419">
        <v>2.5</v>
      </c>
      <c r="E27" s="419">
        <v>2.5</v>
      </c>
      <c r="F27" s="419">
        <v>2.5</v>
      </c>
      <c r="G27" s="419">
        <v>2.5</v>
      </c>
      <c r="H27" s="419">
        <v>2.5</v>
      </c>
      <c r="I27" s="419">
        <v>2.5</v>
      </c>
      <c r="J27" s="419">
        <v>2.5</v>
      </c>
      <c r="K27" s="419">
        <v>2.5</v>
      </c>
      <c r="L27" s="419">
        <v>2.5</v>
      </c>
      <c r="M27" s="419">
        <v>2.5</v>
      </c>
      <c r="N27" s="420">
        <f t="shared" si="0"/>
        <v>30</v>
      </c>
    </row>
    <row r="28" spans="1:14" x14ac:dyDescent="0.25">
      <c r="A28" s="373" t="s">
        <v>494</v>
      </c>
      <c r="B28" s="419">
        <v>2.5</v>
      </c>
      <c r="C28" s="419">
        <v>2.5</v>
      </c>
      <c r="D28" s="419">
        <v>2.5</v>
      </c>
      <c r="E28" s="419">
        <v>2.5</v>
      </c>
      <c r="F28" s="419">
        <v>2.5</v>
      </c>
      <c r="G28" s="419">
        <v>2.5</v>
      </c>
      <c r="H28" s="419">
        <v>2.5</v>
      </c>
      <c r="I28" s="419">
        <v>2.5</v>
      </c>
      <c r="J28" s="419">
        <v>2.5</v>
      </c>
      <c r="K28" s="419">
        <v>2.5</v>
      </c>
      <c r="L28" s="419">
        <v>2.5</v>
      </c>
      <c r="M28" s="419">
        <v>2.5</v>
      </c>
      <c r="N28" s="420">
        <f t="shared" si="0"/>
        <v>30</v>
      </c>
    </row>
    <row r="29" spans="1:14" x14ac:dyDescent="0.25">
      <c r="A29" s="373" t="s">
        <v>494</v>
      </c>
      <c r="B29" s="419">
        <v>2.5</v>
      </c>
      <c r="C29" s="419">
        <v>2.5</v>
      </c>
      <c r="D29" s="419">
        <v>2.5</v>
      </c>
      <c r="E29" s="419">
        <v>2.5</v>
      </c>
      <c r="F29" s="419">
        <v>2.5</v>
      </c>
      <c r="G29" s="419">
        <v>2.5</v>
      </c>
      <c r="H29" s="419">
        <v>2.5</v>
      </c>
      <c r="I29" s="419">
        <v>2.5</v>
      </c>
      <c r="J29" s="419">
        <v>2.5</v>
      </c>
      <c r="K29" s="419">
        <v>2.5</v>
      </c>
      <c r="L29" s="419">
        <v>2.5</v>
      </c>
      <c r="M29" s="419">
        <v>2.5</v>
      </c>
      <c r="N29" s="420">
        <f t="shared" si="0"/>
        <v>30</v>
      </c>
    </row>
    <row r="30" spans="1:14" x14ac:dyDescent="0.25">
      <c r="A30" s="373" t="s">
        <v>494</v>
      </c>
      <c r="B30" s="419">
        <v>2.5</v>
      </c>
      <c r="C30" s="419">
        <v>2.5</v>
      </c>
      <c r="D30" s="419">
        <v>2.5</v>
      </c>
      <c r="E30" s="419">
        <v>2.5</v>
      </c>
      <c r="F30" s="419">
        <v>2.5</v>
      </c>
      <c r="G30" s="419">
        <v>2.5</v>
      </c>
      <c r="H30" s="419">
        <v>2.5</v>
      </c>
      <c r="I30" s="419">
        <v>2.5</v>
      </c>
      <c r="J30" s="419">
        <v>2.5</v>
      </c>
      <c r="K30" s="419">
        <v>2.5</v>
      </c>
      <c r="L30" s="419">
        <v>2.5</v>
      </c>
      <c r="M30" s="419">
        <v>2.5</v>
      </c>
      <c r="N30" s="420">
        <f t="shared" si="0"/>
        <v>30</v>
      </c>
    </row>
    <row r="31" spans="1:14" x14ac:dyDescent="0.25">
      <c r="A31" s="373" t="s">
        <v>494</v>
      </c>
      <c r="B31" s="419">
        <v>2.5</v>
      </c>
      <c r="C31" s="419">
        <v>2.5</v>
      </c>
      <c r="D31" s="419">
        <v>2.5</v>
      </c>
      <c r="E31" s="419">
        <v>2.5</v>
      </c>
      <c r="F31" s="419">
        <v>2.5</v>
      </c>
      <c r="G31" s="419">
        <v>2.5</v>
      </c>
      <c r="H31" s="419">
        <v>2.5</v>
      </c>
      <c r="I31" s="419">
        <v>2.5</v>
      </c>
      <c r="J31" s="419">
        <v>2.5</v>
      </c>
      <c r="K31" s="419">
        <v>2.5</v>
      </c>
      <c r="L31" s="419">
        <v>2.5</v>
      </c>
      <c r="M31" s="419">
        <v>2.5</v>
      </c>
      <c r="N31" s="420">
        <f t="shared" si="0"/>
        <v>30</v>
      </c>
    </row>
    <row r="32" spans="1:14" x14ac:dyDescent="0.25">
      <c r="A32" s="373" t="s">
        <v>494</v>
      </c>
      <c r="B32" s="419">
        <v>2.5</v>
      </c>
      <c r="C32" s="419">
        <v>2.5</v>
      </c>
      <c r="D32" s="419">
        <v>2.5</v>
      </c>
      <c r="E32" s="419">
        <v>2.5</v>
      </c>
      <c r="F32" s="419">
        <v>2.5</v>
      </c>
      <c r="G32" s="419">
        <v>2.5</v>
      </c>
      <c r="H32" s="419">
        <v>2.5</v>
      </c>
      <c r="I32" s="419">
        <v>2.5</v>
      </c>
      <c r="J32" s="419">
        <v>2.5</v>
      </c>
      <c r="K32" s="419">
        <v>2.5</v>
      </c>
      <c r="L32" s="419">
        <v>2.5</v>
      </c>
      <c r="M32" s="419">
        <v>2.5</v>
      </c>
      <c r="N32" s="420">
        <f t="shared" si="0"/>
        <v>30</v>
      </c>
    </row>
    <row r="33" spans="1:14" x14ac:dyDescent="0.25">
      <c r="A33" s="373" t="s">
        <v>494</v>
      </c>
      <c r="B33" s="419">
        <v>2.5</v>
      </c>
      <c r="C33" s="419">
        <v>2.5</v>
      </c>
      <c r="D33" s="419">
        <v>2.5</v>
      </c>
      <c r="E33" s="419">
        <v>2.5</v>
      </c>
      <c r="F33" s="419">
        <v>2.5</v>
      </c>
      <c r="G33" s="419">
        <v>2.5</v>
      </c>
      <c r="H33" s="419">
        <v>2.5</v>
      </c>
      <c r="I33" s="419">
        <v>2.5</v>
      </c>
      <c r="J33" s="419">
        <v>2.5</v>
      </c>
      <c r="K33" s="419">
        <v>2.5</v>
      </c>
      <c r="L33" s="419">
        <v>2.5</v>
      </c>
      <c r="M33" s="419">
        <v>2.5</v>
      </c>
      <c r="N33" s="420">
        <f t="shared" si="0"/>
        <v>30</v>
      </c>
    </row>
    <row r="34" spans="1:14" x14ac:dyDescent="0.25">
      <c r="A34" s="373" t="s">
        <v>494</v>
      </c>
      <c r="B34" s="419">
        <v>2.5</v>
      </c>
      <c r="C34" s="419">
        <v>2.5</v>
      </c>
      <c r="D34" s="419">
        <v>2.5</v>
      </c>
      <c r="E34" s="419">
        <v>2.5</v>
      </c>
      <c r="F34" s="419">
        <v>2.5</v>
      </c>
      <c r="G34" s="419">
        <v>2.5</v>
      </c>
      <c r="H34" s="419">
        <v>2.5</v>
      </c>
      <c r="I34" s="419">
        <v>2.5</v>
      </c>
      <c r="J34" s="419">
        <v>2.5</v>
      </c>
      <c r="K34" s="419">
        <v>2.5</v>
      </c>
      <c r="L34" s="419">
        <v>2.5</v>
      </c>
      <c r="M34" s="419">
        <v>2.5</v>
      </c>
      <c r="N34" s="420">
        <f t="shared" si="0"/>
        <v>30</v>
      </c>
    </row>
    <row r="35" spans="1:14" x14ac:dyDescent="0.25">
      <c r="A35" s="373" t="s">
        <v>494</v>
      </c>
      <c r="B35" s="419">
        <v>2.5</v>
      </c>
      <c r="C35" s="419">
        <v>2.5</v>
      </c>
      <c r="D35" s="419">
        <v>2.5</v>
      </c>
      <c r="E35" s="419">
        <v>2.5</v>
      </c>
      <c r="F35" s="419">
        <v>2.5</v>
      </c>
      <c r="G35" s="419">
        <v>2.5</v>
      </c>
      <c r="H35" s="419">
        <v>2.5</v>
      </c>
      <c r="I35" s="419">
        <v>2.5</v>
      </c>
      <c r="J35" s="419">
        <v>2.5</v>
      </c>
      <c r="K35" s="419">
        <v>2.5</v>
      </c>
      <c r="L35" s="419">
        <v>2.5</v>
      </c>
      <c r="M35" s="419">
        <v>2.5</v>
      </c>
      <c r="N35" s="420">
        <f t="shared" si="0"/>
        <v>30</v>
      </c>
    </row>
    <row r="36" spans="1:14" x14ac:dyDescent="0.25">
      <c r="A36" s="373" t="s">
        <v>494</v>
      </c>
      <c r="B36" s="419">
        <v>2.5</v>
      </c>
      <c r="C36" s="419">
        <v>2.5</v>
      </c>
      <c r="D36" s="419">
        <v>2.5</v>
      </c>
      <c r="E36" s="419">
        <v>2.5</v>
      </c>
      <c r="F36" s="419">
        <v>2.5</v>
      </c>
      <c r="G36" s="419">
        <v>2.5</v>
      </c>
      <c r="H36" s="419">
        <v>2.5</v>
      </c>
      <c r="I36" s="419">
        <v>2.5</v>
      </c>
      <c r="J36" s="419">
        <v>2.5</v>
      </c>
      <c r="K36" s="419">
        <v>2.5</v>
      </c>
      <c r="L36" s="419">
        <v>2.5</v>
      </c>
      <c r="M36" s="419">
        <v>2.5</v>
      </c>
      <c r="N36" s="420">
        <f t="shared" si="0"/>
        <v>30</v>
      </c>
    </row>
    <row r="37" spans="1:14" x14ac:dyDescent="0.25">
      <c r="A37" s="416"/>
      <c r="B37" s="426"/>
      <c r="C37" s="426"/>
      <c r="D37" s="426"/>
      <c r="E37" s="426"/>
      <c r="F37" s="426"/>
      <c r="G37" s="426"/>
      <c r="H37" s="426"/>
      <c r="I37" s="426"/>
      <c r="J37" s="426"/>
      <c r="K37" s="426"/>
      <c r="L37" s="426"/>
      <c r="M37" s="426"/>
      <c r="N37" s="427"/>
    </row>
    <row r="38" spans="1:14" x14ac:dyDescent="0.25">
      <c r="A38" s="416"/>
      <c r="B38" s="426"/>
      <c r="C38" s="426"/>
      <c r="D38" s="426"/>
      <c r="E38" s="426"/>
      <c r="F38" s="426"/>
      <c r="G38" s="426"/>
      <c r="H38" s="426"/>
      <c r="I38" s="426"/>
      <c r="J38" s="426"/>
      <c r="K38" s="426"/>
      <c r="L38" s="426"/>
      <c r="M38" s="426"/>
      <c r="N38" s="427"/>
    </row>
    <row r="39" spans="1:14" x14ac:dyDescent="0.25">
      <c r="A39" s="373" t="s">
        <v>495</v>
      </c>
      <c r="B39" s="419">
        <v>3.5</v>
      </c>
      <c r="C39" s="419">
        <v>3.5</v>
      </c>
      <c r="D39" s="419">
        <v>3.5</v>
      </c>
      <c r="E39" s="419">
        <v>3.5</v>
      </c>
      <c r="F39" s="419">
        <v>3.5</v>
      </c>
      <c r="G39" s="419">
        <v>3.5</v>
      </c>
      <c r="H39" s="419">
        <v>3.5</v>
      </c>
      <c r="I39" s="419">
        <v>3.5</v>
      </c>
      <c r="J39" s="419">
        <v>3.5</v>
      </c>
      <c r="K39" s="419">
        <v>3.5</v>
      </c>
      <c r="L39" s="419">
        <v>3.5</v>
      </c>
      <c r="M39" s="419">
        <v>3.5</v>
      </c>
      <c r="N39" s="420">
        <f t="shared" si="0"/>
        <v>42</v>
      </c>
    </row>
    <row r="40" spans="1:14" x14ac:dyDescent="0.25">
      <c r="A40" s="373" t="s">
        <v>496</v>
      </c>
      <c r="B40" s="419">
        <v>2.83</v>
      </c>
      <c r="C40" s="419">
        <v>2.83</v>
      </c>
      <c r="D40" s="419">
        <v>2.83</v>
      </c>
      <c r="E40" s="419">
        <v>2.83</v>
      </c>
      <c r="F40" s="419">
        <v>2.83</v>
      </c>
      <c r="G40" s="419">
        <v>2.83</v>
      </c>
      <c r="H40" s="419">
        <v>2.83</v>
      </c>
      <c r="I40" s="419">
        <v>2.83</v>
      </c>
      <c r="J40" s="419">
        <v>2.83</v>
      </c>
      <c r="K40" s="419">
        <v>2.83</v>
      </c>
      <c r="L40" s="419">
        <v>2.83</v>
      </c>
      <c r="M40" s="419">
        <v>2.83</v>
      </c>
      <c r="N40" s="420">
        <f t="shared" si="0"/>
        <v>33.959999999999994</v>
      </c>
    </row>
    <row r="41" spans="1:14" x14ac:dyDescent="0.25">
      <c r="A41" s="373" t="s">
        <v>496</v>
      </c>
      <c r="B41" s="419">
        <v>2.83</v>
      </c>
      <c r="C41" s="419">
        <v>2.83</v>
      </c>
      <c r="D41" s="419">
        <v>2.83</v>
      </c>
      <c r="E41" s="419">
        <v>2.83</v>
      </c>
      <c r="F41" s="419">
        <v>2.83</v>
      </c>
      <c r="G41" s="419">
        <v>2.83</v>
      </c>
      <c r="H41" s="419">
        <v>2.83</v>
      </c>
      <c r="I41" s="419">
        <v>2.83</v>
      </c>
      <c r="J41" s="419">
        <v>2.83</v>
      </c>
      <c r="K41" s="419">
        <v>2.83</v>
      </c>
      <c r="L41" s="419">
        <v>2.83</v>
      </c>
      <c r="M41" s="419">
        <v>2.83</v>
      </c>
      <c r="N41" s="420">
        <f t="shared" si="0"/>
        <v>33.959999999999994</v>
      </c>
    </row>
    <row r="42" spans="1:14" x14ac:dyDescent="0.25">
      <c r="A42" s="373" t="s">
        <v>496</v>
      </c>
      <c r="B42" s="419">
        <v>2.83</v>
      </c>
      <c r="C42" s="419">
        <v>2.83</v>
      </c>
      <c r="D42" s="419">
        <v>2.83</v>
      </c>
      <c r="E42" s="419">
        <v>2.83</v>
      </c>
      <c r="F42" s="419">
        <v>2.83</v>
      </c>
      <c r="G42" s="419">
        <v>2.83</v>
      </c>
      <c r="H42" s="419">
        <v>2.83</v>
      </c>
      <c r="I42" s="419">
        <v>2.83</v>
      </c>
      <c r="J42" s="419">
        <v>2.83</v>
      </c>
      <c r="K42" s="419">
        <v>2.83</v>
      </c>
      <c r="L42" s="419">
        <v>2.83</v>
      </c>
      <c r="M42" s="419">
        <v>2.83</v>
      </c>
      <c r="N42" s="420">
        <f t="shared" si="0"/>
        <v>33.959999999999994</v>
      </c>
    </row>
    <row r="43" spans="1:14" x14ac:dyDescent="0.25">
      <c r="A43" s="373" t="s">
        <v>496</v>
      </c>
      <c r="B43" s="419">
        <v>2.83</v>
      </c>
      <c r="C43" s="419">
        <v>2.83</v>
      </c>
      <c r="D43" s="419">
        <v>2.83</v>
      </c>
      <c r="E43" s="419">
        <v>2.83</v>
      </c>
      <c r="F43" s="419">
        <v>2.83</v>
      </c>
      <c r="G43" s="419">
        <v>2.83</v>
      </c>
      <c r="H43" s="419">
        <v>2.83</v>
      </c>
      <c r="I43" s="419">
        <v>2.83</v>
      </c>
      <c r="J43" s="419">
        <v>2.83</v>
      </c>
      <c r="K43" s="419">
        <v>2.83</v>
      </c>
      <c r="L43" s="419">
        <v>2.83</v>
      </c>
      <c r="M43" s="419">
        <v>2.83</v>
      </c>
      <c r="N43" s="420">
        <f t="shared" si="0"/>
        <v>33.959999999999994</v>
      </c>
    </row>
    <row r="44" spans="1:14" x14ac:dyDescent="0.25">
      <c r="A44" s="416"/>
      <c r="B44" s="426"/>
      <c r="C44" s="426"/>
      <c r="D44" s="426"/>
      <c r="E44" s="426"/>
      <c r="F44" s="426"/>
      <c r="G44" s="426"/>
      <c r="H44" s="426"/>
      <c r="I44" s="426"/>
      <c r="J44" s="426"/>
      <c r="K44" s="426"/>
      <c r="L44" s="426"/>
      <c r="M44" s="426"/>
      <c r="N44" s="427"/>
    </row>
    <row r="45" spans="1:14" x14ac:dyDescent="0.25">
      <c r="A45" s="416"/>
      <c r="B45" s="426"/>
      <c r="C45" s="426"/>
      <c r="D45" s="426"/>
      <c r="E45" s="426"/>
      <c r="F45" s="426"/>
      <c r="G45" s="426"/>
      <c r="H45" s="426"/>
      <c r="I45" s="426"/>
      <c r="J45" s="426"/>
      <c r="K45" s="426"/>
      <c r="L45" s="426"/>
      <c r="M45" s="426"/>
      <c r="N45" s="427"/>
    </row>
    <row r="46" spans="1:14" x14ac:dyDescent="0.25">
      <c r="A46" s="373" t="s">
        <v>497</v>
      </c>
      <c r="B46" s="419">
        <v>3.17</v>
      </c>
      <c r="C46" s="419">
        <v>3.17</v>
      </c>
      <c r="D46" s="419">
        <v>3.17</v>
      </c>
      <c r="E46" s="419">
        <v>3.17</v>
      </c>
      <c r="F46" s="419">
        <v>3.17</v>
      </c>
      <c r="G46" s="419">
        <v>3.17</v>
      </c>
      <c r="H46" s="419">
        <v>3.17</v>
      </c>
      <c r="I46" s="419">
        <v>3.17</v>
      </c>
      <c r="J46" s="419">
        <v>3.17</v>
      </c>
      <c r="K46" s="419">
        <v>3.17</v>
      </c>
      <c r="L46" s="419">
        <v>3.17</v>
      </c>
      <c r="M46" s="419">
        <v>3.17</v>
      </c>
      <c r="N46" s="420">
        <f t="shared" si="0"/>
        <v>38.040000000000006</v>
      </c>
    </row>
    <row r="47" spans="1:14" x14ac:dyDescent="0.25">
      <c r="A47" s="373" t="s">
        <v>498</v>
      </c>
      <c r="B47" s="419">
        <v>2.75</v>
      </c>
      <c r="C47" s="419">
        <v>2.75</v>
      </c>
      <c r="D47" s="419">
        <v>2.75</v>
      </c>
      <c r="E47" s="419">
        <v>2.75</v>
      </c>
      <c r="F47" s="419">
        <v>2.75</v>
      </c>
      <c r="G47" s="419">
        <v>2.75</v>
      </c>
      <c r="H47" s="419">
        <v>2.75</v>
      </c>
      <c r="I47" s="419">
        <v>2.75</v>
      </c>
      <c r="J47" s="419">
        <v>2.75</v>
      </c>
      <c r="K47" s="419">
        <v>2.75</v>
      </c>
      <c r="L47" s="419">
        <v>2.75</v>
      </c>
      <c r="M47" s="419">
        <v>2.75</v>
      </c>
      <c r="N47" s="420">
        <f t="shared" si="0"/>
        <v>33</v>
      </c>
    </row>
    <row r="48" spans="1:14" x14ac:dyDescent="0.25">
      <c r="A48" s="373" t="s">
        <v>498</v>
      </c>
      <c r="B48" s="419">
        <v>2.75</v>
      </c>
      <c r="C48" s="419">
        <v>2.75</v>
      </c>
      <c r="D48" s="419">
        <v>2.75</v>
      </c>
      <c r="E48" s="419">
        <v>2.75</v>
      </c>
      <c r="F48" s="419">
        <v>2.75</v>
      </c>
      <c r="G48" s="419">
        <v>2.75</v>
      </c>
      <c r="H48" s="419">
        <v>2.75</v>
      </c>
      <c r="I48" s="419">
        <v>2.75</v>
      </c>
      <c r="J48" s="419">
        <v>2.75</v>
      </c>
      <c r="K48" s="419">
        <v>2.75</v>
      </c>
      <c r="L48" s="419">
        <v>2.75</v>
      </c>
      <c r="M48" s="419">
        <v>2.75</v>
      </c>
      <c r="N48" s="420">
        <f t="shared" si="0"/>
        <v>33</v>
      </c>
    </row>
    <row r="49" spans="1:16" x14ac:dyDescent="0.25">
      <c r="A49" s="373" t="s">
        <v>498</v>
      </c>
      <c r="B49" s="419">
        <v>2.75</v>
      </c>
      <c r="C49" s="419">
        <v>2.75</v>
      </c>
      <c r="D49" s="419">
        <v>2.75</v>
      </c>
      <c r="E49" s="419">
        <v>2.75</v>
      </c>
      <c r="F49" s="419">
        <v>2.75</v>
      </c>
      <c r="G49" s="419">
        <v>2.75</v>
      </c>
      <c r="H49" s="419">
        <v>2.75</v>
      </c>
      <c r="I49" s="419">
        <v>2.75</v>
      </c>
      <c r="J49" s="419">
        <v>2.75</v>
      </c>
      <c r="K49" s="419">
        <v>2.75</v>
      </c>
      <c r="L49" s="419">
        <v>2.75</v>
      </c>
      <c r="M49" s="419">
        <v>2.75</v>
      </c>
      <c r="N49" s="420">
        <f t="shared" si="0"/>
        <v>33</v>
      </c>
    </row>
    <row r="50" spans="1:16" x14ac:dyDescent="0.25">
      <c r="A50" s="416"/>
      <c r="B50" s="426"/>
      <c r="C50" s="426"/>
      <c r="D50" s="426"/>
      <c r="E50" s="426"/>
      <c r="F50" s="426"/>
      <c r="G50" s="426"/>
      <c r="H50" s="426"/>
      <c r="I50" s="426"/>
      <c r="J50" s="426"/>
      <c r="K50" s="426"/>
      <c r="L50" s="426"/>
      <c r="M50" s="426"/>
      <c r="N50" s="427"/>
    </row>
    <row r="51" spans="1:16" x14ac:dyDescent="0.25">
      <c r="A51" s="373" t="s">
        <v>499</v>
      </c>
      <c r="B51" s="419">
        <v>2.75</v>
      </c>
      <c r="C51" s="419">
        <v>2.75</v>
      </c>
      <c r="D51" s="419">
        <v>2.75</v>
      </c>
      <c r="E51" s="419">
        <v>2.75</v>
      </c>
      <c r="F51" s="419">
        <v>2.75</v>
      </c>
      <c r="G51" s="419">
        <v>2.75</v>
      </c>
      <c r="H51" s="419">
        <v>2.75</v>
      </c>
      <c r="I51" s="419">
        <v>2.75</v>
      </c>
      <c r="J51" s="419">
        <v>2.75</v>
      </c>
      <c r="K51" s="419">
        <v>2.75</v>
      </c>
      <c r="L51" s="419">
        <v>2.75</v>
      </c>
      <c r="M51" s="419">
        <v>2.75</v>
      </c>
      <c r="N51" s="420">
        <f t="shared" si="0"/>
        <v>33</v>
      </c>
    </row>
    <row r="52" spans="1:16" x14ac:dyDescent="0.25">
      <c r="A52" s="373" t="s">
        <v>499</v>
      </c>
      <c r="B52" s="419">
        <v>2.75</v>
      </c>
      <c r="C52" s="419">
        <v>2.75</v>
      </c>
      <c r="D52" s="419">
        <v>2.75</v>
      </c>
      <c r="E52" s="419">
        <v>2.75</v>
      </c>
      <c r="F52" s="419">
        <v>2.75</v>
      </c>
      <c r="G52" s="419">
        <v>2.75</v>
      </c>
      <c r="H52" s="419">
        <v>2.75</v>
      </c>
      <c r="I52" s="419">
        <v>2.75</v>
      </c>
      <c r="J52" s="419">
        <v>2.75</v>
      </c>
      <c r="K52" s="419">
        <v>2.75</v>
      </c>
      <c r="L52" s="419">
        <v>2.75</v>
      </c>
      <c r="M52" s="419">
        <v>2.75</v>
      </c>
      <c r="N52" s="420">
        <f t="shared" si="0"/>
        <v>33</v>
      </c>
    </row>
    <row r="53" spans="1:16" x14ac:dyDescent="0.25">
      <c r="A53" s="416"/>
      <c r="B53" s="426"/>
      <c r="C53" s="426"/>
      <c r="D53" s="426"/>
      <c r="E53" s="426"/>
      <c r="F53" s="426"/>
      <c r="G53" s="426"/>
      <c r="H53" s="426"/>
      <c r="I53" s="426"/>
      <c r="J53" s="426"/>
      <c r="K53" s="426"/>
      <c r="L53" s="426"/>
      <c r="M53" s="426"/>
      <c r="N53" s="427"/>
    </row>
    <row r="54" spans="1:16" x14ac:dyDescent="0.25">
      <c r="A54" s="373" t="s">
        <v>500</v>
      </c>
      <c r="B54" s="419">
        <v>3</v>
      </c>
      <c r="C54" s="419">
        <v>3</v>
      </c>
      <c r="D54" s="419">
        <v>3</v>
      </c>
      <c r="E54" s="419">
        <v>3</v>
      </c>
      <c r="F54" s="419">
        <v>3</v>
      </c>
      <c r="G54" s="419">
        <v>3</v>
      </c>
      <c r="H54" s="419">
        <v>3</v>
      </c>
      <c r="I54" s="419">
        <v>3</v>
      </c>
      <c r="J54" s="419">
        <v>3</v>
      </c>
      <c r="K54" s="419">
        <v>3</v>
      </c>
      <c r="L54" s="419">
        <v>3</v>
      </c>
      <c r="M54" s="419">
        <v>3</v>
      </c>
      <c r="N54" s="420">
        <f t="shared" si="0"/>
        <v>36</v>
      </c>
    </row>
    <row r="55" spans="1:16" x14ac:dyDescent="0.25">
      <c r="A55" s="373" t="s">
        <v>501</v>
      </c>
      <c r="B55" s="418">
        <v>2.67</v>
      </c>
      <c r="C55" s="418">
        <v>2.67</v>
      </c>
      <c r="D55" s="418">
        <v>2.67</v>
      </c>
      <c r="E55" s="418">
        <v>2.67</v>
      </c>
      <c r="F55" s="418">
        <v>2.67</v>
      </c>
      <c r="G55" s="418">
        <v>2.67</v>
      </c>
      <c r="H55" s="418">
        <v>2.67</v>
      </c>
      <c r="I55" s="419">
        <v>2.67</v>
      </c>
      <c r="J55" s="419">
        <v>2.67</v>
      </c>
      <c r="K55" s="419">
        <v>2.67</v>
      </c>
      <c r="L55" s="419">
        <v>2.67</v>
      </c>
      <c r="M55" s="419">
        <v>2.67</v>
      </c>
      <c r="N55" s="420">
        <f t="shared" si="0"/>
        <v>32.040000000000006</v>
      </c>
    </row>
    <row r="56" spans="1:16" x14ac:dyDescent="0.25">
      <c r="A56" s="373" t="s">
        <v>501</v>
      </c>
      <c r="B56" s="418">
        <v>0</v>
      </c>
      <c r="C56" s="418">
        <v>0</v>
      </c>
      <c r="D56" s="418">
        <v>0</v>
      </c>
      <c r="E56" s="418">
        <v>0</v>
      </c>
      <c r="F56" s="418">
        <v>0</v>
      </c>
      <c r="G56" s="418">
        <v>0</v>
      </c>
      <c r="H56" s="418">
        <v>0</v>
      </c>
      <c r="I56" s="419">
        <v>0</v>
      </c>
      <c r="J56" s="419">
        <v>0</v>
      </c>
      <c r="K56" s="419">
        <v>0</v>
      </c>
      <c r="L56" s="419">
        <v>0</v>
      </c>
      <c r="M56" s="419">
        <v>0</v>
      </c>
      <c r="N56" s="420">
        <f t="shared" si="0"/>
        <v>0</v>
      </c>
    </row>
    <row r="57" spans="1:16" x14ac:dyDescent="0.25">
      <c r="A57" s="463" t="s">
        <v>751</v>
      </c>
      <c r="B57" s="474">
        <f>SUM(B10:B56)</f>
        <v>93.91</v>
      </c>
      <c r="C57" s="474">
        <f t="shared" ref="C57:M57" si="1">SUM(C10:C56)</f>
        <v>93.91</v>
      </c>
      <c r="D57" s="474">
        <f t="shared" si="1"/>
        <v>93.91</v>
      </c>
      <c r="E57" s="474">
        <f t="shared" si="1"/>
        <v>93.91</v>
      </c>
      <c r="F57" s="474">
        <f t="shared" si="1"/>
        <v>93.91</v>
      </c>
      <c r="G57" s="474">
        <f t="shared" si="1"/>
        <v>93.91</v>
      </c>
      <c r="H57" s="474">
        <f t="shared" si="1"/>
        <v>93.91</v>
      </c>
      <c r="I57" s="474">
        <f t="shared" si="1"/>
        <v>93.91</v>
      </c>
      <c r="J57" s="474">
        <f t="shared" si="1"/>
        <v>93.91</v>
      </c>
      <c r="K57" s="474">
        <f t="shared" si="1"/>
        <v>93.91</v>
      </c>
      <c r="L57" s="474">
        <f t="shared" si="1"/>
        <v>93.91</v>
      </c>
      <c r="M57" s="474">
        <f t="shared" si="1"/>
        <v>93.91</v>
      </c>
      <c r="N57" s="420">
        <f t="shared" si="0"/>
        <v>1126.9199999999998</v>
      </c>
    </row>
    <row r="58" spans="1:16" x14ac:dyDescent="0.25">
      <c r="A58" s="429"/>
      <c r="O58" s="420">
        <f>SUM(N10:N56)</f>
        <v>1126.92</v>
      </c>
    </row>
    <row r="59" spans="1:16" x14ac:dyDescent="0.25">
      <c r="A59" s="433" t="s">
        <v>502</v>
      </c>
      <c r="B59" s="434">
        <f>SUM(B6:B56)</f>
        <v>110.57</v>
      </c>
      <c r="C59" s="435">
        <f t="shared" ref="C59:N59" si="2">SUM(C6:C56)</f>
        <v>110.57</v>
      </c>
      <c r="D59" s="435">
        <f t="shared" si="2"/>
        <v>110.57</v>
      </c>
      <c r="E59" s="435">
        <f t="shared" si="2"/>
        <v>110.57</v>
      </c>
      <c r="F59" s="435">
        <f t="shared" si="2"/>
        <v>110.57</v>
      </c>
      <c r="G59" s="435">
        <f t="shared" si="2"/>
        <v>110.57</v>
      </c>
      <c r="H59" s="435">
        <f t="shared" si="2"/>
        <v>110.57</v>
      </c>
      <c r="I59" s="435">
        <f t="shared" si="2"/>
        <v>110.57</v>
      </c>
      <c r="J59" s="435">
        <f t="shared" si="2"/>
        <v>110.57</v>
      </c>
      <c r="K59" s="435">
        <f t="shared" si="2"/>
        <v>110.57</v>
      </c>
      <c r="L59" s="435">
        <f t="shared" si="2"/>
        <v>110.57</v>
      </c>
      <c r="M59" s="435">
        <f t="shared" si="2"/>
        <v>110.57</v>
      </c>
      <c r="N59" s="435">
        <f t="shared" si="2"/>
        <v>1326.84</v>
      </c>
    </row>
    <row r="62" spans="1:16" x14ac:dyDescent="0.25">
      <c r="A62" s="387" t="s">
        <v>503</v>
      </c>
    </row>
    <row r="63" spans="1:16" x14ac:dyDescent="0.25">
      <c r="A63" s="337" t="s">
        <v>504</v>
      </c>
      <c r="B63" s="436">
        <v>8.33</v>
      </c>
      <c r="C63" s="436">
        <v>8.33</v>
      </c>
      <c r="D63" s="436">
        <v>8.33</v>
      </c>
      <c r="E63" s="414">
        <v>8.33</v>
      </c>
      <c r="F63" s="414">
        <v>8.33</v>
      </c>
      <c r="G63" s="414">
        <v>8.33</v>
      </c>
      <c r="H63" s="414">
        <v>8.33</v>
      </c>
      <c r="I63" s="414">
        <v>8.33</v>
      </c>
      <c r="J63" s="414">
        <v>8.33</v>
      </c>
      <c r="K63" s="414">
        <v>8.33</v>
      </c>
      <c r="L63" s="414">
        <v>8.33</v>
      </c>
      <c r="M63" s="414">
        <v>8.33</v>
      </c>
      <c r="N63" s="415">
        <f t="shared" ref="N63:N73" si="3">SUM(B63:M63)</f>
        <v>99.96</v>
      </c>
      <c r="P63" s="370">
        <f>M63*12</f>
        <v>99.960000000000008</v>
      </c>
    </row>
    <row r="64" spans="1:16" x14ac:dyDescent="0.25">
      <c r="A64" s="437" t="s">
        <v>505</v>
      </c>
      <c r="B64" s="436">
        <v>8.33</v>
      </c>
      <c r="C64" s="436">
        <v>8.33</v>
      </c>
      <c r="D64" s="436">
        <v>8.33</v>
      </c>
      <c r="E64" s="436">
        <v>8.33</v>
      </c>
      <c r="F64" s="436">
        <v>8.33</v>
      </c>
      <c r="G64" s="436">
        <v>8.33</v>
      </c>
      <c r="H64" s="436">
        <v>8.33</v>
      </c>
      <c r="I64" s="436">
        <v>8.33</v>
      </c>
      <c r="J64" s="436">
        <v>8.33</v>
      </c>
      <c r="K64" s="436">
        <v>8.33</v>
      </c>
      <c r="L64" s="436">
        <v>8.33</v>
      </c>
      <c r="M64" s="436">
        <v>8.33</v>
      </c>
      <c r="N64" s="415">
        <f t="shared" si="3"/>
        <v>99.96</v>
      </c>
      <c r="P64" s="370">
        <f t="shared" ref="P64:P73" si="4">M64*12</f>
        <v>99.960000000000008</v>
      </c>
    </row>
    <row r="65" spans="1:16" x14ac:dyDescent="0.25">
      <c r="A65" s="437" t="s">
        <v>506</v>
      </c>
      <c r="B65" s="414">
        <v>18</v>
      </c>
      <c r="C65" s="414">
        <v>18</v>
      </c>
      <c r="D65" s="414">
        <v>18</v>
      </c>
      <c r="E65" s="414">
        <v>18</v>
      </c>
      <c r="F65" s="414">
        <v>18</v>
      </c>
      <c r="G65" s="414">
        <v>18</v>
      </c>
      <c r="H65" s="414">
        <v>18</v>
      </c>
      <c r="I65" s="414">
        <v>18</v>
      </c>
      <c r="J65" s="414">
        <v>18</v>
      </c>
      <c r="K65" s="414">
        <v>18</v>
      </c>
      <c r="L65" s="414">
        <v>18</v>
      </c>
      <c r="M65" s="414">
        <v>18</v>
      </c>
      <c r="N65" s="415">
        <f t="shared" si="3"/>
        <v>216</v>
      </c>
      <c r="P65" s="370">
        <f t="shared" si="4"/>
        <v>216</v>
      </c>
    </row>
    <row r="66" spans="1:16" x14ac:dyDescent="0.25">
      <c r="A66" s="437" t="s">
        <v>715</v>
      </c>
      <c r="B66" s="414">
        <v>17.329999999999998</v>
      </c>
      <c r="C66" s="436">
        <v>17.329999999999998</v>
      </c>
      <c r="D66" s="436">
        <v>17.329999999999998</v>
      </c>
      <c r="E66" s="436">
        <v>17.329999999999998</v>
      </c>
      <c r="F66" s="436">
        <v>17.329999999999998</v>
      </c>
      <c r="G66" s="436">
        <v>17.329999999999998</v>
      </c>
      <c r="H66" s="436">
        <v>17.329999999999998</v>
      </c>
      <c r="I66" s="414">
        <v>17.329999999999998</v>
      </c>
      <c r="J66" s="414">
        <v>17.329999999999998</v>
      </c>
      <c r="K66" s="414">
        <v>17.329999999999998</v>
      </c>
      <c r="L66" s="414">
        <v>17.329999999999998</v>
      </c>
      <c r="M66" s="414">
        <v>17.329999999999998</v>
      </c>
      <c r="N66" s="415">
        <f t="shared" si="3"/>
        <v>207.95999999999992</v>
      </c>
      <c r="P66" s="370">
        <f t="shared" si="4"/>
        <v>207.95999999999998</v>
      </c>
    </row>
    <row r="67" spans="1:16" x14ac:dyDescent="0.25">
      <c r="A67" s="437" t="s">
        <v>717</v>
      </c>
      <c r="B67" s="414"/>
      <c r="C67" s="436">
        <v>17.329999999999998</v>
      </c>
      <c r="D67" s="436">
        <v>17.329999999999998</v>
      </c>
      <c r="E67" s="436">
        <v>17.329999999999998</v>
      </c>
      <c r="F67" s="436">
        <v>17.329999999999998</v>
      </c>
      <c r="G67" s="436">
        <v>17.329999999999998</v>
      </c>
      <c r="H67" s="436">
        <v>17.329999999999998</v>
      </c>
      <c r="I67" s="436">
        <v>17.329999999999998</v>
      </c>
      <c r="J67" s="436">
        <v>17.329999999999998</v>
      </c>
      <c r="K67" s="436">
        <v>17.329999999999998</v>
      </c>
      <c r="L67" s="436">
        <v>17.329999999999998</v>
      </c>
      <c r="M67" s="436">
        <v>17.329999999999998</v>
      </c>
      <c r="N67" s="415">
        <f t="shared" si="3"/>
        <v>190.62999999999994</v>
      </c>
      <c r="P67" s="370">
        <f t="shared" si="4"/>
        <v>207.95999999999998</v>
      </c>
    </row>
    <row r="68" spans="1:16" x14ac:dyDescent="0.25">
      <c r="A68" s="437" t="s">
        <v>716</v>
      </c>
      <c r="B68" s="414"/>
      <c r="C68" s="436" t="s">
        <v>508</v>
      </c>
      <c r="D68" s="436" t="s">
        <v>56</v>
      </c>
      <c r="E68" s="436" t="s">
        <v>56</v>
      </c>
      <c r="F68" s="436" t="s">
        <v>508</v>
      </c>
      <c r="G68" s="436">
        <v>0</v>
      </c>
      <c r="H68" s="436">
        <v>0</v>
      </c>
      <c r="I68" s="436">
        <v>0</v>
      </c>
      <c r="J68" s="436">
        <v>0</v>
      </c>
      <c r="K68" s="436">
        <v>0</v>
      </c>
      <c r="L68" s="436">
        <v>0</v>
      </c>
      <c r="M68" s="436">
        <v>0</v>
      </c>
      <c r="N68" s="415">
        <f t="shared" si="3"/>
        <v>0</v>
      </c>
      <c r="P68" s="370">
        <f t="shared" si="4"/>
        <v>0</v>
      </c>
    </row>
    <row r="69" spans="1:16" x14ac:dyDescent="0.25">
      <c r="A69" s="437" t="s">
        <v>718</v>
      </c>
      <c r="B69" s="414">
        <v>8.5</v>
      </c>
      <c r="C69" s="414">
        <v>8.5</v>
      </c>
      <c r="D69" s="414">
        <v>8.5</v>
      </c>
      <c r="E69" s="414">
        <v>8.5</v>
      </c>
      <c r="F69" s="414">
        <v>8.5</v>
      </c>
      <c r="G69" s="414">
        <v>8.5</v>
      </c>
      <c r="H69" s="414">
        <v>8.5</v>
      </c>
      <c r="I69" s="414">
        <v>8.5</v>
      </c>
      <c r="J69" s="414">
        <v>8.5</v>
      </c>
      <c r="K69" s="414">
        <v>8.5</v>
      </c>
      <c r="L69" s="414">
        <v>8.5</v>
      </c>
      <c r="M69" s="414">
        <v>8.5</v>
      </c>
      <c r="N69" s="415">
        <f t="shared" si="3"/>
        <v>102</v>
      </c>
      <c r="P69" s="370">
        <f t="shared" si="4"/>
        <v>102</v>
      </c>
    </row>
    <row r="70" spans="1:16" x14ac:dyDescent="0.25">
      <c r="A70" s="437" t="s">
        <v>718</v>
      </c>
      <c r="B70" s="414">
        <v>8.5</v>
      </c>
      <c r="C70" s="414">
        <v>8.5</v>
      </c>
      <c r="D70" s="414">
        <v>8.5</v>
      </c>
      <c r="E70" s="414">
        <v>8.5</v>
      </c>
      <c r="F70" s="414">
        <v>8.5</v>
      </c>
      <c r="G70" s="414">
        <v>8.5</v>
      </c>
      <c r="H70" s="414">
        <v>8.5</v>
      </c>
      <c r="I70" s="414">
        <v>8.5</v>
      </c>
      <c r="J70" s="414">
        <v>8.5</v>
      </c>
      <c r="K70" s="414">
        <v>8.5</v>
      </c>
      <c r="L70" s="414">
        <v>8.5</v>
      </c>
      <c r="M70" s="414">
        <v>8.5</v>
      </c>
      <c r="N70" s="415">
        <f t="shared" si="3"/>
        <v>102</v>
      </c>
      <c r="P70" s="370">
        <f t="shared" si="4"/>
        <v>102</v>
      </c>
    </row>
    <row r="71" spans="1:16" x14ac:dyDescent="0.25">
      <c r="A71" s="437" t="s">
        <v>718</v>
      </c>
      <c r="B71" s="414"/>
      <c r="C71" s="414"/>
      <c r="D71" s="414">
        <v>8.5</v>
      </c>
      <c r="E71" s="414">
        <v>8.5</v>
      </c>
      <c r="F71" s="414">
        <v>8.5</v>
      </c>
      <c r="G71" s="414">
        <v>8.5</v>
      </c>
      <c r="H71" s="414">
        <v>8.5</v>
      </c>
      <c r="I71" s="414">
        <v>8.5</v>
      </c>
      <c r="J71" s="414">
        <v>8.5</v>
      </c>
      <c r="K71" s="414">
        <v>8.5</v>
      </c>
      <c r="L71" s="414">
        <v>8.5</v>
      </c>
      <c r="M71" s="414">
        <v>8.5</v>
      </c>
      <c r="N71" s="415">
        <f t="shared" si="3"/>
        <v>85</v>
      </c>
      <c r="P71" s="370">
        <f t="shared" si="4"/>
        <v>102</v>
      </c>
    </row>
    <row r="72" spans="1:16" x14ac:dyDescent="0.25">
      <c r="A72" s="437" t="s">
        <v>509</v>
      </c>
      <c r="B72" s="414">
        <v>15.33</v>
      </c>
      <c r="C72" s="414">
        <v>15.33</v>
      </c>
      <c r="D72" s="436">
        <v>15.33</v>
      </c>
      <c r="E72" s="436">
        <v>15.33</v>
      </c>
      <c r="F72" s="414">
        <v>15.33</v>
      </c>
      <c r="G72" s="414">
        <v>15.33</v>
      </c>
      <c r="H72" s="414">
        <v>15.33</v>
      </c>
      <c r="I72" s="414">
        <v>15.33</v>
      </c>
      <c r="J72" s="414">
        <v>15.33</v>
      </c>
      <c r="K72" s="414">
        <v>15.33</v>
      </c>
      <c r="L72" s="414">
        <v>15.33</v>
      </c>
      <c r="M72" s="414">
        <v>15.33</v>
      </c>
      <c r="N72" s="415">
        <f t="shared" si="3"/>
        <v>183.96000000000004</v>
      </c>
      <c r="P72" s="370">
        <f t="shared" si="4"/>
        <v>183.96</v>
      </c>
    </row>
    <row r="73" spans="1:16" x14ac:dyDescent="0.25">
      <c r="A73" s="437" t="s">
        <v>520</v>
      </c>
      <c r="B73" s="414">
        <v>0</v>
      </c>
      <c r="C73" s="414">
        <v>0</v>
      </c>
      <c r="D73" s="436">
        <v>0</v>
      </c>
      <c r="E73" s="436">
        <v>0</v>
      </c>
      <c r="F73" s="414">
        <v>0</v>
      </c>
      <c r="G73" s="414">
        <v>0</v>
      </c>
      <c r="H73" s="414">
        <v>0</v>
      </c>
      <c r="I73" s="414">
        <v>0</v>
      </c>
      <c r="J73" s="414">
        <v>0</v>
      </c>
      <c r="K73" s="414">
        <v>0</v>
      </c>
      <c r="L73" s="414">
        <v>0</v>
      </c>
      <c r="M73" s="414">
        <v>0</v>
      </c>
      <c r="N73" s="415">
        <f t="shared" si="3"/>
        <v>0</v>
      </c>
      <c r="P73" s="370">
        <f t="shared" si="4"/>
        <v>0</v>
      </c>
    </row>
    <row r="74" spans="1:16" x14ac:dyDescent="0.25">
      <c r="B74" s="417"/>
      <c r="C74" s="417"/>
      <c r="D74" s="417"/>
      <c r="E74" s="417"/>
      <c r="F74" s="417"/>
      <c r="G74" s="417"/>
      <c r="H74" s="417"/>
      <c r="I74" s="417"/>
      <c r="J74" s="417"/>
      <c r="K74" s="417"/>
      <c r="L74" s="417"/>
      <c r="M74" s="417"/>
      <c r="O74" s="415">
        <f>SUM(N63:N73)</f>
        <v>1287.4699999999998</v>
      </c>
    </row>
    <row r="75" spans="1:16" x14ac:dyDescent="0.25">
      <c r="A75" s="433" t="s">
        <v>510</v>
      </c>
      <c r="B75" s="435">
        <f t="shared" ref="B75:L75" si="5">SUM(B63:B73)</f>
        <v>84.32</v>
      </c>
      <c r="C75" s="435">
        <f t="shared" si="5"/>
        <v>101.64999999999999</v>
      </c>
      <c r="D75" s="435">
        <f t="shared" si="5"/>
        <v>110.14999999999999</v>
      </c>
      <c r="E75" s="435">
        <f t="shared" si="5"/>
        <v>110.14999999999999</v>
      </c>
      <c r="F75" s="435">
        <f t="shared" si="5"/>
        <v>110.14999999999999</v>
      </c>
      <c r="G75" s="435">
        <f t="shared" si="5"/>
        <v>110.14999999999999</v>
      </c>
      <c r="H75" s="435">
        <f t="shared" si="5"/>
        <v>110.14999999999999</v>
      </c>
      <c r="I75" s="435">
        <f t="shared" si="5"/>
        <v>110.14999999999999</v>
      </c>
      <c r="J75" s="435">
        <f t="shared" si="5"/>
        <v>110.14999999999999</v>
      </c>
      <c r="K75" s="435">
        <f t="shared" si="5"/>
        <v>110.14999999999999</v>
      </c>
      <c r="L75" s="435">
        <f t="shared" si="5"/>
        <v>110.14999999999999</v>
      </c>
      <c r="M75" s="435">
        <f>SUM(M63:M73)</f>
        <v>110.14999999999999</v>
      </c>
      <c r="N75" s="435">
        <f>SUM(N63:N73)</f>
        <v>1287.4699999999998</v>
      </c>
    </row>
    <row r="78" spans="1:16" x14ac:dyDescent="0.25">
      <c r="A78" s="387" t="s">
        <v>511</v>
      </c>
    </row>
    <row r="79" spans="1:16" x14ac:dyDescent="0.25">
      <c r="A79" s="337" t="s">
        <v>521</v>
      </c>
      <c r="B79" s="414">
        <v>0</v>
      </c>
      <c r="C79" s="414">
        <v>0</v>
      </c>
      <c r="D79" s="414">
        <v>0</v>
      </c>
      <c r="E79" s="414">
        <v>0</v>
      </c>
      <c r="F79" s="414">
        <v>0</v>
      </c>
      <c r="G79" s="414">
        <v>0</v>
      </c>
      <c r="H79" s="414">
        <v>0</v>
      </c>
      <c r="I79" s="414">
        <v>0</v>
      </c>
      <c r="J79" s="414">
        <v>0</v>
      </c>
      <c r="K79" s="414">
        <v>0</v>
      </c>
      <c r="L79" s="414">
        <v>0</v>
      </c>
      <c r="M79" s="414">
        <v>0</v>
      </c>
      <c r="N79" s="415">
        <f>SUM(B79:M79)</f>
        <v>0</v>
      </c>
      <c r="P79" s="370">
        <f t="shared" ref="P79:P83" si="6">M79*12</f>
        <v>0</v>
      </c>
    </row>
    <row r="80" spans="1:16" x14ac:dyDescent="0.25">
      <c r="A80" s="437" t="s">
        <v>841</v>
      </c>
      <c r="B80" s="414">
        <v>8.33</v>
      </c>
      <c r="C80" s="414">
        <v>8.33</v>
      </c>
      <c r="D80" s="414">
        <v>8.33</v>
      </c>
      <c r="E80" s="414">
        <v>8.33</v>
      </c>
      <c r="F80" s="414">
        <v>8.33</v>
      </c>
      <c r="G80" s="414">
        <v>8.33</v>
      </c>
      <c r="H80" s="414">
        <v>8.33</v>
      </c>
      <c r="I80" s="414">
        <v>8.33</v>
      </c>
      <c r="J80" s="414">
        <v>8.33</v>
      </c>
      <c r="K80" s="414">
        <v>8.33</v>
      </c>
      <c r="L80" s="414">
        <v>8.33</v>
      </c>
      <c r="M80" s="414">
        <v>8.33</v>
      </c>
      <c r="N80" s="415">
        <f>SUM(B80:M80)</f>
        <v>99.96</v>
      </c>
      <c r="P80" s="370">
        <f t="shared" si="6"/>
        <v>99.960000000000008</v>
      </c>
    </row>
    <row r="81" spans="1:16" x14ac:dyDescent="0.25">
      <c r="A81" s="437" t="s">
        <v>513</v>
      </c>
      <c r="B81" s="414">
        <v>8.33</v>
      </c>
      <c r="C81" s="414">
        <v>8.33</v>
      </c>
      <c r="D81" s="414">
        <v>8.33</v>
      </c>
      <c r="E81" s="414">
        <v>8.33</v>
      </c>
      <c r="F81" s="414">
        <v>8.33</v>
      </c>
      <c r="G81" s="414">
        <v>8.33</v>
      </c>
      <c r="H81" s="414">
        <v>8.33</v>
      </c>
      <c r="I81" s="414">
        <v>8.33</v>
      </c>
      <c r="J81" s="414">
        <v>8.33</v>
      </c>
      <c r="K81" s="414">
        <v>8.33</v>
      </c>
      <c r="L81" s="414">
        <v>8.33</v>
      </c>
      <c r="M81" s="414">
        <v>8.33</v>
      </c>
      <c r="N81" s="415">
        <f>SUM(B81:M81)</f>
        <v>99.96</v>
      </c>
      <c r="P81" s="370">
        <f t="shared" si="6"/>
        <v>99.960000000000008</v>
      </c>
    </row>
    <row r="82" spans="1:16" x14ac:dyDescent="0.25">
      <c r="A82" s="437" t="s">
        <v>513</v>
      </c>
      <c r="B82" s="414">
        <v>8.33</v>
      </c>
      <c r="C82" s="414">
        <v>8.33</v>
      </c>
      <c r="D82" s="414">
        <v>8.33</v>
      </c>
      <c r="E82" s="414">
        <v>8.33</v>
      </c>
      <c r="F82" s="414">
        <v>8.33</v>
      </c>
      <c r="G82" s="414">
        <v>8.33</v>
      </c>
      <c r="H82" s="414">
        <v>8.33</v>
      </c>
      <c r="I82" s="414">
        <v>8.33</v>
      </c>
      <c r="J82" s="414">
        <v>8.33</v>
      </c>
      <c r="K82" s="414">
        <v>8.33</v>
      </c>
      <c r="L82" s="414">
        <v>8.33</v>
      </c>
      <c r="M82" s="414">
        <v>8.33</v>
      </c>
      <c r="N82" s="415">
        <f>SUM(B82:M82)</f>
        <v>99.96</v>
      </c>
      <c r="P82" s="370">
        <f t="shared" si="6"/>
        <v>99.960000000000008</v>
      </c>
    </row>
    <row r="83" spans="1:16" x14ac:dyDescent="0.25">
      <c r="A83" s="437" t="s">
        <v>513</v>
      </c>
      <c r="B83" s="414" t="s">
        <v>56</v>
      </c>
      <c r="C83" s="414" t="s">
        <v>56</v>
      </c>
      <c r="D83" s="414" t="s">
        <v>56</v>
      </c>
      <c r="E83" s="414" t="s">
        <v>56</v>
      </c>
      <c r="F83" s="414" t="s">
        <v>56</v>
      </c>
      <c r="G83" s="414" t="s">
        <v>56</v>
      </c>
      <c r="H83" s="414">
        <v>8.33</v>
      </c>
      <c r="I83" s="414">
        <v>8.33</v>
      </c>
      <c r="J83" s="414">
        <v>8.33</v>
      </c>
      <c r="K83" s="414">
        <v>8.33</v>
      </c>
      <c r="L83" s="414">
        <v>8.33</v>
      </c>
      <c r="M83" s="414">
        <v>8.33</v>
      </c>
      <c r="N83" s="415">
        <f>SUM(B83:M83)</f>
        <v>49.98</v>
      </c>
      <c r="P83" s="370">
        <f t="shared" si="6"/>
        <v>99.960000000000008</v>
      </c>
    </row>
    <row r="84" spans="1:16" x14ac:dyDescent="0.25">
      <c r="B84" s="417"/>
      <c r="C84" s="417"/>
      <c r="D84" s="417"/>
      <c r="E84" s="417"/>
      <c r="F84" s="417"/>
      <c r="G84" s="417"/>
      <c r="H84" s="417"/>
      <c r="I84" s="438" t="s">
        <v>56</v>
      </c>
      <c r="J84" s="417"/>
      <c r="K84" s="417"/>
      <c r="L84" s="417"/>
      <c r="M84" s="417"/>
      <c r="O84" s="415">
        <f>SUM(N79:N83)</f>
        <v>349.86</v>
      </c>
    </row>
    <row r="85" spans="1:16" x14ac:dyDescent="0.25">
      <c r="A85" s="433" t="s">
        <v>514</v>
      </c>
      <c r="B85" s="435">
        <f t="shared" ref="B85:N85" si="7">SUM(B79:B83)</f>
        <v>24.990000000000002</v>
      </c>
      <c r="C85" s="435">
        <f t="shared" si="7"/>
        <v>24.990000000000002</v>
      </c>
      <c r="D85" s="435">
        <f t="shared" si="7"/>
        <v>24.990000000000002</v>
      </c>
      <c r="E85" s="435">
        <f t="shared" si="7"/>
        <v>24.990000000000002</v>
      </c>
      <c r="F85" s="435">
        <f t="shared" si="7"/>
        <v>24.990000000000002</v>
      </c>
      <c r="G85" s="435">
        <f t="shared" si="7"/>
        <v>24.990000000000002</v>
      </c>
      <c r="H85" s="435">
        <f t="shared" si="7"/>
        <v>33.32</v>
      </c>
      <c r="I85" s="435">
        <f t="shared" si="7"/>
        <v>33.32</v>
      </c>
      <c r="J85" s="435">
        <f t="shared" si="7"/>
        <v>33.32</v>
      </c>
      <c r="K85" s="435">
        <f t="shared" si="7"/>
        <v>33.32</v>
      </c>
      <c r="L85" s="435">
        <f t="shared" si="7"/>
        <v>33.32</v>
      </c>
      <c r="M85" s="435">
        <f t="shared" si="7"/>
        <v>33.32</v>
      </c>
      <c r="N85" s="435">
        <f t="shared" si="7"/>
        <v>349.86</v>
      </c>
    </row>
    <row r="88" spans="1:16" x14ac:dyDescent="0.25">
      <c r="A88" s="387" t="s">
        <v>515</v>
      </c>
    </row>
    <row r="89" spans="1:16" x14ac:dyDescent="0.25">
      <c r="A89" s="337" t="s">
        <v>516</v>
      </c>
      <c r="B89" s="436">
        <v>4.75</v>
      </c>
      <c r="C89" s="436">
        <v>4.75</v>
      </c>
      <c r="D89" s="436">
        <v>4.75</v>
      </c>
      <c r="E89" s="436">
        <v>4.75</v>
      </c>
      <c r="F89" s="436">
        <v>4.75</v>
      </c>
      <c r="G89" s="436">
        <v>4.75</v>
      </c>
      <c r="H89" s="436">
        <v>4.75</v>
      </c>
      <c r="I89" s="436">
        <v>4.75</v>
      </c>
      <c r="J89" s="436">
        <v>4.75</v>
      </c>
      <c r="K89" s="436">
        <v>4.75</v>
      </c>
      <c r="L89" s="436">
        <v>4.75</v>
      </c>
      <c r="M89" s="436">
        <v>4.75</v>
      </c>
      <c r="N89" s="415">
        <f>SUM(B89:M89)</f>
        <v>57</v>
      </c>
      <c r="P89" s="370">
        <f t="shared" ref="P89:P91" si="8">M89*12</f>
        <v>57</v>
      </c>
    </row>
    <row r="90" spans="1:16" x14ac:dyDescent="0.25">
      <c r="A90" s="337" t="s">
        <v>522</v>
      </c>
      <c r="B90" s="436" t="s">
        <v>56</v>
      </c>
      <c r="C90" s="436">
        <v>4.17</v>
      </c>
      <c r="D90" s="436">
        <v>4.17</v>
      </c>
      <c r="E90" s="436">
        <v>4.17</v>
      </c>
      <c r="F90" s="436">
        <v>4.17</v>
      </c>
      <c r="G90" s="436">
        <v>4.17</v>
      </c>
      <c r="H90" s="436">
        <v>4.17</v>
      </c>
      <c r="I90" s="436">
        <v>4.17</v>
      </c>
      <c r="J90" s="436">
        <v>4.17</v>
      </c>
      <c r="K90" s="436">
        <v>4.17</v>
      </c>
      <c r="L90" s="436">
        <v>4.17</v>
      </c>
      <c r="M90" s="436">
        <v>4.17</v>
      </c>
      <c r="N90" s="415">
        <f>SUM(B90:M90)</f>
        <v>45.870000000000012</v>
      </c>
      <c r="P90" s="370">
        <f t="shared" si="8"/>
        <v>50.04</v>
      </c>
    </row>
    <row r="91" spans="1:16" x14ac:dyDescent="0.25">
      <c r="A91" s="337" t="s">
        <v>522</v>
      </c>
      <c r="B91" s="436" t="s">
        <v>56</v>
      </c>
      <c r="C91" s="436" t="s">
        <v>56</v>
      </c>
      <c r="D91" s="436" t="s">
        <v>56</v>
      </c>
      <c r="E91" s="436" t="s">
        <v>56</v>
      </c>
      <c r="F91" s="436" t="s">
        <v>56</v>
      </c>
      <c r="G91" s="436" t="s">
        <v>56</v>
      </c>
      <c r="H91" s="436">
        <v>0</v>
      </c>
      <c r="I91" s="436">
        <v>0</v>
      </c>
      <c r="J91" s="436">
        <v>0</v>
      </c>
      <c r="K91" s="436">
        <v>0</v>
      </c>
      <c r="L91" s="436">
        <v>0</v>
      </c>
      <c r="M91" s="436">
        <v>0</v>
      </c>
      <c r="N91" s="415">
        <f>SUM(B91:M91)</f>
        <v>0</v>
      </c>
      <c r="P91" s="370">
        <f t="shared" si="8"/>
        <v>0</v>
      </c>
    </row>
    <row r="92" spans="1:16" x14ac:dyDescent="0.25">
      <c r="B92" s="417"/>
      <c r="C92" s="417"/>
      <c r="D92" s="417"/>
      <c r="E92" s="417"/>
      <c r="F92" s="417"/>
      <c r="G92" s="417"/>
      <c r="H92" s="417"/>
      <c r="I92" s="438" t="s">
        <v>56</v>
      </c>
      <c r="J92" s="417"/>
      <c r="K92" s="417"/>
      <c r="L92" s="417"/>
      <c r="M92" s="417"/>
      <c r="O92" s="415">
        <f>SUM(N89:N91)</f>
        <v>102.87</v>
      </c>
    </row>
    <row r="93" spans="1:16" x14ac:dyDescent="0.25">
      <c r="A93" s="433" t="s">
        <v>517</v>
      </c>
      <c r="B93" s="435">
        <f>SUM(B89:B91)</f>
        <v>4.75</v>
      </c>
      <c r="C93" s="435">
        <f t="shared" ref="C93:N93" si="9">SUM(C89:C91)</f>
        <v>8.92</v>
      </c>
      <c r="D93" s="435">
        <f t="shared" si="9"/>
        <v>8.92</v>
      </c>
      <c r="E93" s="435">
        <f t="shared" si="9"/>
        <v>8.92</v>
      </c>
      <c r="F93" s="435">
        <f t="shared" si="9"/>
        <v>8.92</v>
      </c>
      <c r="G93" s="435">
        <f t="shared" si="9"/>
        <v>8.92</v>
      </c>
      <c r="H93" s="435">
        <f t="shared" si="9"/>
        <v>8.92</v>
      </c>
      <c r="I93" s="435">
        <f t="shared" si="9"/>
        <v>8.92</v>
      </c>
      <c r="J93" s="435">
        <f t="shared" si="9"/>
        <v>8.92</v>
      </c>
      <c r="K93" s="435">
        <f t="shared" si="9"/>
        <v>8.92</v>
      </c>
      <c r="L93" s="435">
        <f t="shared" si="9"/>
        <v>8.92</v>
      </c>
      <c r="M93" s="435">
        <f t="shared" si="9"/>
        <v>8.92</v>
      </c>
      <c r="N93" s="435">
        <f t="shared" si="9"/>
        <v>102.87</v>
      </c>
    </row>
    <row r="94" spans="1:16" ht="13.8" thickBot="1" x14ac:dyDescent="0.3"/>
    <row r="95" spans="1:16" ht="13.8" thickBot="1" x14ac:dyDescent="0.3">
      <c r="L95" s="587" t="s">
        <v>523</v>
      </c>
      <c r="M95" s="587"/>
      <c r="N95" s="587"/>
      <c r="O95" s="439">
        <f>SUM(O92,O84,O74,O58,O9)</f>
        <v>3067.04</v>
      </c>
    </row>
  </sheetData>
  <mergeCells count="3">
    <mergeCell ref="K3:L3"/>
    <mergeCell ref="K4:L4"/>
    <mergeCell ref="L95:N95"/>
  </mergeCells>
  <pageMargins left="0.45" right="0.45" top="0.75" bottom="0.75" header="0.3" footer="0.3"/>
  <pageSetup scale="70" orientation="landscape" r:id="rId1"/>
  <headerFooter>
    <oddHeader>&amp;C&amp;18C Port Solutions, Inc.-Software Div.</oddHeader>
    <oddFooter>&amp;C&amp;A&amp;R&amp;F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workbookViewId="0">
      <pane ySplit="1" topLeftCell="A2" activePane="bottomLeft" state="frozen"/>
      <selection activeCell="E14" sqref="E14:P14"/>
      <selection pane="bottomLeft"/>
    </sheetView>
  </sheetViews>
  <sheetFormatPr defaultRowHeight="13.2" x14ac:dyDescent="0.25"/>
  <cols>
    <col min="1" max="1" width="41.44140625" style="370" customWidth="1"/>
    <col min="2" max="2" width="9.6640625" style="370" customWidth="1"/>
    <col min="3" max="13" width="9.109375" style="370"/>
    <col min="14" max="14" width="9.109375" style="387"/>
    <col min="15" max="256" width="9.109375" style="370"/>
    <col min="257" max="257" width="41.44140625" style="370" customWidth="1"/>
    <col min="258" max="258" width="9.6640625" style="370" customWidth="1"/>
    <col min="259" max="512" width="9.109375" style="370"/>
    <col min="513" max="513" width="41.44140625" style="370" customWidth="1"/>
    <col min="514" max="514" width="9.6640625" style="370" customWidth="1"/>
    <col min="515" max="768" width="9.109375" style="370"/>
    <col min="769" max="769" width="41.44140625" style="370" customWidth="1"/>
    <col min="770" max="770" width="9.6640625" style="370" customWidth="1"/>
    <col min="771" max="1024" width="9.109375" style="370"/>
    <col min="1025" max="1025" width="41.44140625" style="370" customWidth="1"/>
    <col min="1026" max="1026" width="9.6640625" style="370" customWidth="1"/>
    <col min="1027" max="1280" width="9.109375" style="370"/>
    <col min="1281" max="1281" width="41.44140625" style="370" customWidth="1"/>
    <col min="1282" max="1282" width="9.6640625" style="370" customWidth="1"/>
    <col min="1283" max="1536" width="9.109375" style="370"/>
    <col min="1537" max="1537" width="41.44140625" style="370" customWidth="1"/>
    <col min="1538" max="1538" width="9.6640625" style="370" customWidth="1"/>
    <col min="1539" max="1792" width="9.109375" style="370"/>
    <col min="1793" max="1793" width="41.44140625" style="370" customWidth="1"/>
    <col min="1794" max="1794" width="9.6640625" style="370" customWidth="1"/>
    <col min="1795" max="2048" width="9.109375" style="370"/>
    <col min="2049" max="2049" width="41.44140625" style="370" customWidth="1"/>
    <col min="2050" max="2050" width="9.6640625" style="370" customWidth="1"/>
    <col min="2051" max="2304" width="9.109375" style="370"/>
    <col min="2305" max="2305" width="41.44140625" style="370" customWidth="1"/>
    <col min="2306" max="2306" width="9.6640625" style="370" customWidth="1"/>
    <col min="2307" max="2560" width="9.109375" style="370"/>
    <col min="2561" max="2561" width="41.44140625" style="370" customWidth="1"/>
    <col min="2562" max="2562" width="9.6640625" style="370" customWidth="1"/>
    <col min="2563" max="2816" width="9.109375" style="370"/>
    <col min="2817" max="2817" width="41.44140625" style="370" customWidth="1"/>
    <col min="2818" max="2818" width="9.6640625" style="370" customWidth="1"/>
    <col min="2819" max="3072" width="9.109375" style="370"/>
    <col min="3073" max="3073" width="41.44140625" style="370" customWidth="1"/>
    <col min="3074" max="3074" width="9.6640625" style="370" customWidth="1"/>
    <col min="3075" max="3328" width="9.109375" style="370"/>
    <col min="3329" max="3329" width="41.44140625" style="370" customWidth="1"/>
    <col min="3330" max="3330" width="9.6640625" style="370" customWidth="1"/>
    <col min="3331" max="3584" width="9.109375" style="370"/>
    <col min="3585" max="3585" width="41.44140625" style="370" customWidth="1"/>
    <col min="3586" max="3586" width="9.6640625" style="370" customWidth="1"/>
    <col min="3587" max="3840" width="9.109375" style="370"/>
    <col min="3841" max="3841" width="41.44140625" style="370" customWidth="1"/>
    <col min="3842" max="3842" width="9.6640625" style="370" customWidth="1"/>
    <col min="3843" max="4096" width="9.109375" style="370"/>
    <col min="4097" max="4097" width="41.44140625" style="370" customWidth="1"/>
    <col min="4098" max="4098" width="9.6640625" style="370" customWidth="1"/>
    <col min="4099" max="4352" width="9.109375" style="370"/>
    <col min="4353" max="4353" width="41.44140625" style="370" customWidth="1"/>
    <col min="4354" max="4354" width="9.6640625" style="370" customWidth="1"/>
    <col min="4355" max="4608" width="9.109375" style="370"/>
    <col min="4609" max="4609" width="41.44140625" style="370" customWidth="1"/>
    <col min="4610" max="4610" width="9.6640625" style="370" customWidth="1"/>
    <col min="4611" max="4864" width="9.109375" style="370"/>
    <col min="4865" max="4865" width="41.44140625" style="370" customWidth="1"/>
    <col min="4866" max="4866" width="9.6640625" style="370" customWidth="1"/>
    <col min="4867" max="5120" width="9.109375" style="370"/>
    <col min="5121" max="5121" width="41.44140625" style="370" customWidth="1"/>
    <col min="5122" max="5122" width="9.6640625" style="370" customWidth="1"/>
    <col min="5123" max="5376" width="9.109375" style="370"/>
    <col min="5377" max="5377" width="41.44140625" style="370" customWidth="1"/>
    <col min="5378" max="5378" width="9.6640625" style="370" customWidth="1"/>
    <col min="5379" max="5632" width="9.109375" style="370"/>
    <col min="5633" max="5633" width="41.44140625" style="370" customWidth="1"/>
    <col min="5634" max="5634" width="9.6640625" style="370" customWidth="1"/>
    <col min="5635" max="5888" width="9.109375" style="370"/>
    <col min="5889" max="5889" width="41.44140625" style="370" customWidth="1"/>
    <col min="5890" max="5890" width="9.6640625" style="370" customWidth="1"/>
    <col min="5891" max="6144" width="9.109375" style="370"/>
    <col min="6145" max="6145" width="41.44140625" style="370" customWidth="1"/>
    <col min="6146" max="6146" width="9.6640625" style="370" customWidth="1"/>
    <col min="6147" max="6400" width="9.109375" style="370"/>
    <col min="6401" max="6401" width="41.44140625" style="370" customWidth="1"/>
    <col min="6402" max="6402" width="9.6640625" style="370" customWidth="1"/>
    <col min="6403" max="6656" width="9.109375" style="370"/>
    <col min="6657" max="6657" width="41.44140625" style="370" customWidth="1"/>
    <col min="6658" max="6658" width="9.6640625" style="370" customWidth="1"/>
    <col min="6659" max="6912" width="9.109375" style="370"/>
    <col min="6913" max="6913" width="41.44140625" style="370" customWidth="1"/>
    <col min="6914" max="6914" width="9.6640625" style="370" customWidth="1"/>
    <col min="6915" max="7168" width="9.109375" style="370"/>
    <col min="7169" max="7169" width="41.44140625" style="370" customWidth="1"/>
    <col min="7170" max="7170" width="9.6640625" style="370" customWidth="1"/>
    <col min="7171" max="7424" width="9.109375" style="370"/>
    <col min="7425" max="7425" width="41.44140625" style="370" customWidth="1"/>
    <col min="7426" max="7426" width="9.6640625" style="370" customWidth="1"/>
    <col min="7427" max="7680" width="9.109375" style="370"/>
    <col min="7681" max="7681" width="41.44140625" style="370" customWidth="1"/>
    <col min="7682" max="7682" width="9.6640625" style="370" customWidth="1"/>
    <col min="7683" max="7936" width="9.109375" style="370"/>
    <col min="7937" max="7937" width="41.44140625" style="370" customWidth="1"/>
    <col min="7938" max="7938" width="9.6640625" style="370" customWidth="1"/>
    <col min="7939" max="8192" width="9.109375" style="370"/>
    <col min="8193" max="8193" width="41.44140625" style="370" customWidth="1"/>
    <col min="8194" max="8194" width="9.6640625" style="370" customWidth="1"/>
    <col min="8195" max="8448" width="9.109375" style="370"/>
    <col min="8449" max="8449" width="41.44140625" style="370" customWidth="1"/>
    <col min="8450" max="8450" width="9.6640625" style="370" customWidth="1"/>
    <col min="8451" max="8704" width="9.109375" style="370"/>
    <col min="8705" max="8705" width="41.44140625" style="370" customWidth="1"/>
    <col min="8706" max="8706" width="9.6640625" style="370" customWidth="1"/>
    <col min="8707" max="8960" width="9.109375" style="370"/>
    <col min="8961" max="8961" width="41.44140625" style="370" customWidth="1"/>
    <col min="8962" max="8962" width="9.6640625" style="370" customWidth="1"/>
    <col min="8963" max="9216" width="9.109375" style="370"/>
    <col min="9217" max="9217" width="41.44140625" style="370" customWidth="1"/>
    <col min="9218" max="9218" width="9.6640625" style="370" customWidth="1"/>
    <col min="9219" max="9472" width="9.109375" style="370"/>
    <col min="9473" max="9473" width="41.44140625" style="370" customWidth="1"/>
    <col min="9474" max="9474" width="9.6640625" style="370" customWidth="1"/>
    <col min="9475" max="9728" width="9.109375" style="370"/>
    <col min="9729" max="9729" width="41.44140625" style="370" customWidth="1"/>
    <col min="9730" max="9730" width="9.6640625" style="370" customWidth="1"/>
    <col min="9731" max="9984" width="9.109375" style="370"/>
    <col min="9985" max="9985" width="41.44140625" style="370" customWidth="1"/>
    <col min="9986" max="9986" width="9.6640625" style="370" customWidth="1"/>
    <col min="9987" max="10240" width="9.109375" style="370"/>
    <col min="10241" max="10241" width="41.44140625" style="370" customWidth="1"/>
    <col min="10242" max="10242" width="9.6640625" style="370" customWidth="1"/>
    <col min="10243" max="10496" width="9.109375" style="370"/>
    <col min="10497" max="10497" width="41.44140625" style="370" customWidth="1"/>
    <col min="10498" max="10498" width="9.6640625" style="370" customWidth="1"/>
    <col min="10499" max="10752" width="9.109375" style="370"/>
    <col min="10753" max="10753" width="41.44140625" style="370" customWidth="1"/>
    <col min="10754" max="10754" width="9.6640625" style="370" customWidth="1"/>
    <col min="10755" max="11008" width="9.109375" style="370"/>
    <col min="11009" max="11009" width="41.44140625" style="370" customWidth="1"/>
    <col min="11010" max="11010" width="9.6640625" style="370" customWidth="1"/>
    <col min="11011" max="11264" width="9.109375" style="370"/>
    <col min="11265" max="11265" width="41.44140625" style="370" customWidth="1"/>
    <col min="11266" max="11266" width="9.6640625" style="370" customWidth="1"/>
    <col min="11267" max="11520" width="9.109375" style="370"/>
    <col min="11521" max="11521" width="41.44140625" style="370" customWidth="1"/>
    <col min="11522" max="11522" width="9.6640625" style="370" customWidth="1"/>
    <col min="11523" max="11776" width="9.109375" style="370"/>
    <col min="11777" max="11777" width="41.44140625" style="370" customWidth="1"/>
    <col min="11778" max="11778" width="9.6640625" style="370" customWidth="1"/>
    <col min="11779" max="12032" width="9.109375" style="370"/>
    <col min="12033" max="12033" width="41.44140625" style="370" customWidth="1"/>
    <col min="12034" max="12034" width="9.6640625" style="370" customWidth="1"/>
    <col min="12035" max="12288" width="9.109375" style="370"/>
    <col min="12289" max="12289" width="41.44140625" style="370" customWidth="1"/>
    <col min="12290" max="12290" width="9.6640625" style="370" customWidth="1"/>
    <col min="12291" max="12544" width="9.109375" style="370"/>
    <col min="12545" max="12545" width="41.44140625" style="370" customWidth="1"/>
    <col min="12546" max="12546" width="9.6640625" style="370" customWidth="1"/>
    <col min="12547" max="12800" width="9.109375" style="370"/>
    <col min="12801" max="12801" width="41.44140625" style="370" customWidth="1"/>
    <col min="12802" max="12802" width="9.6640625" style="370" customWidth="1"/>
    <col min="12803" max="13056" width="9.109375" style="370"/>
    <col min="13057" max="13057" width="41.44140625" style="370" customWidth="1"/>
    <col min="13058" max="13058" width="9.6640625" style="370" customWidth="1"/>
    <col min="13059" max="13312" width="9.109375" style="370"/>
    <col min="13313" max="13313" width="41.44140625" style="370" customWidth="1"/>
    <col min="13314" max="13314" width="9.6640625" style="370" customWidth="1"/>
    <col min="13315" max="13568" width="9.109375" style="370"/>
    <col min="13569" max="13569" width="41.44140625" style="370" customWidth="1"/>
    <col min="13570" max="13570" width="9.6640625" style="370" customWidth="1"/>
    <col min="13571" max="13824" width="9.109375" style="370"/>
    <col min="13825" max="13825" width="41.44140625" style="370" customWidth="1"/>
    <col min="13826" max="13826" width="9.6640625" style="370" customWidth="1"/>
    <col min="13827" max="14080" width="9.109375" style="370"/>
    <col min="14081" max="14081" width="41.44140625" style="370" customWidth="1"/>
    <col min="14082" max="14082" width="9.6640625" style="370" customWidth="1"/>
    <col min="14083" max="14336" width="9.109375" style="370"/>
    <col min="14337" max="14337" width="41.44140625" style="370" customWidth="1"/>
    <col min="14338" max="14338" width="9.6640625" style="370" customWidth="1"/>
    <col min="14339" max="14592" width="9.109375" style="370"/>
    <col min="14593" max="14593" width="41.44140625" style="370" customWidth="1"/>
    <col min="14594" max="14594" width="9.6640625" style="370" customWidth="1"/>
    <col min="14595" max="14848" width="9.109375" style="370"/>
    <col min="14849" max="14849" width="41.44140625" style="370" customWidth="1"/>
    <col min="14850" max="14850" width="9.6640625" style="370" customWidth="1"/>
    <col min="14851" max="15104" width="9.109375" style="370"/>
    <col min="15105" max="15105" width="41.44140625" style="370" customWidth="1"/>
    <col min="15106" max="15106" width="9.6640625" style="370" customWidth="1"/>
    <col min="15107" max="15360" width="9.109375" style="370"/>
    <col min="15361" max="15361" width="41.44140625" style="370" customWidth="1"/>
    <col min="15362" max="15362" width="9.6640625" style="370" customWidth="1"/>
    <col min="15363" max="15616" width="9.109375" style="370"/>
    <col min="15617" max="15617" width="41.44140625" style="370" customWidth="1"/>
    <col min="15618" max="15618" width="9.6640625" style="370" customWidth="1"/>
    <col min="15619" max="15872" width="9.109375" style="370"/>
    <col min="15873" max="15873" width="41.44140625" style="370" customWidth="1"/>
    <col min="15874" max="15874" width="9.6640625" style="370" customWidth="1"/>
    <col min="15875" max="16128" width="9.109375" style="370"/>
    <col min="16129" max="16129" width="41.44140625" style="370" customWidth="1"/>
    <col min="16130" max="16130" width="9.6640625" style="370" customWidth="1"/>
    <col min="16131" max="16384" width="9.109375" style="370"/>
  </cols>
  <sheetData>
    <row r="1" spans="1:15" s="408" customFormat="1" x14ac:dyDescent="0.25">
      <c r="A1" s="408" t="s">
        <v>833</v>
      </c>
      <c r="B1" s="409" t="s">
        <v>459</v>
      </c>
      <c r="C1" s="409" t="s">
        <v>460</v>
      </c>
      <c r="D1" s="409" t="s">
        <v>461</v>
      </c>
      <c r="E1" s="409" t="s">
        <v>476</v>
      </c>
      <c r="F1" s="409" t="s">
        <v>463</v>
      </c>
      <c r="G1" s="409" t="s">
        <v>477</v>
      </c>
      <c r="H1" s="409" t="s">
        <v>478</v>
      </c>
      <c r="I1" s="409" t="s">
        <v>466</v>
      </c>
      <c r="J1" s="409" t="s">
        <v>467</v>
      </c>
      <c r="K1" s="409" t="s">
        <v>468</v>
      </c>
      <c r="L1" s="409" t="s">
        <v>469</v>
      </c>
      <c r="M1" s="409" t="s">
        <v>470</v>
      </c>
      <c r="N1" s="408" t="s">
        <v>479</v>
      </c>
    </row>
    <row r="2" spans="1:15" s="387" customFormat="1" x14ac:dyDescent="0.25">
      <c r="A2" s="387" t="s">
        <v>56</v>
      </c>
      <c r="B2" s="410"/>
      <c r="C2" s="410"/>
      <c r="D2" s="410"/>
      <c r="E2" s="410"/>
      <c r="F2" s="410"/>
      <c r="G2" s="410"/>
      <c r="H2" s="410"/>
      <c r="I2" s="410"/>
      <c r="J2" s="410"/>
      <c r="K2" s="410"/>
      <c r="L2" s="410"/>
      <c r="M2" s="410"/>
    </row>
    <row r="3" spans="1:15" s="387" customFormat="1" x14ac:dyDescent="0.25">
      <c r="B3" s="410"/>
      <c r="C3" s="410"/>
      <c r="D3" s="410"/>
      <c r="E3" s="410"/>
      <c r="F3" s="410"/>
      <c r="G3" s="410"/>
      <c r="H3" s="410"/>
      <c r="I3" s="410"/>
      <c r="J3" s="411"/>
      <c r="K3" s="586" t="s">
        <v>480</v>
      </c>
      <c r="L3" s="586"/>
      <c r="M3" s="410"/>
    </row>
    <row r="4" spans="1:15" s="387" customFormat="1" x14ac:dyDescent="0.25">
      <c r="B4" s="410"/>
      <c r="C4" s="410"/>
      <c r="D4" s="410"/>
      <c r="E4" s="410"/>
      <c r="F4" s="410"/>
      <c r="G4" s="410"/>
      <c r="H4" s="410"/>
      <c r="I4" s="410"/>
      <c r="J4" s="412"/>
      <c r="K4" s="586" t="s">
        <v>481</v>
      </c>
      <c r="L4" s="586"/>
      <c r="M4" s="410"/>
    </row>
    <row r="5" spans="1:15" x14ac:dyDescent="0.25">
      <c r="A5" s="387" t="s">
        <v>482</v>
      </c>
    </row>
    <row r="6" spans="1:15" x14ac:dyDescent="0.25">
      <c r="A6" s="373" t="s">
        <v>483</v>
      </c>
      <c r="B6" s="413">
        <v>8.33</v>
      </c>
      <c r="C6" s="414">
        <v>8.33</v>
      </c>
      <c r="D6" s="414">
        <v>8.33</v>
      </c>
      <c r="E6" s="414">
        <v>8.33</v>
      </c>
      <c r="F6" s="414">
        <v>8.33</v>
      </c>
      <c r="G6" s="414">
        <v>8.33</v>
      </c>
      <c r="H6" s="414">
        <v>8.33</v>
      </c>
      <c r="I6" s="414">
        <v>8.33</v>
      </c>
      <c r="J6" s="414">
        <v>8.33</v>
      </c>
      <c r="K6" s="414">
        <v>8.33</v>
      </c>
      <c r="L6" s="414">
        <v>8.33</v>
      </c>
      <c r="M6" s="414">
        <v>8.33</v>
      </c>
      <c r="N6" s="415">
        <f>SUM(B6:M6)</f>
        <v>99.96</v>
      </c>
    </row>
    <row r="7" spans="1:15" x14ac:dyDescent="0.25">
      <c r="A7" s="373" t="s">
        <v>484</v>
      </c>
      <c r="B7" s="413">
        <v>8.33</v>
      </c>
      <c r="C7" s="414">
        <v>8.33</v>
      </c>
      <c r="D7" s="414">
        <v>8.33</v>
      </c>
      <c r="E7" s="414">
        <v>8.33</v>
      </c>
      <c r="F7" s="414">
        <v>8.33</v>
      </c>
      <c r="G7" s="414">
        <v>8.33</v>
      </c>
      <c r="H7" s="414">
        <v>8.33</v>
      </c>
      <c r="I7" s="414">
        <v>8.33</v>
      </c>
      <c r="J7" s="414">
        <v>8.33</v>
      </c>
      <c r="K7" s="414">
        <v>8.33</v>
      </c>
      <c r="L7" s="414">
        <v>8.33</v>
      </c>
      <c r="M7" s="414">
        <v>8.33</v>
      </c>
      <c r="N7" s="415">
        <f>SUM(B7:M7)</f>
        <v>99.96</v>
      </c>
    </row>
    <row r="8" spans="1:15" x14ac:dyDescent="0.25">
      <c r="A8" s="373" t="s">
        <v>485</v>
      </c>
      <c r="B8" s="413">
        <v>8.33</v>
      </c>
      <c r="C8" s="414">
        <v>8.33</v>
      </c>
      <c r="D8" s="414">
        <v>8.33</v>
      </c>
      <c r="E8" s="414">
        <v>8.33</v>
      </c>
      <c r="F8" s="414">
        <v>8.33</v>
      </c>
      <c r="G8" s="414">
        <v>8.33</v>
      </c>
      <c r="H8" s="414">
        <v>8.33</v>
      </c>
      <c r="I8" s="414">
        <v>8.33</v>
      </c>
      <c r="J8" s="414">
        <v>8.33</v>
      </c>
      <c r="K8" s="414">
        <v>8.33</v>
      </c>
      <c r="L8" s="414">
        <v>8.33</v>
      </c>
      <c r="M8" s="414">
        <v>8.33</v>
      </c>
      <c r="N8" s="415">
        <f>SUM(B8:M8)</f>
        <v>99.96</v>
      </c>
    </row>
    <row r="9" spans="1:15" x14ac:dyDescent="0.25">
      <c r="A9" s="416"/>
      <c r="B9" s="417"/>
      <c r="C9" s="417"/>
      <c r="D9" s="417"/>
      <c r="E9" s="417"/>
      <c r="F9" s="417"/>
      <c r="G9" s="417"/>
      <c r="H9" s="417"/>
      <c r="I9" s="417"/>
      <c r="J9" s="417"/>
      <c r="K9" s="417"/>
      <c r="L9" s="417"/>
      <c r="M9" s="417"/>
      <c r="O9" s="415">
        <f>SUM(N6:N8)</f>
        <v>299.88</v>
      </c>
    </row>
    <row r="10" spans="1:15" x14ac:dyDescent="0.25">
      <c r="A10" s="373" t="s">
        <v>486</v>
      </c>
      <c r="B10" s="418">
        <v>3.75</v>
      </c>
      <c r="C10" s="419">
        <v>3.75</v>
      </c>
      <c r="D10" s="419">
        <v>3.75</v>
      </c>
      <c r="E10" s="419">
        <v>3.75</v>
      </c>
      <c r="F10" s="419">
        <v>3.75</v>
      </c>
      <c r="G10" s="419">
        <v>3.75</v>
      </c>
      <c r="H10" s="419">
        <v>3.75</v>
      </c>
      <c r="I10" s="419">
        <v>3.75</v>
      </c>
      <c r="J10" s="419">
        <v>3.75</v>
      </c>
      <c r="K10" s="419">
        <v>3.75</v>
      </c>
      <c r="L10" s="419">
        <v>3.75</v>
      </c>
      <c r="M10" s="419">
        <v>3.75</v>
      </c>
      <c r="N10" s="420">
        <f t="shared" ref="N10:N57" si="0">SUM(B10:M10)</f>
        <v>45</v>
      </c>
    </row>
    <row r="11" spans="1:15" x14ac:dyDescent="0.25">
      <c r="A11" s="421" t="s">
        <v>487</v>
      </c>
      <c r="B11" s="419">
        <v>3.5</v>
      </c>
      <c r="C11" s="419">
        <v>3.5</v>
      </c>
      <c r="D11" s="419">
        <v>3.5</v>
      </c>
      <c r="E11" s="419">
        <v>3.5</v>
      </c>
      <c r="F11" s="419">
        <v>3.5</v>
      </c>
      <c r="G11" s="419">
        <v>3.5</v>
      </c>
      <c r="H11" s="419">
        <v>3.5</v>
      </c>
      <c r="I11" s="419">
        <v>3.5</v>
      </c>
      <c r="J11" s="419">
        <v>3.5</v>
      </c>
      <c r="K11" s="419">
        <v>3.5</v>
      </c>
      <c r="L11" s="419">
        <v>3.5</v>
      </c>
      <c r="M11" s="419">
        <v>3.5</v>
      </c>
      <c r="N11" s="420">
        <f t="shared" si="0"/>
        <v>42</v>
      </c>
    </row>
    <row r="12" spans="1:15" x14ac:dyDescent="0.25">
      <c r="A12" s="422"/>
      <c r="B12" s="423"/>
      <c r="C12" s="423"/>
      <c r="D12" s="423"/>
      <c r="E12" s="423"/>
      <c r="F12" s="423"/>
      <c r="G12" s="423"/>
      <c r="H12" s="423"/>
      <c r="I12" s="423"/>
      <c r="J12" s="423"/>
      <c r="K12" s="423"/>
      <c r="L12" s="423"/>
      <c r="M12" s="423"/>
      <c r="N12" s="424"/>
    </row>
    <row r="13" spans="1:15" x14ac:dyDescent="0.25">
      <c r="A13" s="373" t="s">
        <v>488</v>
      </c>
      <c r="B13" s="419">
        <v>2.83</v>
      </c>
      <c r="C13" s="419">
        <v>2.83</v>
      </c>
      <c r="D13" s="419">
        <v>2.83</v>
      </c>
      <c r="E13" s="419">
        <v>2.83</v>
      </c>
      <c r="F13" s="419">
        <v>2.83</v>
      </c>
      <c r="G13" s="419">
        <v>2.83</v>
      </c>
      <c r="H13" s="419">
        <v>2.83</v>
      </c>
      <c r="I13" s="419">
        <v>2.83</v>
      </c>
      <c r="J13" s="419">
        <v>2.83</v>
      </c>
      <c r="K13" s="419">
        <v>2.83</v>
      </c>
      <c r="L13" s="419">
        <v>2.83</v>
      </c>
      <c r="M13" s="419">
        <v>2.83</v>
      </c>
      <c r="N13" s="420">
        <f t="shared" si="0"/>
        <v>33.959999999999994</v>
      </c>
    </row>
    <row r="14" spans="1:15" x14ac:dyDescent="0.25">
      <c r="A14" s="373" t="s">
        <v>489</v>
      </c>
      <c r="B14" s="419">
        <v>2.5</v>
      </c>
      <c r="C14" s="419">
        <v>2.5</v>
      </c>
      <c r="D14" s="419">
        <v>2.5</v>
      </c>
      <c r="E14" s="419">
        <v>2.5</v>
      </c>
      <c r="F14" s="419">
        <v>2.5</v>
      </c>
      <c r="G14" s="419">
        <v>2.5</v>
      </c>
      <c r="H14" s="419">
        <v>2.5</v>
      </c>
      <c r="I14" s="419">
        <v>2.5</v>
      </c>
      <c r="J14" s="419">
        <v>2.5</v>
      </c>
      <c r="K14" s="419">
        <v>2.5</v>
      </c>
      <c r="L14" s="419">
        <v>2.5</v>
      </c>
      <c r="M14" s="419">
        <v>2.5</v>
      </c>
      <c r="N14" s="420">
        <f t="shared" si="0"/>
        <v>30</v>
      </c>
    </row>
    <row r="15" spans="1:15" x14ac:dyDescent="0.25">
      <c r="A15" s="373" t="s">
        <v>489</v>
      </c>
      <c r="B15" s="419">
        <v>2.5</v>
      </c>
      <c r="C15" s="419">
        <v>2.5</v>
      </c>
      <c r="D15" s="419">
        <v>2.5</v>
      </c>
      <c r="E15" s="419">
        <v>2.5</v>
      </c>
      <c r="F15" s="419">
        <v>2.5</v>
      </c>
      <c r="G15" s="419">
        <v>2.5</v>
      </c>
      <c r="H15" s="419">
        <v>2.5</v>
      </c>
      <c r="I15" s="419">
        <v>2.5</v>
      </c>
      <c r="J15" s="419">
        <v>2.5</v>
      </c>
      <c r="K15" s="419">
        <v>2.5</v>
      </c>
      <c r="L15" s="419">
        <v>2.5</v>
      </c>
      <c r="M15" s="419">
        <v>2.5</v>
      </c>
      <c r="N15" s="420">
        <f t="shared" si="0"/>
        <v>30</v>
      </c>
    </row>
    <row r="16" spans="1:15" x14ac:dyDescent="0.25">
      <c r="A16" s="373" t="s">
        <v>519</v>
      </c>
      <c r="B16" s="419">
        <v>2.5</v>
      </c>
      <c r="C16" s="419">
        <v>2.5</v>
      </c>
      <c r="D16" s="419">
        <v>2.5</v>
      </c>
      <c r="E16" s="419">
        <v>2.5</v>
      </c>
      <c r="F16" s="419">
        <v>2.5</v>
      </c>
      <c r="G16" s="419">
        <v>2.5</v>
      </c>
      <c r="H16" s="419">
        <v>2.5</v>
      </c>
      <c r="I16" s="419">
        <v>2.5</v>
      </c>
      <c r="J16" s="419">
        <v>2.5</v>
      </c>
      <c r="K16" s="419">
        <v>2.5</v>
      </c>
      <c r="L16" s="419">
        <v>2.5</v>
      </c>
      <c r="M16" s="419">
        <v>2.5</v>
      </c>
      <c r="N16" s="420">
        <f t="shared" si="0"/>
        <v>30</v>
      </c>
    </row>
    <row r="17" spans="1:14" x14ac:dyDescent="0.25">
      <c r="A17" s="425"/>
      <c r="B17" s="426"/>
      <c r="C17" s="426"/>
      <c r="D17" s="426"/>
      <c r="E17" s="426"/>
      <c r="F17" s="426"/>
      <c r="G17" s="426"/>
      <c r="H17" s="426"/>
      <c r="I17" s="426"/>
      <c r="J17" s="426"/>
      <c r="K17" s="426"/>
      <c r="L17" s="426"/>
      <c r="M17" s="426"/>
      <c r="N17" s="427"/>
    </row>
    <row r="18" spans="1:14" x14ac:dyDescent="0.25">
      <c r="A18" s="373" t="s">
        <v>490</v>
      </c>
      <c r="B18" s="419">
        <v>2.92</v>
      </c>
      <c r="C18" s="419">
        <v>2.92</v>
      </c>
      <c r="D18" s="419">
        <v>2.92</v>
      </c>
      <c r="E18" s="419">
        <v>2.92</v>
      </c>
      <c r="F18" s="419">
        <v>2.92</v>
      </c>
      <c r="G18" s="419">
        <v>2.92</v>
      </c>
      <c r="H18" s="419">
        <v>2.92</v>
      </c>
      <c r="I18" s="419">
        <v>2.92</v>
      </c>
      <c r="J18" s="419">
        <v>2.92</v>
      </c>
      <c r="K18" s="419">
        <v>2.92</v>
      </c>
      <c r="L18" s="419">
        <v>2.92</v>
      </c>
      <c r="M18" s="419">
        <v>2.92</v>
      </c>
      <c r="N18" s="420">
        <f t="shared" si="0"/>
        <v>35.040000000000006</v>
      </c>
    </row>
    <row r="19" spans="1:14" x14ac:dyDescent="0.25">
      <c r="A19" s="428"/>
      <c r="B19" s="426"/>
      <c r="C19" s="426"/>
      <c r="D19" s="426"/>
      <c r="E19" s="426"/>
      <c r="F19" s="426"/>
      <c r="G19" s="426"/>
      <c r="H19" s="426"/>
      <c r="I19" s="426"/>
      <c r="J19" s="426"/>
      <c r="K19" s="426"/>
      <c r="L19" s="426"/>
      <c r="M19" s="426"/>
      <c r="N19" s="427"/>
    </row>
    <row r="20" spans="1:14" x14ac:dyDescent="0.25">
      <c r="A20" s="373" t="s">
        <v>491</v>
      </c>
      <c r="B20" s="419">
        <v>2.92</v>
      </c>
      <c r="C20" s="419">
        <v>2.92</v>
      </c>
      <c r="D20" s="419">
        <v>2.92</v>
      </c>
      <c r="E20" s="419">
        <v>2.92</v>
      </c>
      <c r="F20" s="419">
        <v>2.92</v>
      </c>
      <c r="G20" s="419">
        <v>2.92</v>
      </c>
      <c r="H20" s="419">
        <v>2.92</v>
      </c>
      <c r="I20" s="419">
        <v>2.92</v>
      </c>
      <c r="J20" s="419">
        <v>2.92</v>
      </c>
      <c r="K20" s="419">
        <v>2.92</v>
      </c>
      <c r="L20" s="419">
        <v>2.92</v>
      </c>
      <c r="M20" s="419">
        <v>2.92</v>
      </c>
      <c r="N20" s="420">
        <f t="shared" si="0"/>
        <v>35.040000000000006</v>
      </c>
    </row>
    <row r="21" spans="1:14" x14ac:dyDescent="0.25">
      <c r="A21" s="373" t="s">
        <v>492</v>
      </c>
      <c r="B21" s="419">
        <v>2.75</v>
      </c>
      <c r="C21" s="419">
        <v>2.75</v>
      </c>
      <c r="D21" s="419">
        <v>2.75</v>
      </c>
      <c r="E21" s="419">
        <v>2.75</v>
      </c>
      <c r="F21" s="419">
        <v>2.75</v>
      </c>
      <c r="G21" s="419">
        <v>2.75</v>
      </c>
      <c r="H21" s="419">
        <v>2.75</v>
      </c>
      <c r="I21" s="419">
        <v>2.75</v>
      </c>
      <c r="J21" s="419">
        <v>2.75</v>
      </c>
      <c r="K21" s="419">
        <v>2.75</v>
      </c>
      <c r="L21" s="419">
        <v>2.75</v>
      </c>
      <c r="M21" s="419">
        <v>2.75</v>
      </c>
      <c r="N21" s="420">
        <f>SUM(B21:M21)</f>
        <v>33</v>
      </c>
    </row>
    <row r="22" spans="1:14" x14ac:dyDescent="0.25">
      <c r="A22" s="373" t="s">
        <v>492</v>
      </c>
      <c r="B22" s="419">
        <v>2.75</v>
      </c>
      <c r="C22" s="419">
        <v>2.75</v>
      </c>
      <c r="D22" s="419">
        <v>2.75</v>
      </c>
      <c r="E22" s="419">
        <v>2.75</v>
      </c>
      <c r="F22" s="419">
        <v>2.75</v>
      </c>
      <c r="G22" s="419">
        <v>2.75</v>
      </c>
      <c r="H22" s="419">
        <v>2.75</v>
      </c>
      <c r="I22" s="419">
        <v>2.75</v>
      </c>
      <c r="J22" s="419">
        <v>2.75</v>
      </c>
      <c r="K22" s="419">
        <v>2.75</v>
      </c>
      <c r="L22" s="419">
        <v>2.75</v>
      </c>
      <c r="M22" s="419">
        <v>2.75</v>
      </c>
      <c r="N22" s="420">
        <f t="shared" si="0"/>
        <v>33</v>
      </c>
    </row>
    <row r="23" spans="1:14" x14ac:dyDescent="0.25">
      <c r="A23" s="429"/>
      <c r="B23" s="430"/>
      <c r="C23" s="431"/>
      <c r="D23" s="431"/>
      <c r="E23" s="431"/>
      <c r="F23" s="431"/>
      <c r="G23" s="431"/>
      <c r="H23" s="431"/>
      <c r="I23" s="431"/>
      <c r="J23" s="431"/>
      <c r="K23" s="431"/>
      <c r="L23" s="431"/>
      <c r="M23" s="431"/>
      <c r="N23" s="432"/>
    </row>
    <row r="24" spans="1:14" x14ac:dyDescent="0.25">
      <c r="A24" s="373" t="s">
        <v>493</v>
      </c>
      <c r="B24" s="419">
        <v>2.83</v>
      </c>
      <c r="C24" s="419">
        <v>2.83</v>
      </c>
      <c r="D24" s="419">
        <v>2.83</v>
      </c>
      <c r="E24" s="419">
        <v>2.83</v>
      </c>
      <c r="F24" s="419">
        <v>2.83</v>
      </c>
      <c r="G24" s="419">
        <v>2.83</v>
      </c>
      <c r="H24" s="419">
        <v>2.83</v>
      </c>
      <c r="I24" s="419">
        <v>2.83</v>
      </c>
      <c r="J24" s="419">
        <v>2.83</v>
      </c>
      <c r="K24" s="419">
        <v>2.83</v>
      </c>
      <c r="L24" s="419">
        <v>2.83</v>
      </c>
      <c r="M24" s="419">
        <v>2.83</v>
      </c>
      <c r="N24" s="420">
        <f t="shared" si="0"/>
        <v>33.959999999999994</v>
      </c>
    </row>
    <row r="25" spans="1:14" x14ac:dyDescent="0.25">
      <c r="A25" s="373" t="s">
        <v>494</v>
      </c>
      <c r="B25" s="419">
        <v>2.5</v>
      </c>
      <c r="C25" s="419">
        <v>2.5</v>
      </c>
      <c r="D25" s="419">
        <v>2.5</v>
      </c>
      <c r="E25" s="419">
        <v>2.5</v>
      </c>
      <c r="F25" s="419">
        <v>2.5</v>
      </c>
      <c r="G25" s="419">
        <v>2.5</v>
      </c>
      <c r="H25" s="419">
        <v>2.5</v>
      </c>
      <c r="I25" s="419">
        <v>2.5</v>
      </c>
      <c r="J25" s="419">
        <v>2.5</v>
      </c>
      <c r="K25" s="419">
        <v>2.5</v>
      </c>
      <c r="L25" s="419">
        <v>2.5</v>
      </c>
      <c r="M25" s="419">
        <v>2.5</v>
      </c>
      <c r="N25" s="420">
        <f t="shared" si="0"/>
        <v>30</v>
      </c>
    </row>
    <row r="26" spans="1:14" x14ac:dyDescent="0.25">
      <c r="A26" s="373" t="s">
        <v>494</v>
      </c>
      <c r="B26" s="419">
        <v>2.5</v>
      </c>
      <c r="C26" s="419">
        <v>2.5</v>
      </c>
      <c r="D26" s="419">
        <v>2.5</v>
      </c>
      <c r="E26" s="419">
        <v>2.5</v>
      </c>
      <c r="F26" s="419">
        <v>2.5</v>
      </c>
      <c r="G26" s="419">
        <v>2.5</v>
      </c>
      <c r="H26" s="419">
        <v>2.5</v>
      </c>
      <c r="I26" s="419">
        <v>2.5</v>
      </c>
      <c r="J26" s="419">
        <v>2.5</v>
      </c>
      <c r="K26" s="419">
        <v>2.5</v>
      </c>
      <c r="L26" s="419">
        <v>2.5</v>
      </c>
      <c r="M26" s="419">
        <v>2.5</v>
      </c>
      <c r="N26" s="420">
        <f t="shared" si="0"/>
        <v>30</v>
      </c>
    </row>
    <row r="27" spans="1:14" x14ac:dyDescent="0.25">
      <c r="A27" s="373" t="s">
        <v>494</v>
      </c>
      <c r="B27" s="419">
        <v>2.5</v>
      </c>
      <c r="C27" s="419">
        <v>2.5</v>
      </c>
      <c r="D27" s="419">
        <v>2.5</v>
      </c>
      <c r="E27" s="419">
        <v>2.5</v>
      </c>
      <c r="F27" s="419">
        <v>2.5</v>
      </c>
      <c r="G27" s="419">
        <v>2.5</v>
      </c>
      <c r="H27" s="419">
        <v>2.5</v>
      </c>
      <c r="I27" s="419">
        <v>2.5</v>
      </c>
      <c r="J27" s="419">
        <v>2.5</v>
      </c>
      <c r="K27" s="419">
        <v>2.5</v>
      </c>
      <c r="L27" s="419">
        <v>2.5</v>
      </c>
      <c r="M27" s="419">
        <v>2.5</v>
      </c>
      <c r="N27" s="420">
        <f t="shared" si="0"/>
        <v>30</v>
      </c>
    </row>
    <row r="28" spans="1:14" x14ac:dyDescent="0.25">
      <c r="A28" s="373" t="s">
        <v>494</v>
      </c>
      <c r="B28" s="419">
        <v>2.5</v>
      </c>
      <c r="C28" s="419">
        <v>2.5</v>
      </c>
      <c r="D28" s="419">
        <v>2.5</v>
      </c>
      <c r="E28" s="419">
        <v>2.5</v>
      </c>
      <c r="F28" s="419">
        <v>2.5</v>
      </c>
      <c r="G28" s="419">
        <v>2.5</v>
      </c>
      <c r="H28" s="419">
        <v>2.5</v>
      </c>
      <c r="I28" s="419">
        <v>2.5</v>
      </c>
      <c r="J28" s="419">
        <v>2.5</v>
      </c>
      <c r="K28" s="419">
        <v>2.5</v>
      </c>
      <c r="L28" s="419">
        <v>2.5</v>
      </c>
      <c r="M28" s="419">
        <v>2.5</v>
      </c>
      <c r="N28" s="420">
        <f t="shared" si="0"/>
        <v>30</v>
      </c>
    </row>
    <row r="29" spans="1:14" x14ac:dyDescent="0.25">
      <c r="A29" s="373" t="s">
        <v>494</v>
      </c>
      <c r="B29" s="419">
        <v>2.5</v>
      </c>
      <c r="C29" s="419">
        <v>2.5</v>
      </c>
      <c r="D29" s="419">
        <v>2.5</v>
      </c>
      <c r="E29" s="419">
        <v>2.5</v>
      </c>
      <c r="F29" s="419">
        <v>2.5</v>
      </c>
      <c r="G29" s="419">
        <v>2.5</v>
      </c>
      <c r="H29" s="419">
        <v>2.5</v>
      </c>
      <c r="I29" s="419">
        <v>2.5</v>
      </c>
      <c r="J29" s="419">
        <v>2.5</v>
      </c>
      <c r="K29" s="419">
        <v>2.5</v>
      </c>
      <c r="L29" s="419">
        <v>2.5</v>
      </c>
      <c r="M29" s="419">
        <v>2.5</v>
      </c>
      <c r="N29" s="420">
        <f t="shared" si="0"/>
        <v>30</v>
      </c>
    </row>
    <row r="30" spans="1:14" x14ac:dyDescent="0.25">
      <c r="A30" s="373" t="s">
        <v>494</v>
      </c>
      <c r="B30" s="419">
        <v>2.5</v>
      </c>
      <c r="C30" s="419">
        <v>2.5</v>
      </c>
      <c r="D30" s="419">
        <v>2.5</v>
      </c>
      <c r="E30" s="419">
        <v>2.5</v>
      </c>
      <c r="F30" s="419">
        <v>2.5</v>
      </c>
      <c r="G30" s="419">
        <v>2.5</v>
      </c>
      <c r="H30" s="419">
        <v>2.5</v>
      </c>
      <c r="I30" s="419">
        <v>2.5</v>
      </c>
      <c r="J30" s="419">
        <v>2.5</v>
      </c>
      <c r="K30" s="419">
        <v>2.5</v>
      </c>
      <c r="L30" s="419">
        <v>2.5</v>
      </c>
      <c r="M30" s="419">
        <v>2.5</v>
      </c>
      <c r="N30" s="420">
        <f t="shared" si="0"/>
        <v>30</v>
      </c>
    </row>
    <row r="31" spans="1:14" x14ac:dyDescent="0.25">
      <c r="A31" s="373" t="s">
        <v>494</v>
      </c>
      <c r="B31" s="419">
        <v>2.5</v>
      </c>
      <c r="C31" s="419">
        <v>2.5</v>
      </c>
      <c r="D31" s="419">
        <v>2.5</v>
      </c>
      <c r="E31" s="419">
        <v>2.5</v>
      </c>
      <c r="F31" s="419">
        <v>2.5</v>
      </c>
      <c r="G31" s="419">
        <v>2.5</v>
      </c>
      <c r="H31" s="419">
        <v>2.5</v>
      </c>
      <c r="I31" s="419">
        <v>2.5</v>
      </c>
      <c r="J31" s="419">
        <v>2.5</v>
      </c>
      <c r="K31" s="419">
        <v>2.5</v>
      </c>
      <c r="L31" s="419">
        <v>2.5</v>
      </c>
      <c r="M31" s="419">
        <v>2.5</v>
      </c>
      <c r="N31" s="420">
        <f t="shared" si="0"/>
        <v>30</v>
      </c>
    </row>
    <row r="32" spans="1:14" x14ac:dyDescent="0.25">
      <c r="A32" s="373" t="s">
        <v>494</v>
      </c>
      <c r="B32" s="419">
        <v>2.5</v>
      </c>
      <c r="C32" s="419">
        <v>2.5</v>
      </c>
      <c r="D32" s="419">
        <v>2.5</v>
      </c>
      <c r="E32" s="419">
        <v>2.5</v>
      </c>
      <c r="F32" s="419">
        <v>2.5</v>
      </c>
      <c r="G32" s="419">
        <v>2.5</v>
      </c>
      <c r="H32" s="419">
        <v>2.5</v>
      </c>
      <c r="I32" s="419">
        <v>2.5</v>
      </c>
      <c r="J32" s="419">
        <v>2.5</v>
      </c>
      <c r="K32" s="419">
        <v>2.5</v>
      </c>
      <c r="L32" s="419">
        <v>2.5</v>
      </c>
      <c r="M32" s="419">
        <v>2.5</v>
      </c>
      <c r="N32" s="420">
        <f t="shared" si="0"/>
        <v>30</v>
      </c>
    </row>
    <row r="33" spans="1:14" x14ac:dyDescent="0.25">
      <c r="A33" s="373" t="s">
        <v>494</v>
      </c>
      <c r="B33" s="419">
        <v>2.5</v>
      </c>
      <c r="C33" s="419">
        <v>2.5</v>
      </c>
      <c r="D33" s="419">
        <v>2.5</v>
      </c>
      <c r="E33" s="419">
        <v>2.5</v>
      </c>
      <c r="F33" s="419">
        <v>2.5</v>
      </c>
      <c r="G33" s="419">
        <v>2.5</v>
      </c>
      <c r="H33" s="419">
        <v>2.5</v>
      </c>
      <c r="I33" s="419">
        <v>2.5</v>
      </c>
      <c r="J33" s="419">
        <v>2.5</v>
      </c>
      <c r="K33" s="419">
        <v>2.5</v>
      </c>
      <c r="L33" s="419">
        <v>2.5</v>
      </c>
      <c r="M33" s="419">
        <v>2.5</v>
      </c>
      <c r="N33" s="420">
        <f t="shared" si="0"/>
        <v>30</v>
      </c>
    </row>
    <row r="34" spans="1:14" x14ac:dyDescent="0.25">
      <c r="A34" s="373" t="s">
        <v>494</v>
      </c>
      <c r="B34" s="419">
        <v>2.5</v>
      </c>
      <c r="C34" s="419">
        <v>2.5</v>
      </c>
      <c r="D34" s="419">
        <v>2.5</v>
      </c>
      <c r="E34" s="419">
        <v>2.5</v>
      </c>
      <c r="F34" s="419">
        <v>2.5</v>
      </c>
      <c r="G34" s="419">
        <v>2.5</v>
      </c>
      <c r="H34" s="419">
        <v>2.5</v>
      </c>
      <c r="I34" s="419">
        <v>2.5</v>
      </c>
      <c r="J34" s="419">
        <v>2.5</v>
      </c>
      <c r="K34" s="419">
        <v>2.5</v>
      </c>
      <c r="L34" s="419">
        <v>2.5</v>
      </c>
      <c r="M34" s="419">
        <v>2.5</v>
      </c>
      <c r="N34" s="420">
        <f t="shared" si="0"/>
        <v>30</v>
      </c>
    </row>
    <row r="35" spans="1:14" x14ac:dyDescent="0.25">
      <c r="A35" s="373" t="s">
        <v>494</v>
      </c>
      <c r="B35" s="419">
        <v>2.5</v>
      </c>
      <c r="C35" s="419">
        <v>2.5</v>
      </c>
      <c r="D35" s="419">
        <v>2.5</v>
      </c>
      <c r="E35" s="419">
        <v>2.5</v>
      </c>
      <c r="F35" s="419">
        <v>2.5</v>
      </c>
      <c r="G35" s="419">
        <v>2.5</v>
      </c>
      <c r="H35" s="419">
        <v>2.5</v>
      </c>
      <c r="I35" s="419">
        <v>2.5</v>
      </c>
      <c r="J35" s="419">
        <v>2.5</v>
      </c>
      <c r="K35" s="419">
        <v>2.5</v>
      </c>
      <c r="L35" s="419">
        <v>2.5</v>
      </c>
      <c r="M35" s="419">
        <v>2.5</v>
      </c>
      <c r="N35" s="420">
        <f t="shared" si="0"/>
        <v>30</v>
      </c>
    </row>
    <row r="36" spans="1:14" x14ac:dyDescent="0.25">
      <c r="A36" s="373" t="s">
        <v>494</v>
      </c>
      <c r="B36" s="419">
        <v>2.5</v>
      </c>
      <c r="C36" s="419">
        <v>2.5</v>
      </c>
      <c r="D36" s="419">
        <v>2.5</v>
      </c>
      <c r="E36" s="419">
        <v>2.5</v>
      </c>
      <c r="F36" s="419">
        <v>2.5</v>
      </c>
      <c r="G36" s="419">
        <v>2.5</v>
      </c>
      <c r="H36" s="419">
        <v>2.5</v>
      </c>
      <c r="I36" s="419">
        <v>2.5</v>
      </c>
      <c r="J36" s="419">
        <v>2.5</v>
      </c>
      <c r="K36" s="419">
        <v>2.5</v>
      </c>
      <c r="L36" s="419">
        <v>2.5</v>
      </c>
      <c r="M36" s="419">
        <v>2.5</v>
      </c>
      <c r="N36" s="420">
        <f t="shared" si="0"/>
        <v>30</v>
      </c>
    </row>
    <row r="37" spans="1:14" x14ac:dyDescent="0.25">
      <c r="A37" s="416"/>
      <c r="B37" s="426"/>
      <c r="C37" s="426"/>
      <c r="D37" s="426"/>
      <c r="E37" s="426"/>
      <c r="F37" s="426"/>
      <c r="G37" s="426"/>
      <c r="H37" s="426"/>
      <c r="I37" s="426"/>
      <c r="J37" s="426"/>
      <c r="K37" s="426"/>
      <c r="L37" s="426"/>
      <c r="M37" s="426"/>
      <c r="N37" s="427"/>
    </row>
    <row r="38" spans="1:14" x14ac:dyDescent="0.25">
      <c r="A38" s="416"/>
      <c r="B38" s="426"/>
      <c r="C38" s="426"/>
      <c r="D38" s="426"/>
      <c r="E38" s="426"/>
      <c r="F38" s="426"/>
      <c r="G38" s="426"/>
      <c r="H38" s="426"/>
      <c r="I38" s="426"/>
      <c r="J38" s="426"/>
      <c r="K38" s="426"/>
      <c r="L38" s="426"/>
      <c r="M38" s="426"/>
      <c r="N38" s="427"/>
    </row>
    <row r="39" spans="1:14" x14ac:dyDescent="0.25">
      <c r="A39" s="373" t="s">
        <v>495</v>
      </c>
      <c r="B39" s="419">
        <v>3.5</v>
      </c>
      <c r="C39" s="419">
        <v>3.5</v>
      </c>
      <c r="D39" s="419">
        <v>3.5</v>
      </c>
      <c r="E39" s="419">
        <v>3.5</v>
      </c>
      <c r="F39" s="419">
        <v>3.5</v>
      </c>
      <c r="G39" s="419">
        <v>3.5</v>
      </c>
      <c r="H39" s="419">
        <v>3.5</v>
      </c>
      <c r="I39" s="419">
        <v>3.5</v>
      </c>
      <c r="J39" s="419">
        <v>3.5</v>
      </c>
      <c r="K39" s="419">
        <v>3.5</v>
      </c>
      <c r="L39" s="419">
        <v>3.5</v>
      </c>
      <c r="M39" s="419">
        <v>3.5</v>
      </c>
      <c r="N39" s="420">
        <f t="shared" si="0"/>
        <v>42</v>
      </c>
    </row>
    <row r="40" spans="1:14" x14ac:dyDescent="0.25">
      <c r="A40" s="373" t="s">
        <v>496</v>
      </c>
      <c r="B40" s="419">
        <v>2.83</v>
      </c>
      <c r="C40" s="419">
        <v>2.83</v>
      </c>
      <c r="D40" s="419">
        <v>2.83</v>
      </c>
      <c r="E40" s="419">
        <v>2.83</v>
      </c>
      <c r="F40" s="419">
        <v>2.83</v>
      </c>
      <c r="G40" s="419">
        <v>2.83</v>
      </c>
      <c r="H40" s="419">
        <v>2.83</v>
      </c>
      <c r="I40" s="419">
        <v>2.83</v>
      </c>
      <c r="J40" s="419">
        <v>2.83</v>
      </c>
      <c r="K40" s="419">
        <v>2.83</v>
      </c>
      <c r="L40" s="419">
        <v>2.83</v>
      </c>
      <c r="M40" s="419">
        <v>2.83</v>
      </c>
      <c r="N40" s="420">
        <f t="shared" si="0"/>
        <v>33.959999999999994</v>
      </c>
    </row>
    <row r="41" spans="1:14" x14ac:dyDescent="0.25">
      <c r="A41" s="373" t="s">
        <v>496</v>
      </c>
      <c r="B41" s="419">
        <v>2.83</v>
      </c>
      <c r="C41" s="419">
        <v>2.83</v>
      </c>
      <c r="D41" s="419">
        <v>2.83</v>
      </c>
      <c r="E41" s="419">
        <v>2.83</v>
      </c>
      <c r="F41" s="419">
        <v>2.83</v>
      </c>
      <c r="G41" s="419">
        <v>2.83</v>
      </c>
      <c r="H41" s="419">
        <v>2.83</v>
      </c>
      <c r="I41" s="419">
        <v>2.83</v>
      </c>
      <c r="J41" s="419">
        <v>2.83</v>
      </c>
      <c r="K41" s="419">
        <v>2.83</v>
      </c>
      <c r="L41" s="419">
        <v>2.83</v>
      </c>
      <c r="M41" s="419">
        <v>2.83</v>
      </c>
      <c r="N41" s="420">
        <f t="shared" si="0"/>
        <v>33.959999999999994</v>
      </c>
    </row>
    <row r="42" spans="1:14" x14ac:dyDescent="0.25">
      <c r="A42" s="373" t="s">
        <v>496</v>
      </c>
      <c r="B42" s="419">
        <v>2.83</v>
      </c>
      <c r="C42" s="419">
        <v>2.83</v>
      </c>
      <c r="D42" s="419">
        <v>2.83</v>
      </c>
      <c r="E42" s="419">
        <v>2.83</v>
      </c>
      <c r="F42" s="419">
        <v>2.83</v>
      </c>
      <c r="G42" s="419">
        <v>2.83</v>
      </c>
      <c r="H42" s="419">
        <v>2.83</v>
      </c>
      <c r="I42" s="419">
        <v>2.83</v>
      </c>
      <c r="J42" s="419">
        <v>2.83</v>
      </c>
      <c r="K42" s="419">
        <v>2.83</v>
      </c>
      <c r="L42" s="419">
        <v>2.83</v>
      </c>
      <c r="M42" s="419">
        <v>2.83</v>
      </c>
      <c r="N42" s="420">
        <f t="shared" si="0"/>
        <v>33.959999999999994</v>
      </c>
    </row>
    <row r="43" spans="1:14" x14ac:dyDescent="0.25">
      <c r="A43" s="373" t="s">
        <v>496</v>
      </c>
      <c r="B43" s="419">
        <v>2.83</v>
      </c>
      <c r="C43" s="419">
        <v>2.83</v>
      </c>
      <c r="D43" s="419">
        <v>2.83</v>
      </c>
      <c r="E43" s="419">
        <v>2.83</v>
      </c>
      <c r="F43" s="419">
        <v>2.83</v>
      </c>
      <c r="G43" s="419">
        <v>2.83</v>
      </c>
      <c r="H43" s="419">
        <v>2.83</v>
      </c>
      <c r="I43" s="419">
        <v>2.83</v>
      </c>
      <c r="J43" s="419">
        <v>2.83</v>
      </c>
      <c r="K43" s="419">
        <v>2.83</v>
      </c>
      <c r="L43" s="419">
        <v>2.83</v>
      </c>
      <c r="M43" s="419">
        <v>2.83</v>
      </c>
      <c r="N43" s="420">
        <f t="shared" si="0"/>
        <v>33.959999999999994</v>
      </c>
    </row>
    <row r="44" spans="1:14" x14ac:dyDescent="0.25">
      <c r="A44" s="416"/>
      <c r="B44" s="426"/>
      <c r="C44" s="426"/>
      <c r="D44" s="426"/>
      <c r="E44" s="426"/>
      <c r="F44" s="426"/>
      <c r="G44" s="426"/>
      <c r="H44" s="426"/>
      <c r="I44" s="426"/>
      <c r="J44" s="426"/>
      <c r="K44" s="426"/>
      <c r="L44" s="426"/>
      <c r="M44" s="426"/>
      <c r="N44" s="427"/>
    </row>
    <row r="45" spans="1:14" x14ac:dyDescent="0.25">
      <c r="A45" s="416"/>
      <c r="B45" s="426"/>
      <c r="C45" s="426"/>
      <c r="D45" s="426"/>
      <c r="E45" s="426"/>
      <c r="F45" s="426"/>
      <c r="G45" s="426"/>
      <c r="H45" s="426"/>
      <c r="I45" s="426"/>
      <c r="J45" s="426"/>
      <c r="K45" s="426"/>
      <c r="L45" s="426"/>
      <c r="M45" s="426"/>
      <c r="N45" s="427"/>
    </row>
    <row r="46" spans="1:14" x14ac:dyDescent="0.25">
      <c r="A46" s="373" t="s">
        <v>497</v>
      </c>
      <c r="B46" s="419">
        <v>3.17</v>
      </c>
      <c r="C46" s="419">
        <v>3.17</v>
      </c>
      <c r="D46" s="419">
        <v>3.17</v>
      </c>
      <c r="E46" s="419">
        <v>3.17</v>
      </c>
      <c r="F46" s="419">
        <v>3.17</v>
      </c>
      <c r="G46" s="419">
        <v>3.17</v>
      </c>
      <c r="H46" s="419">
        <v>3.17</v>
      </c>
      <c r="I46" s="419">
        <v>3.17</v>
      </c>
      <c r="J46" s="419">
        <v>3.17</v>
      </c>
      <c r="K46" s="419">
        <v>3.17</v>
      </c>
      <c r="L46" s="419">
        <v>3.17</v>
      </c>
      <c r="M46" s="419">
        <v>3.17</v>
      </c>
      <c r="N46" s="420">
        <f t="shared" si="0"/>
        <v>38.040000000000006</v>
      </c>
    </row>
    <row r="47" spans="1:14" x14ac:dyDescent="0.25">
      <c r="A47" s="373" t="s">
        <v>498</v>
      </c>
      <c r="B47" s="419">
        <v>2.75</v>
      </c>
      <c r="C47" s="419">
        <v>2.75</v>
      </c>
      <c r="D47" s="419">
        <v>2.75</v>
      </c>
      <c r="E47" s="419">
        <v>2.75</v>
      </c>
      <c r="F47" s="419">
        <v>2.75</v>
      </c>
      <c r="G47" s="419">
        <v>2.75</v>
      </c>
      <c r="H47" s="419">
        <v>2.75</v>
      </c>
      <c r="I47" s="419">
        <v>2.75</v>
      </c>
      <c r="J47" s="419">
        <v>2.75</v>
      </c>
      <c r="K47" s="419">
        <v>2.75</v>
      </c>
      <c r="L47" s="419">
        <v>2.75</v>
      </c>
      <c r="M47" s="419">
        <v>2.75</v>
      </c>
      <c r="N47" s="420">
        <f t="shared" si="0"/>
        <v>33</v>
      </c>
    </row>
    <row r="48" spans="1:14" x14ac:dyDescent="0.25">
      <c r="A48" s="373" t="s">
        <v>498</v>
      </c>
      <c r="B48" s="419">
        <v>2.75</v>
      </c>
      <c r="C48" s="419">
        <v>2.75</v>
      </c>
      <c r="D48" s="419">
        <v>2.75</v>
      </c>
      <c r="E48" s="419">
        <v>2.75</v>
      </c>
      <c r="F48" s="419">
        <v>2.75</v>
      </c>
      <c r="G48" s="419">
        <v>2.75</v>
      </c>
      <c r="H48" s="419">
        <v>2.75</v>
      </c>
      <c r="I48" s="419">
        <v>2.75</v>
      </c>
      <c r="J48" s="419">
        <v>2.75</v>
      </c>
      <c r="K48" s="419">
        <v>2.75</v>
      </c>
      <c r="L48" s="419">
        <v>2.75</v>
      </c>
      <c r="M48" s="419">
        <v>2.75</v>
      </c>
      <c r="N48" s="420">
        <f t="shared" si="0"/>
        <v>33</v>
      </c>
    </row>
    <row r="49" spans="1:14" x14ac:dyDescent="0.25">
      <c r="A49" s="373" t="s">
        <v>498</v>
      </c>
      <c r="B49" s="419">
        <v>2.75</v>
      </c>
      <c r="C49" s="419">
        <v>2.75</v>
      </c>
      <c r="D49" s="419">
        <v>2.75</v>
      </c>
      <c r="E49" s="419">
        <v>2.75</v>
      </c>
      <c r="F49" s="419">
        <v>2.75</v>
      </c>
      <c r="G49" s="419">
        <v>2.75</v>
      </c>
      <c r="H49" s="419">
        <v>2.75</v>
      </c>
      <c r="I49" s="419">
        <v>2.75</v>
      </c>
      <c r="J49" s="419">
        <v>2.75</v>
      </c>
      <c r="K49" s="419">
        <v>2.75</v>
      </c>
      <c r="L49" s="419">
        <v>2.75</v>
      </c>
      <c r="M49" s="419">
        <v>2.75</v>
      </c>
      <c r="N49" s="420">
        <f t="shared" si="0"/>
        <v>33</v>
      </c>
    </row>
    <row r="50" spans="1:14" x14ac:dyDescent="0.25">
      <c r="A50" s="416"/>
      <c r="B50" s="426"/>
      <c r="C50" s="426"/>
      <c r="D50" s="426"/>
      <c r="E50" s="426"/>
      <c r="F50" s="426"/>
      <c r="G50" s="426"/>
      <c r="H50" s="426"/>
      <c r="I50" s="426"/>
      <c r="J50" s="426"/>
      <c r="K50" s="426"/>
      <c r="L50" s="426"/>
      <c r="M50" s="426"/>
      <c r="N50" s="427"/>
    </row>
    <row r="51" spans="1:14" x14ac:dyDescent="0.25">
      <c r="A51" s="373" t="s">
        <v>499</v>
      </c>
      <c r="B51" s="419">
        <v>2.75</v>
      </c>
      <c r="C51" s="419">
        <v>2.75</v>
      </c>
      <c r="D51" s="419">
        <v>2.75</v>
      </c>
      <c r="E51" s="419">
        <v>2.75</v>
      </c>
      <c r="F51" s="419">
        <v>2.75</v>
      </c>
      <c r="G51" s="419">
        <v>2.75</v>
      </c>
      <c r="H51" s="419">
        <v>2.75</v>
      </c>
      <c r="I51" s="419">
        <v>2.75</v>
      </c>
      <c r="J51" s="419">
        <v>2.75</v>
      </c>
      <c r="K51" s="419">
        <v>2.75</v>
      </c>
      <c r="L51" s="419">
        <v>2.75</v>
      </c>
      <c r="M51" s="419">
        <v>2.75</v>
      </c>
      <c r="N51" s="420">
        <f t="shared" si="0"/>
        <v>33</v>
      </c>
    </row>
    <row r="52" spans="1:14" x14ac:dyDescent="0.25">
      <c r="A52" s="373" t="s">
        <v>499</v>
      </c>
      <c r="B52" s="419">
        <v>2.75</v>
      </c>
      <c r="C52" s="419">
        <v>2.75</v>
      </c>
      <c r="D52" s="419">
        <v>2.75</v>
      </c>
      <c r="E52" s="419">
        <v>2.75</v>
      </c>
      <c r="F52" s="419">
        <v>2.75</v>
      </c>
      <c r="G52" s="419">
        <v>2.75</v>
      </c>
      <c r="H52" s="419">
        <v>2.75</v>
      </c>
      <c r="I52" s="419">
        <v>2.75</v>
      </c>
      <c r="J52" s="419">
        <v>2.75</v>
      </c>
      <c r="K52" s="419">
        <v>2.75</v>
      </c>
      <c r="L52" s="419">
        <v>2.75</v>
      </c>
      <c r="M52" s="419">
        <v>2.75</v>
      </c>
      <c r="N52" s="420">
        <f t="shared" si="0"/>
        <v>33</v>
      </c>
    </row>
    <row r="53" spans="1:14" x14ac:dyDescent="0.25">
      <c r="A53" s="416"/>
      <c r="B53" s="426"/>
      <c r="C53" s="426"/>
      <c r="D53" s="426"/>
      <c r="E53" s="426"/>
      <c r="F53" s="426"/>
      <c r="G53" s="426"/>
      <c r="H53" s="426"/>
      <c r="I53" s="426"/>
      <c r="J53" s="426"/>
      <c r="K53" s="426"/>
      <c r="L53" s="426"/>
      <c r="M53" s="426"/>
      <c r="N53" s="427"/>
    </row>
    <row r="54" spans="1:14" x14ac:dyDescent="0.25">
      <c r="A54" s="373" t="s">
        <v>500</v>
      </c>
      <c r="B54" s="419">
        <v>3</v>
      </c>
      <c r="C54" s="419">
        <v>3</v>
      </c>
      <c r="D54" s="419">
        <v>3</v>
      </c>
      <c r="E54" s="419">
        <v>3</v>
      </c>
      <c r="F54" s="419">
        <v>3</v>
      </c>
      <c r="G54" s="419">
        <v>3</v>
      </c>
      <c r="H54" s="419">
        <v>3</v>
      </c>
      <c r="I54" s="419">
        <v>3</v>
      </c>
      <c r="J54" s="419">
        <v>3</v>
      </c>
      <c r="K54" s="419">
        <v>3</v>
      </c>
      <c r="L54" s="419">
        <v>3</v>
      </c>
      <c r="M54" s="419">
        <v>3</v>
      </c>
      <c r="N54" s="420">
        <f t="shared" si="0"/>
        <v>36</v>
      </c>
    </row>
    <row r="55" spans="1:14" x14ac:dyDescent="0.25">
      <c r="A55" s="373" t="s">
        <v>501</v>
      </c>
      <c r="B55" s="418">
        <v>2.67</v>
      </c>
      <c r="C55" s="418">
        <v>2.67</v>
      </c>
      <c r="D55" s="418">
        <v>2.67</v>
      </c>
      <c r="E55" s="418">
        <v>2.67</v>
      </c>
      <c r="F55" s="418">
        <v>2.67</v>
      </c>
      <c r="G55" s="418">
        <v>2.67</v>
      </c>
      <c r="H55" s="418">
        <v>2.67</v>
      </c>
      <c r="I55" s="419">
        <v>2.67</v>
      </c>
      <c r="J55" s="419">
        <v>2.67</v>
      </c>
      <c r="K55" s="419">
        <v>2.67</v>
      </c>
      <c r="L55" s="419">
        <v>2.67</v>
      </c>
      <c r="M55" s="419">
        <v>2.67</v>
      </c>
      <c r="N55" s="420">
        <f>SUM(B55:M55)</f>
        <v>32.040000000000006</v>
      </c>
    </row>
    <row r="56" spans="1:14" x14ac:dyDescent="0.25">
      <c r="A56" s="373" t="s">
        <v>501</v>
      </c>
      <c r="B56" s="418">
        <v>2.67</v>
      </c>
      <c r="C56" s="418">
        <v>2.67</v>
      </c>
      <c r="D56" s="418">
        <v>2.67</v>
      </c>
      <c r="E56" s="418">
        <v>2.67</v>
      </c>
      <c r="F56" s="418">
        <v>2.67</v>
      </c>
      <c r="G56" s="418">
        <v>2.67</v>
      </c>
      <c r="H56" s="418">
        <v>2.67</v>
      </c>
      <c r="I56" s="419">
        <v>2.67</v>
      </c>
      <c r="J56" s="419">
        <v>2.67</v>
      </c>
      <c r="K56" s="419">
        <v>2.67</v>
      </c>
      <c r="L56" s="419">
        <v>2.67</v>
      </c>
      <c r="M56" s="419">
        <v>2.67</v>
      </c>
      <c r="N56" s="420">
        <f t="shared" si="0"/>
        <v>32.040000000000006</v>
      </c>
    </row>
    <row r="57" spans="1:14" x14ac:dyDescent="0.25">
      <c r="A57" s="373" t="s">
        <v>501</v>
      </c>
      <c r="B57" s="418">
        <v>2.67</v>
      </c>
      <c r="C57" s="418">
        <v>2.67</v>
      </c>
      <c r="D57" s="418">
        <v>2.67</v>
      </c>
      <c r="E57" s="418">
        <v>2.67</v>
      </c>
      <c r="F57" s="418">
        <v>2.67</v>
      </c>
      <c r="G57" s="418">
        <v>2.67</v>
      </c>
      <c r="H57" s="418">
        <v>2.67</v>
      </c>
      <c r="I57" s="419">
        <v>2.67</v>
      </c>
      <c r="J57" s="419">
        <v>2.67</v>
      </c>
      <c r="K57" s="419">
        <v>2.67</v>
      </c>
      <c r="L57" s="419">
        <v>2.67</v>
      </c>
      <c r="M57" s="419">
        <v>2.67</v>
      </c>
      <c r="N57" s="420">
        <f t="shared" si="0"/>
        <v>32.040000000000006</v>
      </c>
    </row>
    <row r="58" spans="1:14" x14ac:dyDescent="0.25">
      <c r="A58" s="416"/>
      <c r="B58" s="426"/>
      <c r="C58" s="426"/>
      <c r="D58" s="426"/>
      <c r="E58" s="426"/>
      <c r="F58" s="426"/>
      <c r="G58" s="426"/>
      <c r="H58" s="426"/>
      <c r="I58" s="426"/>
      <c r="J58" s="426"/>
      <c r="K58" s="426"/>
      <c r="L58" s="426"/>
      <c r="M58" s="426"/>
      <c r="N58" s="427"/>
    </row>
    <row r="59" spans="1:14" x14ac:dyDescent="0.25">
      <c r="A59" s="373" t="s">
        <v>719</v>
      </c>
      <c r="B59" s="418">
        <v>2.83</v>
      </c>
      <c r="C59" s="418">
        <v>2.83</v>
      </c>
      <c r="D59" s="418">
        <v>2.83</v>
      </c>
      <c r="E59" s="418">
        <v>2.83</v>
      </c>
      <c r="F59" s="418">
        <v>2.83</v>
      </c>
      <c r="G59" s="418">
        <v>2.83</v>
      </c>
      <c r="H59" s="418">
        <v>2.83</v>
      </c>
      <c r="I59" s="418">
        <v>2.83</v>
      </c>
      <c r="J59" s="418">
        <v>2.83</v>
      </c>
      <c r="K59" s="418">
        <v>2.83</v>
      </c>
      <c r="L59" s="418">
        <v>2.83</v>
      </c>
      <c r="M59" s="418">
        <v>2.83</v>
      </c>
      <c r="N59" s="420">
        <f t="shared" ref="N59:N65" si="1">SUM(B59:M59)</f>
        <v>33.959999999999994</v>
      </c>
    </row>
    <row r="60" spans="1:14" x14ac:dyDescent="0.25">
      <c r="A60" s="373" t="s">
        <v>719</v>
      </c>
      <c r="B60" s="418">
        <v>2.83</v>
      </c>
      <c r="C60" s="418">
        <v>2.83</v>
      </c>
      <c r="D60" s="418">
        <v>2.83</v>
      </c>
      <c r="E60" s="418">
        <v>2.83</v>
      </c>
      <c r="F60" s="418">
        <v>2.83</v>
      </c>
      <c r="G60" s="418">
        <v>2.83</v>
      </c>
      <c r="H60" s="418">
        <v>2.83</v>
      </c>
      <c r="I60" s="418">
        <v>2.83</v>
      </c>
      <c r="J60" s="418">
        <v>2.83</v>
      </c>
      <c r="K60" s="418">
        <v>2.83</v>
      </c>
      <c r="L60" s="418">
        <v>2.83</v>
      </c>
      <c r="M60" s="418">
        <v>2.83</v>
      </c>
      <c r="N60" s="420">
        <f t="shared" si="1"/>
        <v>33.959999999999994</v>
      </c>
    </row>
    <row r="61" spans="1:14" x14ac:dyDescent="0.25">
      <c r="A61" s="373" t="s">
        <v>719</v>
      </c>
      <c r="B61" s="418" t="s">
        <v>56</v>
      </c>
      <c r="C61" s="418" t="s">
        <v>56</v>
      </c>
      <c r="D61" s="418">
        <v>2.83</v>
      </c>
      <c r="E61" s="418">
        <v>2.83</v>
      </c>
      <c r="F61" s="418">
        <v>2.83</v>
      </c>
      <c r="G61" s="418">
        <v>2.83</v>
      </c>
      <c r="H61" s="418">
        <v>2.83</v>
      </c>
      <c r="I61" s="418">
        <v>2.83</v>
      </c>
      <c r="J61" s="418">
        <v>2.83</v>
      </c>
      <c r="K61" s="418">
        <v>2.83</v>
      </c>
      <c r="L61" s="418">
        <v>2.83</v>
      </c>
      <c r="M61" s="418">
        <v>2.83</v>
      </c>
      <c r="N61" s="420">
        <f t="shared" si="1"/>
        <v>28.299999999999997</v>
      </c>
    </row>
    <row r="62" spans="1:14" x14ac:dyDescent="0.25">
      <c r="A62" s="373" t="s">
        <v>719</v>
      </c>
      <c r="B62" s="418" t="s">
        <v>56</v>
      </c>
      <c r="C62" s="418" t="s">
        <v>56</v>
      </c>
      <c r="D62" s="418">
        <v>2.83</v>
      </c>
      <c r="E62" s="418">
        <v>2.83</v>
      </c>
      <c r="F62" s="418">
        <v>2.83</v>
      </c>
      <c r="G62" s="418">
        <v>2.83</v>
      </c>
      <c r="H62" s="418">
        <v>2.83</v>
      </c>
      <c r="I62" s="418">
        <v>2.83</v>
      </c>
      <c r="J62" s="418">
        <v>2.83</v>
      </c>
      <c r="K62" s="418">
        <v>2.83</v>
      </c>
      <c r="L62" s="418">
        <v>2.83</v>
      </c>
      <c r="M62" s="418">
        <v>2.83</v>
      </c>
      <c r="N62" s="420">
        <f t="shared" si="1"/>
        <v>28.299999999999997</v>
      </c>
    </row>
    <row r="63" spans="1:14" x14ac:dyDescent="0.25">
      <c r="A63" s="373" t="s">
        <v>719</v>
      </c>
      <c r="B63" s="418" t="s">
        <v>56</v>
      </c>
      <c r="C63" s="418" t="s">
        <v>56</v>
      </c>
      <c r="D63" s="418" t="s">
        <v>56</v>
      </c>
      <c r="E63" s="418" t="s">
        <v>56</v>
      </c>
      <c r="F63" s="418" t="s">
        <v>56</v>
      </c>
      <c r="G63" s="418">
        <v>2.83</v>
      </c>
      <c r="H63" s="418">
        <v>2.83</v>
      </c>
      <c r="I63" s="418">
        <v>2.83</v>
      </c>
      <c r="J63" s="418">
        <v>2.83</v>
      </c>
      <c r="K63" s="418">
        <v>2.83</v>
      </c>
      <c r="L63" s="418">
        <v>2.83</v>
      </c>
      <c r="M63" s="418">
        <v>2.83</v>
      </c>
      <c r="N63" s="420">
        <f t="shared" si="1"/>
        <v>19.810000000000002</v>
      </c>
    </row>
    <row r="64" spans="1:14" x14ac:dyDescent="0.25">
      <c r="A64" s="373" t="s">
        <v>719</v>
      </c>
      <c r="B64" s="418" t="s">
        <v>56</v>
      </c>
      <c r="C64" s="418" t="s">
        <v>56</v>
      </c>
      <c r="D64" s="418" t="s">
        <v>56</v>
      </c>
      <c r="E64" s="418" t="s">
        <v>56</v>
      </c>
      <c r="F64" s="418" t="s">
        <v>56</v>
      </c>
      <c r="G64" s="418" t="s">
        <v>56</v>
      </c>
      <c r="H64" s="418">
        <v>2.83</v>
      </c>
      <c r="I64" s="418">
        <v>2.83</v>
      </c>
      <c r="J64" s="418">
        <v>2.83</v>
      </c>
      <c r="K64" s="418">
        <v>2.83</v>
      </c>
      <c r="L64" s="418">
        <v>2.83</v>
      </c>
      <c r="M64" s="418">
        <v>2.83</v>
      </c>
      <c r="N64" s="420">
        <f t="shared" si="1"/>
        <v>16.98</v>
      </c>
    </row>
    <row r="65" spans="1:15" x14ac:dyDescent="0.25">
      <c r="A65" s="463" t="s">
        <v>751</v>
      </c>
      <c r="B65" s="474">
        <f>SUM(B10:B64)</f>
        <v>110.16</v>
      </c>
      <c r="C65" s="474">
        <f t="shared" ref="C65:M65" si="2">SUM(C10:C64)</f>
        <v>110.16</v>
      </c>
      <c r="D65" s="474">
        <f t="shared" si="2"/>
        <v>115.82</v>
      </c>
      <c r="E65" s="474">
        <f t="shared" si="2"/>
        <v>115.82</v>
      </c>
      <c r="F65" s="474">
        <f t="shared" si="2"/>
        <v>115.82</v>
      </c>
      <c r="G65" s="474">
        <f t="shared" si="2"/>
        <v>118.64999999999999</v>
      </c>
      <c r="H65" s="474">
        <f t="shared" si="2"/>
        <v>121.47999999999999</v>
      </c>
      <c r="I65" s="474">
        <f t="shared" si="2"/>
        <v>121.47999999999999</v>
      </c>
      <c r="J65" s="474">
        <f t="shared" si="2"/>
        <v>121.47999999999999</v>
      </c>
      <c r="K65" s="474">
        <f t="shared" si="2"/>
        <v>121.47999999999999</v>
      </c>
      <c r="L65" s="474">
        <f t="shared" si="2"/>
        <v>121.47999999999999</v>
      </c>
      <c r="M65" s="474">
        <f t="shared" si="2"/>
        <v>121.47999999999999</v>
      </c>
      <c r="N65" s="420">
        <f t="shared" si="1"/>
        <v>1415.31</v>
      </c>
    </row>
    <row r="66" spans="1:15" x14ac:dyDescent="0.25">
      <c r="A66" s="429"/>
      <c r="O66" s="420">
        <f>SUM(N10:N64)</f>
        <v>1415.31</v>
      </c>
    </row>
    <row r="67" spans="1:15" x14ac:dyDescent="0.25">
      <c r="A67" s="433" t="s">
        <v>502</v>
      </c>
      <c r="B67" s="434">
        <f>SUM(B6:B64)</f>
        <v>135.15000000000003</v>
      </c>
      <c r="C67" s="434">
        <f t="shared" ref="C67:M67" si="3">SUM(C6:C64)</f>
        <v>135.15000000000003</v>
      </c>
      <c r="D67" s="434">
        <f t="shared" si="3"/>
        <v>140.81000000000006</v>
      </c>
      <c r="E67" s="434">
        <f t="shared" si="3"/>
        <v>140.81000000000006</v>
      </c>
      <c r="F67" s="434">
        <f t="shared" si="3"/>
        <v>140.81000000000006</v>
      </c>
      <c r="G67" s="434">
        <f t="shared" si="3"/>
        <v>143.64000000000007</v>
      </c>
      <c r="H67" s="434">
        <f t="shared" si="3"/>
        <v>146.47000000000008</v>
      </c>
      <c r="I67" s="434">
        <f t="shared" si="3"/>
        <v>146.47000000000008</v>
      </c>
      <c r="J67" s="434">
        <f t="shared" si="3"/>
        <v>146.47000000000008</v>
      </c>
      <c r="K67" s="434">
        <f t="shared" si="3"/>
        <v>146.47000000000008</v>
      </c>
      <c r="L67" s="434">
        <f t="shared" si="3"/>
        <v>146.47000000000008</v>
      </c>
      <c r="M67" s="434">
        <f t="shared" si="3"/>
        <v>146.47000000000008</v>
      </c>
      <c r="N67" s="435">
        <f>SUM(N6:N64)</f>
        <v>1715.19</v>
      </c>
    </row>
    <row r="70" spans="1:15" x14ac:dyDescent="0.25">
      <c r="A70" s="387" t="s">
        <v>503</v>
      </c>
    </row>
    <row r="71" spans="1:15" x14ac:dyDescent="0.25">
      <c r="A71" s="337" t="s">
        <v>504</v>
      </c>
      <c r="B71" s="436">
        <v>8.33</v>
      </c>
      <c r="C71" s="436">
        <v>8.33</v>
      </c>
      <c r="D71" s="436">
        <v>8.33</v>
      </c>
      <c r="E71" s="414">
        <v>8.33</v>
      </c>
      <c r="F71" s="414">
        <v>8.33</v>
      </c>
      <c r="G71" s="414">
        <v>8.33</v>
      </c>
      <c r="H71" s="414">
        <v>8.33</v>
      </c>
      <c r="I71" s="414">
        <v>8.33</v>
      </c>
      <c r="J71" s="414">
        <v>8.33</v>
      </c>
      <c r="K71" s="414">
        <v>8.33</v>
      </c>
      <c r="L71" s="414">
        <v>8.33</v>
      </c>
      <c r="M71" s="414">
        <v>8.33</v>
      </c>
      <c r="N71" s="415">
        <f t="shared" ref="N71:N97" si="4">SUM(B71:M71)</f>
        <v>99.96</v>
      </c>
    </row>
    <row r="72" spans="1:15" x14ac:dyDescent="0.25">
      <c r="A72" s="437" t="s">
        <v>505</v>
      </c>
      <c r="B72" s="436">
        <v>8.33</v>
      </c>
      <c r="C72" s="436">
        <v>8.33</v>
      </c>
      <c r="D72" s="436">
        <v>8.33</v>
      </c>
      <c r="E72" s="436">
        <v>8.33</v>
      </c>
      <c r="F72" s="436">
        <v>8.33</v>
      </c>
      <c r="G72" s="436">
        <v>8.33</v>
      </c>
      <c r="H72" s="436">
        <v>8.33</v>
      </c>
      <c r="I72" s="436">
        <v>8.33</v>
      </c>
      <c r="J72" s="436">
        <v>8.33</v>
      </c>
      <c r="K72" s="436">
        <v>8.33</v>
      </c>
      <c r="L72" s="436">
        <v>8.33</v>
      </c>
      <c r="M72" s="436">
        <v>8.33</v>
      </c>
      <c r="N72" s="415">
        <f t="shared" si="4"/>
        <v>99.96</v>
      </c>
    </row>
    <row r="73" spans="1:15" x14ac:dyDescent="0.25">
      <c r="A73" s="437" t="s">
        <v>506</v>
      </c>
      <c r="B73" s="414">
        <v>21</v>
      </c>
      <c r="C73" s="414">
        <v>21</v>
      </c>
      <c r="D73" s="414">
        <v>21</v>
      </c>
      <c r="E73" s="414">
        <v>21</v>
      </c>
      <c r="F73" s="414">
        <v>21</v>
      </c>
      <c r="G73" s="414">
        <v>21</v>
      </c>
      <c r="H73" s="414">
        <v>21</v>
      </c>
      <c r="I73" s="414">
        <v>21</v>
      </c>
      <c r="J73" s="414">
        <v>21</v>
      </c>
      <c r="K73" s="414">
        <v>21</v>
      </c>
      <c r="L73" s="414">
        <v>21</v>
      </c>
      <c r="M73" s="414">
        <v>21</v>
      </c>
      <c r="N73" s="415">
        <f t="shared" si="4"/>
        <v>252</v>
      </c>
    </row>
    <row r="74" spans="1:15" x14ac:dyDescent="0.25">
      <c r="A74" s="437" t="s">
        <v>715</v>
      </c>
      <c r="B74" s="414">
        <v>17.329999999999998</v>
      </c>
      <c r="C74" s="436">
        <v>17.329999999999998</v>
      </c>
      <c r="D74" s="436">
        <v>17.329999999999998</v>
      </c>
      <c r="E74" s="436">
        <v>17.329999999999998</v>
      </c>
      <c r="F74" s="436">
        <v>17.329999999999998</v>
      </c>
      <c r="G74" s="436">
        <v>17.329999999999998</v>
      </c>
      <c r="H74" s="436">
        <v>17.329999999999998</v>
      </c>
      <c r="I74" s="414">
        <v>17.329999999999998</v>
      </c>
      <c r="J74" s="414">
        <v>17.329999999999998</v>
      </c>
      <c r="K74" s="414">
        <v>17.329999999999998</v>
      </c>
      <c r="L74" s="414">
        <v>17.329999999999998</v>
      </c>
      <c r="M74" s="414">
        <v>17.329999999999998</v>
      </c>
      <c r="N74" s="415">
        <f t="shared" si="4"/>
        <v>207.95999999999992</v>
      </c>
    </row>
    <row r="75" spans="1:15" x14ac:dyDescent="0.25">
      <c r="A75" s="437" t="s">
        <v>715</v>
      </c>
      <c r="B75" s="414">
        <v>17.329999999999998</v>
      </c>
      <c r="C75" s="436">
        <v>17.329999999999998</v>
      </c>
      <c r="D75" s="436">
        <v>17.329999999999998</v>
      </c>
      <c r="E75" s="436">
        <v>17.329999999999998</v>
      </c>
      <c r="F75" s="436">
        <v>17.329999999999998</v>
      </c>
      <c r="G75" s="436">
        <v>17.329999999999998</v>
      </c>
      <c r="H75" s="436">
        <v>17.329999999999998</v>
      </c>
      <c r="I75" s="436">
        <v>17.329999999999998</v>
      </c>
      <c r="J75" s="436">
        <v>17.329999999999998</v>
      </c>
      <c r="K75" s="436">
        <v>17.329999999999998</v>
      </c>
      <c r="L75" s="436">
        <v>17.329999999999998</v>
      </c>
      <c r="M75" s="436">
        <v>17.329999999999998</v>
      </c>
      <c r="N75" s="415">
        <f t="shared" si="4"/>
        <v>207.95999999999992</v>
      </c>
    </row>
    <row r="76" spans="1:15" x14ac:dyDescent="0.25">
      <c r="A76" s="437" t="s">
        <v>716</v>
      </c>
      <c r="B76" s="414">
        <v>17.329999999999998</v>
      </c>
      <c r="C76" s="414">
        <v>17.329999999999998</v>
      </c>
      <c r="D76" s="414">
        <v>17.329999999999998</v>
      </c>
      <c r="E76" s="414">
        <v>17.329999999999998</v>
      </c>
      <c r="F76" s="414">
        <v>17.329999999999998</v>
      </c>
      <c r="G76" s="436">
        <v>17.329999999999998</v>
      </c>
      <c r="H76" s="436">
        <v>17.329999999999998</v>
      </c>
      <c r="I76" s="436">
        <v>17.329999999999998</v>
      </c>
      <c r="J76" s="436">
        <v>17.329999999999998</v>
      </c>
      <c r="K76" s="436">
        <v>17.329999999999998</v>
      </c>
      <c r="L76" s="436">
        <v>17.329999999999998</v>
      </c>
      <c r="M76" s="436">
        <v>17.329999999999998</v>
      </c>
      <c r="N76" s="415">
        <f t="shared" si="4"/>
        <v>207.95999999999992</v>
      </c>
    </row>
    <row r="77" spans="1:15" x14ac:dyDescent="0.25">
      <c r="A77" s="437" t="s">
        <v>720</v>
      </c>
      <c r="B77" s="414" t="s">
        <v>56</v>
      </c>
      <c r="C77" s="414" t="s">
        <v>56</v>
      </c>
      <c r="D77" s="414" t="s">
        <v>56</v>
      </c>
      <c r="E77" s="414">
        <v>17.329999999999998</v>
      </c>
      <c r="F77" s="414">
        <v>17.329999999999998</v>
      </c>
      <c r="G77" s="436">
        <v>17.329999999999998</v>
      </c>
      <c r="H77" s="436">
        <v>17.329999999999998</v>
      </c>
      <c r="I77" s="436">
        <v>17.329999999999998</v>
      </c>
      <c r="J77" s="436">
        <v>17.329999999999998</v>
      </c>
      <c r="K77" s="436">
        <v>17.329999999999998</v>
      </c>
      <c r="L77" s="436">
        <v>17.329999999999998</v>
      </c>
      <c r="M77" s="436">
        <v>17.329999999999998</v>
      </c>
      <c r="N77" s="415">
        <f t="shared" si="4"/>
        <v>155.96999999999997</v>
      </c>
    </row>
    <row r="78" spans="1:15" x14ac:dyDescent="0.25">
      <c r="A78" s="437" t="s">
        <v>717</v>
      </c>
      <c r="B78" s="414">
        <v>17.329999999999998</v>
      </c>
      <c r="C78" s="436">
        <v>17.329999999999998</v>
      </c>
      <c r="D78" s="436">
        <v>17.329999999999998</v>
      </c>
      <c r="E78" s="414">
        <v>17.329999999999998</v>
      </c>
      <c r="F78" s="414">
        <v>17.329999999999998</v>
      </c>
      <c r="G78" s="414">
        <v>17.329999999999998</v>
      </c>
      <c r="H78" s="414">
        <v>17.329999999999998</v>
      </c>
      <c r="I78" s="414">
        <v>17.329999999999998</v>
      </c>
      <c r="J78" s="414">
        <v>17.329999999999998</v>
      </c>
      <c r="K78" s="414">
        <v>17.329999999999998</v>
      </c>
      <c r="L78" s="414">
        <v>17.329999999999998</v>
      </c>
      <c r="M78" s="414">
        <v>17.329999999999998</v>
      </c>
      <c r="N78" s="415">
        <f t="shared" si="4"/>
        <v>207.95999999999992</v>
      </c>
    </row>
    <row r="79" spans="1:15" x14ac:dyDescent="0.25">
      <c r="A79" s="437" t="s">
        <v>717</v>
      </c>
      <c r="B79" s="414"/>
      <c r="C79" s="436"/>
      <c r="D79" s="436"/>
      <c r="E79" s="414">
        <v>17.329999999999998</v>
      </c>
      <c r="F79" s="414">
        <v>17.329999999999998</v>
      </c>
      <c r="G79" s="414">
        <v>17.329999999999998</v>
      </c>
      <c r="H79" s="414">
        <v>17.329999999999998</v>
      </c>
      <c r="I79" s="414">
        <v>17.329999999999998</v>
      </c>
      <c r="J79" s="414">
        <v>17.329999999999998</v>
      </c>
      <c r="K79" s="414">
        <v>17.329999999999998</v>
      </c>
      <c r="L79" s="414">
        <v>17.329999999999998</v>
      </c>
      <c r="M79" s="414">
        <v>17.329999999999998</v>
      </c>
      <c r="N79" s="415">
        <f t="shared" si="4"/>
        <v>155.96999999999997</v>
      </c>
    </row>
    <row r="80" spans="1:15" x14ac:dyDescent="0.25">
      <c r="A80" s="437" t="s">
        <v>721</v>
      </c>
      <c r="B80" s="440"/>
      <c r="C80" s="441"/>
      <c r="D80" s="441" t="s">
        <v>508</v>
      </c>
      <c r="E80" s="440" t="s">
        <v>56</v>
      </c>
      <c r="F80" s="440">
        <v>22.18</v>
      </c>
      <c r="G80" s="440">
        <v>22.18</v>
      </c>
      <c r="H80" s="440">
        <v>22.18</v>
      </c>
      <c r="I80" s="440">
        <v>22.18</v>
      </c>
      <c r="J80" s="440">
        <v>22.18</v>
      </c>
      <c r="K80" s="440">
        <v>22.18</v>
      </c>
      <c r="L80" s="440">
        <v>22.18</v>
      </c>
      <c r="M80" s="440">
        <v>22.18</v>
      </c>
      <c r="N80" s="442">
        <f t="shared" si="4"/>
        <v>177.44000000000003</v>
      </c>
    </row>
    <row r="81" spans="1:14" x14ac:dyDescent="0.25">
      <c r="A81" s="437" t="s">
        <v>722</v>
      </c>
      <c r="B81" s="440"/>
      <c r="C81" s="441"/>
      <c r="D81" s="441" t="s">
        <v>56</v>
      </c>
      <c r="E81" s="440" t="s">
        <v>56</v>
      </c>
      <c r="F81" s="440">
        <v>22.18</v>
      </c>
      <c r="G81" s="440">
        <v>22.18</v>
      </c>
      <c r="H81" s="440">
        <v>22.18</v>
      </c>
      <c r="I81" s="440">
        <v>22.18</v>
      </c>
      <c r="J81" s="440">
        <v>22.18</v>
      </c>
      <c r="K81" s="440">
        <v>22.18</v>
      </c>
      <c r="L81" s="440">
        <v>22.18</v>
      </c>
      <c r="M81" s="440">
        <v>22.18</v>
      </c>
      <c r="N81" s="442">
        <f t="shared" si="4"/>
        <v>177.44000000000003</v>
      </c>
    </row>
    <row r="82" spans="1:14" x14ac:dyDescent="0.25">
      <c r="A82" s="437" t="s">
        <v>723</v>
      </c>
      <c r="B82" s="440">
        <v>25.66</v>
      </c>
      <c r="C82" s="441">
        <v>25.66</v>
      </c>
      <c r="D82" s="441">
        <v>25.66</v>
      </c>
      <c r="E82" s="440">
        <v>25.66</v>
      </c>
      <c r="F82" s="440">
        <v>25.66</v>
      </c>
      <c r="G82" s="440">
        <v>25.66</v>
      </c>
      <c r="H82" s="440">
        <v>25.66</v>
      </c>
      <c r="I82" s="440">
        <v>25.66</v>
      </c>
      <c r="J82" s="440">
        <v>25.66</v>
      </c>
      <c r="K82" s="440">
        <v>25.66</v>
      </c>
      <c r="L82" s="440">
        <v>25.66</v>
      </c>
      <c r="M82" s="440">
        <v>25.66</v>
      </c>
      <c r="N82" s="442">
        <f t="shared" si="4"/>
        <v>307.92000000000007</v>
      </c>
    </row>
    <row r="83" spans="1:14" x14ac:dyDescent="0.25">
      <c r="A83" s="437" t="s">
        <v>724</v>
      </c>
      <c r="B83" s="443">
        <v>13</v>
      </c>
      <c r="C83" s="444">
        <v>13</v>
      </c>
      <c r="D83" s="444">
        <v>13</v>
      </c>
      <c r="E83" s="443">
        <v>13</v>
      </c>
      <c r="F83" s="443">
        <v>13</v>
      </c>
      <c r="G83" s="443">
        <v>13</v>
      </c>
      <c r="H83" s="443">
        <v>13</v>
      </c>
      <c r="I83" s="443">
        <v>13</v>
      </c>
      <c r="J83" s="443">
        <v>13</v>
      </c>
      <c r="K83" s="443">
        <v>13</v>
      </c>
      <c r="L83" s="443">
        <v>13</v>
      </c>
      <c r="M83" s="443">
        <v>13</v>
      </c>
      <c r="N83" s="445">
        <f t="shared" si="4"/>
        <v>156</v>
      </c>
    </row>
    <row r="84" spans="1:14" x14ac:dyDescent="0.25">
      <c r="A84" s="437" t="s">
        <v>718</v>
      </c>
      <c r="B84" s="414">
        <v>8.5</v>
      </c>
      <c r="C84" s="414">
        <v>8.5</v>
      </c>
      <c r="D84" s="414">
        <v>8.5</v>
      </c>
      <c r="E84" s="414">
        <v>8.5</v>
      </c>
      <c r="F84" s="414">
        <v>8.5</v>
      </c>
      <c r="G84" s="414">
        <v>8.5</v>
      </c>
      <c r="H84" s="414">
        <v>8.5</v>
      </c>
      <c r="I84" s="414">
        <v>8.5</v>
      </c>
      <c r="J84" s="414">
        <v>8.5</v>
      </c>
      <c r="K84" s="414">
        <v>8.5</v>
      </c>
      <c r="L84" s="414">
        <v>8.5</v>
      </c>
      <c r="M84" s="414">
        <v>8.5</v>
      </c>
      <c r="N84" s="415">
        <f t="shared" si="4"/>
        <v>102</v>
      </c>
    </row>
    <row r="85" spans="1:14" x14ac:dyDescent="0.25">
      <c r="A85" s="437" t="s">
        <v>718</v>
      </c>
      <c r="B85" s="414">
        <v>8.5</v>
      </c>
      <c r="C85" s="414">
        <v>8.5</v>
      </c>
      <c r="D85" s="414">
        <v>8.5</v>
      </c>
      <c r="E85" s="414">
        <v>8.5</v>
      </c>
      <c r="F85" s="414">
        <v>8.5</v>
      </c>
      <c r="G85" s="414">
        <v>8.5</v>
      </c>
      <c r="H85" s="414">
        <v>8.5</v>
      </c>
      <c r="I85" s="414">
        <v>8.5</v>
      </c>
      <c r="J85" s="414">
        <v>8.5</v>
      </c>
      <c r="K85" s="414">
        <v>8.5</v>
      </c>
      <c r="L85" s="414">
        <v>8.5</v>
      </c>
      <c r="M85" s="414">
        <v>8.5</v>
      </c>
      <c r="N85" s="415">
        <f t="shared" si="4"/>
        <v>102</v>
      </c>
    </row>
    <row r="86" spans="1:14" x14ac:dyDescent="0.25">
      <c r="A86" s="437" t="s">
        <v>718</v>
      </c>
      <c r="B86" s="414">
        <v>8.5</v>
      </c>
      <c r="C86" s="414">
        <v>8.5</v>
      </c>
      <c r="D86" s="414">
        <v>8.5</v>
      </c>
      <c r="E86" s="414">
        <v>8.5</v>
      </c>
      <c r="F86" s="414">
        <v>8.5</v>
      </c>
      <c r="G86" s="414">
        <v>8.5</v>
      </c>
      <c r="H86" s="414">
        <v>8.5</v>
      </c>
      <c r="I86" s="414">
        <v>8.5</v>
      </c>
      <c r="J86" s="414">
        <v>8.5</v>
      </c>
      <c r="K86" s="414">
        <v>8.5</v>
      </c>
      <c r="L86" s="414">
        <v>8.5</v>
      </c>
      <c r="M86" s="414">
        <v>8.5</v>
      </c>
      <c r="N86" s="415">
        <f t="shared" si="4"/>
        <v>102</v>
      </c>
    </row>
    <row r="87" spans="1:14" x14ac:dyDescent="0.25">
      <c r="A87" s="437" t="s">
        <v>718</v>
      </c>
      <c r="B87" s="414">
        <v>8.5</v>
      </c>
      <c r="C87" s="414">
        <v>8.5</v>
      </c>
      <c r="D87" s="414">
        <v>8.5</v>
      </c>
      <c r="E87" s="414">
        <v>8.5</v>
      </c>
      <c r="F87" s="414">
        <v>8.5</v>
      </c>
      <c r="G87" s="414">
        <v>8.5</v>
      </c>
      <c r="H87" s="414">
        <v>8.5</v>
      </c>
      <c r="I87" s="414">
        <v>8.5</v>
      </c>
      <c r="J87" s="414">
        <v>8.5</v>
      </c>
      <c r="K87" s="414">
        <v>8.5</v>
      </c>
      <c r="L87" s="414">
        <v>8.5</v>
      </c>
      <c r="M87" s="414">
        <v>8.5</v>
      </c>
      <c r="N87" s="415">
        <f t="shared" si="4"/>
        <v>102</v>
      </c>
    </row>
    <row r="88" spans="1:14" x14ac:dyDescent="0.25">
      <c r="A88" s="437" t="s">
        <v>718</v>
      </c>
      <c r="B88" s="414">
        <v>8.5</v>
      </c>
      <c r="C88" s="414">
        <v>8.5</v>
      </c>
      <c r="D88" s="414">
        <v>8.5</v>
      </c>
      <c r="E88" s="414">
        <v>8.5</v>
      </c>
      <c r="F88" s="414">
        <v>8.5</v>
      </c>
      <c r="G88" s="414">
        <v>8.5</v>
      </c>
      <c r="H88" s="414">
        <v>8.5</v>
      </c>
      <c r="I88" s="414">
        <v>8.5</v>
      </c>
      <c r="J88" s="414">
        <v>8.5</v>
      </c>
      <c r="K88" s="414">
        <v>8.5</v>
      </c>
      <c r="L88" s="414">
        <v>8.5</v>
      </c>
      <c r="M88" s="414">
        <v>8.5</v>
      </c>
      <c r="N88" s="415">
        <f t="shared" si="4"/>
        <v>102</v>
      </c>
    </row>
    <row r="89" spans="1:14" x14ac:dyDescent="0.25">
      <c r="A89" s="437" t="s">
        <v>718</v>
      </c>
      <c r="B89" s="414">
        <v>8.5</v>
      </c>
      <c r="C89" s="414">
        <v>8.5</v>
      </c>
      <c r="D89" s="414">
        <v>8.5</v>
      </c>
      <c r="E89" s="414">
        <v>8.5</v>
      </c>
      <c r="F89" s="414">
        <v>8.5</v>
      </c>
      <c r="G89" s="414">
        <v>8.5</v>
      </c>
      <c r="H89" s="414">
        <v>8.5</v>
      </c>
      <c r="I89" s="414">
        <v>8.5</v>
      </c>
      <c r="J89" s="414">
        <v>8.5</v>
      </c>
      <c r="K89" s="414">
        <v>8.5</v>
      </c>
      <c r="L89" s="414">
        <v>8.5</v>
      </c>
      <c r="M89" s="414">
        <v>8.5</v>
      </c>
      <c r="N89" s="415">
        <f>SUM(B89:M89)</f>
        <v>102</v>
      </c>
    </row>
    <row r="90" spans="1:14" x14ac:dyDescent="0.25">
      <c r="A90" s="437" t="s">
        <v>718</v>
      </c>
      <c r="B90" s="436" t="s">
        <v>56</v>
      </c>
      <c r="C90" s="414">
        <v>8.5</v>
      </c>
      <c r="D90" s="414">
        <v>8.5</v>
      </c>
      <c r="E90" s="414">
        <v>8.5</v>
      </c>
      <c r="F90" s="414">
        <v>8.5</v>
      </c>
      <c r="G90" s="414">
        <v>8.5</v>
      </c>
      <c r="H90" s="414">
        <v>8.5</v>
      </c>
      <c r="I90" s="414">
        <v>8.5</v>
      </c>
      <c r="J90" s="414">
        <v>8.5</v>
      </c>
      <c r="K90" s="414">
        <v>8.5</v>
      </c>
      <c r="L90" s="414">
        <v>8.5</v>
      </c>
      <c r="M90" s="414">
        <v>8.5</v>
      </c>
      <c r="N90" s="415">
        <f>SUM(B90:M90)</f>
        <v>93.5</v>
      </c>
    </row>
    <row r="91" spans="1:14" x14ac:dyDescent="0.25">
      <c r="A91" s="437" t="s">
        <v>718</v>
      </c>
      <c r="B91" s="436" t="s">
        <v>56</v>
      </c>
      <c r="C91" s="414">
        <v>8.5</v>
      </c>
      <c r="D91" s="414">
        <v>8.5</v>
      </c>
      <c r="E91" s="414">
        <v>8.5</v>
      </c>
      <c r="F91" s="414">
        <v>8.5</v>
      </c>
      <c r="G91" s="414">
        <v>8.5</v>
      </c>
      <c r="H91" s="414">
        <v>8.5</v>
      </c>
      <c r="I91" s="414">
        <v>8.5</v>
      </c>
      <c r="J91" s="414">
        <v>8.5</v>
      </c>
      <c r="K91" s="414">
        <v>8.5</v>
      </c>
      <c r="L91" s="414">
        <v>8.5</v>
      </c>
      <c r="M91" s="414">
        <v>8.5</v>
      </c>
      <c r="N91" s="415">
        <f>SUM(B91:M91)</f>
        <v>93.5</v>
      </c>
    </row>
    <row r="92" spans="1:14" x14ac:dyDescent="0.25">
      <c r="A92" s="437" t="s">
        <v>718</v>
      </c>
      <c r="B92" s="436" t="s">
        <v>508</v>
      </c>
      <c r="C92" s="436" t="s">
        <v>56</v>
      </c>
      <c r="D92" s="414">
        <v>8.5</v>
      </c>
      <c r="E92" s="414">
        <v>8.5</v>
      </c>
      <c r="F92" s="414">
        <v>8.5</v>
      </c>
      <c r="G92" s="414">
        <v>8.5</v>
      </c>
      <c r="H92" s="414">
        <v>8.5</v>
      </c>
      <c r="I92" s="414">
        <v>8.5</v>
      </c>
      <c r="J92" s="414">
        <v>8.5</v>
      </c>
      <c r="K92" s="414">
        <v>8.5</v>
      </c>
      <c r="L92" s="414">
        <v>8.5</v>
      </c>
      <c r="M92" s="414">
        <v>8.5</v>
      </c>
      <c r="N92" s="415">
        <f t="shared" si="4"/>
        <v>85</v>
      </c>
    </row>
    <row r="93" spans="1:14" x14ac:dyDescent="0.25">
      <c r="A93" s="437" t="s">
        <v>718</v>
      </c>
      <c r="B93" s="436" t="s">
        <v>56</v>
      </c>
      <c r="C93" s="436" t="s">
        <v>56</v>
      </c>
      <c r="D93" s="414">
        <v>8.5</v>
      </c>
      <c r="E93" s="414">
        <v>8.5</v>
      </c>
      <c r="F93" s="414">
        <v>8.5</v>
      </c>
      <c r="G93" s="414">
        <v>8.5</v>
      </c>
      <c r="H93" s="414">
        <v>8.5</v>
      </c>
      <c r="I93" s="414">
        <v>8.5</v>
      </c>
      <c r="J93" s="414">
        <v>8.5</v>
      </c>
      <c r="K93" s="414">
        <v>8.5</v>
      </c>
      <c r="L93" s="414">
        <v>8.5</v>
      </c>
      <c r="M93" s="414">
        <v>8.5</v>
      </c>
      <c r="N93" s="415">
        <f t="shared" si="4"/>
        <v>85</v>
      </c>
    </row>
    <row r="94" spans="1:14" x14ac:dyDescent="0.25">
      <c r="A94" s="437" t="s">
        <v>718</v>
      </c>
      <c r="B94" s="441">
        <v>13.33</v>
      </c>
      <c r="C94" s="441">
        <v>13.33</v>
      </c>
      <c r="D94" s="441">
        <v>13.33</v>
      </c>
      <c r="E94" s="440">
        <v>13.33</v>
      </c>
      <c r="F94" s="440">
        <v>13.33</v>
      </c>
      <c r="G94" s="440">
        <v>13.33</v>
      </c>
      <c r="H94" s="440">
        <v>13.33</v>
      </c>
      <c r="I94" s="440">
        <v>13.33</v>
      </c>
      <c r="J94" s="440">
        <v>13.33</v>
      </c>
      <c r="K94" s="440">
        <v>13.33</v>
      </c>
      <c r="L94" s="440">
        <v>13.33</v>
      </c>
      <c r="M94" s="440">
        <v>13.33</v>
      </c>
      <c r="N94" s="442">
        <f t="shared" si="4"/>
        <v>159.96000000000004</v>
      </c>
    </row>
    <row r="95" spans="1:14" x14ac:dyDescent="0.25">
      <c r="A95" s="437" t="s">
        <v>509</v>
      </c>
      <c r="B95" s="414">
        <v>16.670000000000002</v>
      </c>
      <c r="C95" s="414">
        <v>16.670000000000002</v>
      </c>
      <c r="D95" s="414">
        <v>16.670000000000002</v>
      </c>
      <c r="E95" s="414">
        <v>16.670000000000002</v>
      </c>
      <c r="F95" s="414">
        <v>16.670000000000002</v>
      </c>
      <c r="G95" s="414">
        <v>16.670000000000002</v>
      </c>
      <c r="H95" s="414">
        <v>16.670000000000002</v>
      </c>
      <c r="I95" s="414">
        <v>16.670000000000002</v>
      </c>
      <c r="J95" s="414">
        <v>16.670000000000002</v>
      </c>
      <c r="K95" s="414">
        <v>16.670000000000002</v>
      </c>
      <c r="L95" s="414">
        <v>16.670000000000002</v>
      </c>
      <c r="M95" s="414">
        <v>16.670000000000002</v>
      </c>
      <c r="N95" s="415">
        <f t="shared" si="4"/>
        <v>200.04000000000008</v>
      </c>
    </row>
    <row r="96" spans="1:14" x14ac:dyDescent="0.25">
      <c r="A96" s="437" t="s">
        <v>520</v>
      </c>
      <c r="B96" s="414">
        <v>13.33</v>
      </c>
      <c r="C96" s="414">
        <v>13.33</v>
      </c>
      <c r="D96" s="414">
        <v>13.33</v>
      </c>
      <c r="E96" s="414">
        <v>13.33</v>
      </c>
      <c r="F96" s="414">
        <v>13.33</v>
      </c>
      <c r="G96" s="414">
        <v>13.33</v>
      </c>
      <c r="H96" s="414">
        <v>13.33</v>
      </c>
      <c r="I96" s="414">
        <v>13.33</v>
      </c>
      <c r="J96" s="414">
        <v>13.33</v>
      </c>
      <c r="K96" s="414">
        <v>13.33</v>
      </c>
      <c r="L96" s="414">
        <v>13.33</v>
      </c>
      <c r="M96" s="414">
        <v>13.33</v>
      </c>
      <c r="N96" s="415">
        <f t="shared" si="4"/>
        <v>159.96000000000004</v>
      </c>
    </row>
    <row r="97" spans="1:15" x14ac:dyDescent="0.25">
      <c r="A97" s="437" t="s">
        <v>520</v>
      </c>
      <c r="B97" s="414">
        <v>13.33</v>
      </c>
      <c r="C97" s="414">
        <v>13.33</v>
      </c>
      <c r="D97" s="414">
        <v>13.33</v>
      </c>
      <c r="E97" s="414">
        <v>13.33</v>
      </c>
      <c r="F97" s="414">
        <v>13.33</v>
      </c>
      <c r="G97" s="414">
        <v>13.33</v>
      </c>
      <c r="H97" s="414">
        <v>13.33</v>
      </c>
      <c r="I97" s="414">
        <v>13.33</v>
      </c>
      <c r="J97" s="414">
        <v>13.33</v>
      </c>
      <c r="K97" s="414">
        <v>13.33</v>
      </c>
      <c r="L97" s="414">
        <v>13.33</v>
      </c>
      <c r="M97" s="414">
        <v>13.33</v>
      </c>
      <c r="N97" s="415">
        <f t="shared" si="4"/>
        <v>159.96000000000004</v>
      </c>
    </row>
    <row r="98" spans="1:15" x14ac:dyDescent="0.25">
      <c r="B98" s="417"/>
      <c r="C98" s="417"/>
      <c r="D98" s="417"/>
      <c r="E98" s="417"/>
      <c r="F98" s="417"/>
      <c r="G98" s="417"/>
      <c r="H98" s="417"/>
      <c r="I98" s="417"/>
      <c r="J98" s="417"/>
      <c r="K98" s="417"/>
      <c r="L98" s="417"/>
      <c r="M98" s="417"/>
      <c r="O98" s="415">
        <f>SUM(N71:N97)</f>
        <v>4063.42</v>
      </c>
    </row>
    <row r="99" spans="1:15" x14ac:dyDescent="0.25">
      <c r="A99" s="433" t="s">
        <v>510</v>
      </c>
      <c r="B99" s="435">
        <f t="shared" ref="B99:L99" si="5">SUM(B71:B97)</f>
        <v>253.3</v>
      </c>
      <c r="C99" s="435">
        <f t="shared" si="5"/>
        <v>270.29999999999995</v>
      </c>
      <c r="D99" s="435">
        <f t="shared" si="5"/>
        <v>287.29999999999995</v>
      </c>
      <c r="E99" s="435">
        <f t="shared" si="5"/>
        <v>321.95999999999992</v>
      </c>
      <c r="F99" s="435">
        <f t="shared" si="5"/>
        <v>366.31999999999994</v>
      </c>
      <c r="G99" s="435">
        <f t="shared" si="5"/>
        <v>366.31999999999994</v>
      </c>
      <c r="H99" s="435">
        <f t="shared" si="5"/>
        <v>366.31999999999994</v>
      </c>
      <c r="I99" s="435">
        <f t="shared" si="5"/>
        <v>366.31999999999994</v>
      </c>
      <c r="J99" s="435">
        <f t="shared" si="5"/>
        <v>366.31999999999994</v>
      </c>
      <c r="K99" s="435">
        <f t="shared" si="5"/>
        <v>366.31999999999994</v>
      </c>
      <c r="L99" s="435">
        <f t="shared" si="5"/>
        <v>366.31999999999994</v>
      </c>
      <c r="M99" s="435">
        <f>SUM(M71:M97)</f>
        <v>366.31999999999994</v>
      </c>
      <c r="N99" s="435">
        <f>SUM(N71:N97)</f>
        <v>4063.42</v>
      </c>
    </row>
    <row r="102" spans="1:15" x14ac:dyDescent="0.25">
      <c r="A102" s="387" t="s">
        <v>511</v>
      </c>
    </row>
    <row r="103" spans="1:15" x14ac:dyDescent="0.25">
      <c r="A103" s="337" t="s">
        <v>521</v>
      </c>
      <c r="B103" s="414">
        <v>10.33</v>
      </c>
      <c r="C103" s="414">
        <v>10.33</v>
      </c>
      <c r="D103" s="414">
        <v>10.33</v>
      </c>
      <c r="E103" s="414">
        <v>10.33</v>
      </c>
      <c r="F103" s="414">
        <v>10.33</v>
      </c>
      <c r="G103" s="414">
        <v>10.33</v>
      </c>
      <c r="H103" s="414">
        <v>10.33</v>
      </c>
      <c r="I103" s="414">
        <v>10.33</v>
      </c>
      <c r="J103" s="414">
        <v>10.33</v>
      </c>
      <c r="K103" s="414">
        <v>10.33</v>
      </c>
      <c r="L103" s="414">
        <v>10.33</v>
      </c>
      <c r="M103" s="414">
        <v>10.33</v>
      </c>
      <c r="N103" s="415">
        <f t="shared" ref="N103:N116" si="6">SUM(B103:M103)</f>
        <v>123.96</v>
      </c>
    </row>
    <row r="104" spans="1:15" x14ac:dyDescent="0.25">
      <c r="A104" s="437" t="s">
        <v>513</v>
      </c>
      <c r="B104" s="414">
        <v>8.33</v>
      </c>
      <c r="C104" s="414">
        <v>8.33</v>
      </c>
      <c r="D104" s="414">
        <v>8.33</v>
      </c>
      <c r="E104" s="414">
        <v>8.33</v>
      </c>
      <c r="F104" s="414">
        <v>8.33</v>
      </c>
      <c r="G104" s="414">
        <v>8.33</v>
      </c>
      <c r="H104" s="414">
        <v>8.33</v>
      </c>
      <c r="I104" s="414">
        <v>8.33</v>
      </c>
      <c r="J104" s="414">
        <v>8.33</v>
      </c>
      <c r="K104" s="414">
        <v>8.33</v>
      </c>
      <c r="L104" s="414">
        <v>8.33</v>
      </c>
      <c r="M104" s="414">
        <v>8.33</v>
      </c>
      <c r="N104" s="415">
        <f t="shared" si="6"/>
        <v>99.96</v>
      </c>
    </row>
    <row r="105" spans="1:15" x14ac:dyDescent="0.25">
      <c r="A105" s="437" t="s">
        <v>513</v>
      </c>
      <c r="B105" s="414">
        <v>8.33</v>
      </c>
      <c r="C105" s="414">
        <v>8.33</v>
      </c>
      <c r="D105" s="414">
        <v>8.33</v>
      </c>
      <c r="E105" s="414">
        <v>8.33</v>
      </c>
      <c r="F105" s="414">
        <v>8.33</v>
      </c>
      <c r="G105" s="414">
        <v>8.33</v>
      </c>
      <c r="H105" s="414">
        <v>8.33</v>
      </c>
      <c r="I105" s="414">
        <v>8.33</v>
      </c>
      <c r="J105" s="414">
        <v>8.33</v>
      </c>
      <c r="K105" s="414">
        <v>8.33</v>
      </c>
      <c r="L105" s="414">
        <v>8.33</v>
      </c>
      <c r="M105" s="414">
        <v>8.33</v>
      </c>
      <c r="N105" s="415">
        <f t="shared" si="6"/>
        <v>99.96</v>
      </c>
    </row>
    <row r="106" spans="1:15" x14ac:dyDescent="0.25">
      <c r="A106" s="437" t="s">
        <v>513</v>
      </c>
      <c r="B106" s="414">
        <v>8.33</v>
      </c>
      <c r="C106" s="414">
        <v>8.33</v>
      </c>
      <c r="D106" s="414">
        <v>8.33</v>
      </c>
      <c r="E106" s="414">
        <v>8.33</v>
      </c>
      <c r="F106" s="414">
        <v>8.33</v>
      </c>
      <c r="G106" s="414">
        <v>8.33</v>
      </c>
      <c r="H106" s="414">
        <v>8.33</v>
      </c>
      <c r="I106" s="414">
        <v>8.33</v>
      </c>
      <c r="J106" s="414">
        <v>8.33</v>
      </c>
      <c r="K106" s="414">
        <v>8.33</v>
      </c>
      <c r="L106" s="414">
        <v>8.33</v>
      </c>
      <c r="M106" s="414">
        <v>8.33</v>
      </c>
      <c r="N106" s="415">
        <f t="shared" si="6"/>
        <v>99.96</v>
      </c>
    </row>
    <row r="107" spans="1:15" x14ac:dyDescent="0.25">
      <c r="A107" s="437" t="s">
        <v>513</v>
      </c>
      <c r="B107" s="414">
        <v>8.33</v>
      </c>
      <c r="C107" s="414">
        <v>8.33</v>
      </c>
      <c r="D107" s="414">
        <v>8.33</v>
      </c>
      <c r="E107" s="414">
        <v>8.33</v>
      </c>
      <c r="F107" s="414">
        <v>8.33</v>
      </c>
      <c r="G107" s="414">
        <v>8.33</v>
      </c>
      <c r="H107" s="414">
        <v>8.33</v>
      </c>
      <c r="I107" s="414">
        <v>8.33</v>
      </c>
      <c r="J107" s="414">
        <v>8.33</v>
      </c>
      <c r="K107" s="414">
        <v>8.33</v>
      </c>
      <c r="L107" s="414">
        <v>8.33</v>
      </c>
      <c r="M107" s="414">
        <v>8.33</v>
      </c>
      <c r="N107" s="415">
        <f t="shared" si="6"/>
        <v>99.96</v>
      </c>
    </row>
    <row r="108" spans="1:15" x14ac:dyDescent="0.25">
      <c r="A108" s="437" t="s">
        <v>513</v>
      </c>
      <c r="B108" s="414">
        <v>8.33</v>
      </c>
      <c r="C108" s="414">
        <v>8.33</v>
      </c>
      <c r="D108" s="414">
        <v>8.33</v>
      </c>
      <c r="E108" s="414">
        <v>8.33</v>
      </c>
      <c r="F108" s="414">
        <v>8.33</v>
      </c>
      <c r="G108" s="414">
        <v>8.33</v>
      </c>
      <c r="H108" s="414">
        <v>8.33</v>
      </c>
      <c r="I108" s="414">
        <v>8.33</v>
      </c>
      <c r="J108" s="414">
        <v>8.33</v>
      </c>
      <c r="K108" s="414">
        <v>8.33</v>
      </c>
      <c r="L108" s="414">
        <v>8.33</v>
      </c>
      <c r="M108" s="414">
        <v>8.33</v>
      </c>
      <c r="N108" s="415">
        <f t="shared" si="6"/>
        <v>99.96</v>
      </c>
    </row>
    <row r="109" spans="1:15" x14ac:dyDescent="0.25">
      <c r="A109" s="437" t="s">
        <v>513</v>
      </c>
      <c r="B109" s="414">
        <v>8.33</v>
      </c>
      <c r="C109" s="414">
        <v>8.33</v>
      </c>
      <c r="D109" s="414">
        <v>8.33</v>
      </c>
      <c r="E109" s="414">
        <v>8.33</v>
      </c>
      <c r="F109" s="414">
        <v>8.33</v>
      </c>
      <c r="G109" s="414">
        <v>8.33</v>
      </c>
      <c r="H109" s="414">
        <v>8.33</v>
      </c>
      <c r="I109" s="414">
        <v>8.33</v>
      </c>
      <c r="J109" s="414">
        <v>8.33</v>
      </c>
      <c r="K109" s="414">
        <v>8.33</v>
      </c>
      <c r="L109" s="414">
        <v>8.33</v>
      </c>
      <c r="M109" s="414">
        <v>8.33</v>
      </c>
      <c r="N109" s="415">
        <f t="shared" si="6"/>
        <v>99.96</v>
      </c>
    </row>
    <row r="110" spans="1:15" x14ac:dyDescent="0.25">
      <c r="A110" s="437" t="s">
        <v>513</v>
      </c>
      <c r="B110" s="414" t="s">
        <v>56</v>
      </c>
      <c r="C110" s="414" t="s">
        <v>56</v>
      </c>
      <c r="D110" s="414" t="s">
        <v>56</v>
      </c>
      <c r="E110" s="414">
        <v>8.33</v>
      </c>
      <c r="F110" s="414">
        <v>8.33</v>
      </c>
      <c r="G110" s="414">
        <v>8.33</v>
      </c>
      <c r="H110" s="414">
        <v>8.33</v>
      </c>
      <c r="I110" s="414">
        <v>8.33</v>
      </c>
      <c r="J110" s="414">
        <v>8.33</v>
      </c>
      <c r="K110" s="414">
        <v>8.33</v>
      </c>
      <c r="L110" s="414">
        <v>8.33</v>
      </c>
      <c r="M110" s="414">
        <v>8.33</v>
      </c>
      <c r="N110" s="415">
        <f t="shared" si="6"/>
        <v>74.97</v>
      </c>
    </row>
    <row r="111" spans="1:15" x14ac:dyDescent="0.25">
      <c r="A111" s="437" t="s">
        <v>513</v>
      </c>
      <c r="B111" s="414" t="s">
        <v>56</v>
      </c>
      <c r="C111" s="414" t="s">
        <v>56</v>
      </c>
      <c r="D111" s="414" t="s">
        <v>56</v>
      </c>
      <c r="E111" s="414">
        <v>8.33</v>
      </c>
      <c r="F111" s="414">
        <v>8.33</v>
      </c>
      <c r="G111" s="414">
        <v>8.33</v>
      </c>
      <c r="H111" s="414">
        <v>8.33</v>
      </c>
      <c r="I111" s="414">
        <v>8.33</v>
      </c>
      <c r="J111" s="414">
        <v>8.33</v>
      </c>
      <c r="K111" s="414">
        <v>8.33</v>
      </c>
      <c r="L111" s="414">
        <v>8.33</v>
      </c>
      <c r="M111" s="414">
        <v>8.33</v>
      </c>
      <c r="N111" s="415">
        <f t="shared" si="6"/>
        <v>74.97</v>
      </c>
    </row>
    <row r="112" spans="1:15" x14ac:dyDescent="0.25">
      <c r="A112" s="437" t="s">
        <v>725</v>
      </c>
      <c r="B112" s="414">
        <v>8.33</v>
      </c>
      <c r="C112" s="414">
        <v>8.33</v>
      </c>
      <c r="D112" s="414">
        <v>8.33</v>
      </c>
      <c r="E112" s="414">
        <v>8.33</v>
      </c>
      <c r="F112" s="414">
        <v>8.33</v>
      </c>
      <c r="G112" s="414">
        <v>8.33</v>
      </c>
      <c r="H112" s="414">
        <v>8.33</v>
      </c>
      <c r="I112" s="414">
        <v>8.33</v>
      </c>
      <c r="J112" s="414">
        <v>8.33</v>
      </c>
      <c r="K112" s="414">
        <v>8.33</v>
      </c>
      <c r="L112" s="414">
        <v>8.33</v>
      </c>
      <c r="M112" s="414">
        <v>8.33</v>
      </c>
      <c r="N112" s="415">
        <f t="shared" si="6"/>
        <v>99.96</v>
      </c>
    </row>
    <row r="113" spans="1:15" x14ac:dyDescent="0.25">
      <c r="A113" s="437" t="s">
        <v>725</v>
      </c>
      <c r="B113" s="414">
        <v>8.33</v>
      </c>
      <c r="C113" s="414">
        <v>8.33</v>
      </c>
      <c r="D113" s="414">
        <v>8.33</v>
      </c>
      <c r="E113" s="414">
        <v>8.33</v>
      </c>
      <c r="F113" s="414">
        <v>8.33</v>
      </c>
      <c r="G113" s="414">
        <v>8.33</v>
      </c>
      <c r="H113" s="414">
        <v>8.33</v>
      </c>
      <c r="I113" s="414">
        <v>8.33</v>
      </c>
      <c r="J113" s="414">
        <v>8.33</v>
      </c>
      <c r="K113" s="414">
        <v>8.33</v>
      </c>
      <c r="L113" s="414">
        <v>8.33</v>
      </c>
      <c r="M113" s="414">
        <v>8.33</v>
      </c>
      <c r="N113" s="415">
        <f t="shared" si="6"/>
        <v>99.96</v>
      </c>
    </row>
    <row r="114" spans="1:15" x14ac:dyDescent="0.25">
      <c r="A114" s="437" t="s">
        <v>725</v>
      </c>
      <c r="B114" s="414"/>
      <c r="C114" s="414"/>
      <c r="D114" s="414">
        <v>8.33</v>
      </c>
      <c r="E114" s="414">
        <v>8.33</v>
      </c>
      <c r="F114" s="414">
        <v>8.33</v>
      </c>
      <c r="G114" s="414">
        <v>8.33</v>
      </c>
      <c r="H114" s="414">
        <v>8.33</v>
      </c>
      <c r="I114" s="414">
        <v>8.33</v>
      </c>
      <c r="J114" s="414">
        <v>8.33</v>
      </c>
      <c r="K114" s="414">
        <v>8.33</v>
      </c>
      <c r="L114" s="414">
        <v>8.33</v>
      </c>
      <c r="M114" s="414">
        <v>8.33</v>
      </c>
      <c r="N114" s="415">
        <f>SUM(B114:M114)</f>
        <v>83.3</v>
      </c>
    </row>
    <row r="115" spans="1:15" x14ac:dyDescent="0.25">
      <c r="A115" s="437" t="s">
        <v>725</v>
      </c>
      <c r="B115" s="414"/>
      <c r="C115" s="414"/>
      <c r="D115" s="414">
        <v>8.33</v>
      </c>
      <c r="E115" s="414">
        <v>8.33</v>
      </c>
      <c r="F115" s="414">
        <v>8.33</v>
      </c>
      <c r="G115" s="414">
        <v>8.33</v>
      </c>
      <c r="H115" s="414">
        <v>8.33</v>
      </c>
      <c r="I115" s="414">
        <v>8.33</v>
      </c>
      <c r="J115" s="414">
        <v>8.33</v>
      </c>
      <c r="K115" s="414">
        <v>8.33</v>
      </c>
      <c r="L115" s="414">
        <v>8.33</v>
      </c>
      <c r="M115" s="414">
        <v>8.33</v>
      </c>
      <c r="N115" s="415">
        <f>SUM(B115:M115)</f>
        <v>83.3</v>
      </c>
    </row>
    <row r="116" spans="1:15" x14ac:dyDescent="0.25">
      <c r="A116" s="437" t="s">
        <v>725</v>
      </c>
      <c r="B116" s="414"/>
      <c r="C116" s="414"/>
      <c r="D116" s="436" t="s">
        <v>56</v>
      </c>
      <c r="E116" s="436">
        <v>8.33</v>
      </c>
      <c r="F116" s="414">
        <v>8.33</v>
      </c>
      <c r="G116" s="414">
        <v>8.33</v>
      </c>
      <c r="H116" s="414">
        <v>8.33</v>
      </c>
      <c r="I116" s="414">
        <v>8.33</v>
      </c>
      <c r="J116" s="414">
        <v>8.33</v>
      </c>
      <c r="K116" s="414">
        <v>8.33</v>
      </c>
      <c r="L116" s="414">
        <v>8.33</v>
      </c>
      <c r="M116" s="414">
        <v>8.33</v>
      </c>
      <c r="N116" s="415">
        <f t="shared" si="6"/>
        <v>74.97</v>
      </c>
    </row>
    <row r="117" spans="1:15" x14ac:dyDescent="0.25">
      <c r="B117" s="417"/>
      <c r="C117" s="417"/>
      <c r="D117" s="417"/>
      <c r="E117" s="417"/>
      <c r="F117" s="417"/>
      <c r="G117" s="417"/>
      <c r="H117" s="417"/>
      <c r="I117" s="438" t="s">
        <v>56</v>
      </c>
      <c r="J117" s="417"/>
      <c r="K117" s="417"/>
      <c r="L117" s="417"/>
      <c r="M117" s="417"/>
      <c r="O117" s="415">
        <f>SUM(N103:N116)</f>
        <v>1315.15</v>
      </c>
    </row>
    <row r="118" spans="1:15" x14ac:dyDescent="0.25">
      <c r="A118" s="433" t="s">
        <v>514</v>
      </c>
      <c r="B118" s="435">
        <f t="shared" ref="B118:N118" si="7">SUM(B103:B116)</f>
        <v>76.97</v>
      </c>
      <c r="C118" s="435">
        <f t="shared" si="7"/>
        <v>76.97</v>
      </c>
      <c r="D118" s="435">
        <f t="shared" si="7"/>
        <v>93.63</v>
      </c>
      <c r="E118" s="435">
        <f t="shared" si="7"/>
        <v>118.61999999999999</v>
      </c>
      <c r="F118" s="435">
        <f t="shared" si="7"/>
        <v>118.61999999999999</v>
      </c>
      <c r="G118" s="435">
        <f t="shared" si="7"/>
        <v>118.61999999999999</v>
      </c>
      <c r="H118" s="435">
        <f t="shared" si="7"/>
        <v>118.61999999999999</v>
      </c>
      <c r="I118" s="435">
        <f t="shared" si="7"/>
        <v>118.61999999999999</v>
      </c>
      <c r="J118" s="435">
        <f t="shared" si="7"/>
        <v>118.61999999999999</v>
      </c>
      <c r="K118" s="435">
        <f t="shared" si="7"/>
        <v>118.61999999999999</v>
      </c>
      <c r="L118" s="435">
        <f t="shared" si="7"/>
        <v>118.61999999999999</v>
      </c>
      <c r="M118" s="435">
        <f t="shared" si="7"/>
        <v>118.61999999999999</v>
      </c>
      <c r="N118" s="435">
        <f t="shared" si="7"/>
        <v>1315.15</v>
      </c>
    </row>
    <row r="121" spans="1:15" x14ac:dyDescent="0.25">
      <c r="A121" s="387" t="s">
        <v>515</v>
      </c>
    </row>
    <row r="122" spans="1:15" x14ac:dyDescent="0.25">
      <c r="A122" s="337" t="s">
        <v>516</v>
      </c>
      <c r="B122" s="436">
        <v>4.75</v>
      </c>
      <c r="C122" s="436">
        <v>4.75</v>
      </c>
      <c r="D122" s="436">
        <v>4.75</v>
      </c>
      <c r="E122" s="436">
        <v>4.75</v>
      </c>
      <c r="F122" s="436">
        <v>4.75</v>
      </c>
      <c r="G122" s="436">
        <v>4.75</v>
      </c>
      <c r="H122" s="436">
        <v>4.75</v>
      </c>
      <c r="I122" s="436">
        <v>4.75</v>
      </c>
      <c r="J122" s="436">
        <v>4.75</v>
      </c>
      <c r="K122" s="436">
        <v>4.75</v>
      </c>
      <c r="L122" s="436">
        <v>4.75</v>
      </c>
      <c r="M122" s="436">
        <v>4.75</v>
      </c>
      <c r="N122" s="415">
        <f>SUM(B122:M122)</f>
        <v>57</v>
      </c>
    </row>
    <row r="123" spans="1:15" x14ac:dyDescent="0.25">
      <c r="A123" s="337" t="s">
        <v>522</v>
      </c>
      <c r="B123" s="436">
        <v>4.17</v>
      </c>
      <c r="C123" s="436">
        <v>4.17</v>
      </c>
      <c r="D123" s="436">
        <v>4.17</v>
      </c>
      <c r="E123" s="436">
        <v>4.17</v>
      </c>
      <c r="F123" s="436">
        <v>4.17</v>
      </c>
      <c r="G123" s="436">
        <v>4.17</v>
      </c>
      <c r="H123" s="436">
        <v>4.17</v>
      </c>
      <c r="I123" s="436">
        <v>4.17</v>
      </c>
      <c r="J123" s="436">
        <v>4.17</v>
      </c>
      <c r="K123" s="436">
        <v>4.17</v>
      </c>
      <c r="L123" s="436">
        <v>4.17</v>
      </c>
      <c r="M123" s="436">
        <v>4.17</v>
      </c>
      <c r="N123" s="415">
        <f>SUM(B123:M123)</f>
        <v>50.040000000000013</v>
      </c>
    </row>
    <row r="124" spans="1:15" x14ac:dyDescent="0.25">
      <c r="A124" s="337" t="s">
        <v>522</v>
      </c>
      <c r="B124" s="436">
        <v>4.17</v>
      </c>
      <c r="C124" s="436">
        <v>4.17</v>
      </c>
      <c r="D124" s="436">
        <v>4.17</v>
      </c>
      <c r="E124" s="436">
        <v>4.17</v>
      </c>
      <c r="F124" s="436">
        <v>4.17</v>
      </c>
      <c r="G124" s="436">
        <v>4.17</v>
      </c>
      <c r="H124" s="436">
        <v>4.17</v>
      </c>
      <c r="I124" s="436">
        <v>4.17</v>
      </c>
      <c r="J124" s="436">
        <v>4.17</v>
      </c>
      <c r="K124" s="436">
        <v>4.17</v>
      </c>
      <c r="L124" s="436">
        <v>4.17</v>
      </c>
      <c r="M124" s="436">
        <v>4.17</v>
      </c>
      <c r="N124" s="415">
        <f>SUM(B124:M124)</f>
        <v>50.040000000000013</v>
      </c>
    </row>
    <row r="125" spans="1:15" x14ac:dyDescent="0.25">
      <c r="A125" s="337" t="s">
        <v>522</v>
      </c>
      <c r="B125" s="436">
        <v>0</v>
      </c>
      <c r="C125" s="436">
        <v>0</v>
      </c>
      <c r="D125" s="436">
        <v>0</v>
      </c>
      <c r="E125" s="436">
        <v>4.17</v>
      </c>
      <c r="F125" s="436">
        <v>4.17</v>
      </c>
      <c r="G125" s="436">
        <v>4.17</v>
      </c>
      <c r="H125" s="436">
        <v>4.17</v>
      </c>
      <c r="I125" s="436">
        <v>4.17</v>
      </c>
      <c r="J125" s="436">
        <v>4.17</v>
      </c>
      <c r="K125" s="436">
        <v>4.17</v>
      </c>
      <c r="L125" s="436">
        <v>4.17</v>
      </c>
      <c r="M125" s="436">
        <v>4.17</v>
      </c>
      <c r="N125" s="415">
        <f>SUM(B125:M125)</f>
        <v>37.530000000000008</v>
      </c>
    </row>
    <row r="126" spans="1:15" x14ac:dyDescent="0.25">
      <c r="A126" s="337" t="s">
        <v>522</v>
      </c>
      <c r="B126" s="436">
        <v>0</v>
      </c>
      <c r="C126" s="436">
        <v>0</v>
      </c>
      <c r="D126" s="436">
        <v>0</v>
      </c>
      <c r="E126" s="436">
        <v>0</v>
      </c>
      <c r="F126" s="436">
        <v>0</v>
      </c>
      <c r="G126" s="436">
        <v>0</v>
      </c>
      <c r="H126" s="436">
        <v>4.17</v>
      </c>
      <c r="I126" s="436">
        <v>4.17</v>
      </c>
      <c r="J126" s="436">
        <v>4.17</v>
      </c>
      <c r="K126" s="436">
        <v>4.17</v>
      </c>
      <c r="L126" s="436">
        <v>4.17</v>
      </c>
      <c r="M126" s="436">
        <v>4.17</v>
      </c>
      <c r="N126" s="415">
        <f>SUM(B126:M126)</f>
        <v>25.020000000000003</v>
      </c>
    </row>
    <row r="127" spans="1:15" x14ac:dyDescent="0.25">
      <c r="B127" s="417"/>
      <c r="C127" s="417"/>
      <c r="D127" s="417"/>
      <c r="E127" s="417"/>
      <c r="F127" s="417"/>
      <c r="G127" s="417"/>
      <c r="H127" s="417"/>
      <c r="I127" s="438" t="s">
        <v>56</v>
      </c>
      <c r="J127" s="417"/>
      <c r="K127" s="417"/>
      <c r="L127" s="417"/>
      <c r="M127" s="417"/>
      <c r="O127" s="415">
        <f>SUM(N122:N126)</f>
        <v>219.63000000000005</v>
      </c>
    </row>
    <row r="128" spans="1:15" x14ac:dyDescent="0.25">
      <c r="A128" s="433" t="s">
        <v>517</v>
      </c>
      <c r="B128" s="435">
        <f>SUM(B122:B126)</f>
        <v>13.09</v>
      </c>
      <c r="C128" s="435">
        <f t="shared" ref="C128:N128" si="8">SUM(C122:C126)</f>
        <v>13.09</v>
      </c>
      <c r="D128" s="435">
        <f t="shared" si="8"/>
        <v>13.09</v>
      </c>
      <c r="E128" s="435">
        <f t="shared" si="8"/>
        <v>17.259999999999998</v>
      </c>
      <c r="F128" s="435">
        <f t="shared" si="8"/>
        <v>17.259999999999998</v>
      </c>
      <c r="G128" s="435">
        <f t="shared" si="8"/>
        <v>17.259999999999998</v>
      </c>
      <c r="H128" s="435">
        <f t="shared" si="8"/>
        <v>21.43</v>
      </c>
      <c r="I128" s="435">
        <f t="shared" si="8"/>
        <v>21.43</v>
      </c>
      <c r="J128" s="435">
        <f t="shared" si="8"/>
        <v>21.43</v>
      </c>
      <c r="K128" s="435">
        <f t="shared" si="8"/>
        <v>21.43</v>
      </c>
      <c r="L128" s="435">
        <f t="shared" si="8"/>
        <v>21.43</v>
      </c>
      <c r="M128" s="435">
        <f t="shared" si="8"/>
        <v>21.43</v>
      </c>
      <c r="N128" s="435">
        <f t="shared" si="8"/>
        <v>219.63000000000005</v>
      </c>
    </row>
    <row r="129" spans="12:15" ht="13.8" thickBot="1" x14ac:dyDescent="0.3"/>
    <row r="130" spans="12:15" ht="13.8" thickBot="1" x14ac:dyDescent="0.3">
      <c r="L130" s="587" t="s">
        <v>842</v>
      </c>
      <c r="M130" s="587"/>
      <c r="N130" s="587"/>
      <c r="O130" s="439">
        <f>SUM(O127,O117,O98,O66,O9)</f>
        <v>7313.39</v>
      </c>
    </row>
  </sheetData>
  <mergeCells count="3">
    <mergeCell ref="K3:L3"/>
    <mergeCell ref="K4:L4"/>
    <mergeCell ref="L130:N130"/>
  </mergeCells>
  <pageMargins left="0.45" right="0.45" top="0.75" bottom="0.75" header="0.3" footer="0.3"/>
  <pageSetup scale="70" orientation="landscape" r:id="rId1"/>
  <headerFooter>
    <oddHeader>&amp;C&amp;18C Port Solutions, Inc.-Software Div.</oddHeader>
    <oddFooter>&amp;C&amp;A&amp;R&amp;F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workbookViewId="0"/>
  </sheetViews>
  <sheetFormatPr defaultRowHeight="13.2" x14ac:dyDescent="0.25"/>
  <cols>
    <col min="1" max="1" width="47.33203125" style="446" customWidth="1"/>
    <col min="2" max="2" width="45.5546875" style="446" customWidth="1"/>
    <col min="3" max="3" width="64.33203125" style="446" customWidth="1"/>
    <col min="4" max="256" width="9.109375" style="370"/>
    <col min="257" max="257" width="47.33203125" style="370" customWidth="1"/>
    <col min="258" max="258" width="45.5546875" style="370" customWidth="1"/>
    <col min="259" max="259" width="64.33203125" style="370" customWidth="1"/>
    <col min="260" max="512" width="9.109375" style="370"/>
    <col min="513" max="513" width="47.33203125" style="370" customWidth="1"/>
    <col min="514" max="514" width="45.5546875" style="370" customWidth="1"/>
    <col min="515" max="515" width="64.33203125" style="370" customWidth="1"/>
    <col min="516" max="768" width="9.109375" style="370"/>
    <col min="769" max="769" width="47.33203125" style="370" customWidth="1"/>
    <col min="770" max="770" width="45.5546875" style="370" customWidth="1"/>
    <col min="771" max="771" width="64.33203125" style="370" customWidth="1"/>
    <col min="772" max="1024" width="9.109375" style="370"/>
    <col min="1025" max="1025" width="47.33203125" style="370" customWidth="1"/>
    <col min="1026" max="1026" width="45.5546875" style="370" customWidth="1"/>
    <col min="1027" max="1027" width="64.33203125" style="370" customWidth="1"/>
    <col min="1028" max="1280" width="9.109375" style="370"/>
    <col min="1281" max="1281" width="47.33203125" style="370" customWidth="1"/>
    <col min="1282" max="1282" width="45.5546875" style="370" customWidth="1"/>
    <col min="1283" max="1283" width="64.33203125" style="370" customWidth="1"/>
    <col min="1284" max="1536" width="9.109375" style="370"/>
    <col min="1537" max="1537" width="47.33203125" style="370" customWidth="1"/>
    <col min="1538" max="1538" width="45.5546875" style="370" customWidth="1"/>
    <col min="1539" max="1539" width="64.33203125" style="370" customWidth="1"/>
    <col min="1540" max="1792" width="9.109375" style="370"/>
    <col min="1793" max="1793" width="47.33203125" style="370" customWidth="1"/>
    <col min="1794" max="1794" width="45.5546875" style="370" customWidth="1"/>
    <col min="1795" max="1795" width="64.33203125" style="370" customWidth="1"/>
    <col min="1796" max="2048" width="9.109375" style="370"/>
    <col min="2049" max="2049" width="47.33203125" style="370" customWidth="1"/>
    <col min="2050" max="2050" width="45.5546875" style="370" customWidth="1"/>
    <col min="2051" max="2051" width="64.33203125" style="370" customWidth="1"/>
    <col min="2052" max="2304" width="9.109375" style="370"/>
    <col min="2305" max="2305" width="47.33203125" style="370" customWidth="1"/>
    <col min="2306" max="2306" width="45.5546875" style="370" customWidth="1"/>
    <col min="2307" max="2307" width="64.33203125" style="370" customWidth="1"/>
    <col min="2308" max="2560" width="9.109375" style="370"/>
    <col min="2561" max="2561" width="47.33203125" style="370" customWidth="1"/>
    <col min="2562" max="2562" width="45.5546875" style="370" customWidth="1"/>
    <col min="2563" max="2563" width="64.33203125" style="370" customWidth="1"/>
    <col min="2564" max="2816" width="9.109375" style="370"/>
    <col min="2817" max="2817" width="47.33203125" style="370" customWidth="1"/>
    <col min="2818" max="2818" width="45.5546875" style="370" customWidth="1"/>
    <col min="2819" max="2819" width="64.33203125" style="370" customWidth="1"/>
    <col min="2820" max="3072" width="9.109375" style="370"/>
    <col min="3073" max="3073" width="47.33203125" style="370" customWidth="1"/>
    <col min="3074" max="3074" width="45.5546875" style="370" customWidth="1"/>
    <col min="3075" max="3075" width="64.33203125" style="370" customWidth="1"/>
    <col min="3076" max="3328" width="9.109375" style="370"/>
    <col min="3329" max="3329" width="47.33203125" style="370" customWidth="1"/>
    <col min="3330" max="3330" width="45.5546875" style="370" customWidth="1"/>
    <col min="3331" max="3331" width="64.33203125" style="370" customWidth="1"/>
    <col min="3332" max="3584" width="9.109375" style="370"/>
    <col min="3585" max="3585" width="47.33203125" style="370" customWidth="1"/>
    <col min="3586" max="3586" width="45.5546875" style="370" customWidth="1"/>
    <col min="3587" max="3587" width="64.33203125" style="370" customWidth="1"/>
    <col min="3588" max="3840" width="9.109375" style="370"/>
    <col min="3841" max="3841" width="47.33203125" style="370" customWidth="1"/>
    <col min="3842" max="3842" width="45.5546875" style="370" customWidth="1"/>
    <col min="3843" max="3843" width="64.33203125" style="370" customWidth="1"/>
    <col min="3844" max="4096" width="9.109375" style="370"/>
    <col min="4097" max="4097" width="47.33203125" style="370" customWidth="1"/>
    <col min="4098" max="4098" width="45.5546875" style="370" customWidth="1"/>
    <col min="4099" max="4099" width="64.33203125" style="370" customWidth="1"/>
    <col min="4100" max="4352" width="9.109375" style="370"/>
    <col min="4353" max="4353" width="47.33203125" style="370" customWidth="1"/>
    <col min="4354" max="4354" width="45.5546875" style="370" customWidth="1"/>
    <col min="4355" max="4355" width="64.33203125" style="370" customWidth="1"/>
    <col min="4356" max="4608" width="9.109375" style="370"/>
    <col min="4609" max="4609" width="47.33203125" style="370" customWidth="1"/>
    <col min="4610" max="4610" width="45.5546875" style="370" customWidth="1"/>
    <col min="4611" max="4611" width="64.33203125" style="370" customWidth="1"/>
    <col min="4612" max="4864" width="9.109375" style="370"/>
    <col min="4865" max="4865" width="47.33203125" style="370" customWidth="1"/>
    <col min="4866" max="4866" width="45.5546875" style="370" customWidth="1"/>
    <col min="4867" max="4867" width="64.33203125" style="370" customWidth="1"/>
    <col min="4868" max="5120" width="9.109375" style="370"/>
    <col min="5121" max="5121" width="47.33203125" style="370" customWidth="1"/>
    <col min="5122" max="5122" width="45.5546875" style="370" customWidth="1"/>
    <col min="5123" max="5123" width="64.33203125" style="370" customWidth="1"/>
    <col min="5124" max="5376" width="9.109375" style="370"/>
    <col min="5377" max="5377" width="47.33203125" style="370" customWidth="1"/>
    <col min="5378" max="5378" width="45.5546875" style="370" customWidth="1"/>
    <col min="5379" max="5379" width="64.33203125" style="370" customWidth="1"/>
    <col min="5380" max="5632" width="9.109375" style="370"/>
    <col min="5633" max="5633" width="47.33203125" style="370" customWidth="1"/>
    <col min="5634" max="5634" width="45.5546875" style="370" customWidth="1"/>
    <col min="5635" max="5635" width="64.33203125" style="370" customWidth="1"/>
    <col min="5636" max="5888" width="9.109375" style="370"/>
    <col min="5889" max="5889" width="47.33203125" style="370" customWidth="1"/>
    <col min="5890" max="5890" width="45.5546875" style="370" customWidth="1"/>
    <col min="5891" max="5891" width="64.33203125" style="370" customWidth="1"/>
    <col min="5892" max="6144" width="9.109375" style="370"/>
    <col min="6145" max="6145" width="47.33203125" style="370" customWidth="1"/>
    <col min="6146" max="6146" width="45.5546875" style="370" customWidth="1"/>
    <col min="6147" max="6147" width="64.33203125" style="370" customWidth="1"/>
    <col min="6148" max="6400" width="9.109375" style="370"/>
    <col min="6401" max="6401" width="47.33203125" style="370" customWidth="1"/>
    <col min="6402" max="6402" width="45.5546875" style="370" customWidth="1"/>
    <col min="6403" max="6403" width="64.33203125" style="370" customWidth="1"/>
    <col min="6404" max="6656" width="9.109375" style="370"/>
    <col min="6657" max="6657" width="47.33203125" style="370" customWidth="1"/>
    <col min="6658" max="6658" width="45.5546875" style="370" customWidth="1"/>
    <col min="6659" max="6659" width="64.33203125" style="370" customWidth="1"/>
    <col min="6660" max="6912" width="9.109375" style="370"/>
    <col min="6913" max="6913" width="47.33203125" style="370" customWidth="1"/>
    <col min="6914" max="6914" width="45.5546875" style="370" customWidth="1"/>
    <col min="6915" max="6915" width="64.33203125" style="370" customWidth="1"/>
    <col min="6916" max="7168" width="9.109375" style="370"/>
    <col min="7169" max="7169" width="47.33203125" style="370" customWidth="1"/>
    <col min="7170" max="7170" width="45.5546875" style="370" customWidth="1"/>
    <col min="7171" max="7171" width="64.33203125" style="370" customWidth="1"/>
    <col min="7172" max="7424" width="9.109375" style="370"/>
    <col min="7425" max="7425" width="47.33203125" style="370" customWidth="1"/>
    <col min="7426" max="7426" width="45.5546875" style="370" customWidth="1"/>
    <col min="7427" max="7427" width="64.33203125" style="370" customWidth="1"/>
    <col min="7428" max="7680" width="9.109375" style="370"/>
    <col min="7681" max="7681" width="47.33203125" style="370" customWidth="1"/>
    <col min="7682" max="7682" width="45.5546875" style="370" customWidth="1"/>
    <col min="7683" max="7683" width="64.33203125" style="370" customWidth="1"/>
    <col min="7684" max="7936" width="9.109375" style="370"/>
    <col min="7937" max="7937" width="47.33203125" style="370" customWidth="1"/>
    <col min="7938" max="7938" width="45.5546875" style="370" customWidth="1"/>
    <col min="7939" max="7939" width="64.33203125" style="370" customWidth="1"/>
    <col min="7940" max="8192" width="9.109375" style="370"/>
    <col min="8193" max="8193" width="47.33203125" style="370" customWidth="1"/>
    <col min="8194" max="8194" width="45.5546875" style="370" customWidth="1"/>
    <col min="8195" max="8195" width="64.33203125" style="370" customWidth="1"/>
    <col min="8196" max="8448" width="9.109375" style="370"/>
    <col min="8449" max="8449" width="47.33203125" style="370" customWidth="1"/>
    <col min="8450" max="8450" width="45.5546875" style="370" customWidth="1"/>
    <col min="8451" max="8451" width="64.33203125" style="370" customWidth="1"/>
    <col min="8452" max="8704" width="9.109375" style="370"/>
    <col min="8705" max="8705" width="47.33203125" style="370" customWidth="1"/>
    <col min="8706" max="8706" width="45.5546875" style="370" customWidth="1"/>
    <col min="8707" max="8707" width="64.33203125" style="370" customWidth="1"/>
    <col min="8708" max="8960" width="9.109375" style="370"/>
    <col min="8961" max="8961" width="47.33203125" style="370" customWidth="1"/>
    <col min="8962" max="8962" width="45.5546875" style="370" customWidth="1"/>
    <col min="8963" max="8963" width="64.33203125" style="370" customWidth="1"/>
    <col min="8964" max="9216" width="9.109375" style="370"/>
    <col min="9217" max="9217" width="47.33203125" style="370" customWidth="1"/>
    <col min="9218" max="9218" width="45.5546875" style="370" customWidth="1"/>
    <col min="9219" max="9219" width="64.33203125" style="370" customWidth="1"/>
    <col min="9220" max="9472" width="9.109375" style="370"/>
    <col min="9473" max="9473" width="47.33203125" style="370" customWidth="1"/>
    <col min="9474" max="9474" width="45.5546875" style="370" customWidth="1"/>
    <col min="9475" max="9475" width="64.33203125" style="370" customWidth="1"/>
    <col min="9476" max="9728" width="9.109375" style="370"/>
    <col min="9729" max="9729" width="47.33203125" style="370" customWidth="1"/>
    <col min="9730" max="9730" width="45.5546875" style="370" customWidth="1"/>
    <col min="9731" max="9731" width="64.33203125" style="370" customWidth="1"/>
    <col min="9732" max="9984" width="9.109375" style="370"/>
    <col min="9985" max="9985" width="47.33203125" style="370" customWidth="1"/>
    <col min="9986" max="9986" width="45.5546875" style="370" customWidth="1"/>
    <col min="9987" max="9987" width="64.33203125" style="370" customWidth="1"/>
    <col min="9988" max="10240" width="9.109375" style="370"/>
    <col min="10241" max="10241" width="47.33203125" style="370" customWidth="1"/>
    <col min="10242" max="10242" width="45.5546875" style="370" customWidth="1"/>
    <col min="10243" max="10243" width="64.33203125" style="370" customWidth="1"/>
    <col min="10244" max="10496" width="9.109375" style="370"/>
    <col min="10497" max="10497" width="47.33203125" style="370" customWidth="1"/>
    <col min="10498" max="10498" width="45.5546875" style="370" customWidth="1"/>
    <col min="10499" max="10499" width="64.33203125" style="370" customWidth="1"/>
    <col min="10500" max="10752" width="9.109375" style="370"/>
    <col min="10753" max="10753" width="47.33203125" style="370" customWidth="1"/>
    <col min="10754" max="10754" width="45.5546875" style="370" customWidth="1"/>
    <col min="10755" max="10755" width="64.33203125" style="370" customWidth="1"/>
    <col min="10756" max="11008" width="9.109375" style="370"/>
    <col min="11009" max="11009" width="47.33203125" style="370" customWidth="1"/>
    <col min="11010" max="11010" width="45.5546875" style="370" customWidth="1"/>
    <col min="11011" max="11011" width="64.33203125" style="370" customWidth="1"/>
    <col min="11012" max="11264" width="9.109375" style="370"/>
    <col min="11265" max="11265" width="47.33203125" style="370" customWidth="1"/>
    <col min="11266" max="11266" width="45.5546875" style="370" customWidth="1"/>
    <col min="11267" max="11267" width="64.33203125" style="370" customWidth="1"/>
    <col min="11268" max="11520" width="9.109375" style="370"/>
    <col min="11521" max="11521" width="47.33203125" style="370" customWidth="1"/>
    <col min="11522" max="11522" width="45.5546875" style="370" customWidth="1"/>
    <col min="11523" max="11523" width="64.33203125" style="370" customWidth="1"/>
    <col min="11524" max="11776" width="9.109375" style="370"/>
    <col min="11777" max="11777" width="47.33203125" style="370" customWidth="1"/>
    <col min="11778" max="11778" width="45.5546875" style="370" customWidth="1"/>
    <col min="11779" max="11779" width="64.33203125" style="370" customWidth="1"/>
    <col min="11780" max="12032" width="9.109375" style="370"/>
    <col min="12033" max="12033" width="47.33203125" style="370" customWidth="1"/>
    <col min="12034" max="12034" width="45.5546875" style="370" customWidth="1"/>
    <col min="12035" max="12035" width="64.33203125" style="370" customWidth="1"/>
    <col min="12036" max="12288" width="9.109375" style="370"/>
    <col min="12289" max="12289" width="47.33203125" style="370" customWidth="1"/>
    <col min="12290" max="12290" width="45.5546875" style="370" customWidth="1"/>
    <col min="12291" max="12291" width="64.33203125" style="370" customWidth="1"/>
    <col min="12292" max="12544" width="9.109375" style="370"/>
    <col min="12545" max="12545" width="47.33203125" style="370" customWidth="1"/>
    <col min="12546" max="12546" width="45.5546875" style="370" customWidth="1"/>
    <col min="12547" max="12547" width="64.33203125" style="370" customWidth="1"/>
    <col min="12548" max="12800" width="9.109375" style="370"/>
    <col min="12801" max="12801" width="47.33203125" style="370" customWidth="1"/>
    <col min="12802" max="12802" width="45.5546875" style="370" customWidth="1"/>
    <col min="12803" max="12803" width="64.33203125" style="370" customWidth="1"/>
    <col min="12804" max="13056" width="9.109375" style="370"/>
    <col min="13057" max="13057" width="47.33203125" style="370" customWidth="1"/>
    <col min="13058" max="13058" width="45.5546875" style="370" customWidth="1"/>
    <col min="13059" max="13059" width="64.33203125" style="370" customWidth="1"/>
    <col min="13060" max="13312" width="9.109375" style="370"/>
    <col min="13313" max="13313" width="47.33203125" style="370" customWidth="1"/>
    <col min="13314" max="13314" width="45.5546875" style="370" customWidth="1"/>
    <col min="13315" max="13315" width="64.33203125" style="370" customWidth="1"/>
    <col min="13316" max="13568" width="9.109375" style="370"/>
    <col min="13569" max="13569" width="47.33203125" style="370" customWidth="1"/>
    <col min="13570" max="13570" width="45.5546875" style="370" customWidth="1"/>
    <col min="13571" max="13571" width="64.33203125" style="370" customWidth="1"/>
    <col min="13572" max="13824" width="9.109375" style="370"/>
    <col min="13825" max="13825" width="47.33203125" style="370" customWidth="1"/>
    <col min="13826" max="13826" width="45.5546875" style="370" customWidth="1"/>
    <col min="13827" max="13827" width="64.33203125" style="370" customWidth="1"/>
    <col min="13828" max="14080" width="9.109375" style="370"/>
    <col min="14081" max="14081" width="47.33203125" style="370" customWidth="1"/>
    <col min="14082" max="14082" width="45.5546875" style="370" customWidth="1"/>
    <col min="14083" max="14083" width="64.33203125" style="370" customWidth="1"/>
    <col min="14084" max="14336" width="9.109375" style="370"/>
    <col min="14337" max="14337" width="47.33203125" style="370" customWidth="1"/>
    <col min="14338" max="14338" width="45.5546875" style="370" customWidth="1"/>
    <col min="14339" max="14339" width="64.33203125" style="370" customWidth="1"/>
    <col min="14340" max="14592" width="9.109375" style="370"/>
    <col min="14593" max="14593" width="47.33203125" style="370" customWidth="1"/>
    <col min="14594" max="14594" width="45.5546875" style="370" customWidth="1"/>
    <col min="14595" max="14595" width="64.33203125" style="370" customWidth="1"/>
    <col min="14596" max="14848" width="9.109375" style="370"/>
    <col min="14849" max="14849" width="47.33203125" style="370" customWidth="1"/>
    <col min="14850" max="14850" width="45.5546875" style="370" customWidth="1"/>
    <col min="14851" max="14851" width="64.33203125" style="370" customWidth="1"/>
    <col min="14852" max="15104" width="9.109375" style="370"/>
    <col min="15105" max="15105" width="47.33203125" style="370" customWidth="1"/>
    <col min="15106" max="15106" width="45.5546875" style="370" customWidth="1"/>
    <col min="15107" max="15107" width="64.33203125" style="370" customWidth="1"/>
    <col min="15108" max="15360" width="9.109375" style="370"/>
    <col min="15361" max="15361" width="47.33203125" style="370" customWidth="1"/>
    <col min="15362" max="15362" width="45.5546875" style="370" customWidth="1"/>
    <col min="15363" max="15363" width="64.33203125" style="370" customWidth="1"/>
    <col min="15364" max="15616" width="9.109375" style="370"/>
    <col min="15617" max="15617" width="47.33203125" style="370" customWidth="1"/>
    <col min="15618" max="15618" width="45.5546875" style="370" customWidth="1"/>
    <col min="15619" max="15619" width="64.33203125" style="370" customWidth="1"/>
    <col min="15620" max="15872" width="9.109375" style="370"/>
    <col min="15873" max="15873" width="47.33203125" style="370" customWidth="1"/>
    <col min="15874" max="15874" width="45.5546875" style="370" customWidth="1"/>
    <col min="15875" max="15875" width="64.33203125" style="370" customWidth="1"/>
    <col min="15876" max="16128" width="9.109375" style="370"/>
    <col min="16129" max="16129" width="47.33203125" style="370" customWidth="1"/>
    <col min="16130" max="16130" width="45.5546875" style="370" customWidth="1"/>
    <col min="16131" max="16131" width="64.33203125" style="370" customWidth="1"/>
    <col min="16132" max="16384" width="9.109375" style="370"/>
  </cols>
  <sheetData>
    <row r="1" spans="1:3" ht="14.4" x14ac:dyDescent="0.25">
      <c r="B1" s="447" t="s">
        <v>361</v>
      </c>
      <c r="C1" s="447" t="s">
        <v>362</v>
      </c>
    </row>
    <row r="2" spans="1:3" ht="14.4" x14ac:dyDescent="0.25">
      <c r="A2" s="448" t="s">
        <v>363</v>
      </c>
      <c r="B2" s="447" t="s">
        <v>56</v>
      </c>
      <c r="C2" s="447"/>
    </row>
    <row r="3" spans="1:3" x14ac:dyDescent="0.25">
      <c r="A3" s="449" t="s">
        <v>364</v>
      </c>
      <c r="B3" s="450" t="s">
        <v>365</v>
      </c>
      <c r="C3" s="450" t="s">
        <v>366</v>
      </c>
    </row>
    <row r="4" spans="1:3" ht="171.6" x14ac:dyDescent="0.25">
      <c r="A4" s="449" t="s">
        <v>367</v>
      </c>
      <c r="B4" s="450" t="s">
        <v>365</v>
      </c>
      <c r="C4" s="451" t="s">
        <v>368</v>
      </c>
    </row>
    <row r="5" spans="1:3" x14ac:dyDescent="0.25">
      <c r="A5" s="449" t="s">
        <v>369</v>
      </c>
      <c r="B5" s="450" t="s">
        <v>370</v>
      </c>
      <c r="C5" s="450" t="s">
        <v>371</v>
      </c>
    </row>
    <row r="6" spans="1:3" ht="66" x14ac:dyDescent="0.25">
      <c r="A6" s="449" t="s">
        <v>372</v>
      </c>
      <c r="B6" s="450" t="s">
        <v>373</v>
      </c>
      <c r="C6" s="452" t="s">
        <v>374</v>
      </c>
    </row>
    <row r="7" spans="1:3" ht="86.4" x14ac:dyDescent="0.25">
      <c r="A7" s="449" t="s">
        <v>3</v>
      </c>
      <c r="B7" s="450" t="s">
        <v>375</v>
      </c>
      <c r="C7" s="453" t="s">
        <v>376</v>
      </c>
    </row>
    <row r="8" spans="1:3" x14ac:dyDescent="0.25">
      <c r="A8" s="448" t="s">
        <v>377</v>
      </c>
      <c r="B8" s="450"/>
      <c r="C8" s="452"/>
    </row>
    <row r="9" spans="1:3" ht="69" customHeight="1" x14ac:dyDescent="0.25">
      <c r="A9" s="449" t="s">
        <v>378</v>
      </c>
      <c r="B9" s="452" t="s">
        <v>379</v>
      </c>
      <c r="C9" s="452" t="s">
        <v>380</v>
      </c>
    </row>
    <row r="10" spans="1:3" ht="34.5" customHeight="1" x14ac:dyDescent="0.25">
      <c r="A10" s="449" t="s">
        <v>381</v>
      </c>
      <c r="B10" s="452" t="s">
        <v>382</v>
      </c>
      <c r="C10" s="452"/>
    </row>
    <row r="11" spans="1:3" ht="51" customHeight="1" x14ac:dyDescent="0.25">
      <c r="A11" s="449" t="s">
        <v>383</v>
      </c>
      <c r="B11" s="452" t="s">
        <v>384</v>
      </c>
      <c r="C11" s="452"/>
    </row>
    <row r="12" spans="1:3" ht="66" x14ac:dyDescent="0.25">
      <c r="A12" s="449" t="s">
        <v>385</v>
      </c>
      <c r="B12" s="452" t="s">
        <v>386</v>
      </c>
      <c r="C12" s="452"/>
    </row>
    <row r="13" spans="1:3" x14ac:dyDescent="0.25">
      <c r="A13" s="454" t="s">
        <v>387</v>
      </c>
      <c r="B13" s="452"/>
      <c r="C13" s="452"/>
    </row>
    <row r="14" spans="1:3" ht="28.5" customHeight="1" x14ac:dyDescent="0.25">
      <c r="A14" s="449" t="s">
        <v>388</v>
      </c>
      <c r="B14" s="452" t="s">
        <v>389</v>
      </c>
      <c r="C14" s="452"/>
    </row>
    <row r="15" spans="1:3" ht="23.25" customHeight="1" x14ac:dyDescent="0.25">
      <c r="A15" s="449" t="s">
        <v>390</v>
      </c>
      <c r="B15" s="452" t="s">
        <v>391</v>
      </c>
      <c r="C15" s="452"/>
    </row>
    <row r="16" spans="1:3" ht="26.25" customHeight="1" x14ac:dyDescent="0.25">
      <c r="A16" s="449" t="s">
        <v>392</v>
      </c>
      <c r="B16" s="452" t="s">
        <v>393</v>
      </c>
      <c r="C16" s="452" t="s">
        <v>394</v>
      </c>
    </row>
    <row r="17" spans="1:3" ht="39" customHeight="1" x14ac:dyDescent="0.25">
      <c r="A17" s="449" t="s">
        <v>395</v>
      </c>
      <c r="B17" s="452" t="s">
        <v>396</v>
      </c>
      <c r="C17" s="452"/>
    </row>
    <row r="18" spans="1:3" ht="14.25" customHeight="1" x14ac:dyDescent="0.25">
      <c r="A18" s="449" t="s">
        <v>397</v>
      </c>
      <c r="B18" s="452" t="s">
        <v>398</v>
      </c>
      <c r="C18" s="452" t="s">
        <v>399</v>
      </c>
    </row>
    <row r="19" spans="1:3" ht="66" x14ac:dyDescent="0.25">
      <c r="A19" s="449" t="s">
        <v>400</v>
      </c>
      <c r="B19" s="452" t="s">
        <v>401</v>
      </c>
      <c r="C19" s="452"/>
    </row>
    <row r="20" spans="1:3" ht="30.75" customHeight="1" x14ac:dyDescent="0.25">
      <c r="A20" s="449" t="s">
        <v>402</v>
      </c>
      <c r="B20" s="452" t="s">
        <v>403</v>
      </c>
      <c r="C20" s="452"/>
    </row>
    <row r="21" spans="1:3" x14ac:dyDescent="0.25">
      <c r="A21" s="454" t="s">
        <v>260</v>
      </c>
      <c r="B21" s="452"/>
      <c r="C21" s="452"/>
    </row>
    <row r="22" spans="1:3" ht="92.4" x14ac:dyDescent="0.25">
      <c r="A22" s="449" t="s">
        <v>404</v>
      </c>
      <c r="B22" s="452" t="s">
        <v>405</v>
      </c>
      <c r="C22" s="452" t="s">
        <v>406</v>
      </c>
    </row>
    <row r="23" spans="1:3" ht="52.8" x14ac:dyDescent="0.25">
      <c r="A23" s="449" t="s">
        <v>407</v>
      </c>
      <c r="B23" s="452" t="s">
        <v>408</v>
      </c>
      <c r="C23" s="452"/>
    </row>
    <row r="24" spans="1:3" ht="66" x14ac:dyDescent="0.25">
      <c r="A24" s="449" t="s">
        <v>409</v>
      </c>
      <c r="B24" s="455" t="s">
        <v>410</v>
      </c>
      <c r="C24" s="452"/>
    </row>
    <row r="25" spans="1:3" x14ac:dyDescent="0.25">
      <c r="A25" s="449" t="s">
        <v>411</v>
      </c>
      <c r="B25" s="452" t="s">
        <v>412</v>
      </c>
      <c r="C25" s="452"/>
    </row>
    <row r="26" spans="1:3" ht="39" customHeight="1" x14ac:dyDescent="0.25">
      <c r="A26" s="449" t="s">
        <v>413</v>
      </c>
      <c r="B26" s="452" t="s">
        <v>414</v>
      </c>
      <c r="C26" s="452"/>
    </row>
    <row r="27" spans="1:3" x14ac:dyDescent="0.25">
      <c r="A27" s="454" t="s">
        <v>415</v>
      </c>
      <c r="B27" s="452"/>
      <c r="C27" s="452"/>
    </row>
    <row r="28" spans="1:3" ht="18" customHeight="1" x14ac:dyDescent="0.25">
      <c r="A28" s="449" t="s">
        <v>416</v>
      </c>
      <c r="B28" s="452" t="s">
        <v>417</v>
      </c>
      <c r="C28" s="452" t="s">
        <v>418</v>
      </c>
    </row>
    <row r="29" spans="1:3" ht="53.25" customHeight="1" x14ac:dyDescent="0.25">
      <c r="A29" s="449" t="s">
        <v>419</v>
      </c>
      <c r="B29" s="452" t="s">
        <v>420</v>
      </c>
      <c r="C29" s="452"/>
    </row>
    <row r="30" spans="1:3" ht="12" customHeight="1" x14ac:dyDescent="0.25">
      <c r="A30" s="449" t="s">
        <v>421</v>
      </c>
      <c r="B30" s="452"/>
      <c r="C30" s="452"/>
    </row>
    <row r="31" spans="1:3" ht="32.25" customHeight="1" x14ac:dyDescent="0.25">
      <c r="A31" s="449" t="s">
        <v>422</v>
      </c>
      <c r="B31" s="452" t="s">
        <v>423</v>
      </c>
      <c r="C31" s="452"/>
    </row>
    <row r="32" spans="1:3" ht="14.25" customHeight="1" x14ac:dyDescent="0.25">
      <c r="A32" s="449" t="s">
        <v>424</v>
      </c>
      <c r="B32" s="452" t="s">
        <v>425</v>
      </c>
      <c r="C32" s="452"/>
    </row>
    <row r="33" spans="1:3" x14ac:dyDescent="0.25">
      <c r="A33" s="449" t="s">
        <v>1</v>
      </c>
      <c r="B33" s="452"/>
      <c r="C33" s="452"/>
    </row>
    <row r="34" spans="1:3" ht="26.25" customHeight="1" x14ac:dyDescent="0.25">
      <c r="A34" s="449" t="s">
        <v>426</v>
      </c>
      <c r="B34" s="452" t="s">
        <v>427</v>
      </c>
      <c r="C34" s="452"/>
    </row>
    <row r="35" spans="1:3" ht="28.5" customHeight="1" x14ac:dyDescent="0.25">
      <c r="A35" s="449" t="s">
        <v>89</v>
      </c>
      <c r="B35" s="452" t="s">
        <v>428</v>
      </c>
      <c r="C35" s="452"/>
    </row>
  </sheetData>
  <pageMargins left="0.7" right="0.7" top="0.75" bottom="0.75" header="0.3" footer="0.3"/>
  <pageSetup scale="52" orientation="portrait" horizontalDpi="300" verticalDpi="300" r:id="rId1"/>
  <headerFooter>
    <oddHeader>&amp;C&amp;18 C Port Solutions, Inc.-Software Div.</oddHeader>
    <oddFooter>&amp;C&amp;A&amp;R&amp;F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workbookViewId="0"/>
  </sheetViews>
  <sheetFormatPr defaultRowHeight="13.2" x14ac:dyDescent="0.25"/>
  <cols>
    <col min="1" max="1" width="42.88671875" style="370" customWidth="1"/>
    <col min="2" max="13" width="10.33203125" style="370" bestFit="1" customWidth="1"/>
    <col min="14" max="14" width="11.33203125" style="370" bestFit="1" customWidth="1"/>
    <col min="15" max="255" width="9.109375" style="370"/>
    <col min="256" max="256" width="42.88671875" style="370" customWidth="1"/>
    <col min="257" max="511" width="9.109375" style="370"/>
    <col min="512" max="512" width="42.88671875" style="370" customWidth="1"/>
    <col min="513" max="767" width="9.109375" style="370"/>
    <col min="768" max="768" width="42.88671875" style="370" customWidth="1"/>
    <col min="769" max="1023" width="9.109375" style="370"/>
    <col min="1024" max="1024" width="42.88671875" style="370" customWidth="1"/>
    <col min="1025" max="1279" width="9.109375" style="370"/>
    <col min="1280" max="1280" width="42.88671875" style="370" customWidth="1"/>
    <col min="1281" max="1535" width="9.109375" style="370"/>
    <col min="1536" max="1536" width="42.88671875" style="370" customWidth="1"/>
    <col min="1537" max="1791" width="9.109375" style="370"/>
    <col min="1792" max="1792" width="42.88671875" style="370" customWidth="1"/>
    <col min="1793" max="2047" width="9.109375" style="370"/>
    <col min="2048" max="2048" width="42.88671875" style="370" customWidth="1"/>
    <col min="2049" max="2303" width="9.109375" style="370"/>
    <col min="2304" max="2304" width="42.88671875" style="370" customWidth="1"/>
    <col min="2305" max="2559" width="9.109375" style="370"/>
    <col min="2560" max="2560" width="42.88671875" style="370" customWidth="1"/>
    <col min="2561" max="2815" width="9.109375" style="370"/>
    <col min="2816" max="2816" width="42.88671875" style="370" customWidth="1"/>
    <col min="2817" max="3071" width="9.109375" style="370"/>
    <col min="3072" max="3072" width="42.88671875" style="370" customWidth="1"/>
    <col min="3073" max="3327" width="9.109375" style="370"/>
    <col min="3328" max="3328" width="42.88671875" style="370" customWidth="1"/>
    <col min="3329" max="3583" width="9.109375" style="370"/>
    <col min="3584" max="3584" width="42.88671875" style="370" customWidth="1"/>
    <col min="3585" max="3839" width="9.109375" style="370"/>
    <col min="3840" max="3840" width="42.88671875" style="370" customWidth="1"/>
    <col min="3841" max="4095" width="9.109375" style="370"/>
    <col min="4096" max="4096" width="42.88671875" style="370" customWidth="1"/>
    <col min="4097" max="4351" width="9.109375" style="370"/>
    <col min="4352" max="4352" width="42.88671875" style="370" customWidth="1"/>
    <col min="4353" max="4607" width="9.109375" style="370"/>
    <col min="4608" max="4608" width="42.88671875" style="370" customWidth="1"/>
    <col min="4609" max="4863" width="9.109375" style="370"/>
    <col min="4864" max="4864" width="42.88671875" style="370" customWidth="1"/>
    <col min="4865" max="5119" width="9.109375" style="370"/>
    <col min="5120" max="5120" width="42.88671875" style="370" customWidth="1"/>
    <col min="5121" max="5375" width="9.109375" style="370"/>
    <col min="5376" max="5376" width="42.88671875" style="370" customWidth="1"/>
    <col min="5377" max="5631" width="9.109375" style="370"/>
    <col min="5632" max="5632" width="42.88671875" style="370" customWidth="1"/>
    <col min="5633" max="5887" width="9.109375" style="370"/>
    <col min="5888" max="5888" width="42.88671875" style="370" customWidth="1"/>
    <col min="5889" max="6143" width="9.109375" style="370"/>
    <col min="6144" max="6144" width="42.88671875" style="370" customWidth="1"/>
    <col min="6145" max="6399" width="9.109375" style="370"/>
    <col min="6400" max="6400" width="42.88671875" style="370" customWidth="1"/>
    <col min="6401" max="6655" width="9.109375" style="370"/>
    <col min="6656" max="6656" width="42.88671875" style="370" customWidth="1"/>
    <col min="6657" max="6911" width="9.109375" style="370"/>
    <col min="6912" max="6912" width="42.88671875" style="370" customWidth="1"/>
    <col min="6913" max="7167" width="9.109375" style="370"/>
    <col min="7168" max="7168" width="42.88671875" style="370" customWidth="1"/>
    <col min="7169" max="7423" width="9.109375" style="370"/>
    <col min="7424" max="7424" width="42.88671875" style="370" customWidth="1"/>
    <col min="7425" max="7679" width="9.109375" style="370"/>
    <col min="7680" max="7680" width="42.88671875" style="370" customWidth="1"/>
    <col min="7681" max="7935" width="9.109375" style="370"/>
    <col min="7936" max="7936" width="42.88671875" style="370" customWidth="1"/>
    <col min="7937" max="8191" width="9.109375" style="370"/>
    <col min="8192" max="8192" width="42.88671875" style="370" customWidth="1"/>
    <col min="8193" max="8447" width="9.109375" style="370"/>
    <col min="8448" max="8448" width="42.88671875" style="370" customWidth="1"/>
    <col min="8449" max="8703" width="9.109375" style="370"/>
    <col min="8704" max="8704" width="42.88671875" style="370" customWidth="1"/>
    <col min="8705" max="8959" width="9.109375" style="370"/>
    <col min="8960" max="8960" width="42.88671875" style="370" customWidth="1"/>
    <col min="8961" max="9215" width="9.109375" style="370"/>
    <col min="9216" max="9216" width="42.88671875" style="370" customWidth="1"/>
    <col min="9217" max="9471" width="9.109375" style="370"/>
    <col min="9472" max="9472" width="42.88671875" style="370" customWidth="1"/>
    <col min="9473" max="9727" width="9.109375" style="370"/>
    <col min="9728" max="9728" width="42.88671875" style="370" customWidth="1"/>
    <col min="9729" max="9983" width="9.109375" style="370"/>
    <col min="9984" max="9984" width="42.88671875" style="370" customWidth="1"/>
    <col min="9985" max="10239" width="9.109375" style="370"/>
    <col min="10240" max="10240" width="42.88671875" style="370" customWidth="1"/>
    <col min="10241" max="10495" width="9.109375" style="370"/>
    <col min="10496" max="10496" width="42.88671875" style="370" customWidth="1"/>
    <col min="10497" max="10751" width="9.109375" style="370"/>
    <col min="10752" max="10752" width="42.88671875" style="370" customWidth="1"/>
    <col min="10753" max="11007" width="9.109375" style="370"/>
    <col min="11008" max="11008" width="42.88671875" style="370" customWidth="1"/>
    <col min="11009" max="11263" width="9.109375" style="370"/>
    <col min="11264" max="11264" width="42.88671875" style="370" customWidth="1"/>
    <col min="11265" max="11519" width="9.109375" style="370"/>
    <col min="11520" max="11520" width="42.88671875" style="370" customWidth="1"/>
    <col min="11521" max="11775" width="9.109375" style="370"/>
    <col min="11776" max="11776" width="42.88671875" style="370" customWidth="1"/>
    <col min="11777" max="12031" width="9.109375" style="370"/>
    <col min="12032" max="12032" width="42.88671875" style="370" customWidth="1"/>
    <col min="12033" max="12287" width="9.109375" style="370"/>
    <col min="12288" max="12288" width="42.88671875" style="370" customWidth="1"/>
    <col min="12289" max="12543" width="9.109375" style="370"/>
    <col min="12544" max="12544" width="42.88671875" style="370" customWidth="1"/>
    <col min="12545" max="12799" width="9.109375" style="370"/>
    <col min="12800" max="12800" width="42.88671875" style="370" customWidth="1"/>
    <col min="12801" max="13055" width="9.109375" style="370"/>
    <col min="13056" max="13056" width="42.88671875" style="370" customWidth="1"/>
    <col min="13057" max="13311" width="9.109375" style="370"/>
    <col min="13312" max="13312" width="42.88671875" style="370" customWidth="1"/>
    <col min="13313" max="13567" width="9.109375" style="370"/>
    <col min="13568" max="13568" width="42.88671875" style="370" customWidth="1"/>
    <col min="13569" max="13823" width="9.109375" style="370"/>
    <col min="13824" max="13824" width="42.88671875" style="370" customWidth="1"/>
    <col min="13825" max="14079" width="9.109375" style="370"/>
    <col min="14080" max="14080" width="42.88671875" style="370" customWidth="1"/>
    <col min="14081" max="14335" width="9.109375" style="370"/>
    <col min="14336" max="14336" width="42.88671875" style="370" customWidth="1"/>
    <col min="14337" max="14591" width="9.109375" style="370"/>
    <col min="14592" max="14592" width="42.88671875" style="370" customWidth="1"/>
    <col min="14593" max="14847" width="9.109375" style="370"/>
    <col min="14848" max="14848" width="42.88671875" style="370" customWidth="1"/>
    <col min="14849" max="15103" width="9.109375" style="370"/>
    <col min="15104" max="15104" width="42.88671875" style="370" customWidth="1"/>
    <col min="15105" max="15359" width="9.109375" style="370"/>
    <col min="15360" max="15360" width="42.88671875" style="370" customWidth="1"/>
    <col min="15361" max="15615" width="9.109375" style="370"/>
    <col min="15616" max="15616" width="42.88671875" style="370" customWidth="1"/>
    <col min="15617" max="15871" width="9.109375" style="370"/>
    <col min="15872" max="15872" width="42.88671875" style="370" customWidth="1"/>
    <col min="15873" max="16127" width="9.109375" style="370"/>
    <col min="16128" max="16128" width="42.88671875" style="370" customWidth="1"/>
    <col min="16129" max="16384" width="9.109375" style="370"/>
  </cols>
  <sheetData>
    <row r="1" spans="1:14" x14ac:dyDescent="0.25">
      <c r="B1" s="558" t="s">
        <v>459</v>
      </c>
      <c r="C1" s="558" t="s">
        <v>460</v>
      </c>
      <c r="D1" s="558" t="s">
        <v>461</v>
      </c>
      <c r="E1" s="558" t="s">
        <v>476</v>
      </c>
      <c r="F1" s="558" t="s">
        <v>463</v>
      </c>
      <c r="G1" s="558" t="s">
        <v>477</v>
      </c>
      <c r="H1" s="558" t="s">
        <v>478</v>
      </c>
      <c r="I1" s="558" t="s">
        <v>466</v>
      </c>
      <c r="J1" s="558" t="s">
        <v>467</v>
      </c>
      <c r="K1" s="558" t="s">
        <v>468</v>
      </c>
      <c r="L1" s="558" t="s">
        <v>726</v>
      </c>
      <c r="M1" s="558" t="s">
        <v>470</v>
      </c>
      <c r="N1" s="558" t="s">
        <v>10</v>
      </c>
    </row>
    <row r="2" spans="1:14" ht="52.8" x14ac:dyDescent="0.25">
      <c r="A2" s="456" t="s">
        <v>727</v>
      </c>
      <c r="B2" s="29">
        <v>950</v>
      </c>
      <c r="C2" s="29">
        <v>1270</v>
      </c>
      <c r="D2" s="29">
        <v>1510</v>
      </c>
      <c r="E2" s="29">
        <v>1010</v>
      </c>
      <c r="F2" s="29">
        <v>1340</v>
      </c>
      <c r="G2" s="29">
        <v>1490</v>
      </c>
      <c r="H2" s="29">
        <v>920</v>
      </c>
      <c r="I2" s="29">
        <v>1290</v>
      </c>
      <c r="J2" s="29">
        <v>1520</v>
      </c>
      <c r="K2" s="29">
        <v>1110</v>
      </c>
      <c r="L2" s="29">
        <v>1430</v>
      </c>
      <c r="M2" s="29">
        <v>1680</v>
      </c>
      <c r="N2" s="29">
        <f>SUM(B2:M2)</f>
        <v>15520</v>
      </c>
    </row>
    <row r="3" spans="1:14" x14ac:dyDescent="0.25">
      <c r="B3" s="29"/>
      <c r="C3" s="29"/>
      <c r="D3" s="29"/>
      <c r="E3" s="29"/>
      <c r="F3" s="29"/>
      <c r="G3" s="29"/>
      <c r="H3" s="29"/>
      <c r="I3" s="29"/>
      <c r="J3" s="29"/>
      <c r="K3" s="29"/>
      <c r="L3" s="29"/>
      <c r="M3" s="29"/>
      <c r="N3" s="29"/>
    </row>
    <row r="4" spans="1:14" ht="79.2" x14ac:dyDescent="0.25">
      <c r="A4" s="456" t="s">
        <v>728</v>
      </c>
      <c r="B4" s="29">
        <v>1094500</v>
      </c>
      <c r="C4" s="29">
        <v>1094500</v>
      </c>
      <c r="D4" s="29">
        <v>1094500</v>
      </c>
      <c r="E4" s="29">
        <v>1094500</v>
      </c>
      <c r="F4" s="29">
        <v>1094500</v>
      </c>
      <c r="G4" s="29">
        <v>1094500</v>
      </c>
      <c r="H4" s="29">
        <f>G4+200000</f>
        <v>1294500</v>
      </c>
      <c r="I4" s="29">
        <v>1294500</v>
      </c>
      <c r="J4" s="29">
        <v>1294500</v>
      </c>
      <c r="K4" s="29">
        <v>1294500</v>
      </c>
      <c r="L4" s="29">
        <v>1294500</v>
      </c>
      <c r="M4" s="29">
        <v>1294500</v>
      </c>
      <c r="N4" s="29">
        <f>SUM(B4:M4)</f>
        <v>14334000</v>
      </c>
    </row>
    <row r="5" spans="1:14" x14ac:dyDescent="0.25">
      <c r="B5" s="29"/>
      <c r="C5" s="29"/>
      <c r="D5" s="29"/>
      <c r="E5" s="29"/>
      <c r="F5" s="29"/>
      <c r="G5" s="29"/>
      <c r="H5" s="29"/>
      <c r="I5" s="29"/>
      <c r="J5" s="29"/>
      <c r="K5" s="29"/>
      <c r="L5" s="29"/>
      <c r="M5" s="29"/>
      <c r="N5" s="29"/>
    </row>
    <row r="6" spans="1:14" ht="26.4" x14ac:dyDescent="0.25">
      <c r="A6" s="456" t="s">
        <v>729</v>
      </c>
      <c r="B6" s="29">
        <f>0.12*B4</f>
        <v>131340</v>
      </c>
      <c r="C6" s="29">
        <f t="shared" ref="C6:M6" si="0">0.12*C4</f>
        <v>131340</v>
      </c>
      <c r="D6" s="29">
        <f t="shared" si="0"/>
        <v>131340</v>
      </c>
      <c r="E6" s="29">
        <f t="shared" si="0"/>
        <v>131340</v>
      </c>
      <c r="F6" s="29">
        <f t="shared" si="0"/>
        <v>131340</v>
      </c>
      <c r="G6" s="29">
        <f t="shared" si="0"/>
        <v>131340</v>
      </c>
      <c r="H6" s="29">
        <f t="shared" si="0"/>
        <v>155340</v>
      </c>
      <c r="I6" s="29">
        <f t="shared" si="0"/>
        <v>155340</v>
      </c>
      <c r="J6" s="29">
        <f t="shared" si="0"/>
        <v>155340</v>
      </c>
      <c r="K6" s="29">
        <f t="shared" si="0"/>
        <v>155340</v>
      </c>
      <c r="L6" s="29">
        <f t="shared" si="0"/>
        <v>155340</v>
      </c>
      <c r="M6" s="29">
        <f t="shared" si="0"/>
        <v>155340</v>
      </c>
      <c r="N6" s="29">
        <f>SUM(B6:M6)</f>
        <v>1720080</v>
      </c>
    </row>
    <row r="7" spans="1:14" x14ac:dyDescent="0.25">
      <c r="B7" s="29"/>
      <c r="C7" s="29"/>
      <c r="D7" s="29"/>
      <c r="E7" s="29"/>
      <c r="F7" s="29"/>
      <c r="G7" s="29"/>
      <c r="H7" s="29"/>
      <c r="I7" s="29"/>
      <c r="J7" s="29"/>
      <c r="K7" s="29"/>
      <c r="L7" s="29"/>
      <c r="M7" s="29"/>
      <c r="N7" s="29"/>
    </row>
    <row r="8" spans="1:14" ht="105.6" x14ac:dyDescent="0.25">
      <c r="A8" s="456" t="s">
        <v>730</v>
      </c>
      <c r="B8" s="29">
        <v>38700</v>
      </c>
      <c r="C8" s="29">
        <v>38700</v>
      </c>
      <c r="D8" s="29">
        <v>38700</v>
      </c>
      <c r="E8" s="29">
        <v>38700</v>
      </c>
      <c r="F8" s="29">
        <v>38700</v>
      </c>
      <c r="G8" s="29">
        <v>38700</v>
      </c>
      <c r="H8" s="29">
        <v>47300</v>
      </c>
      <c r="I8" s="29">
        <v>47300</v>
      </c>
      <c r="J8" s="29">
        <v>47300</v>
      </c>
      <c r="K8" s="29">
        <v>47300</v>
      </c>
      <c r="L8" s="29">
        <v>47300</v>
      </c>
      <c r="M8" s="29">
        <v>47300</v>
      </c>
      <c r="N8" s="29">
        <f>SUM(B8:M8)</f>
        <v>516000</v>
      </c>
    </row>
  </sheetData>
  <pageMargins left="0.45" right="0.45" top="0.75" bottom="0.75" header="0.3" footer="0.3"/>
  <pageSetup scale="74" orientation="landscape" horizontalDpi="300" verticalDpi="300" r:id="rId1"/>
  <headerFooter>
    <oddHeader>&amp;C&amp;18C Port Solutions, Inc.-Software Div.</oddHeader>
    <oddFooter>&amp;C&amp;A&amp;R&amp;F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14</vt:i4>
      </vt:variant>
    </vt:vector>
  </HeadingPairs>
  <TitlesOfParts>
    <vt:vector size="40" baseType="lpstr">
      <vt:lpstr>Variables and Assumptions</vt:lpstr>
      <vt:lpstr>Snapshot-Consolidated</vt:lpstr>
      <vt:lpstr>Snapshot-Hardware </vt:lpstr>
      <vt:lpstr>Financials-Hardware</vt:lpstr>
      <vt:lpstr>Sale Revenue</vt:lpstr>
      <vt:lpstr>Contracts Signed</vt:lpstr>
      <vt:lpstr>Sales Quota Summary</vt:lpstr>
      <vt:lpstr>Sales Quota Detail</vt:lpstr>
      <vt:lpstr>Support &amp; Services</vt:lpstr>
      <vt:lpstr>Operating Exp</vt:lpstr>
      <vt:lpstr>Headcount</vt:lpstr>
      <vt:lpstr>Sales Headcount</vt:lpstr>
      <vt:lpstr>Capital Budget</vt:lpstr>
      <vt:lpstr>Snapshot-Software</vt:lpstr>
      <vt:lpstr>Financials-Software</vt:lpstr>
      <vt:lpstr>Operating Exp-Software</vt:lpstr>
      <vt:lpstr>Headcount-Software</vt:lpstr>
      <vt:lpstr>Software Bonus &amp; Commissions</vt:lpstr>
      <vt:lpstr>2011-Worksheet</vt:lpstr>
      <vt:lpstr>2012-Worksheet</vt:lpstr>
      <vt:lpstr>2013-Worksheet</vt:lpstr>
      <vt:lpstr>2011 FTE Details</vt:lpstr>
      <vt:lpstr>2012 FTE Details</vt:lpstr>
      <vt:lpstr>2013 FTE Details </vt:lpstr>
      <vt:lpstr>2011 &amp; 2012 Background</vt:lpstr>
      <vt:lpstr>2013 Background</vt:lpstr>
      <vt:lpstr>'Financials-Hardware'!Print_Area</vt:lpstr>
      <vt:lpstr>'Sale Revenue'!Print_Area</vt:lpstr>
      <vt:lpstr>'2011 FTE Details'!Print_Titles</vt:lpstr>
      <vt:lpstr>'2012 FTE Details'!Print_Titles</vt:lpstr>
      <vt:lpstr>'2013 FTE Details '!Print_Titles</vt:lpstr>
      <vt:lpstr>'Contracts Signed'!Print_Titles</vt:lpstr>
      <vt:lpstr>'Financials-Hardware'!Print_Titles</vt:lpstr>
      <vt:lpstr>'Financials-Software'!Print_Titles</vt:lpstr>
      <vt:lpstr>Headcount!Print_Titles</vt:lpstr>
      <vt:lpstr>'Headcount-Software'!Print_Titles</vt:lpstr>
      <vt:lpstr>'Operating Exp'!Print_Titles</vt:lpstr>
      <vt:lpstr>'Operating Exp-Software'!Print_Titles</vt:lpstr>
      <vt:lpstr>'Sale Revenue'!Print_Titles</vt:lpstr>
      <vt:lpstr>'Support &amp; Services'!Print_Titles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Touchsmart1</cp:lastModifiedBy>
  <cp:lastPrinted>2010-09-30T14:47:14Z</cp:lastPrinted>
  <dcterms:created xsi:type="dcterms:W3CDTF">2009-06-16T15:54:47Z</dcterms:created>
  <dcterms:modified xsi:type="dcterms:W3CDTF">2010-10-13T16:54:39Z</dcterms:modified>
</cp:coreProperties>
</file>