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docs.live.net/4282312fb531905b/Documents/"/>
    </mc:Choice>
  </mc:AlternateContent>
  <xr:revisionPtr revIDLastSave="0" documentId="8_{D47AB65F-77DF-47ED-9662-77090D87367F}" xr6:coauthVersionLast="47" xr6:coauthVersionMax="47" xr10:uidLastSave="{00000000-0000-0000-0000-000000000000}"/>
  <bookViews>
    <workbookView xWindow="-110" yWindow="-110" windowWidth="25820" windowHeight="15500" tabRatio="861" firstSheet="2" activeTab="10" xr2:uid="{00000000-000D-0000-FFFF-FFFF00000000}"/>
  </bookViews>
  <sheets>
    <sheet name="Personal Budget" sheetId="17" r:id="rId1"/>
    <sheet name="Instructions for this template" sheetId="20" r:id="rId2"/>
    <sheet name="Sales Projections " sheetId="10" r:id="rId3"/>
    <sheet name="Cashflow" sheetId="3" r:id="rId4"/>
    <sheet name="3 yr. Cashflow" sheetId="1" r:id="rId5"/>
    <sheet name=" 3 year Income Statement" sheetId="4" r:id="rId6"/>
    <sheet name="DSCR" sheetId="22" r:id="rId7"/>
    <sheet name="Pro-Forma Balance" sheetId="5" r:id="rId8"/>
    <sheet name="Source &amp; Use Statement" sheetId="9" r:id="rId9"/>
    <sheet name="Charts" sheetId="2" r:id="rId10"/>
    <sheet name="Assumptions" sheetId="14" r:id="rId11"/>
    <sheet name="Personal Financial" sheetId="6" r:id="rId12"/>
    <sheet name="Loan Payment &amp; Amortization" sheetId="7" r:id="rId13"/>
    <sheet name="Break Even" sheetId="19" r:id="rId14"/>
    <sheet name="Accounts Receivable" sheetId="23" r:id="rId15"/>
    <sheet name="Module3" sheetId="8" state="veryHidden" r:id="rId16"/>
  </sheets>
  <definedNames>
    <definedName name="Annual_interest_rate">'Loan Payment &amp; Amortization'!$C$8</definedName>
    <definedName name="Beg.Bal">IF('Loan Payment &amp; Amortization'!XFC1&lt;&gt;"",'Loan Payment &amp; Amortization'!D1048576,"")</definedName>
    <definedName name="Calculated_payment">'Loan Payment &amp; Amortization'!$C$14</definedName>
    <definedName name="Cum.Interest">IF('Loan Payment &amp; Amortization'!XEY1&lt;&gt;"",'Loan Payment &amp; Amortization'!A1048576+'Loan Payment &amp; Amortization'!XFB1,"")</definedName>
    <definedName name="Ending.Balance">IF('Loan Payment &amp; Amortization'!XEZ1&lt;&gt;"",'Loan Payment &amp; Amortization'!XFB1-'Loan Payment &amp; Amortization'!XFD1,"")</definedName>
    <definedName name="Entered_payment">'Loan Payment &amp; Amortization'!$C$13</definedName>
    <definedName name="First_payment_due">'Loan Payment &amp; Amortization'!$C$11</definedName>
    <definedName name="First_payment_no">'Loan Payment &amp; Amortization'!$C$17</definedName>
    <definedName name="Interest">IF('Loan Payment &amp; Amortization'!XFB1&lt;&gt;"",'Loan Payment &amp; Amortization'!XFD1*Periodic_rate,"")</definedName>
    <definedName name="Loan_amount">'Loan Payment &amp; Amortization'!$C$7</definedName>
    <definedName name="NEW_EQUITY">#REF!</definedName>
    <definedName name="payment.Num">IF(OR('Loan Payment &amp; Amortization'!A1048576="",'Loan Payment &amp; Amortization'!A1048576=Total_payments),"",'Loan Payment &amp; Amortization'!A1048576+1)</definedName>
    <definedName name="Payments_per_year">'Loan Payment &amp; Amortization'!$C$10</definedName>
    <definedName name="Periodic_rate">Annual_interest_rate/Payments_per_year</definedName>
    <definedName name="Pmt_to_use">'Loan Payment &amp; Amortization'!$C$16</definedName>
    <definedName name="Principal">IF('Loan Payment &amp; Amortization'!XFA1&lt;&gt;"",MIN('Loan Payment &amp; Amortization'!XFC1,Pmt_to_use-'Loan Payment &amp; Amortization'!XFD1),"")</definedName>
    <definedName name="_xlnm.Print_Area" localSheetId="9">Charts!$A$1:$M$37</definedName>
    <definedName name="_xlnm.Print_Area" localSheetId="12">'Loan Payment &amp; Amortization'!$A$1:$G$45</definedName>
    <definedName name="Show.Date">IF('Loan Payment &amp; Amortization'!XFD1&lt;&gt;"",DATE(YEAR(First_payment_due),MONTH(First_payment_due)+('Loan Payment &amp; Amortization'!XFD1-1)*12/Payments_per_year,DAY(First_payment_due)),"")</definedName>
    <definedName name="Table_beg_bal">'Loan Payment &amp; Amortization'!$G$16</definedName>
    <definedName name="Table_prior_interest">'Loan Payment &amp; Amortization'!$G$17</definedName>
    <definedName name="Table_start_date">'Loan Payment &amp; Amortization'!$G$7</definedName>
    <definedName name="Table_start_pmt">'Loan Payment &amp; Amortization'!$G$8</definedName>
    <definedName name="Term_in_years">'Loan Payment &amp; Amortization'!$C$9</definedName>
    <definedName name="Total_payments">Payments_per_year*Term_in_years</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3" l="1"/>
  <c r="M10" i="3"/>
  <c r="L10" i="3"/>
  <c r="K10" i="3"/>
  <c r="J10" i="3"/>
  <c r="I10" i="3"/>
  <c r="H10" i="3"/>
  <c r="G10" i="3"/>
  <c r="F10" i="3"/>
  <c r="E10" i="3"/>
  <c r="D10" i="3"/>
  <c r="C10" i="3"/>
  <c r="B10" i="3" l="1"/>
  <c r="B11" i="3"/>
  <c r="C26" i="3"/>
  <c r="D26" i="3"/>
  <c r="E26" i="3"/>
  <c r="F26" i="3"/>
  <c r="G26" i="3"/>
  <c r="B32" i="3"/>
  <c r="B38" i="3" s="1"/>
  <c r="D34" i="3"/>
  <c r="E34" i="3"/>
  <c r="F34" i="3" s="1"/>
  <c r="G34" i="3" s="1"/>
  <c r="D37" i="3"/>
  <c r="E37" i="3"/>
  <c r="F37" i="3" s="1"/>
  <c r="G37" i="3" s="1"/>
  <c r="N26" i="3"/>
  <c r="M26" i="3"/>
  <c r="L26" i="3"/>
  <c r="K26" i="3"/>
  <c r="J26" i="3"/>
  <c r="I26" i="3"/>
  <c r="H26" i="3"/>
  <c r="B39" i="3" l="1"/>
  <c r="C5" i="3" s="1"/>
  <c r="C11" i="3"/>
  <c r="I38" i="4" l="1"/>
  <c r="O19" i="3"/>
  <c r="P19" i="3" s="1"/>
  <c r="O16" i="3"/>
  <c r="G7" i="23" l="1"/>
  <c r="G6" i="23"/>
  <c r="G5" i="23"/>
  <c r="C38" i="4"/>
  <c r="C40" i="4" s="1"/>
  <c r="G8" i="4" l="1"/>
  <c r="E8" i="4"/>
  <c r="C8" i="4"/>
  <c r="T4" i="3"/>
  <c r="E34" i="19"/>
  <c r="C32" i="19"/>
  <c r="C4" i="17"/>
  <c r="F22" i="17"/>
  <c r="B22" i="17"/>
  <c r="G21" i="17"/>
  <c r="C21" i="17"/>
  <c r="G20" i="17"/>
  <c r="C20" i="17"/>
  <c r="G19" i="17"/>
  <c r="C19" i="17"/>
  <c r="G18" i="17"/>
  <c r="C18" i="17"/>
  <c r="G17" i="17"/>
  <c r="C17" i="17"/>
  <c r="G16" i="17"/>
  <c r="C16" i="17"/>
  <c r="G15" i="17"/>
  <c r="C15" i="17"/>
  <c r="G14" i="17"/>
  <c r="C14" i="17"/>
  <c r="G13" i="17"/>
  <c r="C13" i="17"/>
  <c r="G12" i="17"/>
  <c r="C12" i="17"/>
  <c r="G11" i="17"/>
  <c r="G22" i="17" s="1"/>
  <c r="C11" i="17"/>
  <c r="C8" i="17"/>
  <c r="F7" i="17"/>
  <c r="G7" i="17" s="1"/>
  <c r="B7" i="17"/>
  <c r="C7" i="17" s="1"/>
  <c r="G6" i="17"/>
  <c r="C6" i="17"/>
  <c r="G5" i="17"/>
  <c r="C5" i="17"/>
  <c r="G4" i="17"/>
  <c r="D10" i="10"/>
  <c r="D11" i="10" s="1"/>
  <c r="D12" i="10" s="1"/>
  <c r="D18" i="10"/>
  <c r="D19" i="10" s="1"/>
  <c r="D20" i="10" s="1"/>
  <c r="D26" i="10"/>
  <c r="D27" i="10" s="1"/>
  <c r="D28" i="10" s="1"/>
  <c r="D34" i="10"/>
  <c r="D35" i="10" s="1"/>
  <c r="E10" i="10"/>
  <c r="E11" i="10" s="1"/>
  <c r="E12" i="10" s="1"/>
  <c r="E18" i="10"/>
  <c r="E19" i="10" s="1"/>
  <c r="E20" i="10" s="1"/>
  <c r="E26" i="10"/>
  <c r="E27" i="10" s="1"/>
  <c r="E34" i="10"/>
  <c r="F10" i="10"/>
  <c r="F11" i="10" s="1"/>
  <c r="F12" i="10" s="1"/>
  <c r="F18" i="10"/>
  <c r="F19" i="10" s="1"/>
  <c r="F26" i="10"/>
  <c r="F34" i="10"/>
  <c r="F35" i="10" s="1"/>
  <c r="G10" i="10"/>
  <c r="G18" i="10"/>
  <c r="G26" i="10"/>
  <c r="G27" i="10" s="1"/>
  <c r="G34" i="10"/>
  <c r="H10" i="10"/>
  <c r="H11" i="10" s="1"/>
  <c r="H12" i="10" s="1"/>
  <c r="H18" i="10"/>
  <c r="H19" i="10" s="1"/>
  <c r="H26" i="10"/>
  <c r="H27" i="10" s="1"/>
  <c r="H34" i="10"/>
  <c r="H35" i="10" s="1"/>
  <c r="I10" i="10"/>
  <c r="I11" i="10" s="1"/>
  <c r="I18" i="10"/>
  <c r="I19" i="10" s="1"/>
  <c r="I20" i="10" s="1"/>
  <c r="I26" i="10"/>
  <c r="I27" i="10" s="1"/>
  <c r="I34" i="10"/>
  <c r="I35" i="10" s="1"/>
  <c r="I36" i="10" s="1"/>
  <c r="J10" i="10"/>
  <c r="J11" i="10" s="1"/>
  <c r="J12" i="10" s="1"/>
  <c r="J18" i="10"/>
  <c r="J19" i="10" s="1"/>
  <c r="J20" i="10" s="1"/>
  <c r="J26" i="10"/>
  <c r="J27" i="10" s="1"/>
  <c r="J34" i="10"/>
  <c r="J35" i="10" s="1"/>
  <c r="J36" i="10" s="1"/>
  <c r="K10" i="10"/>
  <c r="K11" i="10" s="1"/>
  <c r="K12" i="10" s="1"/>
  <c r="K18" i="10"/>
  <c r="K19" i="10" s="1"/>
  <c r="K26" i="10"/>
  <c r="K27" i="10" s="1"/>
  <c r="K34" i="10"/>
  <c r="K35" i="10" s="1"/>
  <c r="K36" i="10" s="1"/>
  <c r="L10" i="10"/>
  <c r="L11" i="10" s="1"/>
  <c r="L12" i="10" s="1"/>
  <c r="L18" i="10"/>
  <c r="L26" i="10"/>
  <c r="L27" i="10" s="1"/>
  <c r="L34" i="10"/>
  <c r="L35" i="10" s="1"/>
  <c r="M10" i="10"/>
  <c r="M11" i="10" s="1"/>
  <c r="M18" i="10"/>
  <c r="M19" i="10" s="1"/>
  <c r="M26" i="10"/>
  <c r="M34" i="10"/>
  <c r="M35" i="10" s="1"/>
  <c r="M36" i="10" s="1"/>
  <c r="N10" i="10"/>
  <c r="N18" i="10"/>
  <c r="N19" i="10" s="1"/>
  <c r="N26" i="10"/>
  <c r="N34" i="10"/>
  <c r="N35" i="10" s="1"/>
  <c r="N42" i="10"/>
  <c r="N43" i="10" s="1"/>
  <c r="M82" i="10"/>
  <c r="M83" i="10" s="1"/>
  <c r="N74" i="10"/>
  <c r="N75" i="10" s="1"/>
  <c r="N76" i="10" s="1"/>
  <c r="E50" i="10"/>
  <c r="E51" i="10" s="1"/>
  <c r="K42" i="10"/>
  <c r="K43" i="10" s="1"/>
  <c r="K44" i="10" s="1"/>
  <c r="C86" i="10"/>
  <c r="D85" i="10"/>
  <c r="D86" i="10" s="1"/>
  <c r="C78" i="10"/>
  <c r="D77" i="10"/>
  <c r="C70" i="10"/>
  <c r="D69" i="10"/>
  <c r="D70" i="10" s="1"/>
  <c r="C62" i="10"/>
  <c r="D61" i="10"/>
  <c r="C54" i="10"/>
  <c r="D53" i="10"/>
  <c r="D54" i="10" s="1"/>
  <c r="C46" i="10"/>
  <c r="D45" i="10"/>
  <c r="D46" i="10" s="1"/>
  <c r="C38" i="10"/>
  <c r="D37" i="10"/>
  <c r="C30" i="10"/>
  <c r="D29" i="10"/>
  <c r="D21" i="10"/>
  <c r="D22" i="10" s="1"/>
  <c r="D13" i="10"/>
  <c r="E13" i="10" s="1"/>
  <c r="O22" i="3"/>
  <c r="T5" i="3"/>
  <c r="T6" i="3"/>
  <c r="G35" i="9"/>
  <c r="G15" i="9"/>
  <c r="F5" i="1" a="1"/>
  <c r="G6" i="1" s="1"/>
  <c r="C17" i="7"/>
  <c r="F17" i="7" s="1"/>
  <c r="O7" i="3"/>
  <c r="P7" i="3" s="1"/>
  <c r="Q7" i="3" s="1"/>
  <c r="O14" i="3"/>
  <c r="P14" i="3" s="1"/>
  <c r="Q14" i="3" s="1"/>
  <c r="C16" i="4"/>
  <c r="O17" i="3"/>
  <c r="O18" i="3"/>
  <c r="O20" i="3"/>
  <c r="P20" i="3" s="1"/>
  <c r="O21" i="3"/>
  <c r="C21" i="4" s="1"/>
  <c r="O23" i="3"/>
  <c r="O24" i="3"/>
  <c r="C24" i="4" s="1"/>
  <c r="O25" i="3"/>
  <c r="C25" i="4" s="1"/>
  <c r="O27" i="3"/>
  <c r="P27" i="3" s="1"/>
  <c r="O28" i="3"/>
  <c r="C28" i="4" s="1"/>
  <c r="O29" i="3"/>
  <c r="P29" i="3" s="1"/>
  <c r="O30" i="3"/>
  <c r="C34" i="4" s="1"/>
  <c r="O31" i="3"/>
  <c r="P31" i="3" s="1"/>
  <c r="Q31" i="3" s="1"/>
  <c r="G31" i="4" s="1"/>
  <c r="H34" i="3"/>
  <c r="I34" i="3" s="1"/>
  <c r="J34" i="3" s="1"/>
  <c r="O35" i="3"/>
  <c r="P35" i="3" s="1"/>
  <c r="O36" i="3"/>
  <c r="P36" i="3" s="1"/>
  <c r="Q36" i="3" s="1"/>
  <c r="A16" i="4"/>
  <c r="A17" i="4"/>
  <c r="A18" i="4"/>
  <c r="A19" i="4"/>
  <c r="A20" i="4"/>
  <c r="A21" i="4"/>
  <c r="A22" i="4"/>
  <c r="A23" i="4"/>
  <c r="A24" i="4"/>
  <c r="A25" i="4"/>
  <c r="A26" i="4"/>
  <c r="A27" i="4"/>
  <c r="A28" i="4"/>
  <c r="A29" i="4"/>
  <c r="A30" i="4"/>
  <c r="A31" i="4"/>
  <c r="H4" i="6"/>
  <c r="D19" i="6"/>
  <c r="I21" i="6"/>
  <c r="I30" i="6"/>
  <c r="I32" i="6" s="1"/>
  <c r="D32" i="6"/>
  <c r="D36" i="6" s="1"/>
  <c r="I34" i="6" s="1"/>
  <c r="C4" i="6"/>
  <c r="C6" i="6"/>
  <c r="C14" i="5"/>
  <c r="C15" i="5"/>
  <c r="D30" i="5"/>
  <c r="C14" i="7"/>
  <c r="C33" i="3" s="1"/>
  <c r="E45" i="10"/>
  <c r="E53" i="10"/>
  <c r="E54" i="10" s="1"/>
  <c r="E69" i="10"/>
  <c r="C27" i="4"/>
  <c r="H74" i="10"/>
  <c r="D74" i="10"/>
  <c r="D75" i="10" s="1"/>
  <c r="N50" i="10"/>
  <c r="N51" i="10" s="1"/>
  <c r="N52" i="10" s="1"/>
  <c r="J74" i="10"/>
  <c r="J75" i="10" s="1"/>
  <c r="D36" i="10"/>
  <c r="I28" i="10"/>
  <c r="K28" i="10"/>
  <c r="M27" i="10"/>
  <c r="B89" i="10"/>
  <c r="K74" i="10"/>
  <c r="K75" i="10" s="1"/>
  <c r="K76" i="10" s="1"/>
  <c r="G82" i="10"/>
  <c r="L42" i="10"/>
  <c r="L43" i="10" s="1"/>
  <c r="G74" i="10"/>
  <c r="G75" i="10" s="1"/>
  <c r="G76" i="10" s="1"/>
  <c r="I50" i="10"/>
  <c r="I51" i="10" s="1"/>
  <c r="K82" i="10"/>
  <c r="K83" i="10" s="1"/>
  <c r="H42" i="10"/>
  <c r="H43" i="10" s="1"/>
  <c r="H44" i="10" s="1"/>
  <c r="F50" i="10"/>
  <c r="N82" i="10"/>
  <c r="N83" i="10" s="1"/>
  <c r="E82" i="10"/>
  <c r="E83" i="10" s="1"/>
  <c r="E84" i="10" s="1"/>
  <c r="J82" i="10"/>
  <c r="J83" i="10" s="1"/>
  <c r="N58" i="10"/>
  <c r="N59" i="10" s="1"/>
  <c r="N60" i="10" s="1"/>
  <c r="M66" i="10"/>
  <c r="M67" i="10" s="1"/>
  <c r="M68" i="10" s="1"/>
  <c r="J58" i="10"/>
  <c r="J59" i="10" s="1"/>
  <c r="J60" i="10" s="1"/>
  <c r="I58" i="10"/>
  <c r="G66" i="10"/>
  <c r="G67" i="10" s="1"/>
  <c r="F58" i="10"/>
  <c r="F59" i="10" s="1"/>
  <c r="D58" i="10"/>
  <c r="H58" i="10"/>
  <c r="H59" i="10" s="1"/>
  <c r="H60" i="10" s="1"/>
  <c r="E58" i="10"/>
  <c r="M58" i="10"/>
  <c r="L58" i="10"/>
  <c r="L59" i="10" s="1"/>
  <c r="K50" i="10"/>
  <c r="K51" i="10" s="1"/>
  <c r="K52" i="10" s="1"/>
  <c r="F66" i="10"/>
  <c r="F67" i="10" s="1"/>
  <c r="F68" i="10" s="1"/>
  <c r="J66" i="10"/>
  <c r="J67" i="10" s="1"/>
  <c r="N66" i="10"/>
  <c r="E66" i="10"/>
  <c r="E67" i="10" s="1"/>
  <c r="E68" i="10" s="1"/>
  <c r="H66" i="10"/>
  <c r="H67" i="10" s="1"/>
  <c r="H68" i="10" s="1"/>
  <c r="K66" i="10"/>
  <c r="K67" i="10" s="1"/>
  <c r="I66" i="10"/>
  <c r="I67" i="10" s="1"/>
  <c r="L66" i="10"/>
  <c r="L67" i="10" s="1"/>
  <c r="L68" i="10" s="1"/>
  <c r="D66" i="10"/>
  <c r="D67" i="10" s="1"/>
  <c r="D68" i="10" s="1"/>
  <c r="E42" i="10"/>
  <c r="E43" i="10" s="1"/>
  <c r="I42" i="10"/>
  <c r="I43" i="10" s="1"/>
  <c r="M42" i="10"/>
  <c r="M43" i="10" s="1"/>
  <c r="M44" i="10" s="1"/>
  <c r="E74" i="10"/>
  <c r="E75" i="10" s="1"/>
  <c r="I74" i="10"/>
  <c r="I75" i="10" s="1"/>
  <c r="M74" i="10"/>
  <c r="M75" i="10" s="1"/>
  <c r="M76" i="10" s="1"/>
  <c r="J42" i="10"/>
  <c r="J43" i="10" s="1"/>
  <c r="J44" i="10" s="1"/>
  <c r="G42" i="10"/>
  <c r="G43" i="10" s="1"/>
  <c r="F74" i="10"/>
  <c r="D42" i="10"/>
  <c r="D50" i="10"/>
  <c r="D51" i="10" s="1"/>
  <c r="D52" i="10" s="1"/>
  <c r="H50" i="10"/>
  <c r="H51" i="10" s="1"/>
  <c r="L50" i="10"/>
  <c r="L51" i="10" s="1"/>
  <c r="L52" i="10" s="1"/>
  <c r="D82" i="10"/>
  <c r="H82" i="10"/>
  <c r="H83" i="10" s="1"/>
  <c r="H84" i="10" s="1"/>
  <c r="L82" i="10"/>
  <c r="L83" i="10" s="1"/>
  <c r="L84" i="10" s="1"/>
  <c r="M50" i="10"/>
  <c r="M51" i="10" s="1"/>
  <c r="M52" i="10" s="1"/>
  <c r="L74" i="10"/>
  <c r="J50" i="10"/>
  <c r="I82" i="10"/>
  <c r="G50" i="10"/>
  <c r="G51" i="10" s="1"/>
  <c r="F42" i="10"/>
  <c r="F82" i="10"/>
  <c r="F83" i="10" s="1"/>
  <c r="K58" i="10"/>
  <c r="K59" i="10" s="1"/>
  <c r="K60" i="10" s="1"/>
  <c r="G58" i="10"/>
  <c r="G59" i="10" s="1"/>
  <c r="G60" i="10" s="1"/>
  <c r="E46" i="10"/>
  <c r="F45" i="10"/>
  <c r="F46" i="10" s="1"/>
  <c r="F75" i="10"/>
  <c r="C19" i="4"/>
  <c r="C66" i="10"/>
  <c r="C67" i="10" s="1"/>
  <c r="C68" i="10" s="1"/>
  <c r="C50" i="10"/>
  <c r="C51" i="10" s="1"/>
  <c r="C26" i="10"/>
  <c r="C27" i="10" s="1"/>
  <c r="C34" i="10"/>
  <c r="C18" i="10"/>
  <c r="C19" i="10" s="1"/>
  <c r="C20" i="10" s="1"/>
  <c r="C22" i="10"/>
  <c r="C42" i="10"/>
  <c r="C43" i="10" s="1"/>
  <c r="C10" i="10"/>
  <c r="C58" i="10"/>
  <c r="C59" i="10" s="1"/>
  <c r="C82" i="10"/>
  <c r="C83" i="10" s="1"/>
  <c r="O5" i="10"/>
  <c r="C74" i="10"/>
  <c r="G45" i="10" l="1"/>
  <c r="E85" i="10"/>
  <c r="F53" i="10"/>
  <c r="Q35" i="3"/>
  <c r="C20" i="4"/>
  <c r="N84" i="10"/>
  <c r="N20" i="10"/>
  <c r="L28" i="10"/>
  <c r="K20" i="10"/>
  <c r="O82" i="10"/>
  <c r="D33" i="3"/>
  <c r="O74" i="10"/>
  <c r="F84" i="10"/>
  <c r="C29" i="4"/>
  <c r="C31" i="4"/>
  <c r="P24" i="3"/>
  <c r="C75" i="10"/>
  <c r="K68" i="10"/>
  <c r="J89" i="10"/>
  <c r="G44" i="10"/>
  <c r="J76" i="10"/>
  <c r="C16" i="7"/>
  <c r="G16" i="7" s="1"/>
  <c r="G17" i="7" s="1"/>
  <c r="C52" i="10"/>
  <c r="I76" i="10"/>
  <c r="M20" i="10"/>
  <c r="C28" i="10"/>
  <c r="H52" i="10"/>
  <c r="F76" i="10"/>
  <c r="F20" i="10"/>
  <c r="G11" i="10"/>
  <c r="G12" i="10" s="1"/>
  <c r="I83" i="10"/>
  <c r="I84" i="10" s="1"/>
  <c r="E28" i="10"/>
  <c r="C84" i="10"/>
  <c r="O26" i="10"/>
  <c r="J51" i="10"/>
  <c r="J52" i="10" s="1"/>
  <c r="K84" i="10"/>
  <c r="H36" i="10"/>
  <c r="N27" i="10"/>
  <c r="N28" i="10" s="1"/>
  <c r="H28" i="10"/>
  <c r="O42" i="10"/>
  <c r="N44" i="10"/>
  <c r="L36" i="10"/>
  <c r="K89" i="10"/>
  <c r="I44" i="10"/>
  <c r="J68" i="10"/>
  <c r="E52" i="10"/>
  <c r="J28" i="10"/>
  <c r="G68" i="10"/>
  <c r="E44" i="10"/>
  <c r="F60" i="10"/>
  <c r="I12" i="10"/>
  <c r="F36" i="10"/>
  <c r="O18" i="10"/>
  <c r="G35" i="10"/>
  <c r="G36" i="10" s="1"/>
  <c r="A22" i="7"/>
  <c r="F16" i="7"/>
  <c r="E76" i="10"/>
  <c r="O34" i="10"/>
  <c r="C35" i="10"/>
  <c r="C44" i="10"/>
  <c r="D59" i="10"/>
  <c r="D60" i="10" s="1"/>
  <c r="F51" i="10"/>
  <c r="F52" i="10" s="1"/>
  <c r="F89" i="10"/>
  <c r="F54" i="10"/>
  <c r="G53" i="10"/>
  <c r="L75" i="10"/>
  <c r="L76" i="10" s="1"/>
  <c r="L89" i="10"/>
  <c r="D43" i="10"/>
  <c r="D44" i="10" s="1"/>
  <c r="N89" i="10"/>
  <c r="N67" i="10"/>
  <c r="O67" i="10" s="1"/>
  <c r="O66" i="10"/>
  <c r="M59" i="10"/>
  <c r="M90" i="10" s="1"/>
  <c r="M13" i="3" s="1"/>
  <c r="I59" i="10"/>
  <c r="J84" i="10"/>
  <c r="D76" i="10"/>
  <c r="D89" i="10"/>
  <c r="D78" i="10"/>
  <c r="E77" i="10"/>
  <c r="C60" i="10"/>
  <c r="O58" i="10"/>
  <c r="C11" i="10"/>
  <c r="O10" i="10"/>
  <c r="O50" i="10"/>
  <c r="C76" i="10"/>
  <c r="C89" i="10"/>
  <c r="F27" i="10"/>
  <c r="H75" i="10"/>
  <c r="H90" i="10" s="1"/>
  <c r="H13" i="3" s="1"/>
  <c r="H89" i="10"/>
  <c r="M84" i="10"/>
  <c r="M89" i="10"/>
  <c r="E59" i="10"/>
  <c r="E60" i="10" s="1"/>
  <c r="L44" i="10"/>
  <c r="E70" i="10"/>
  <c r="F69" i="10"/>
  <c r="G28" i="10"/>
  <c r="E37" i="10"/>
  <c r="D38" i="10"/>
  <c r="K90" i="10"/>
  <c r="K13" i="3" s="1"/>
  <c r="G89" i="10"/>
  <c r="G83" i="10"/>
  <c r="F13" i="10"/>
  <c r="O15" i="3"/>
  <c r="P15" i="3" s="1"/>
  <c r="Q15" i="3" s="1"/>
  <c r="G15" i="4" s="1"/>
  <c r="D83" i="10"/>
  <c r="G52" i="10"/>
  <c r="H20" i="10"/>
  <c r="I89" i="10"/>
  <c r="F43" i="10"/>
  <c r="F44" i="10" s="1"/>
  <c r="E89" i="10"/>
  <c r="I52" i="10"/>
  <c r="E86" i="10"/>
  <c r="F85" i="10"/>
  <c r="I36" i="6"/>
  <c r="E29" i="10"/>
  <c r="D30" i="10"/>
  <c r="D62" i="10"/>
  <c r="E61" i="10"/>
  <c r="F8" i="17"/>
  <c r="G8" i="17" s="1"/>
  <c r="I68" i="10"/>
  <c r="L60" i="10"/>
  <c r="M28" i="10"/>
  <c r="P23" i="3"/>
  <c r="Q23" i="3" s="1"/>
  <c r="C23" i="4"/>
  <c r="L19" i="10"/>
  <c r="L20" i="10" s="1"/>
  <c r="E35" i="10"/>
  <c r="E36" i="10" s="1"/>
  <c r="F5" i="1"/>
  <c r="C22" i="4"/>
  <c r="P22" i="3"/>
  <c r="N11" i="10"/>
  <c r="N12" i="10" s="1"/>
  <c r="M12" i="10"/>
  <c r="G19" i="10"/>
  <c r="G20" i="10"/>
  <c r="C22" i="17"/>
  <c r="P18" i="3"/>
  <c r="Q18" i="3" s="1"/>
  <c r="C18" i="4"/>
  <c r="E21" i="10"/>
  <c r="C37" i="19"/>
  <c r="N36" i="10"/>
  <c r="K34" i="3"/>
  <c r="L34" i="3" s="1"/>
  <c r="M34" i="3" s="1"/>
  <c r="N34" i="3" s="1"/>
  <c r="O34" i="3" s="1"/>
  <c r="E29" i="4"/>
  <c r="Q29" i="3"/>
  <c r="Q20" i="3"/>
  <c r="E20" i="4"/>
  <c r="Q27" i="3"/>
  <c r="E27" i="4"/>
  <c r="C17" i="4"/>
  <c r="P17" i="3"/>
  <c r="A1" i="1" a="1"/>
  <c r="E31" i="4"/>
  <c r="P25" i="3"/>
  <c r="F6" i="1"/>
  <c r="P30" i="3"/>
  <c r="P28" i="3"/>
  <c r="P21" i="3"/>
  <c r="P16" i="3"/>
  <c r="F7" i="1"/>
  <c r="G7" i="1"/>
  <c r="G5" i="1"/>
  <c r="C30" i="4"/>
  <c r="G46" i="10" l="1"/>
  <c r="H45" i="10"/>
  <c r="I90" i="10"/>
  <c r="I13" i="3" s="1"/>
  <c r="O27" i="10"/>
  <c r="E33" i="3"/>
  <c r="E23" i="4"/>
  <c r="E24" i="4"/>
  <c r="Q24" i="3"/>
  <c r="G24" i="4" s="1"/>
  <c r="M60" i="10"/>
  <c r="O19" i="10"/>
  <c r="C22" i="7"/>
  <c r="D22" i="7" s="1"/>
  <c r="E22" i="7" s="1"/>
  <c r="F22" i="7" s="1"/>
  <c r="F28" i="10"/>
  <c r="O28" i="10" s="1"/>
  <c r="H76" i="10"/>
  <c r="O76" i="10" s="1"/>
  <c r="J90" i="10"/>
  <c r="J13" i="3" s="1"/>
  <c r="O43" i="10"/>
  <c r="K91" i="10"/>
  <c r="O20" i="10"/>
  <c r="O35" i="10"/>
  <c r="A23" i="7"/>
  <c r="A24" i="7" s="1"/>
  <c r="B22" i="7"/>
  <c r="E18" i="4"/>
  <c r="F86" i="10"/>
  <c r="G85" i="10"/>
  <c r="G13" i="10"/>
  <c r="L90" i="10"/>
  <c r="L13" i="3" s="1"/>
  <c r="O59" i="10"/>
  <c r="C15" i="4"/>
  <c r="E15" i="4"/>
  <c r="Q22" i="3"/>
  <c r="G22" i="4" s="1"/>
  <c r="E22" i="4"/>
  <c r="G90" i="10"/>
  <c r="G13" i="3" s="1"/>
  <c r="G32" i="3" s="1"/>
  <c r="G84" i="10"/>
  <c r="O11" i="10"/>
  <c r="C12" i="10"/>
  <c r="O12" i="10" s="1"/>
  <c r="N68" i="10"/>
  <c r="O68" i="10" s="1"/>
  <c r="F90" i="10"/>
  <c r="F13" i="3" s="1"/>
  <c r="F32" i="3" s="1"/>
  <c r="O51" i="10"/>
  <c r="C36" i="10"/>
  <c r="O36" i="10" s="1"/>
  <c r="M91" i="10"/>
  <c r="O52" i="10"/>
  <c r="F61" i="10"/>
  <c r="E62" i="10"/>
  <c r="K32" i="3"/>
  <c r="F70" i="10"/>
  <c r="G69" i="10"/>
  <c r="O44" i="10"/>
  <c r="O75" i="10"/>
  <c r="N90" i="10"/>
  <c r="N13" i="3" s="1"/>
  <c r="D90" i="10"/>
  <c r="D13" i="3" s="1"/>
  <c r="D32" i="3" s="1"/>
  <c r="D38" i="3" s="1"/>
  <c r="O83" i="10"/>
  <c r="D84" i="10"/>
  <c r="C90" i="10"/>
  <c r="E90" i="10"/>
  <c r="E13" i="3" s="1"/>
  <c r="E32" i="3" s="1"/>
  <c r="O89" i="10"/>
  <c r="G54" i="10"/>
  <c r="H53" i="10"/>
  <c r="E22" i="10"/>
  <c r="F21" i="10"/>
  <c r="I91" i="10"/>
  <c r="E38" i="10"/>
  <c r="F37" i="10"/>
  <c r="H91" i="10"/>
  <c r="I60" i="10"/>
  <c r="O60" i="10" s="1"/>
  <c r="E30" i="10"/>
  <c r="F29" i="10"/>
  <c r="F77" i="10"/>
  <c r="E78" i="10"/>
  <c r="P34" i="3"/>
  <c r="B2" i="1"/>
  <c r="B3" i="1"/>
  <c r="B36" i="1"/>
  <c r="B29" i="1"/>
  <c r="A27" i="1"/>
  <c r="B19" i="1"/>
  <c r="A17" i="1"/>
  <c r="A10" i="1"/>
  <c r="B6" i="1"/>
  <c r="B15" i="1"/>
  <c r="A6" i="1"/>
  <c r="A3" i="1"/>
  <c r="A37" i="1"/>
  <c r="B30" i="1"/>
  <c r="B24" i="1"/>
  <c r="A15" i="1"/>
  <c r="A16" i="1"/>
  <c r="B32" i="1"/>
  <c r="B37" i="1"/>
  <c r="A20" i="1"/>
  <c r="B20" i="1"/>
  <c r="B13" i="1"/>
  <c r="A11" i="1"/>
  <c r="A1" i="1"/>
  <c r="A36" i="1"/>
  <c r="A33" i="1"/>
  <c r="A26" i="1"/>
  <c r="B26" i="1"/>
  <c r="A13" i="1"/>
  <c r="A2" i="1"/>
  <c r="A4" i="1"/>
  <c r="A30" i="1"/>
  <c r="A24" i="1"/>
  <c r="B17" i="1"/>
  <c r="B16" i="1"/>
  <c r="B35" i="1"/>
  <c r="B31" i="1"/>
  <c r="B10" i="1"/>
  <c r="A12" i="1"/>
  <c r="A5" i="1"/>
  <c r="A35" i="1"/>
  <c r="A25" i="1"/>
  <c r="B18" i="1"/>
  <c r="A22" i="1"/>
  <c r="A14" i="1"/>
  <c r="B1" i="1"/>
  <c r="B7" i="1"/>
  <c r="B9" i="1"/>
  <c r="A28" i="1"/>
  <c r="B21" i="1"/>
  <c r="B11" i="1"/>
  <c r="B4" i="1"/>
  <c r="B34" i="1"/>
  <c r="B22" i="1"/>
  <c r="B14" i="1"/>
  <c r="B33" i="1"/>
  <c r="B25" i="1"/>
  <c r="B28" i="1"/>
  <c r="A19" i="1"/>
  <c r="A9" i="1"/>
  <c r="A34" i="1"/>
  <c r="A29" i="1"/>
  <c r="A21" i="1"/>
  <c r="A7" i="1"/>
  <c r="B5" i="1"/>
  <c r="B8" i="1"/>
  <c r="B38" i="1"/>
  <c r="B12" i="1"/>
  <c r="A32" i="1"/>
  <c r="A23" i="1"/>
  <c r="A18" i="1"/>
  <c r="A38" i="1"/>
  <c r="B23" i="1"/>
  <c r="A31" i="1"/>
  <c r="B27" i="1"/>
  <c r="A8" i="1"/>
  <c r="E17" i="4"/>
  <c r="Q17" i="3"/>
  <c r="G29" i="4"/>
  <c r="E25" i="4"/>
  <c r="Q25" i="3"/>
  <c r="Q28" i="3"/>
  <c r="E28" i="4"/>
  <c r="O5" i="3"/>
  <c r="C12" i="5"/>
  <c r="D19" i="5" s="1"/>
  <c r="D32" i="5" s="1"/>
  <c r="G23" i="4"/>
  <c r="Q21" i="3"/>
  <c r="E21" i="4"/>
  <c r="G27" i="4"/>
  <c r="G20" i="4"/>
  <c r="Q30" i="3"/>
  <c r="E34" i="4"/>
  <c r="E30" i="4"/>
  <c r="E16" i="4"/>
  <c r="Q16" i="3"/>
  <c r="G18" i="4"/>
  <c r="E19" i="4"/>
  <c r="Q19" i="3"/>
  <c r="I45" i="10" l="1"/>
  <c r="H46" i="10"/>
  <c r="C91" i="10"/>
  <c r="C13" i="3"/>
  <c r="C32" i="3" s="1"/>
  <c r="C38" i="3" s="1"/>
  <c r="C39" i="3" s="1"/>
  <c r="D5" i="3" s="1"/>
  <c r="D11" i="3" s="1"/>
  <c r="D39" i="3" s="1"/>
  <c r="E5" i="3" s="1"/>
  <c r="E11" i="3" s="1"/>
  <c r="C23" i="7"/>
  <c r="D23" i="7" s="1"/>
  <c r="E23" i="7" s="1"/>
  <c r="F23" i="7" s="1"/>
  <c r="C24" i="7" s="1"/>
  <c r="B23" i="7"/>
  <c r="F33" i="3"/>
  <c r="E38" i="3"/>
  <c r="J32" i="3"/>
  <c r="G22" i="7"/>
  <c r="G91" i="10"/>
  <c r="J91" i="10"/>
  <c r="G29" i="10"/>
  <c r="F30" i="10"/>
  <c r="N32" i="3"/>
  <c r="O90" i="10"/>
  <c r="B90" i="10" s="1"/>
  <c r="F62" i="10"/>
  <c r="G61" i="10"/>
  <c r="D91" i="10"/>
  <c r="H32" i="3"/>
  <c r="E91" i="10"/>
  <c r="O84" i="10"/>
  <c r="M32" i="3"/>
  <c r="F78" i="10"/>
  <c r="G77" i="10"/>
  <c r="G21" i="10"/>
  <c r="F22" i="10"/>
  <c r="N91" i="10"/>
  <c r="O6" i="3"/>
  <c r="L91" i="10"/>
  <c r="G37" i="10"/>
  <c r="F38" i="10"/>
  <c r="B24" i="7"/>
  <c r="A25" i="7"/>
  <c r="H69" i="10"/>
  <c r="G70" i="10"/>
  <c r="I32" i="3"/>
  <c r="L32" i="3"/>
  <c r="I53" i="10"/>
  <c r="H54" i="10"/>
  <c r="H13" i="10"/>
  <c r="F91" i="10"/>
  <c r="H85" i="10"/>
  <c r="G86" i="10"/>
  <c r="G16" i="4"/>
  <c r="G21" i="4"/>
  <c r="G19" i="4"/>
  <c r="G34" i="4"/>
  <c r="G30" i="4"/>
  <c r="G17" i="4"/>
  <c r="G28" i="4"/>
  <c r="G25" i="4"/>
  <c r="Q34" i="3"/>
  <c r="J45" i="10" l="1"/>
  <c r="I46" i="10"/>
  <c r="E39" i="3"/>
  <c r="F5" i="3" s="1"/>
  <c r="F11" i="3" s="1"/>
  <c r="F38" i="3"/>
  <c r="G33" i="3"/>
  <c r="O91" i="10"/>
  <c r="B91" i="10" s="1"/>
  <c r="D24" i="7"/>
  <c r="E24" i="7" s="1"/>
  <c r="F24" i="7" s="1"/>
  <c r="C25" i="7" s="1"/>
  <c r="I69" i="10"/>
  <c r="H70" i="10"/>
  <c r="H77" i="10"/>
  <c r="G78" i="10"/>
  <c r="G30" i="10"/>
  <c r="H29" i="10"/>
  <c r="I13" i="10"/>
  <c r="A26" i="7"/>
  <c r="B25" i="7"/>
  <c r="O26" i="3"/>
  <c r="G23" i="7"/>
  <c r="J53" i="10"/>
  <c r="I54" i="10"/>
  <c r="P6" i="3"/>
  <c r="C10" i="4"/>
  <c r="H37" i="10"/>
  <c r="G38" i="10"/>
  <c r="O13" i="3"/>
  <c r="H86" i="10"/>
  <c r="I85" i="10"/>
  <c r="G22" i="10"/>
  <c r="H21" i="10"/>
  <c r="H61" i="10"/>
  <c r="G62" i="10"/>
  <c r="H37" i="3"/>
  <c r="K45" i="10" l="1"/>
  <c r="J46" i="10"/>
  <c r="F39" i="3"/>
  <c r="G5" i="3" s="1"/>
  <c r="G11" i="3" s="1"/>
  <c r="G38" i="3"/>
  <c r="H33" i="3"/>
  <c r="H38" i="3" s="1"/>
  <c r="G24" i="7"/>
  <c r="D25" i="7"/>
  <c r="E25" i="7" s="1"/>
  <c r="F25" i="7" s="1"/>
  <c r="C26" i="7" s="1"/>
  <c r="P26" i="3"/>
  <c r="C26" i="4"/>
  <c r="J13" i="10"/>
  <c r="I77" i="10"/>
  <c r="H78" i="10"/>
  <c r="I61" i="10"/>
  <c r="H62" i="10"/>
  <c r="Q6" i="3"/>
  <c r="G10" i="4" s="1"/>
  <c r="E10" i="4"/>
  <c r="H22" i="10"/>
  <c r="I21" i="10"/>
  <c r="I70" i="10"/>
  <c r="J69" i="10"/>
  <c r="K53" i="10"/>
  <c r="J54" i="10"/>
  <c r="C11" i="4"/>
  <c r="C12" i="4" s="1"/>
  <c r="P13" i="3"/>
  <c r="O32" i="3"/>
  <c r="I86" i="10"/>
  <c r="J85" i="10"/>
  <c r="I29" i="10"/>
  <c r="H30" i="10"/>
  <c r="I37" i="10"/>
  <c r="H38" i="10"/>
  <c r="B26" i="7"/>
  <c r="A27" i="7"/>
  <c r="I37" i="3"/>
  <c r="K46" i="10" l="1"/>
  <c r="L45" i="10"/>
  <c r="G39" i="3"/>
  <c r="I33" i="3"/>
  <c r="J33" i="3" s="1"/>
  <c r="K33" i="3" s="1"/>
  <c r="L33" i="3" s="1"/>
  <c r="M33" i="3" s="1"/>
  <c r="N33" i="3" s="1"/>
  <c r="D12" i="4"/>
  <c r="D26" i="7"/>
  <c r="E26" i="7" s="1"/>
  <c r="F26" i="7" s="1"/>
  <c r="C27" i="7" s="1"/>
  <c r="B27" i="7"/>
  <c r="A28" i="7"/>
  <c r="E26" i="4"/>
  <c r="Q26" i="3"/>
  <c r="J77" i="10"/>
  <c r="I78" i="10"/>
  <c r="J61" i="10"/>
  <c r="I62" i="10"/>
  <c r="E11" i="4"/>
  <c r="E12" i="4" s="1"/>
  <c r="Q13" i="3"/>
  <c r="P32" i="3"/>
  <c r="J70" i="10"/>
  <c r="K69" i="10"/>
  <c r="I22" i="10"/>
  <c r="J21" i="10"/>
  <c r="J37" i="10"/>
  <c r="I38" i="10"/>
  <c r="K54" i="10"/>
  <c r="L53" i="10"/>
  <c r="K13" i="10"/>
  <c r="J29" i="10"/>
  <c r="I30" i="10"/>
  <c r="K85" i="10"/>
  <c r="J86" i="10"/>
  <c r="G25" i="7"/>
  <c r="J37" i="3"/>
  <c r="O33" i="3" l="1"/>
  <c r="P33" i="3" s="1"/>
  <c r="E5" i="22" s="1"/>
  <c r="L46" i="10"/>
  <c r="M45" i="10"/>
  <c r="I38" i="3"/>
  <c r="G26" i="7"/>
  <c r="D27" i="7"/>
  <c r="E27" i="7" s="1"/>
  <c r="F27" i="7" s="1"/>
  <c r="C28" i="7" s="1"/>
  <c r="K70" i="10"/>
  <c r="L69" i="10"/>
  <c r="L13" i="10"/>
  <c r="L54" i="10"/>
  <c r="M53" i="10"/>
  <c r="F12" i="4"/>
  <c r="J62" i="10"/>
  <c r="K61" i="10"/>
  <c r="K86" i="10"/>
  <c r="L85" i="10"/>
  <c r="J38" i="10"/>
  <c r="K37" i="10"/>
  <c r="K77" i="10"/>
  <c r="J78" i="10"/>
  <c r="A29" i="7"/>
  <c r="B28" i="7"/>
  <c r="J30" i="10"/>
  <c r="K29" i="10"/>
  <c r="G11" i="4"/>
  <c r="G12" i="4" s="1"/>
  <c r="Q32" i="3"/>
  <c r="G26" i="4"/>
  <c r="K21" i="10"/>
  <c r="J22" i="10"/>
  <c r="K37" i="3"/>
  <c r="J38" i="3"/>
  <c r="H14" i="5" l="1"/>
  <c r="H22" i="5" s="1"/>
  <c r="I26" i="5" s="1"/>
  <c r="Q33" i="3"/>
  <c r="G5" i="22" s="1"/>
  <c r="C5" i="22"/>
  <c r="N45" i="10"/>
  <c r="N46" i="10" s="1"/>
  <c r="M46" i="10"/>
  <c r="O46" i="10" s="1"/>
  <c r="P38" i="3"/>
  <c r="D28" i="7"/>
  <c r="E28" i="7" s="1"/>
  <c r="F28" i="7" s="1"/>
  <c r="C29" i="7" s="1"/>
  <c r="A30" i="7"/>
  <c r="B29" i="7"/>
  <c r="L37" i="10"/>
  <c r="K38" i="10"/>
  <c r="K30" i="10"/>
  <c r="L29" i="10"/>
  <c r="M85" i="10"/>
  <c r="L86" i="10"/>
  <c r="H12" i="4"/>
  <c r="L70" i="10"/>
  <c r="M69" i="10"/>
  <c r="G27" i="7"/>
  <c r="M13" i="10"/>
  <c r="K22" i="10"/>
  <c r="L21" i="10"/>
  <c r="K62" i="10"/>
  <c r="L61" i="10"/>
  <c r="K78" i="10"/>
  <c r="L77" i="10"/>
  <c r="M54" i="10"/>
  <c r="N53" i="10"/>
  <c r="N54" i="10" s="1"/>
  <c r="L37" i="3"/>
  <c r="K38" i="3"/>
  <c r="Q38" i="3" l="1"/>
  <c r="I18" i="5"/>
  <c r="I28" i="5" s="1"/>
  <c r="I30" i="5" s="1"/>
  <c r="I32" i="5" s="1"/>
  <c r="D29" i="7"/>
  <c r="E29" i="7" s="1"/>
  <c r="F29" i="7" s="1"/>
  <c r="C30" i="7" s="1"/>
  <c r="L78" i="10"/>
  <c r="M77" i="10"/>
  <c r="L62" i="10"/>
  <c r="M61" i="10"/>
  <c r="G28" i="7"/>
  <c r="M70" i="10"/>
  <c r="N69" i="10"/>
  <c r="N70" i="10" s="1"/>
  <c r="L22" i="10"/>
  <c r="M21" i="10"/>
  <c r="N13" i="10"/>
  <c r="O14" i="10" s="1"/>
  <c r="M86" i="10"/>
  <c r="N85" i="10"/>
  <c r="N86" i="10" s="1"/>
  <c r="M29" i="10"/>
  <c r="L30" i="10"/>
  <c r="B30" i="7"/>
  <c r="A31" i="7"/>
  <c r="M37" i="10"/>
  <c r="L38" i="10"/>
  <c r="O54" i="10"/>
  <c r="M37" i="3"/>
  <c r="L38" i="3"/>
  <c r="O86" i="10" l="1"/>
  <c r="H5" i="3"/>
  <c r="D30" i="7"/>
  <c r="E30" i="7" s="1"/>
  <c r="F30" i="7" s="1"/>
  <c r="C31" i="7" s="1"/>
  <c r="G29" i="7"/>
  <c r="B31" i="7"/>
  <c r="A32" i="7"/>
  <c r="N29" i="10"/>
  <c r="N30" i="10" s="1"/>
  <c r="M30" i="10"/>
  <c r="N77" i="10"/>
  <c r="N78" i="10" s="1"/>
  <c r="M78" i="10"/>
  <c r="M62" i="10"/>
  <c r="N61" i="10"/>
  <c r="N62" i="10" s="1"/>
  <c r="M22" i="10"/>
  <c r="N21" i="10"/>
  <c r="N22" i="10" s="1"/>
  <c r="M38" i="10"/>
  <c r="N37" i="10"/>
  <c r="N38" i="10" s="1"/>
  <c r="O38" i="10" s="1"/>
  <c r="O70" i="10"/>
  <c r="N37" i="3"/>
  <c r="M38" i="3"/>
  <c r="H11" i="3" l="1"/>
  <c r="H39" i="3" s="1"/>
  <c r="I5" i="3" s="1"/>
  <c r="G30" i="7"/>
  <c r="O30" i="10"/>
  <c r="D31" i="7"/>
  <c r="O78" i="10"/>
  <c r="O22" i="10"/>
  <c r="O62" i="10"/>
  <c r="A33" i="7"/>
  <c r="B32" i="7"/>
  <c r="N38" i="3"/>
  <c r="O37" i="3"/>
  <c r="I11" i="3" l="1"/>
  <c r="I39" i="3" s="1"/>
  <c r="J5" i="3" s="1"/>
  <c r="B33" i="7"/>
  <c r="A34" i="7"/>
  <c r="E31" i="7"/>
  <c r="F31" i="7" s="1"/>
  <c r="C32" i="7" s="1"/>
  <c r="G31" i="7"/>
  <c r="O38" i="3"/>
  <c r="J11" i="3" l="1"/>
  <c r="J39" i="3" s="1"/>
  <c r="K5" i="3" s="1"/>
  <c r="B34" i="7"/>
  <c r="A35" i="7"/>
  <c r="D32" i="7"/>
  <c r="E32" i="7" s="1"/>
  <c r="F32" i="7" s="1"/>
  <c r="C33" i="7" s="1"/>
  <c r="K11" i="3" l="1"/>
  <c r="K39" i="3" s="1"/>
  <c r="L5" i="3" s="1"/>
  <c r="D33" i="7"/>
  <c r="E33" i="7" s="1"/>
  <c r="F33" i="7" s="1"/>
  <c r="C34" i="7" s="1"/>
  <c r="B35" i="7"/>
  <c r="A36" i="7"/>
  <c r="G32" i="7"/>
  <c r="L11" i="3" l="1"/>
  <c r="L39" i="3" s="1"/>
  <c r="M5" i="3" s="1"/>
  <c r="G33" i="7"/>
  <c r="C33" i="4" s="1"/>
  <c r="C35" i="4" s="1"/>
  <c r="A37" i="7"/>
  <c r="B36" i="7"/>
  <c r="D34" i="7"/>
  <c r="E34" i="7" s="1"/>
  <c r="F34" i="7" s="1"/>
  <c r="C35" i="7" s="1"/>
  <c r="M11" i="3" l="1"/>
  <c r="M39" i="3" s="1"/>
  <c r="N5" i="3" s="1"/>
  <c r="D35" i="7"/>
  <c r="E35" i="7" s="1"/>
  <c r="F35" i="7" s="1"/>
  <c r="C36" i="7" s="1"/>
  <c r="D35" i="4"/>
  <c r="G34" i="7"/>
  <c r="A38" i="7"/>
  <c r="B37" i="7"/>
  <c r="O10" i="3" l="1"/>
  <c r="G35" i="7"/>
  <c r="D36" i="7"/>
  <c r="E36" i="7" s="1"/>
  <c r="F36" i="7" s="1"/>
  <c r="C37" i="7" s="1"/>
  <c r="B38" i="7"/>
  <c r="A39" i="7"/>
  <c r="D37" i="4"/>
  <c r="D40" i="4"/>
  <c r="C4" i="22"/>
  <c r="N11" i="3" l="1"/>
  <c r="N39" i="3" s="1"/>
  <c r="P5" i="3" s="1"/>
  <c r="R28" i="3"/>
  <c r="R29" i="3"/>
  <c r="R15" i="3"/>
  <c r="R17" i="3"/>
  <c r="R27" i="3"/>
  <c r="R33" i="3"/>
  <c r="R25" i="3"/>
  <c r="R35" i="3"/>
  <c r="R21" i="3"/>
  <c r="R10" i="3"/>
  <c r="R16" i="3"/>
  <c r="R34" i="3"/>
  <c r="R24" i="3"/>
  <c r="R36" i="3"/>
  <c r="R18" i="3"/>
  <c r="P10" i="3"/>
  <c r="R23" i="3"/>
  <c r="R19" i="3"/>
  <c r="R31" i="3"/>
  <c r="R30" i="3"/>
  <c r="R13" i="3"/>
  <c r="R22" i="3"/>
  <c r="R14" i="3"/>
  <c r="R26" i="3"/>
  <c r="R20" i="3"/>
  <c r="R32" i="3"/>
  <c r="R37" i="3"/>
  <c r="R38" i="3"/>
  <c r="G36" i="7"/>
  <c r="A40" i="7"/>
  <c r="B39" i="7"/>
  <c r="C7" i="22"/>
  <c r="C10" i="22" s="1"/>
  <c r="C6" i="22"/>
  <c r="D37" i="7"/>
  <c r="E37" i="7" s="1"/>
  <c r="F37" i="7" s="1"/>
  <c r="C38" i="7" s="1"/>
  <c r="S36" i="3" l="1"/>
  <c r="S33" i="3"/>
  <c r="S25" i="3"/>
  <c r="S21" i="3"/>
  <c r="S14" i="3"/>
  <c r="S16" i="3"/>
  <c r="S28" i="3"/>
  <c r="S23" i="3"/>
  <c r="S24" i="3"/>
  <c r="S30" i="3"/>
  <c r="S17" i="3"/>
  <c r="S29" i="3"/>
  <c r="S15" i="3"/>
  <c r="S22" i="3"/>
  <c r="S10" i="3"/>
  <c r="S20" i="3"/>
  <c r="S18" i="3"/>
  <c r="S26" i="3"/>
  <c r="S19" i="3"/>
  <c r="S27" i="3"/>
  <c r="S13" i="3"/>
  <c r="Q10" i="3"/>
  <c r="S35" i="3"/>
  <c r="S34" i="3"/>
  <c r="S31" i="3"/>
  <c r="S37" i="3"/>
  <c r="S32" i="3"/>
  <c r="S38" i="3"/>
  <c r="R39" i="3"/>
  <c r="D38" i="7"/>
  <c r="E38" i="7" s="1"/>
  <c r="F38" i="7" s="1"/>
  <c r="C39" i="7" s="1"/>
  <c r="A41" i="7"/>
  <c r="B40" i="7"/>
  <c r="G37" i="7"/>
  <c r="T10" i="3" l="1"/>
  <c r="T14" i="3"/>
  <c r="T23" i="3"/>
  <c r="T18" i="3"/>
  <c r="T34" i="3"/>
  <c r="T27" i="3"/>
  <c r="T37" i="3"/>
  <c r="T13" i="3"/>
  <c r="T36" i="3"/>
  <c r="T29" i="3"/>
  <c r="T26" i="3"/>
  <c r="T24" i="3"/>
  <c r="T22" i="3"/>
  <c r="T33" i="3"/>
  <c r="T31" i="3"/>
  <c r="T25" i="3"/>
  <c r="T28" i="3"/>
  <c r="T35" i="3"/>
  <c r="T30" i="3"/>
  <c r="T20" i="3"/>
  <c r="T15" i="3"/>
  <c r="T19" i="3"/>
  <c r="T21" i="3"/>
  <c r="T17" i="3"/>
  <c r="T16" i="3"/>
  <c r="T32" i="3"/>
  <c r="T38" i="3"/>
  <c r="T39" i="3" s="1"/>
  <c r="S39" i="3"/>
  <c r="G38" i="7"/>
  <c r="B41" i="7"/>
  <c r="A42" i="7"/>
  <c r="D39" i="7"/>
  <c r="E39" i="7" s="1"/>
  <c r="F39" i="7" s="1"/>
  <c r="C40" i="7" s="1"/>
  <c r="G39" i="7" l="1"/>
  <c r="D40" i="7"/>
  <c r="E40" i="7" s="1"/>
  <c r="F40" i="7" s="1"/>
  <c r="C41" i="7" s="1"/>
  <c r="B42" i="7"/>
  <c r="A43" i="7"/>
  <c r="G40" i="7" l="1"/>
  <c r="A44" i="7"/>
  <c r="B43" i="7"/>
  <c r="D41" i="7"/>
  <c r="E41" i="7" s="1"/>
  <c r="F41" i="7" s="1"/>
  <c r="C42" i="7" s="1"/>
  <c r="D42" i="7" l="1"/>
  <c r="E42" i="7" s="1"/>
  <c r="F42" i="7" s="1"/>
  <c r="C43" i="7" s="1"/>
  <c r="B44" i="7"/>
  <c r="A45" i="7"/>
  <c r="G41" i="7"/>
  <c r="G42" i="7" l="1"/>
  <c r="D43" i="7"/>
  <c r="E43" i="7" s="1"/>
  <c r="F43" i="7" s="1"/>
  <c r="C44" i="7" s="1"/>
  <c r="B45" i="7"/>
  <c r="A46" i="7"/>
  <c r="D44" i="7" l="1"/>
  <c r="E44" i="7" s="1"/>
  <c r="F44" i="7" s="1"/>
  <c r="C45" i="7" s="1"/>
  <c r="A47" i="7"/>
  <c r="B46" i="7"/>
  <c r="G43" i="7"/>
  <c r="G44" i="7" l="1"/>
  <c r="B47" i="7"/>
  <c r="A48" i="7"/>
  <c r="D45" i="7"/>
  <c r="E45" i="7" s="1"/>
  <c r="F45" i="7" s="1"/>
  <c r="C46" i="7" s="1"/>
  <c r="D46" i="7" l="1"/>
  <c r="E46" i="7" s="1"/>
  <c r="F46" i="7" s="1"/>
  <c r="C47" i="7" s="1"/>
  <c r="G45" i="7"/>
  <c r="A49" i="7"/>
  <c r="B48" i="7"/>
  <c r="D47" i="7" l="1"/>
  <c r="E47" i="7" s="1"/>
  <c r="F47" i="7" s="1"/>
  <c r="C48" i="7" s="1"/>
  <c r="A50" i="7"/>
  <c r="B49" i="7"/>
  <c r="E33" i="4"/>
  <c r="E35" i="4" s="1"/>
  <c r="G46" i="7"/>
  <c r="G47" i="7" l="1"/>
  <c r="A51" i="7"/>
  <c r="B50" i="7"/>
  <c r="F35" i="4"/>
  <c r="E37" i="4"/>
  <c r="E38" i="4" s="1"/>
  <c r="E40" i="4" s="1"/>
  <c r="D48" i="7"/>
  <c r="E48" i="7" s="1"/>
  <c r="F48" i="7" s="1"/>
  <c r="C49" i="7" s="1"/>
  <c r="G48" i="7" l="1"/>
  <c r="D49" i="7"/>
  <c r="E49" i="7" s="1"/>
  <c r="F49" i="7" s="1"/>
  <c r="C50" i="7" s="1"/>
  <c r="B51" i="7"/>
  <c r="A52" i="7"/>
  <c r="E4" i="22"/>
  <c r="F40" i="4"/>
  <c r="F37" i="4"/>
  <c r="D50" i="7" l="1"/>
  <c r="E50" i="7" s="1"/>
  <c r="F50" i="7" s="1"/>
  <c r="C51" i="7" s="1"/>
  <c r="A53" i="7"/>
  <c r="B52" i="7"/>
  <c r="E7" i="22"/>
  <c r="E10" i="22" s="1"/>
  <c r="E6" i="22"/>
  <c r="G49" i="7"/>
  <c r="G50" i="7" l="1"/>
  <c r="D51" i="7"/>
  <c r="E51" i="7" s="1"/>
  <c r="F51" i="7" s="1"/>
  <c r="C52" i="7" s="1"/>
  <c r="A54" i="7"/>
  <c r="B53" i="7"/>
  <c r="D52" i="7" l="1"/>
  <c r="E52" i="7" s="1"/>
  <c r="F52" i="7" s="1"/>
  <c r="C53" i="7" s="1"/>
  <c r="B54" i="7"/>
  <c r="A55" i="7"/>
  <c r="G51" i="7"/>
  <c r="G52" i="7" l="1"/>
  <c r="D53" i="7"/>
  <c r="E53" i="7" s="1"/>
  <c r="F53" i="7" s="1"/>
  <c r="C54" i="7" s="1"/>
  <c r="B55" i="7"/>
  <c r="A56" i="7"/>
  <c r="D54" i="7" l="1"/>
  <c r="E54" i="7" s="1"/>
  <c r="F54" i="7" s="1"/>
  <c r="C55" i="7" s="1"/>
  <c r="A57" i="7"/>
  <c r="B56" i="7"/>
  <c r="G53" i="7"/>
  <c r="D55" i="7" l="1"/>
  <c r="E55" i="7" s="1"/>
  <c r="F55" i="7" s="1"/>
  <c r="C56" i="7" s="1"/>
  <c r="B57" i="7"/>
  <c r="A58" i="7"/>
  <c r="G54" i="7"/>
  <c r="G55" i="7" l="1"/>
  <c r="D56" i="7"/>
  <c r="E56" i="7" s="1"/>
  <c r="F56" i="7" s="1"/>
  <c r="C57" i="7" s="1"/>
  <c r="A59" i="7"/>
  <c r="B58" i="7"/>
  <c r="D57" i="7" l="1"/>
  <c r="E57" i="7" s="1"/>
  <c r="F57" i="7" s="1"/>
  <c r="C58" i="7" s="1"/>
  <c r="A60" i="7"/>
  <c r="B59" i="7"/>
  <c r="G56" i="7"/>
  <c r="G57" i="7" l="1"/>
  <c r="G33" i="4" s="1"/>
  <c r="G35" i="4" s="1"/>
  <c r="D58" i="7"/>
  <c r="E58" i="7" s="1"/>
  <c r="F58" i="7" s="1"/>
  <c r="C59" i="7" s="1"/>
  <c r="B60" i="7"/>
  <c r="A61" i="7"/>
  <c r="G58" i="7" l="1"/>
  <c r="H35" i="4"/>
  <c r="G37" i="4"/>
  <c r="G38" i="4" s="1"/>
  <c r="G40" i="4" s="1"/>
  <c r="D59" i="7"/>
  <c r="E59" i="7" s="1"/>
  <c r="F59" i="7" s="1"/>
  <c r="C60" i="7" s="1"/>
  <c r="A62" i="7"/>
  <c r="B61" i="7"/>
  <c r="D60" i="7" l="1"/>
  <c r="E60" i="7" s="1"/>
  <c r="F60" i="7" s="1"/>
  <c r="C61" i="7" s="1"/>
  <c r="B62" i="7"/>
  <c r="A63" i="7"/>
  <c r="G4" i="22"/>
  <c r="H40" i="4"/>
  <c r="H37" i="4"/>
  <c r="G59" i="7"/>
  <c r="G60" i="7" l="1"/>
  <c r="D61" i="7"/>
  <c r="E61" i="7" s="1"/>
  <c r="F61" i="7" s="1"/>
  <c r="C62" i="7" s="1"/>
  <c r="B63" i="7"/>
  <c r="A64" i="7"/>
  <c r="G7" i="22"/>
  <c r="G10" i="22" s="1"/>
  <c r="G6" i="22"/>
  <c r="G61" i="7" l="1"/>
  <c r="D62" i="7"/>
  <c r="E62" i="7" s="1"/>
  <c r="F62" i="7" s="1"/>
  <c r="C63" i="7" s="1"/>
  <c r="A65" i="7"/>
  <c r="B64" i="7"/>
  <c r="G62" i="7" l="1"/>
  <c r="B65" i="7"/>
  <c r="A66" i="7"/>
  <c r="D63" i="7"/>
  <c r="E63" i="7" s="1"/>
  <c r="F63" i="7" s="1"/>
  <c r="C64" i="7" s="1"/>
  <c r="G63" i="7" l="1"/>
  <c r="D64" i="7"/>
  <c r="E64" i="7" s="1"/>
  <c r="F64" i="7" s="1"/>
  <c r="C65" i="7" s="1"/>
  <c r="A67" i="7"/>
  <c r="B66" i="7"/>
  <c r="G64" i="7" l="1"/>
  <c r="D65" i="7"/>
  <c r="E65" i="7" s="1"/>
  <c r="F65" i="7" s="1"/>
  <c r="C66" i="7" s="1"/>
  <c r="A68" i="7"/>
  <c r="B67" i="7"/>
  <c r="D66" i="7" l="1"/>
  <c r="E66" i="7" s="1"/>
  <c r="F66" i="7" s="1"/>
  <c r="C67" i="7" s="1"/>
  <c r="A69" i="7"/>
  <c r="B68" i="7"/>
  <c r="G65" i="7"/>
  <c r="G66" i="7" l="1"/>
  <c r="D67" i="7"/>
  <c r="E67" i="7" s="1"/>
  <c r="F67" i="7" s="1"/>
  <c r="C68" i="7" s="1"/>
  <c r="B69" i="7"/>
  <c r="A70" i="7"/>
  <c r="G67" i="7" l="1"/>
  <c r="A71" i="7"/>
  <c r="B70" i="7"/>
  <c r="D68" i="7"/>
  <c r="E68" i="7" s="1"/>
  <c r="F68" i="7" s="1"/>
  <c r="C69" i="7" s="1"/>
  <c r="D69" i="7" l="1"/>
  <c r="E69" i="7" s="1"/>
  <c r="F69" i="7" s="1"/>
  <c r="C70" i="7" s="1"/>
  <c r="G68" i="7"/>
  <c r="A72" i="7"/>
  <c r="B71" i="7"/>
  <c r="D70" i="7" l="1"/>
  <c r="E70" i="7" s="1"/>
  <c r="F70" i="7" s="1"/>
  <c r="C71" i="7" s="1"/>
  <c r="A73" i="7"/>
  <c r="B72" i="7"/>
  <c r="G69" i="7"/>
  <c r="G70" i="7" l="1"/>
  <c r="D71" i="7"/>
  <c r="E71" i="7" s="1"/>
  <c r="F71" i="7" s="1"/>
  <c r="C72" i="7" s="1"/>
  <c r="B73" i="7"/>
  <c r="A74" i="7"/>
  <c r="G71" i="7" l="1"/>
  <c r="D72" i="7"/>
  <c r="E72" i="7" s="1"/>
  <c r="F72" i="7" s="1"/>
  <c r="C73" i="7" s="1"/>
  <c r="A75" i="7"/>
  <c r="B74" i="7"/>
  <c r="G72" i="7" l="1"/>
  <c r="D73" i="7"/>
  <c r="E73" i="7" s="1"/>
  <c r="F73" i="7" s="1"/>
  <c r="C74" i="7" s="1"/>
  <c r="A76" i="7"/>
  <c r="B75" i="7"/>
  <c r="G73" i="7" l="1"/>
  <c r="D74" i="7"/>
  <c r="E74" i="7" s="1"/>
  <c r="F74" i="7" s="1"/>
  <c r="C75" i="7" s="1"/>
  <c r="A77" i="7"/>
  <c r="B76" i="7"/>
  <c r="G74" i="7" l="1"/>
  <c r="B77" i="7"/>
  <c r="A78" i="7"/>
  <c r="D75" i="7"/>
  <c r="E75" i="7" s="1"/>
  <c r="F75" i="7" s="1"/>
  <c r="C76" i="7" s="1"/>
  <c r="G75" i="7" l="1"/>
  <c r="D76" i="7"/>
  <c r="E76" i="7" s="1"/>
  <c r="F76" i="7" s="1"/>
  <c r="C77" i="7" s="1"/>
  <c r="A79" i="7"/>
  <c r="B78" i="7"/>
  <c r="D77" i="7" l="1"/>
  <c r="E77" i="7" s="1"/>
  <c r="F77" i="7" s="1"/>
  <c r="C78" i="7" s="1"/>
  <c r="A80" i="7"/>
  <c r="B79" i="7"/>
  <c r="G76" i="7"/>
  <c r="G77" i="7" l="1"/>
  <c r="D78" i="7"/>
  <c r="E78" i="7" s="1"/>
  <c r="F78" i="7" s="1"/>
  <c r="C79" i="7" s="1"/>
  <c r="B80" i="7"/>
  <c r="A81" i="7"/>
  <c r="D79" i="7" l="1"/>
  <c r="E79" i="7" s="1"/>
  <c r="F79" i="7" s="1"/>
  <c r="C80" i="7" s="1"/>
  <c r="B81" i="7"/>
  <c r="A82" i="7"/>
  <c r="G78" i="7"/>
  <c r="G79" i="7" l="1"/>
  <c r="D80" i="7"/>
  <c r="E80" i="7" s="1"/>
  <c r="F80" i="7" s="1"/>
  <c r="C81" i="7" s="1"/>
  <c r="A83" i="7"/>
  <c r="B82" i="7"/>
  <c r="G80" i="7" l="1"/>
  <c r="D81" i="7"/>
  <c r="E81" i="7" s="1"/>
  <c r="F81" i="7" s="1"/>
  <c r="C82" i="7" s="1"/>
  <c r="A84" i="7"/>
  <c r="B83" i="7"/>
  <c r="D82" i="7" l="1"/>
  <c r="E82" i="7" s="1"/>
  <c r="F82" i="7" s="1"/>
  <c r="C83" i="7" s="1"/>
  <c r="A85" i="7"/>
  <c r="B84" i="7"/>
  <c r="G81" i="7"/>
  <c r="G82" i="7" l="1"/>
  <c r="D83" i="7"/>
  <c r="E83" i="7" s="1"/>
  <c r="F83" i="7" s="1"/>
  <c r="C84" i="7" s="1"/>
  <c r="B85" i="7"/>
  <c r="A86" i="7"/>
  <c r="G83" i="7" l="1"/>
  <c r="D84" i="7"/>
  <c r="E84" i="7" s="1"/>
  <c r="F84" i="7" s="1"/>
  <c r="C85" i="7" s="1"/>
  <c r="A87" i="7"/>
  <c r="B86" i="7"/>
  <c r="D85" i="7" l="1"/>
  <c r="E85" i="7" s="1"/>
  <c r="F85" i="7" s="1"/>
  <c r="C86" i="7" s="1"/>
  <c r="A88" i="7"/>
  <c r="B87" i="7"/>
  <c r="G84" i="7"/>
  <c r="G85" i="7" l="1"/>
  <c r="D86" i="7"/>
  <c r="E86" i="7" s="1"/>
  <c r="F86" i="7" s="1"/>
  <c r="C87" i="7" s="1"/>
  <c r="B88" i="7"/>
  <c r="A89" i="7"/>
  <c r="G86" i="7" l="1"/>
  <c r="D87" i="7"/>
  <c r="E87" i="7" s="1"/>
  <c r="F87" i="7" s="1"/>
  <c r="C88" i="7" s="1"/>
  <c r="B89" i="7"/>
  <c r="A90" i="7"/>
  <c r="D88" i="7" l="1"/>
  <c r="E88" i="7" s="1"/>
  <c r="F88" i="7" s="1"/>
  <c r="C89" i="7" s="1"/>
  <c r="B90" i="7"/>
  <c r="A91" i="7"/>
  <c r="G87" i="7"/>
  <c r="G88" i="7" l="1"/>
  <c r="D89" i="7"/>
  <c r="E89" i="7" s="1"/>
  <c r="F89" i="7" s="1"/>
  <c r="C90" i="7" s="1"/>
  <c r="A92" i="7"/>
  <c r="B91" i="7"/>
  <c r="D90" i="7" l="1"/>
  <c r="E90" i="7" s="1"/>
  <c r="F90" i="7" s="1"/>
  <c r="C91" i="7" s="1"/>
  <c r="B92" i="7"/>
  <c r="A93" i="7"/>
  <c r="G89" i="7"/>
  <c r="G90" i="7" l="1"/>
  <c r="D91" i="7"/>
  <c r="E91" i="7" s="1"/>
  <c r="F91" i="7" s="1"/>
  <c r="C92" i="7" s="1"/>
  <c r="A94" i="7"/>
  <c r="B93" i="7"/>
  <c r="G91" i="7" l="1"/>
  <c r="D92" i="7"/>
  <c r="E92" i="7" s="1"/>
  <c r="F92" i="7" s="1"/>
  <c r="C93" i="7" s="1"/>
  <c r="A95" i="7"/>
  <c r="B94" i="7"/>
  <c r="G92" i="7" l="1"/>
  <c r="D93" i="7"/>
  <c r="E93" i="7" s="1"/>
  <c r="F93" i="7" s="1"/>
  <c r="C94" i="7" s="1"/>
  <c r="A96" i="7"/>
  <c r="B95" i="7"/>
  <c r="G93" i="7" l="1"/>
  <c r="D94" i="7"/>
  <c r="E94" i="7" s="1"/>
  <c r="F94" i="7" s="1"/>
  <c r="C95" i="7" s="1"/>
  <c r="B96" i="7"/>
  <c r="A97" i="7"/>
  <c r="G94" i="7" l="1"/>
  <c r="D95" i="7"/>
  <c r="E95" i="7" s="1"/>
  <c r="F95" i="7" s="1"/>
  <c r="C96" i="7" s="1"/>
  <c r="B97" i="7"/>
  <c r="A98" i="7"/>
  <c r="G95" i="7" l="1"/>
  <c r="A99" i="7"/>
  <c r="B98" i="7"/>
  <c r="D96" i="7"/>
  <c r="E96" i="7" s="1"/>
  <c r="F96" i="7" s="1"/>
  <c r="C97" i="7" s="1"/>
  <c r="D97" i="7" l="1"/>
  <c r="E97" i="7" s="1"/>
  <c r="F97" i="7" s="1"/>
  <c r="C98" i="7" s="1"/>
  <c r="G96" i="7"/>
  <c r="A100" i="7"/>
  <c r="B99" i="7"/>
  <c r="G97" i="7" l="1"/>
  <c r="D98" i="7"/>
  <c r="E98" i="7" s="1"/>
  <c r="F98" i="7" s="1"/>
  <c r="C99" i="7" s="1"/>
  <c r="A101" i="7"/>
  <c r="B100" i="7"/>
  <c r="G98" i="7" l="1"/>
  <c r="D99" i="7"/>
  <c r="E99" i="7" s="1"/>
  <c r="F99" i="7" s="1"/>
  <c r="C100" i="7" s="1"/>
  <c r="A102" i="7"/>
  <c r="B101" i="7"/>
  <c r="D100" i="7" l="1"/>
  <c r="E100" i="7" s="1"/>
  <c r="F100" i="7" s="1"/>
  <c r="C101" i="7" s="1"/>
  <c r="G99" i="7"/>
  <c r="A103" i="7"/>
  <c r="B102" i="7"/>
  <c r="G100" i="7" l="1"/>
  <c r="D101" i="7"/>
  <c r="E101" i="7" s="1"/>
  <c r="F101" i="7" s="1"/>
  <c r="C102" i="7" s="1"/>
  <c r="A104" i="7"/>
  <c r="B103" i="7"/>
  <c r="G101" i="7" l="1"/>
  <c r="D102" i="7"/>
  <c r="E102" i="7" s="1"/>
  <c r="F102" i="7" s="1"/>
  <c r="C103" i="7" s="1"/>
  <c r="B104" i="7"/>
  <c r="A105" i="7"/>
  <c r="D103" i="7" l="1"/>
  <c r="E103" i="7" s="1"/>
  <c r="F103" i="7" s="1"/>
  <c r="C104" i="7" s="1"/>
  <c r="B105" i="7"/>
  <c r="A106" i="7"/>
  <c r="G102" i="7"/>
  <c r="G103" i="7" l="1"/>
  <c r="D104" i="7"/>
  <c r="E104" i="7" s="1"/>
  <c r="F104" i="7" s="1"/>
  <c r="C105" i="7" s="1"/>
  <c r="A107" i="7"/>
  <c r="B106" i="7"/>
  <c r="D105" i="7" l="1"/>
  <c r="E105" i="7" s="1"/>
  <c r="F105" i="7" s="1"/>
  <c r="C106" i="7" s="1"/>
  <c r="A108" i="7"/>
  <c r="B107" i="7"/>
  <c r="G104" i="7"/>
  <c r="G105" i="7" l="1"/>
  <c r="D106" i="7"/>
  <c r="E106" i="7" s="1"/>
  <c r="F106" i="7" s="1"/>
  <c r="C107" i="7" s="1"/>
  <c r="B108" i="7"/>
  <c r="A109" i="7"/>
  <c r="D107" i="7" l="1"/>
  <c r="E107" i="7" s="1"/>
  <c r="F107" i="7" s="1"/>
  <c r="C108" i="7" s="1"/>
  <c r="G106" i="7"/>
  <c r="A110" i="7"/>
  <c r="B109" i="7"/>
  <c r="G107" i="7" l="1"/>
  <c r="D108" i="7"/>
  <c r="E108" i="7" s="1"/>
  <c r="F108" i="7" s="1"/>
  <c r="C109" i="7" s="1"/>
  <c r="A111" i="7"/>
  <c r="B110" i="7"/>
  <c r="G108" i="7" l="1"/>
  <c r="D109" i="7"/>
  <c r="E109" i="7" s="1"/>
  <c r="F109" i="7" s="1"/>
  <c r="C110" i="7" s="1"/>
  <c r="A112" i="7"/>
  <c r="B111" i="7"/>
  <c r="G109" i="7" l="1"/>
  <c r="D110" i="7"/>
  <c r="E110" i="7" s="1"/>
  <c r="F110" i="7" s="1"/>
  <c r="C111" i="7" s="1"/>
  <c r="B112" i="7"/>
  <c r="A113" i="7"/>
  <c r="D111" i="7" l="1"/>
  <c r="E111" i="7" s="1"/>
  <c r="F111" i="7" s="1"/>
  <c r="C112" i="7" s="1"/>
  <c r="G110" i="7"/>
  <c r="B113" i="7"/>
  <c r="A114" i="7"/>
  <c r="G111" i="7" l="1"/>
  <c r="D112" i="7"/>
  <c r="E112" i="7" s="1"/>
  <c r="F112" i="7" s="1"/>
  <c r="C113" i="7" s="1"/>
  <c r="B114" i="7"/>
  <c r="A115" i="7"/>
  <c r="D113" i="7" l="1"/>
  <c r="E113" i="7" s="1"/>
  <c r="F113" i="7" s="1"/>
  <c r="C114" i="7" s="1"/>
  <c r="G112" i="7"/>
  <c r="A116" i="7"/>
  <c r="B115" i="7"/>
  <c r="G113" i="7" l="1"/>
  <c r="D114" i="7"/>
  <c r="E114" i="7" s="1"/>
  <c r="F114" i="7" s="1"/>
  <c r="C115" i="7" s="1"/>
  <c r="B116" i="7"/>
  <c r="A117" i="7"/>
  <c r="G114" i="7" l="1"/>
  <c r="D115" i="7"/>
  <c r="E115" i="7" s="1"/>
  <c r="F115" i="7" s="1"/>
  <c r="C116" i="7" s="1"/>
  <c r="A118" i="7"/>
  <c r="B117" i="7"/>
  <c r="D116" i="7" l="1"/>
  <c r="E116" i="7" s="1"/>
  <c r="F116" i="7" s="1"/>
  <c r="C117" i="7" s="1"/>
  <c r="G115" i="7"/>
  <c r="A119" i="7"/>
  <c r="B118" i="7"/>
  <c r="G116" i="7" l="1"/>
  <c r="D117" i="7"/>
  <c r="E117" i="7" s="1"/>
  <c r="F117" i="7" s="1"/>
  <c r="C118" i="7" s="1"/>
  <c r="B119" i="7"/>
  <c r="A120" i="7"/>
  <c r="D118" i="7" l="1"/>
  <c r="E118" i="7" s="1"/>
  <c r="F118" i="7" s="1"/>
  <c r="C119" i="7" s="1"/>
  <c r="G117" i="7"/>
  <c r="A121" i="7"/>
  <c r="B120" i="7"/>
  <c r="G118" i="7" l="1"/>
  <c r="D119" i="7"/>
  <c r="E119" i="7" s="1"/>
  <c r="F119" i="7" s="1"/>
  <c r="C120" i="7" s="1"/>
  <c r="B121" i="7"/>
  <c r="A122" i="7"/>
  <c r="D120" i="7" l="1"/>
  <c r="E120" i="7" s="1"/>
  <c r="F120" i="7" s="1"/>
  <c r="C121" i="7" s="1"/>
  <c r="G119" i="7"/>
  <c r="B122" i="7"/>
  <c r="A123" i="7"/>
  <c r="G120" i="7" l="1"/>
  <c r="D121" i="7"/>
  <c r="E121" i="7" s="1"/>
  <c r="F121" i="7" s="1"/>
  <c r="C122" i="7" s="1"/>
  <c r="A124" i="7"/>
  <c r="B123" i="7"/>
  <c r="D122" i="7" l="1"/>
  <c r="E122" i="7" s="1"/>
  <c r="F122" i="7" s="1"/>
  <c r="C123" i="7" s="1"/>
  <c r="G121" i="7"/>
  <c r="B124" i="7"/>
  <c r="A125" i="7"/>
  <c r="G122" i="7" l="1"/>
  <c r="D123" i="7"/>
  <c r="E123" i="7" s="1"/>
  <c r="F123" i="7" s="1"/>
  <c r="C124" i="7" s="1"/>
  <c r="B125" i="7"/>
  <c r="A126" i="7"/>
  <c r="D124" i="7" l="1"/>
  <c r="E124" i="7" s="1"/>
  <c r="F124" i="7" s="1"/>
  <c r="C125" i="7" s="1"/>
  <c r="G123" i="7"/>
  <c r="A127" i="7"/>
  <c r="B126" i="7"/>
  <c r="G124" i="7" l="1"/>
  <c r="D125" i="7"/>
  <c r="E125" i="7" s="1"/>
  <c r="F125" i="7" s="1"/>
  <c r="C126" i="7" s="1"/>
  <c r="B127" i="7"/>
  <c r="A128" i="7"/>
  <c r="G125" i="7" l="1"/>
  <c r="D126" i="7"/>
  <c r="E126" i="7" s="1"/>
  <c r="F126" i="7" s="1"/>
  <c r="C127" i="7" s="1"/>
  <c r="B128" i="7"/>
  <c r="A129" i="7"/>
  <c r="G126" i="7" l="1"/>
  <c r="D127" i="7"/>
  <c r="E127" i="7" s="1"/>
  <c r="F127" i="7" s="1"/>
  <c r="C128" i="7" s="1"/>
  <c r="A130" i="7"/>
  <c r="B129" i="7"/>
  <c r="D128" i="7" l="1"/>
  <c r="E128" i="7" s="1"/>
  <c r="F128" i="7" s="1"/>
  <c r="C129" i="7" s="1"/>
  <c r="G127" i="7"/>
  <c r="A131" i="7"/>
  <c r="B130" i="7"/>
  <c r="G128" i="7" l="1"/>
  <c r="D129" i="7"/>
  <c r="E129" i="7" s="1"/>
  <c r="F129" i="7" s="1"/>
  <c r="C130" i="7" s="1"/>
  <c r="B131" i="7"/>
  <c r="A132" i="7"/>
  <c r="D130" i="7" l="1"/>
  <c r="E130" i="7" s="1"/>
  <c r="F130" i="7" s="1"/>
  <c r="C131" i="7" s="1"/>
  <c r="G129" i="7"/>
  <c r="A133" i="7"/>
  <c r="B132" i="7"/>
  <c r="G130" i="7" l="1"/>
  <c r="D131" i="7"/>
  <c r="E131" i="7" s="1"/>
  <c r="F131" i="7" s="1"/>
  <c r="C132" i="7" s="1"/>
  <c r="B133" i="7"/>
  <c r="A134" i="7"/>
  <c r="D132" i="7" l="1"/>
  <c r="E132" i="7" s="1"/>
  <c r="F132" i="7" s="1"/>
  <c r="C133" i="7" s="1"/>
  <c r="G131" i="7"/>
  <c r="A135" i="7"/>
  <c r="B134" i="7"/>
  <c r="G132" i="7" l="1"/>
  <c r="D133" i="7"/>
  <c r="E133" i="7" s="1"/>
  <c r="F133" i="7" s="1"/>
  <c r="C134" i="7" s="1"/>
  <c r="A136" i="7"/>
  <c r="B135" i="7"/>
  <c r="D134" i="7" l="1"/>
  <c r="E134" i="7" s="1"/>
  <c r="F134" i="7" s="1"/>
  <c r="C135" i="7" s="1"/>
  <c r="G133" i="7"/>
  <c r="B136" i="7"/>
  <c r="A137" i="7"/>
  <c r="G134" i="7" l="1"/>
  <c r="D135" i="7"/>
  <c r="E135" i="7" s="1"/>
  <c r="F135" i="7" s="1"/>
  <c r="C136" i="7" s="1"/>
  <c r="A138" i="7"/>
  <c r="B137" i="7"/>
  <c r="D136" i="7" l="1"/>
  <c r="E136" i="7" s="1"/>
  <c r="F136" i="7" s="1"/>
  <c r="C137" i="7" s="1"/>
  <c r="G135" i="7"/>
  <c r="A139" i="7"/>
  <c r="B138" i="7"/>
  <c r="G136" i="7" l="1"/>
  <c r="D137" i="7"/>
  <c r="E137" i="7" s="1"/>
  <c r="F137" i="7" s="1"/>
  <c r="C138" i="7" s="1"/>
  <c r="B139" i="7"/>
  <c r="A140" i="7"/>
  <c r="D138" i="7" l="1"/>
  <c r="E138" i="7" s="1"/>
  <c r="F138" i="7" s="1"/>
  <c r="C139" i="7" s="1"/>
  <c r="G137" i="7"/>
  <c r="B140" i="7"/>
  <c r="A141" i="7"/>
  <c r="G138" i="7" l="1"/>
  <c r="D139" i="7"/>
  <c r="E139" i="7" s="1"/>
  <c r="F139" i="7" s="1"/>
  <c r="C140" i="7" s="1"/>
  <c r="B141" i="7"/>
  <c r="A142" i="7"/>
  <c r="D140" i="7" l="1"/>
  <c r="E140" i="7" s="1"/>
  <c r="F140" i="7" s="1"/>
  <c r="C141" i="7" s="1"/>
  <c r="G139" i="7"/>
  <c r="B142" i="7"/>
  <c r="A143" i="7"/>
  <c r="G140" i="7" l="1"/>
  <c r="D141" i="7"/>
  <c r="E141" i="7" s="1"/>
  <c r="F141" i="7" s="1"/>
  <c r="C142" i="7" s="1"/>
  <c r="A144" i="7"/>
  <c r="B143" i="7"/>
  <c r="G141" i="7" l="1"/>
  <c r="D142" i="7"/>
  <c r="E142" i="7" s="1"/>
  <c r="F142" i="7" s="1"/>
  <c r="C143" i="7" s="1"/>
  <c r="B144" i="7"/>
  <c r="A145" i="7"/>
  <c r="G142" i="7" l="1"/>
  <c r="D143" i="7"/>
  <c r="E143" i="7" s="1"/>
  <c r="F143" i="7" s="1"/>
  <c r="C144" i="7" s="1"/>
  <c r="B145" i="7"/>
  <c r="A146" i="7"/>
  <c r="G143" i="7" l="1"/>
  <c r="D144" i="7"/>
  <c r="E144" i="7" s="1"/>
  <c r="F144" i="7" s="1"/>
  <c r="C145" i="7" s="1"/>
  <c r="B146" i="7"/>
  <c r="A147" i="7"/>
  <c r="G144" i="7" l="1"/>
  <c r="D145" i="7"/>
  <c r="E145" i="7" s="1"/>
  <c r="F145" i="7" s="1"/>
  <c r="C146" i="7" s="1"/>
  <c r="A148" i="7"/>
  <c r="B147" i="7"/>
  <c r="D146" i="7" l="1"/>
  <c r="E146" i="7" s="1"/>
  <c r="F146" i="7" s="1"/>
  <c r="C147" i="7" s="1"/>
  <c r="G145" i="7"/>
  <c r="B148" i="7"/>
  <c r="A149" i="7"/>
  <c r="G146" i="7" l="1"/>
  <c r="D147" i="7"/>
  <c r="E147" i="7" s="1"/>
  <c r="F147" i="7" s="1"/>
  <c r="C148" i="7" s="1"/>
  <c r="B149" i="7"/>
  <c r="A150" i="7"/>
  <c r="D148" i="7" l="1"/>
  <c r="E148" i="7" s="1"/>
  <c r="F148" i="7" s="1"/>
  <c r="C149" i="7" s="1"/>
  <c r="G147" i="7"/>
  <c r="A151" i="7"/>
  <c r="B150" i="7"/>
  <c r="G148" i="7" l="1"/>
  <c r="D149" i="7"/>
  <c r="E149" i="7" s="1"/>
  <c r="F149" i="7" s="1"/>
  <c r="C150" i="7" s="1"/>
  <c r="A152" i="7"/>
  <c r="B151" i="7"/>
  <c r="D150" i="7" l="1"/>
  <c r="E150" i="7" s="1"/>
  <c r="F150" i="7" s="1"/>
  <c r="C151" i="7" s="1"/>
  <c r="G149" i="7"/>
  <c r="A153" i="7"/>
  <c r="B152" i="7"/>
  <c r="G150" i="7" l="1"/>
  <c r="D151" i="7"/>
  <c r="E151" i="7" s="1"/>
  <c r="F151" i="7" s="1"/>
  <c r="C152" i="7" s="1"/>
  <c r="A154" i="7"/>
  <c r="B153" i="7"/>
  <c r="G151" i="7" l="1"/>
  <c r="D152" i="7"/>
  <c r="E152" i="7" s="1"/>
  <c r="F152" i="7" s="1"/>
  <c r="C153" i="7" s="1"/>
  <c r="A155" i="7"/>
  <c r="B154" i="7"/>
  <c r="G152" i="7" l="1"/>
  <c r="D153" i="7"/>
  <c r="E153" i="7" s="1"/>
  <c r="F153" i="7" s="1"/>
  <c r="C154" i="7" s="1"/>
  <c r="B155" i="7"/>
  <c r="A156" i="7"/>
  <c r="D154" i="7" l="1"/>
  <c r="E154" i="7" s="1"/>
  <c r="F154" i="7" s="1"/>
  <c r="C155" i="7" s="1"/>
  <c r="G153" i="7"/>
  <c r="B156" i="7"/>
  <c r="A157" i="7"/>
  <c r="G154" i="7" l="1"/>
  <c r="D155" i="7"/>
  <c r="E155" i="7" s="1"/>
  <c r="F155" i="7" s="1"/>
  <c r="C156" i="7" s="1"/>
  <c r="B157" i="7"/>
  <c r="A158" i="7"/>
  <c r="D156" i="7" l="1"/>
  <c r="E156" i="7" s="1"/>
  <c r="F156" i="7" s="1"/>
  <c r="C157" i="7" s="1"/>
  <c r="G155" i="7"/>
  <c r="B158" i="7"/>
  <c r="A159" i="7"/>
  <c r="G156" i="7" l="1"/>
  <c r="D157" i="7"/>
  <c r="E157" i="7" s="1"/>
  <c r="F157" i="7" s="1"/>
  <c r="C158" i="7" s="1"/>
  <c r="B159" i="7"/>
  <c r="A160" i="7"/>
  <c r="G157" i="7" l="1"/>
  <c r="D158" i="7"/>
  <c r="E158" i="7" s="1"/>
  <c r="F158" i="7" s="1"/>
  <c r="C159" i="7" s="1"/>
  <c r="B160" i="7"/>
  <c r="A161" i="7"/>
  <c r="G158" i="7" l="1"/>
  <c r="D159" i="7"/>
  <c r="E159" i="7" s="1"/>
  <c r="F159" i="7" s="1"/>
  <c r="C160" i="7" s="1"/>
  <c r="A162" i="7"/>
  <c r="B161" i="7"/>
  <c r="D160" i="7" l="1"/>
  <c r="E160" i="7" s="1"/>
  <c r="F160" i="7" s="1"/>
  <c r="C161" i="7" s="1"/>
  <c r="G159" i="7"/>
  <c r="A163" i="7"/>
  <c r="B162" i="7"/>
  <c r="G160" i="7" l="1"/>
  <c r="D161" i="7"/>
  <c r="E161" i="7" s="1"/>
  <c r="F161" i="7" s="1"/>
  <c r="C162" i="7" s="1"/>
  <c r="B163" i="7"/>
  <c r="A164" i="7"/>
  <c r="G161" i="7" l="1"/>
  <c r="D162" i="7"/>
  <c r="E162" i="7" s="1"/>
  <c r="F162" i="7" s="1"/>
  <c r="C163" i="7" s="1"/>
  <c r="A165" i="7"/>
  <c r="B164" i="7"/>
  <c r="G162" i="7" l="1"/>
  <c r="D163" i="7"/>
  <c r="E163" i="7" s="1"/>
  <c r="F163" i="7" s="1"/>
  <c r="C164" i="7" s="1"/>
  <c r="A166" i="7"/>
  <c r="B165" i="7"/>
  <c r="G163" i="7" l="1"/>
  <c r="D164" i="7"/>
  <c r="E164" i="7" s="1"/>
  <c r="F164" i="7" s="1"/>
  <c r="C165" i="7" s="1"/>
  <c r="A167" i="7"/>
  <c r="B166" i="7"/>
  <c r="G164" i="7" l="1"/>
  <c r="D165" i="7"/>
  <c r="E165" i="7" s="1"/>
  <c r="F165" i="7" s="1"/>
  <c r="C166" i="7" s="1"/>
  <c r="A168" i="7"/>
  <c r="B167" i="7"/>
  <c r="D166" i="7" l="1"/>
  <c r="E166" i="7" s="1"/>
  <c r="F166" i="7" s="1"/>
  <c r="C167" i="7" s="1"/>
  <c r="G165" i="7"/>
  <c r="B168" i="7"/>
  <c r="A169" i="7"/>
  <c r="G166" i="7" l="1"/>
  <c r="D167" i="7"/>
  <c r="E167" i="7" s="1"/>
  <c r="F167" i="7" s="1"/>
  <c r="C168" i="7" s="1"/>
  <c r="A170" i="7"/>
  <c r="B169" i="7"/>
  <c r="G167" i="7" l="1"/>
  <c r="D168" i="7"/>
  <c r="E168" i="7" s="1"/>
  <c r="F168" i="7" s="1"/>
  <c r="C169" i="7" s="1"/>
  <c r="A171" i="7"/>
  <c r="B170" i="7"/>
  <c r="D169" i="7" l="1"/>
  <c r="E169" i="7" s="1"/>
  <c r="F169" i="7" s="1"/>
  <c r="C170" i="7" s="1"/>
  <c r="G168" i="7"/>
  <c r="B171" i="7"/>
  <c r="A172" i="7"/>
  <c r="G169" i="7" l="1"/>
  <c r="D170" i="7"/>
  <c r="E170" i="7" s="1"/>
  <c r="F170" i="7" s="1"/>
  <c r="C171" i="7" s="1"/>
  <c r="A173" i="7"/>
  <c r="B172" i="7"/>
  <c r="G170" i="7" l="1"/>
  <c r="D171" i="7"/>
  <c r="E171" i="7" s="1"/>
  <c r="F171" i="7" s="1"/>
  <c r="C172" i="7" s="1"/>
  <c r="B173" i="7"/>
  <c r="A174" i="7"/>
  <c r="D172" i="7" l="1"/>
  <c r="E172" i="7" s="1"/>
  <c r="F172" i="7" s="1"/>
  <c r="C173" i="7" s="1"/>
  <c r="G171" i="7"/>
  <c r="B174" i="7"/>
  <c r="A175" i="7"/>
  <c r="G172" i="7" l="1"/>
  <c r="D173" i="7"/>
  <c r="E173" i="7" s="1"/>
  <c r="F173" i="7" s="1"/>
  <c r="C174" i="7" s="1"/>
  <c r="B175" i="7"/>
  <c r="A176" i="7"/>
  <c r="D174" i="7" l="1"/>
  <c r="E174" i="7" s="1"/>
  <c r="F174" i="7" s="1"/>
  <c r="C175" i="7" s="1"/>
  <c r="G173" i="7"/>
  <c r="B176" i="7"/>
  <c r="A177" i="7"/>
  <c r="G174" i="7" l="1"/>
  <c r="D175" i="7"/>
  <c r="E175" i="7" s="1"/>
  <c r="F175" i="7" s="1"/>
  <c r="C176" i="7" s="1"/>
  <c r="A178" i="7"/>
  <c r="B177" i="7"/>
  <c r="D176" i="7" l="1"/>
  <c r="E176" i="7" s="1"/>
  <c r="F176" i="7" s="1"/>
  <c r="C177" i="7" s="1"/>
  <c r="G175" i="7"/>
  <c r="A179" i="7"/>
  <c r="B178" i="7"/>
  <c r="G176" i="7" l="1"/>
  <c r="D177" i="7"/>
  <c r="E177" i="7" s="1"/>
  <c r="F177" i="7" s="1"/>
  <c r="C178" i="7" s="1"/>
  <c r="A180" i="7"/>
  <c r="B179" i="7"/>
  <c r="G177" i="7" l="1"/>
  <c r="D178" i="7"/>
  <c r="E178" i="7" s="1"/>
  <c r="F178" i="7" s="1"/>
  <c r="C179" i="7" s="1"/>
  <c r="B180" i="7"/>
  <c r="A181" i="7"/>
  <c r="G178" i="7" l="1"/>
  <c r="D179" i="7"/>
  <c r="E179" i="7" s="1"/>
  <c r="F179" i="7" s="1"/>
  <c r="C180" i="7" s="1"/>
  <c r="B181" i="7"/>
  <c r="A182" i="7"/>
  <c r="D180" i="7" l="1"/>
  <c r="E180" i="7" s="1"/>
  <c r="F180" i="7" s="1"/>
  <c r="C181" i="7" s="1"/>
  <c r="G179" i="7"/>
  <c r="B182" i="7"/>
  <c r="A183" i="7"/>
  <c r="G180" i="7" l="1"/>
  <c r="D181" i="7"/>
  <c r="E181" i="7" s="1"/>
  <c r="F181" i="7" s="1"/>
  <c r="C182" i="7" s="1"/>
  <c r="B183" i="7"/>
  <c r="A184" i="7"/>
  <c r="G181" i="7" l="1"/>
  <c r="D182" i="7"/>
  <c r="E182" i="7" s="1"/>
  <c r="F182" i="7" s="1"/>
  <c r="C183" i="7" s="1"/>
  <c r="B184" i="7"/>
  <c r="A185" i="7"/>
  <c r="D183" i="7" l="1"/>
  <c r="E183" i="7" s="1"/>
  <c r="F183" i="7" s="1"/>
  <c r="C184" i="7" s="1"/>
  <c r="G182" i="7"/>
  <c r="A186" i="7"/>
  <c r="B185" i="7"/>
  <c r="G183" i="7" l="1"/>
  <c r="D184" i="7"/>
  <c r="E184" i="7" s="1"/>
  <c r="F184" i="7" s="1"/>
  <c r="C185" i="7" s="1"/>
  <c r="B186" i="7"/>
  <c r="A187" i="7"/>
  <c r="G184" i="7" l="1"/>
  <c r="D185" i="7"/>
  <c r="E185" i="7" s="1"/>
  <c r="F185" i="7" s="1"/>
  <c r="C186" i="7" s="1"/>
  <c r="A188" i="7"/>
  <c r="B187" i="7"/>
  <c r="G185" i="7" l="1"/>
  <c r="D186" i="7"/>
  <c r="E186" i="7" s="1"/>
  <c r="F186" i="7" s="1"/>
  <c r="C187" i="7" s="1"/>
  <c r="B188" i="7"/>
  <c r="A189" i="7"/>
  <c r="G186" i="7" l="1"/>
  <c r="D187" i="7"/>
  <c r="E187" i="7" s="1"/>
  <c r="F187" i="7" s="1"/>
  <c r="C188" i="7" s="1"/>
  <c r="B189" i="7"/>
  <c r="A190" i="7"/>
  <c r="G187" i="7" l="1"/>
  <c r="D188" i="7"/>
  <c r="E188" i="7" s="1"/>
  <c r="F188" i="7" s="1"/>
  <c r="C189" i="7" s="1"/>
  <c r="B190" i="7"/>
  <c r="A191" i="7"/>
  <c r="G188" i="7" l="1"/>
  <c r="D189" i="7"/>
  <c r="E189" i="7" s="1"/>
  <c r="F189" i="7" s="1"/>
  <c r="C190" i="7" s="1"/>
  <c r="B191" i="7"/>
  <c r="A192" i="7"/>
  <c r="G189" i="7" l="1"/>
  <c r="D190" i="7"/>
  <c r="E190" i="7" s="1"/>
  <c r="F190" i="7" s="1"/>
  <c r="C191" i="7" s="1"/>
  <c r="B192" i="7"/>
  <c r="A193" i="7"/>
  <c r="D191" i="7" l="1"/>
  <c r="E191" i="7" s="1"/>
  <c r="F191" i="7" s="1"/>
  <c r="C192" i="7" s="1"/>
  <c r="G190" i="7"/>
  <c r="A194" i="7"/>
  <c r="B193" i="7"/>
  <c r="G191" i="7" l="1"/>
  <c r="D192" i="7"/>
  <c r="E192" i="7" s="1"/>
  <c r="F192" i="7" s="1"/>
  <c r="C193" i="7" s="1"/>
  <c r="B194" i="7"/>
  <c r="A195" i="7"/>
  <c r="D193" i="7" l="1"/>
  <c r="E193" i="7" s="1"/>
  <c r="F193" i="7" s="1"/>
  <c r="C194" i="7" s="1"/>
  <c r="G192" i="7"/>
  <c r="A196" i="7"/>
  <c r="B195" i="7"/>
  <c r="G193" i="7" l="1"/>
  <c r="D194" i="7"/>
  <c r="E194" i="7" s="1"/>
  <c r="F194" i="7" s="1"/>
  <c r="C195" i="7" s="1"/>
  <c r="A197" i="7"/>
  <c r="B196" i="7"/>
  <c r="G194" i="7" l="1"/>
  <c r="D195" i="7"/>
  <c r="E195" i="7" s="1"/>
  <c r="F195" i="7" s="1"/>
  <c r="C196" i="7" s="1"/>
  <c r="B197" i="7"/>
  <c r="A198" i="7"/>
  <c r="G195" i="7" l="1"/>
  <c r="D196" i="7"/>
  <c r="E196" i="7" s="1"/>
  <c r="F196" i="7" s="1"/>
  <c r="C197" i="7" s="1"/>
  <c r="A199" i="7"/>
  <c r="B198" i="7"/>
  <c r="G196" i="7" l="1"/>
  <c r="D197" i="7"/>
  <c r="E197" i="7" s="1"/>
  <c r="F197" i="7" s="1"/>
  <c r="C198" i="7" s="1"/>
  <c r="A200" i="7"/>
  <c r="B199" i="7"/>
  <c r="G197" i="7" l="1"/>
  <c r="D198" i="7"/>
  <c r="E198" i="7" s="1"/>
  <c r="F198" i="7" s="1"/>
  <c r="C199" i="7" s="1"/>
  <c r="A201" i="7"/>
  <c r="B200" i="7"/>
  <c r="G198" i="7" l="1"/>
  <c r="D199" i="7"/>
  <c r="E199" i="7" s="1"/>
  <c r="F199" i="7" s="1"/>
  <c r="C200" i="7" s="1"/>
  <c r="A202" i="7"/>
  <c r="B201" i="7"/>
  <c r="D200" i="7" l="1"/>
  <c r="E200" i="7" s="1"/>
  <c r="F200" i="7" s="1"/>
  <c r="C201" i="7" s="1"/>
  <c r="G199" i="7"/>
  <c r="B202" i="7"/>
  <c r="A203" i="7"/>
  <c r="G200" i="7" l="1"/>
  <c r="D201" i="7"/>
  <c r="E201" i="7" s="1"/>
  <c r="F201" i="7" s="1"/>
  <c r="C202" i="7" s="1"/>
  <c r="A204" i="7"/>
  <c r="B203" i="7"/>
  <c r="G201" i="7" l="1"/>
  <c r="D202" i="7"/>
  <c r="E202" i="7" s="1"/>
  <c r="F202" i="7" s="1"/>
  <c r="C203" i="7" s="1"/>
  <c r="A205" i="7"/>
  <c r="B204" i="7"/>
  <c r="G202" i="7" l="1"/>
  <c r="D203" i="7"/>
  <c r="E203" i="7" s="1"/>
  <c r="F203" i="7" s="1"/>
  <c r="C204" i="7" s="1"/>
  <c r="B205" i="7"/>
  <c r="A206" i="7"/>
  <c r="D204" i="7" l="1"/>
  <c r="E204" i="7" s="1"/>
  <c r="F204" i="7" s="1"/>
  <c r="C205" i="7" s="1"/>
  <c r="G203" i="7"/>
  <c r="A207" i="7"/>
  <c r="B206" i="7"/>
  <c r="G204" i="7" l="1"/>
  <c r="D205" i="7"/>
  <c r="E205" i="7" s="1"/>
  <c r="F205" i="7" s="1"/>
  <c r="C206" i="7" s="1"/>
  <c r="A208" i="7"/>
  <c r="B207" i="7"/>
  <c r="G205" i="7" l="1"/>
  <c r="D206" i="7"/>
  <c r="E206" i="7" s="1"/>
  <c r="F206" i="7" s="1"/>
  <c r="C207" i="7" s="1"/>
  <c r="B208" i="7"/>
  <c r="A209" i="7"/>
  <c r="D207" i="7" l="1"/>
  <c r="E207" i="7" s="1"/>
  <c r="F207" i="7" s="1"/>
  <c r="C208" i="7" s="1"/>
  <c r="G206" i="7"/>
  <c r="A210" i="7"/>
  <c r="B209" i="7"/>
  <c r="G207" i="7" l="1"/>
  <c r="D208" i="7"/>
  <c r="E208" i="7" s="1"/>
  <c r="F208" i="7" s="1"/>
  <c r="C209" i="7" s="1"/>
  <c r="A211" i="7"/>
  <c r="B210" i="7"/>
  <c r="G208" i="7" l="1"/>
  <c r="D209" i="7"/>
  <c r="E209" i="7" s="1"/>
  <c r="F209" i="7" s="1"/>
  <c r="C210" i="7" s="1"/>
  <c r="A212" i="7"/>
  <c r="B211" i="7"/>
  <c r="G209" i="7" l="1"/>
  <c r="D210" i="7"/>
  <c r="E210" i="7" s="1"/>
  <c r="F210" i="7" s="1"/>
  <c r="C211" i="7" s="1"/>
  <c r="A213" i="7"/>
  <c r="B212" i="7"/>
  <c r="G210" i="7" l="1"/>
  <c r="D211" i="7"/>
  <c r="E211" i="7" s="1"/>
  <c r="F211" i="7" s="1"/>
  <c r="C212" i="7" s="1"/>
  <c r="B213" i="7"/>
  <c r="A214" i="7"/>
  <c r="D212" i="7" l="1"/>
  <c r="E212" i="7" s="1"/>
  <c r="F212" i="7" s="1"/>
  <c r="C213" i="7" s="1"/>
  <c r="G211" i="7"/>
  <c r="A215" i="7"/>
  <c r="B214" i="7"/>
  <c r="G212" i="7" l="1"/>
  <c r="D213" i="7"/>
  <c r="E213" i="7" s="1"/>
  <c r="F213" i="7" s="1"/>
  <c r="C214" i="7" s="1"/>
  <c r="A216" i="7"/>
  <c r="B215" i="7"/>
  <c r="G213" i="7" l="1"/>
  <c r="D214" i="7"/>
  <c r="E214" i="7" s="1"/>
  <c r="F214" i="7" s="1"/>
  <c r="C215" i="7" s="1"/>
  <c r="A217" i="7"/>
  <c r="B216" i="7"/>
  <c r="G214" i="7" l="1"/>
  <c r="D215" i="7"/>
  <c r="E215" i="7" s="1"/>
  <c r="F215" i="7" s="1"/>
  <c r="C216" i="7" s="1"/>
  <c r="A218" i="7"/>
  <c r="B217" i="7"/>
  <c r="D216" i="7" l="1"/>
  <c r="E216" i="7" s="1"/>
  <c r="F216" i="7" s="1"/>
  <c r="C217" i="7" s="1"/>
  <c r="G215" i="7"/>
  <c r="A219" i="7"/>
  <c r="B218" i="7"/>
  <c r="G216" i="7" l="1"/>
  <c r="D217" i="7"/>
  <c r="E217" i="7" s="1"/>
  <c r="F217" i="7" s="1"/>
  <c r="C218" i="7" s="1"/>
  <c r="B219" i="7"/>
  <c r="A220" i="7"/>
  <c r="G217" i="7" l="1"/>
  <c r="D218" i="7"/>
  <c r="E218" i="7" s="1"/>
  <c r="F218" i="7" s="1"/>
  <c r="C219" i="7" s="1"/>
  <c r="B220" i="7"/>
  <c r="A221" i="7"/>
  <c r="D219" i="7" l="1"/>
  <c r="E219" i="7" s="1"/>
  <c r="F219" i="7" s="1"/>
  <c r="C220" i="7" s="1"/>
  <c r="G218" i="7"/>
  <c r="A222" i="7"/>
  <c r="B221" i="7"/>
  <c r="G219" i="7" l="1"/>
  <c r="D220" i="7"/>
  <c r="E220" i="7" s="1"/>
  <c r="F220" i="7" s="1"/>
  <c r="C221" i="7" s="1"/>
  <c r="B222" i="7"/>
  <c r="A223" i="7"/>
  <c r="G220" i="7" l="1"/>
  <c r="D221" i="7"/>
  <c r="E221" i="7" s="1"/>
  <c r="F221" i="7" s="1"/>
  <c r="C222" i="7" s="1"/>
  <c r="A224" i="7"/>
  <c r="B223" i="7"/>
  <c r="G221" i="7" l="1"/>
  <c r="D222" i="7"/>
  <c r="E222" i="7" s="1"/>
  <c r="F222" i="7" s="1"/>
  <c r="C223" i="7" s="1"/>
  <c r="A225" i="7"/>
  <c r="B224" i="7"/>
  <c r="G222" i="7" l="1"/>
  <c r="D223" i="7"/>
  <c r="E223" i="7" s="1"/>
  <c r="F223" i="7" s="1"/>
  <c r="C224" i="7" s="1"/>
  <c r="B225" i="7"/>
  <c r="A226" i="7"/>
  <c r="G223" i="7" l="1"/>
  <c r="D224" i="7"/>
  <c r="E224" i="7" s="1"/>
  <c r="F224" i="7" s="1"/>
  <c r="C225" i="7" s="1"/>
  <c r="A227" i="7"/>
  <c r="B226" i="7"/>
  <c r="D225" i="7" l="1"/>
  <c r="E225" i="7" s="1"/>
  <c r="F225" i="7" s="1"/>
  <c r="C226" i="7" s="1"/>
  <c r="G224" i="7"/>
  <c r="A228" i="7"/>
  <c r="B227" i="7"/>
  <c r="G225" i="7" l="1"/>
  <c r="D226" i="7"/>
  <c r="E226" i="7" s="1"/>
  <c r="F226" i="7" s="1"/>
  <c r="C227" i="7" s="1"/>
  <c r="A229" i="7"/>
  <c r="B228" i="7"/>
  <c r="D227" i="7" l="1"/>
  <c r="E227" i="7" s="1"/>
  <c r="F227" i="7" s="1"/>
  <c r="C228" i="7" s="1"/>
  <c r="G226" i="7"/>
  <c r="A230" i="7"/>
  <c r="B229" i="7"/>
  <c r="G227" i="7" l="1"/>
  <c r="D228" i="7"/>
  <c r="E228" i="7" s="1"/>
  <c r="F228" i="7" s="1"/>
  <c r="C229" i="7" s="1"/>
  <c r="A231" i="7"/>
  <c r="B230" i="7"/>
  <c r="G228" i="7" l="1"/>
  <c r="D229" i="7"/>
  <c r="E229" i="7" s="1"/>
  <c r="F229" i="7" s="1"/>
  <c r="C230" i="7" s="1"/>
  <c r="B231" i="7"/>
  <c r="A232" i="7"/>
  <c r="G229" i="7" l="1"/>
  <c r="D230" i="7"/>
  <c r="E230" i="7" s="1"/>
  <c r="F230" i="7" s="1"/>
  <c r="C231" i="7" s="1"/>
  <c r="B232" i="7"/>
  <c r="A233" i="7"/>
  <c r="G230" i="7" l="1"/>
  <c r="D231" i="7"/>
  <c r="E231" i="7" s="1"/>
  <c r="F231" i="7" s="1"/>
  <c r="C232" i="7" s="1"/>
  <c r="B233" i="7"/>
  <c r="A234" i="7"/>
  <c r="G231" i="7" l="1"/>
  <c r="D232" i="7"/>
  <c r="E232" i="7" s="1"/>
  <c r="F232" i="7" s="1"/>
  <c r="C233" i="7" s="1"/>
  <c r="A235" i="7"/>
  <c r="B234" i="7"/>
  <c r="G232" i="7" l="1"/>
  <c r="D233" i="7"/>
  <c r="E233" i="7" s="1"/>
  <c r="F233" i="7" s="1"/>
  <c r="C234" i="7" s="1"/>
  <c r="A236" i="7"/>
  <c r="B235" i="7"/>
  <c r="D234" i="7" l="1"/>
  <c r="E234" i="7" s="1"/>
  <c r="F234" i="7" s="1"/>
  <c r="C235" i="7" s="1"/>
  <c r="G233" i="7"/>
  <c r="A237" i="7"/>
  <c r="B236" i="7"/>
  <c r="G234" i="7" l="1"/>
  <c r="D235" i="7"/>
  <c r="E235" i="7" s="1"/>
  <c r="F235" i="7" s="1"/>
  <c r="C236" i="7" s="1"/>
  <c r="B237" i="7"/>
  <c r="A238" i="7"/>
  <c r="D236" i="7" l="1"/>
  <c r="E236" i="7" s="1"/>
  <c r="F236" i="7" s="1"/>
  <c r="C237" i="7" s="1"/>
  <c r="G235" i="7"/>
  <c r="A239" i="7"/>
  <c r="B238" i="7"/>
  <c r="G236" i="7" l="1"/>
  <c r="D237" i="7"/>
  <c r="E237" i="7" s="1"/>
  <c r="F237" i="7" s="1"/>
  <c r="C238" i="7" s="1"/>
  <c r="A240" i="7"/>
  <c r="B239" i="7"/>
  <c r="G237" i="7" l="1"/>
  <c r="D238" i="7"/>
  <c r="E238" i="7" s="1"/>
  <c r="F238" i="7" s="1"/>
  <c r="C239" i="7" s="1"/>
  <c r="A241" i="7"/>
  <c r="B240" i="7"/>
  <c r="G238" i="7" l="1"/>
  <c r="D239" i="7"/>
  <c r="E239" i="7" s="1"/>
  <c r="F239" i="7" s="1"/>
  <c r="C240" i="7" s="1"/>
  <c r="A242" i="7"/>
  <c r="B241" i="7"/>
  <c r="D240" i="7" l="1"/>
  <c r="E240" i="7" s="1"/>
  <c r="F240" i="7" s="1"/>
  <c r="C241" i="7" s="1"/>
  <c r="G239" i="7"/>
  <c r="B242" i="7"/>
  <c r="A243" i="7"/>
  <c r="G240" i="7" l="1"/>
  <c r="D241" i="7"/>
  <c r="E241" i="7" s="1"/>
  <c r="F241" i="7" s="1"/>
  <c r="C242" i="7" s="1"/>
  <c r="B243" i="7"/>
  <c r="A244" i="7"/>
  <c r="G241" i="7" l="1"/>
  <c r="D242" i="7"/>
  <c r="E242" i="7" s="1"/>
  <c r="F242" i="7" s="1"/>
  <c r="C243" i="7" s="1"/>
  <c r="A245" i="7"/>
  <c r="B244" i="7"/>
  <c r="G242" i="7" l="1"/>
  <c r="D243" i="7"/>
  <c r="E243" i="7" s="1"/>
  <c r="F243" i="7" s="1"/>
  <c r="C244" i="7" s="1"/>
  <c r="B245" i="7"/>
  <c r="A246" i="7"/>
  <c r="G243" i="7" l="1"/>
  <c r="D244" i="7"/>
  <c r="E244" i="7" s="1"/>
  <c r="F244" i="7" s="1"/>
  <c r="C245" i="7" s="1"/>
  <c r="A247" i="7"/>
  <c r="B246" i="7"/>
  <c r="G244" i="7" l="1"/>
  <c r="D245" i="7"/>
  <c r="E245" i="7" s="1"/>
  <c r="F245" i="7" s="1"/>
  <c r="C246" i="7" s="1"/>
  <c r="A248" i="7"/>
  <c r="B247" i="7"/>
  <c r="G245" i="7" l="1"/>
  <c r="D246" i="7"/>
  <c r="E246" i="7" s="1"/>
  <c r="F246" i="7" s="1"/>
  <c r="C247" i="7" s="1"/>
  <c r="A249" i="7"/>
  <c r="B248" i="7"/>
  <c r="D247" i="7" l="1"/>
  <c r="E247" i="7" s="1"/>
  <c r="F247" i="7" s="1"/>
  <c r="C248" i="7" s="1"/>
  <c r="G246" i="7"/>
  <c r="A250" i="7"/>
  <c r="B249" i="7"/>
  <c r="G247" i="7" l="1"/>
  <c r="D248" i="7"/>
  <c r="E248" i="7" s="1"/>
  <c r="F248" i="7" s="1"/>
  <c r="C249" i="7" s="1"/>
  <c r="A251" i="7"/>
  <c r="B250" i="7"/>
  <c r="G248" i="7" l="1"/>
  <c r="D249" i="7"/>
  <c r="E249" i="7" s="1"/>
  <c r="F249" i="7" s="1"/>
  <c r="C250" i="7" s="1"/>
  <c r="A252" i="7"/>
  <c r="B251" i="7"/>
  <c r="D250" i="7" l="1"/>
  <c r="E250" i="7" s="1"/>
  <c r="F250" i="7" s="1"/>
  <c r="C251" i="7" s="1"/>
  <c r="G249" i="7"/>
  <c r="A253" i="7"/>
  <c r="B252" i="7"/>
  <c r="G250" i="7" l="1"/>
  <c r="D251" i="7"/>
  <c r="E251" i="7" s="1"/>
  <c r="F251" i="7" s="1"/>
  <c r="C252" i="7" s="1"/>
  <c r="A254" i="7"/>
  <c r="B253" i="7"/>
  <c r="G251" i="7" l="1"/>
  <c r="D252" i="7"/>
  <c r="E252" i="7" s="1"/>
  <c r="F252" i="7" s="1"/>
  <c r="C253" i="7" s="1"/>
  <c r="B254" i="7"/>
  <c r="A255" i="7"/>
  <c r="D253" i="7" l="1"/>
  <c r="E253" i="7" s="1"/>
  <c r="F253" i="7" s="1"/>
  <c r="C254" i="7" s="1"/>
  <c r="G252" i="7"/>
  <c r="B255" i="7"/>
  <c r="A256" i="7"/>
  <c r="G253" i="7" l="1"/>
  <c r="D254" i="7"/>
  <c r="E254" i="7" s="1"/>
  <c r="F254" i="7" s="1"/>
  <c r="C255" i="7" s="1"/>
  <c r="A257" i="7"/>
  <c r="B256" i="7"/>
  <c r="G254" i="7" l="1"/>
  <c r="D255" i="7"/>
  <c r="E255" i="7" s="1"/>
  <c r="F255" i="7" s="1"/>
  <c r="C256" i="7" s="1"/>
  <c r="A258" i="7"/>
  <c r="B257" i="7"/>
  <c r="D256" i="7" l="1"/>
  <c r="E256" i="7" s="1"/>
  <c r="F256" i="7" s="1"/>
  <c r="C257" i="7" s="1"/>
  <c r="G255" i="7"/>
  <c r="B258" i="7"/>
  <c r="A259" i="7"/>
  <c r="G256" i="7" l="1"/>
  <c r="D257" i="7"/>
  <c r="E257" i="7" s="1"/>
  <c r="F257" i="7" s="1"/>
  <c r="C258" i="7" s="1"/>
  <c r="A260" i="7"/>
  <c r="B259" i="7"/>
  <c r="G257" i="7" l="1"/>
  <c r="D258" i="7"/>
  <c r="E258" i="7" s="1"/>
  <c r="F258" i="7" s="1"/>
  <c r="C259" i="7" s="1"/>
  <c r="A261" i="7"/>
  <c r="B260" i="7"/>
  <c r="G258" i="7" l="1"/>
  <c r="D259" i="7"/>
  <c r="E259" i="7" s="1"/>
  <c r="F259" i="7" s="1"/>
  <c r="C260" i="7" s="1"/>
  <c r="B261" i="7"/>
  <c r="A262" i="7"/>
  <c r="G259" i="7" l="1"/>
  <c r="D260" i="7"/>
  <c r="E260" i="7" s="1"/>
  <c r="F260" i="7" s="1"/>
  <c r="C261" i="7" s="1"/>
  <c r="A263" i="7"/>
  <c r="B262" i="7"/>
  <c r="G260" i="7" l="1"/>
  <c r="D261" i="7"/>
  <c r="E261" i="7" s="1"/>
  <c r="F261" i="7" s="1"/>
  <c r="C262" i="7" s="1"/>
  <c r="B263" i="7"/>
  <c r="A264" i="7"/>
  <c r="D262" i="7" l="1"/>
  <c r="E262" i="7" s="1"/>
  <c r="F262" i="7" s="1"/>
  <c r="C263" i="7" s="1"/>
  <c r="G261" i="7"/>
  <c r="B264" i="7"/>
  <c r="A265" i="7"/>
  <c r="D263" i="7" l="1"/>
  <c r="E263" i="7" s="1"/>
  <c r="F263" i="7" s="1"/>
  <c r="C264" i="7" s="1"/>
  <c r="G262" i="7"/>
  <c r="G263" i="7" s="1"/>
  <c r="B265" i="7"/>
  <c r="A266" i="7"/>
  <c r="D264" i="7" l="1"/>
  <c r="E264" i="7" s="1"/>
  <c r="F264" i="7" s="1"/>
  <c r="C265" i="7" s="1"/>
  <c r="B266" i="7"/>
  <c r="A267" i="7"/>
  <c r="D265" i="7" l="1"/>
  <c r="E265" i="7" s="1"/>
  <c r="F265" i="7" s="1"/>
  <c r="C266" i="7" s="1"/>
  <c r="G264" i="7"/>
  <c r="A268" i="7"/>
  <c r="B267" i="7"/>
  <c r="G265" i="7" l="1"/>
  <c r="D266" i="7"/>
  <c r="E266" i="7" s="1"/>
  <c r="F266" i="7" s="1"/>
  <c r="C267" i="7" s="1"/>
  <c r="B268" i="7"/>
  <c r="A269" i="7"/>
  <c r="D267" i="7" l="1"/>
  <c r="E267" i="7" s="1"/>
  <c r="F267" i="7" s="1"/>
  <c r="C268" i="7" s="1"/>
  <c r="G266" i="7"/>
  <c r="B269" i="7"/>
  <c r="A270" i="7"/>
  <c r="G267" i="7" l="1"/>
  <c r="D268" i="7"/>
  <c r="E268" i="7" s="1"/>
  <c r="F268" i="7" s="1"/>
  <c r="C269" i="7" s="1"/>
  <c r="B270" i="7"/>
  <c r="A271" i="7"/>
  <c r="D269" i="7" l="1"/>
  <c r="E269" i="7" s="1"/>
  <c r="F269" i="7" s="1"/>
  <c r="C270" i="7" s="1"/>
  <c r="G268" i="7"/>
  <c r="G269" i="7" s="1"/>
  <c r="A272" i="7"/>
  <c r="B271" i="7"/>
  <c r="D270" i="7" l="1"/>
  <c r="E270" i="7" s="1"/>
  <c r="F270" i="7" s="1"/>
  <c r="C271" i="7" s="1"/>
  <c r="B272" i="7"/>
  <c r="A273" i="7"/>
  <c r="D271" i="7" l="1"/>
  <c r="E271" i="7" s="1"/>
  <c r="F271" i="7" s="1"/>
  <c r="C272" i="7" s="1"/>
  <c r="G270" i="7"/>
  <c r="G271" i="7" s="1"/>
  <c r="A274" i="7"/>
  <c r="B273" i="7"/>
  <c r="D272" i="7" l="1"/>
  <c r="E272" i="7" s="1"/>
  <c r="F272" i="7" s="1"/>
  <c r="C273" i="7" s="1"/>
  <c r="B274" i="7"/>
  <c r="A275" i="7"/>
  <c r="D273" i="7" l="1"/>
  <c r="E273" i="7" s="1"/>
  <c r="F273" i="7" s="1"/>
  <c r="C274" i="7" s="1"/>
  <c r="G272" i="7"/>
  <c r="G273" i="7" s="1"/>
  <c r="B275" i="7"/>
  <c r="A276" i="7"/>
  <c r="D274" i="7" l="1"/>
  <c r="E274" i="7" s="1"/>
  <c r="F274" i="7" s="1"/>
  <c r="C275" i="7" s="1"/>
  <c r="A277" i="7"/>
  <c r="B276" i="7"/>
  <c r="G274" i="7" l="1"/>
  <c r="D275" i="7"/>
  <c r="E275" i="7" s="1"/>
  <c r="F275" i="7" s="1"/>
  <c r="C276" i="7" s="1"/>
  <c r="A278" i="7"/>
  <c r="B277" i="7"/>
  <c r="G275" i="7" l="1"/>
  <c r="D276" i="7"/>
  <c r="E276" i="7" s="1"/>
  <c r="F276" i="7" s="1"/>
  <c r="C277" i="7" s="1"/>
  <c r="B278" i="7"/>
  <c r="A279" i="7"/>
  <c r="D277" i="7" l="1"/>
  <c r="E277" i="7" s="1"/>
  <c r="F277" i="7" s="1"/>
  <c r="C278" i="7" s="1"/>
  <c r="G276" i="7"/>
  <c r="G277" i="7" s="1"/>
  <c r="B279" i="7"/>
  <c r="A280" i="7"/>
  <c r="D278" i="7" l="1"/>
  <c r="E278" i="7" s="1"/>
  <c r="F278" i="7" s="1"/>
  <c r="C279" i="7" s="1"/>
  <c r="A281" i="7"/>
  <c r="B280" i="7"/>
  <c r="D279" i="7" l="1"/>
  <c r="E279" i="7" s="1"/>
  <c r="F279" i="7" s="1"/>
  <c r="C280" i="7" s="1"/>
  <c r="G278" i="7"/>
  <c r="A282" i="7"/>
  <c r="B281" i="7"/>
  <c r="G279" i="7" l="1"/>
  <c r="D280" i="7"/>
  <c r="E280" i="7" s="1"/>
  <c r="F280" i="7" s="1"/>
  <c r="C281" i="7" s="1"/>
  <c r="A283" i="7"/>
  <c r="B282" i="7"/>
  <c r="D281" i="7" l="1"/>
  <c r="E281" i="7" s="1"/>
  <c r="F281" i="7" s="1"/>
  <c r="C282" i="7" s="1"/>
  <c r="G280" i="7"/>
  <c r="B283" i="7"/>
  <c r="A284" i="7"/>
  <c r="G281" i="7" l="1"/>
  <c r="D282" i="7"/>
  <c r="E282" i="7" s="1"/>
  <c r="F282" i="7" s="1"/>
  <c r="C283" i="7" s="1"/>
  <c r="A285" i="7"/>
  <c r="B284" i="7"/>
  <c r="D283" i="7" l="1"/>
  <c r="E283" i="7" s="1"/>
  <c r="F283" i="7" s="1"/>
  <c r="C284" i="7" s="1"/>
  <c r="G282" i="7"/>
  <c r="G283" i="7" s="1"/>
  <c r="A286" i="7"/>
  <c r="B285" i="7"/>
  <c r="D284" i="7" l="1"/>
  <c r="E284" i="7" s="1"/>
  <c r="F284" i="7" s="1"/>
  <c r="C285" i="7" s="1"/>
  <c r="B286" i="7"/>
  <c r="A287" i="7"/>
  <c r="D285" i="7" l="1"/>
  <c r="E285" i="7" s="1"/>
  <c r="F285" i="7" s="1"/>
  <c r="C286" i="7" s="1"/>
  <c r="G284" i="7"/>
  <c r="G285" i="7" s="1"/>
  <c r="A288" i="7"/>
  <c r="B287" i="7"/>
  <c r="D286" i="7" l="1"/>
  <c r="E286" i="7" s="1"/>
  <c r="F286" i="7" s="1"/>
  <c r="C287" i="7" s="1"/>
  <c r="B288" i="7"/>
  <c r="A289" i="7"/>
  <c r="D287" i="7" l="1"/>
  <c r="E287" i="7" s="1"/>
  <c r="F287" i="7" s="1"/>
  <c r="C288" i="7" s="1"/>
  <c r="G286" i="7"/>
  <c r="G287" i="7" s="1"/>
  <c r="B289" i="7"/>
  <c r="A290" i="7"/>
  <c r="D288" i="7" l="1"/>
  <c r="E288" i="7" s="1"/>
  <c r="F288" i="7" s="1"/>
  <c r="C289" i="7" s="1"/>
  <c r="A291" i="7"/>
  <c r="B290" i="7"/>
  <c r="D289" i="7" l="1"/>
  <c r="E289" i="7" s="1"/>
  <c r="F289" i="7" s="1"/>
  <c r="C290" i="7" s="1"/>
  <c r="G288" i="7"/>
  <c r="G289" i="7" s="1"/>
  <c r="B291" i="7"/>
  <c r="A292" i="7"/>
  <c r="D290" i="7" l="1"/>
  <c r="E290" i="7" s="1"/>
  <c r="F290" i="7" s="1"/>
  <c r="C291" i="7" s="1"/>
  <c r="A293" i="7"/>
  <c r="B292" i="7"/>
  <c r="G290" i="7" l="1"/>
  <c r="D291" i="7"/>
  <c r="E291" i="7" s="1"/>
  <c r="F291" i="7" s="1"/>
  <c r="C292" i="7" s="1"/>
  <c r="A294" i="7"/>
  <c r="B293" i="7"/>
  <c r="G291" i="7" l="1"/>
  <c r="D292" i="7"/>
  <c r="E292" i="7" s="1"/>
  <c r="F292" i="7" s="1"/>
  <c r="C293" i="7" s="1"/>
  <c r="A295" i="7"/>
  <c r="B294" i="7"/>
  <c r="D293" i="7" l="1"/>
  <c r="E293" i="7" s="1"/>
  <c r="F293" i="7" s="1"/>
  <c r="C294" i="7" s="1"/>
  <c r="G292" i="7"/>
  <c r="G293" i="7" s="1"/>
  <c r="A296" i="7"/>
  <c r="B295" i="7"/>
  <c r="D294" i="7" l="1"/>
  <c r="E294" i="7" s="1"/>
  <c r="F294" i="7" s="1"/>
  <c r="C295" i="7" s="1"/>
  <c r="A297" i="7"/>
  <c r="B296" i="7"/>
  <c r="G294" i="7" l="1"/>
  <c r="D295" i="7"/>
  <c r="E295" i="7" s="1"/>
  <c r="F295" i="7" s="1"/>
  <c r="C296" i="7" s="1"/>
  <c r="B297" i="7"/>
  <c r="A298" i="7"/>
  <c r="D296" i="7" l="1"/>
  <c r="E296" i="7" s="1"/>
  <c r="F296" i="7" s="1"/>
  <c r="C297" i="7" s="1"/>
  <c r="G295" i="7"/>
  <c r="A299" i="7"/>
  <c r="B298" i="7"/>
  <c r="G296" i="7" l="1"/>
  <c r="D297" i="7"/>
  <c r="E297" i="7" s="1"/>
  <c r="F297" i="7" s="1"/>
  <c r="C298" i="7" s="1"/>
  <c r="A300" i="7"/>
  <c r="B299" i="7"/>
  <c r="G297" i="7" l="1"/>
  <c r="D298" i="7"/>
  <c r="E298" i="7" s="1"/>
  <c r="F298" i="7" s="1"/>
  <c r="C299" i="7" s="1"/>
  <c r="A301" i="7"/>
  <c r="B300" i="7"/>
  <c r="D299" i="7" l="1"/>
  <c r="E299" i="7" s="1"/>
  <c r="F299" i="7" s="1"/>
  <c r="C300" i="7" s="1"/>
  <c r="G298" i="7"/>
  <c r="B301" i="7"/>
  <c r="A302" i="7"/>
  <c r="D300" i="7" l="1"/>
  <c r="E300" i="7" s="1"/>
  <c r="F300" i="7" s="1"/>
  <c r="C301" i="7" s="1"/>
  <c r="G299" i="7"/>
  <c r="B302" i="7"/>
  <c r="A303" i="7"/>
  <c r="D301" i="7" l="1"/>
  <c r="E301" i="7" s="1"/>
  <c r="F301" i="7" s="1"/>
  <c r="C302" i="7" s="1"/>
  <c r="G300" i="7"/>
  <c r="B303" i="7"/>
  <c r="A304" i="7"/>
  <c r="G301" i="7" l="1"/>
  <c r="D302" i="7"/>
  <c r="E302" i="7" s="1"/>
  <c r="F302" i="7" s="1"/>
  <c r="C303" i="7" s="1"/>
  <c r="B304" i="7"/>
  <c r="A305" i="7"/>
  <c r="D303" i="7" l="1"/>
  <c r="E303" i="7" s="1"/>
  <c r="F303" i="7" s="1"/>
  <c r="C304" i="7" s="1"/>
  <c r="G302" i="7"/>
  <c r="A306" i="7"/>
  <c r="B305" i="7"/>
  <c r="G303" i="7" l="1"/>
  <c r="D304" i="7"/>
  <c r="E304" i="7" s="1"/>
  <c r="F304" i="7" s="1"/>
  <c r="C305" i="7" s="1"/>
  <c r="G304" i="7"/>
  <c r="B306" i="7"/>
  <c r="A307" i="7"/>
  <c r="D305" i="7" l="1"/>
  <c r="E305" i="7" s="1"/>
  <c r="F305" i="7" s="1"/>
  <c r="C306" i="7" s="1"/>
  <c r="A308" i="7"/>
  <c r="B307" i="7"/>
  <c r="D306" i="7" l="1"/>
  <c r="E306" i="7" s="1"/>
  <c r="F306" i="7" s="1"/>
  <c r="C307" i="7" s="1"/>
  <c r="G305" i="7"/>
  <c r="B308" i="7"/>
  <c r="A309" i="7"/>
  <c r="D307" i="7" l="1"/>
  <c r="E307" i="7" s="1"/>
  <c r="F307" i="7" s="1"/>
  <c r="C308" i="7" s="1"/>
  <c r="G306" i="7"/>
  <c r="B309" i="7"/>
  <c r="A310" i="7"/>
  <c r="G307" i="7" l="1"/>
  <c r="D308" i="7"/>
  <c r="E308" i="7" s="1"/>
  <c r="F308" i="7" s="1"/>
  <c r="C309" i="7" s="1"/>
  <c r="B310" i="7"/>
  <c r="A311" i="7"/>
  <c r="D309" i="7" l="1"/>
  <c r="E309" i="7" s="1"/>
  <c r="F309" i="7" s="1"/>
  <c r="C310" i="7" s="1"/>
  <c r="G308" i="7"/>
  <c r="A312" i="7"/>
  <c r="B311" i="7"/>
  <c r="G309" i="7" l="1"/>
  <c r="D310" i="7"/>
  <c r="E310" i="7" s="1"/>
  <c r="F310" i="7" s="1"/>
  <c r="C311" i="7" s="1"/>
  <c r="A313" i="7"/>
  <c r="B312" i="7"/>
  <c r="G310" i="7" l="1"/>
  <c r="D311" i="7"/>
  <c r="E311" i="7" s="1"/>
  <c r="F311" i="7" s="1"/>
  <c r="C312" i="7" s="1"/>
  <c r="B313" i="7"/>
  <c r="A314" i="7"/>
  <c r="D312" i="7" l="1"/>
  <c r="E312" i="7" s="1"/>
  <c r="F312" i="7" s="1"/>
  <c r="C313" i="7" s="1"/>
  <c r="G311" i="7"/>
  <c r="B314" i="7"/>
  <c r="A315" i="7"/>
  <c r="G312" i="7" l="1"/>
  <c r="D313" i="7"/>
  <c r="E313" i="7" s="1"/>
  <c r="F313" i="7" s="1"/>
  <c r="C314" i="7" s="1"/>
  <c r="G313" i="7"/>
  <c r="B315" i="7"/>
  <c r="A316" i="7"/>
  <c r="D314" i="7" l="1"/>
  <c r="E314" i="7" s="1"/>
  <c r="F314" i="7" s="1"/>
  <c r="C315" i="7" s="1"/>
  <c r="A317" i="7"/>
  <c r="B316" i="7"/>
  <c r="G314" i="7" l="1"/>
  <c r="D315" i="7"/>
  <c r="E315" i="7" s="1"/>
  <c r="F315" i="7" s="1"/>
  <c r="C316" i="7" s="1"/>
  <c r="G315" i="7"/>
  <c r="A318" i="7"/>
  <c r="B317" i="7"/>
  <c r="D316" i="7" l="1"/>
  <c r="E316" i="7" s="1"/>
  <c r="F316" i="7" s="1"/>
  <c r="C317" i="7" s="1"/>
  <c r="B318" i="7"/>
  <c r="A319" i="7"/>
  <c r="G316" i="7" l="1"/>
  <c r="D317" i="7"/>
  <c r="E317" i="7" s="1"/>
  <c r="F317" i="7" s="1"/>
  <c r="C318" i="7" s="1"/>
  <c r="A320" i="7"/>
  <c r="B319" i="7"/>
  <c r="D318" i="7" l="1"/>
  <c r="E318" i="7" s="1"/>
  <c r="F318" i="7" s="1"/>
  <c r="C319" i="7" s="1"/>
  <c r="G317" i="7"/>
  <c r="A321" i="7"/>
  <c r="B320" i="7"/>
  <c r="G318" i="7" l="1"/>
  <c r="D319" i="7"/>
  <c r="E319" i="7" s="1"/>
  <c r="F319" i="7" s="1"/>
  <c r="C320" i="7" s="1"/>
  <c r="A322" i="7"/>
  <c r="B321" i="7"/>
  <c r="D320" i="7" l="1"/>
  <c r="E320" i="7" s="1"/>
  <c r="F320" i="7" s="1"/>
  <c r="C321" i="7" s="1"/>
  <c r="G319" i="7"/>
  <c r="G320" i="7" s="1"/>
  <c r="G322" i="7"/>
  <c r="D322" i="7"/>
  <c r="B322" i="7"/>
  <c r="E322" i="7"/>
  <c r="A323" i="7"/>
  <c r="F322" i="7"/>
  <c r="C322" i="7"/>
  <c r="D321" i="7" l="1"/>
  <c r="E321" i="7" s="1"/>
  <c r="F321" i="7" s="1"/>
  <c r="B323" i="7"/>
  <c r="F323" i="7"/>
  <c r="E323" i="7"/>
  <c r="C323" i="7"/>
  <c r="D323" i="7"/>
  <c r="G323" i="7"/>
  <c r="A324" i="7"/>
  <c r="G321" i="7" l="1"/>
  <c r="B324" i="7"/>
  <c r="C324" i="7"/>
  <c r="D324" i="7"/>
  <c r="A325" i="7"/>
  <c r="G324" i="7"/>
  <c r="F324" i="7"/>
  <c r="E324" i="7"/>
  <c r="B325" i="7" l="1"/>
  <c r="G325" i="7"/>
  <c r="D325" i="7"/>
  <c r="C325" i="7"/>
  <c r="E325" i="7"/>
  <c r="F325" i="7"/>
  <c r="A326" i="7"/>
  <c r="B326" i="7" l="1"/>
  <c r="F326" i="7"/>
  <c r="D326" i="7"/>
  <c r="C326" i="7"/>
  <c r="G326" i="7"/>
  <c r="E326" i="7"/>
  <c r="A327" i="7"/>
  <c r="C327" i="7" l="1"/>
  <c r="F327" i="7"/>
  <c r="G327" i="7"/>
  <c r="B327" i="7"/>
  <c r="E327" i="7"/>
  <c r="D327" i="7"/>
  <c r="A328" i="7"/>
  <c r="A329" i="7" l="1"/>
  <c r="C328" i="7"/>
  <c r="D328" i="7"/>
  <c r="E328" i="7"/>
  <c r="B328" i="7"/>
  <c r="G328" i="7"/>
  <c r="F328" i="7"/>
  <c r="E329" i="7" l="1"/>
  <c r="A330" i="7"/>
  <c r="D329" i="7"/>
  <c r="F329" i="7"/>
  <c r="C329" i="7"/>
  <c r="B329" i="7"/>
  <c r="G329" i="7"/>
  <c r="F330" i="7" l="1"/>
  <c r="C330" i="7"/>
  <c r="D330" i="7"/>
  <c r="A331" i="7"/>
  <c r="G330" i="7"/>
  <c r="B330" i="7"/>
  <c r="E330" i="7"/>
  <c r="A332" i="7" l="1"/>
  <c r="D331" i="7"/>
  <c r="F331" i="7"/>
  <c r="G331" i="7"/>
  <c r="C331" i="7"/>
  <c r="B331" i="7"/>
  <c r="E331" i="7"/>
  <c r="E332" i="7" l="1"/>
  <c r="A333" i="7"/>
  <c r="C332" i="7"/>
  <c r="G332" i="7"/>
  <c r="B332" i="7"/>
  <c r="F332" i="7"/>
  <c r="D332" i="7"/>
  <c r="G333" i="7" l="1"/>
  <c r="E333" i="7"/>
  <c r="B333" i="7"/>
  <c r="A334" i="7"/>
  <c r="D333" i="7"/>
  <c r="C333" i="7"/>
  <c r="F333" i="7"/>
  <c r="B334" i="7" l="1"/>
  <c r="F334" i="7"/>
  <c r="A335" i="7"/>
  <c r="C334" i="7"/>
  <c r="E334" i="7"/>
  <c r="G334" i="7"/>
  <c r="D334" i="7"/>
  <c r="C335" i="7" l="1"/>
  <c r="E335" i="7"/>
  <c r="B335" i="7"/>
  <c r="G335" i="7"/>
  <c r="D335" i="7"/>
  <c r="F335" i="7"/>
  <c r="A336" i="7"/>
  <c r="A337" i="7" l="1"/>
  <c r="G336" i="7"/>
  <c r="D336" i="7"/>
  <c r="B336" i="7"/>
  <c r="E336" i="7"/>
  <c r="C336" i="7"/>
  <c r="F336" i="7"/>
  <c r="E337" i="7" l="1"/>
  <c r="F337" i="7"/>
  <c r="A338" i="7"/>
  <c r="B337" i="7"/>
  <c r="G337" i="7"/>
  <c r="C337" i="7"/>
  <c r="D337" i="7"/>
  <c r="A339" i="7" l="1"/>
  <c r="G338" i="7"/>
  <c r="C338" i="7"/>
  <c r="F338" i="7"/>
  <c r="D338" i="7"/>
  <c r="B338" i="7"/>
  <c r="E338" i="7"/>
  <c r="A340" i="7" l="1"/>
  <c r="C339" i="7"/>
  <c r="E339" i="7"/>
  <c r="B339" i="7"/>
  <c r="F339" i="7"/>
  <c r="G339" i="7"/>
  <c r="D339" i="7"/>
  <c r="B340" i="7" l="1"/>
  <c r="E340" i="7"/>
  <c r="C340" i="7"/>
  <c r="D340" i="7"/>
  <c r="G340" i="7"/>
  <c r="F340" i="7"/>
  <c r="A341" i="7"/>
  <c r="G341" i="7" l="1"/>
  <c r="E341" i="7"/>
  <c r="F341" i="7"/>
  <c r="D341" i="7"/>
  <c r="C341" i="7"/>
  <c r="B341" i="7"/>
  <c r="A342" i="7"/>
  <c r="B342" i="7" l="1"/>
  <c r="F342" i="7"/>
  <c r="G342" i="7"/>
  <c r="D342" i="7"/>
  <c r="A343" i="7"/>
  <c r="C342" i="7"/>
  <c r="E342" i="7"/>
  <c r="C343" i="7" l="1"/>
  <c r="D343" i="7"/>
  <c r="F343" i="7"/>
  <c r="A344" i="7"/>
  <c r="G343" i="7"/>
  <c r="B343" i="7"/>
  <c r="E343" i="7"/>
  <c r="A345" i="7" l="1"/>
  <c r="F344" i="7"/>
  <c r="C344" i="7"/>
  <c r="E344" i="7"/>
  <c r="G344" i="7"/>
  <c r="D344" i="7"/>
  <c r="B344" i="7"/>
  <c r="E345" i="7" l="1"/>
  <c r="C345" i="7"/>
  <c r="F345" i="7"/>
  <c r="G345" i="7"/>
  <c r="A346" i="7"/>
  <c r="D345" i="7"/>
  <c r="B345" i="7"/>
  <c r="F346" i="7" l="1"/>
  <c r="G346" i="7"/>
  <c r="A347" i="7"/>
  <c r="C346" i="7"/>
  <c r="D346" i="7"/>
  <c r="B346" i="7"/>
  <c r="E346" i="7"/>
  <c r="A348" i="7" l="1"/>
  <c r="E347" i="7"/>
  <c r="D347" i="7"/>
  <c r="F347" i="7"/>
  <c r="G347" i="7"/>
  <c r="B347" i="7"/>
  <c r="C347" i="7"/>
  <c r="E348" i="7" l="1"/>
  <c r="B348" i="7"/>
  <c r="F348" i="7"/>
  <c r="C348" i="7"/>
  <c r="A349" i="7"/>
  <c r="G348" i="7"/>
  <c r="D348" i="7"/>
  <c r="G349" i="7" l="1"/>
  <c r="C349" i="7"/>
  <c r="F349" i="7"/>
  <c r="A350" i="7"/>
  <c r="D349" i="7"/>
  <c r="E349" i="7"/>
  <c r="B349" i="7"/>
  <c r="B350" i="7" l="1"/>
  <c r="D350" i="7"/>
  <c r="E350" i="7"/>
  <c r="G350" i="7"/>
  <c r="F350" i="7"/>
  <c r="A351" i="7"/>
  <c r="C350" i="7"/>
  <c r="C351" i="7" l="1"/>
  <c r="G351" i="7"/>
  <c r="E351" i="7"/>
  <c r="B351" i="7"/>
  <c r="F351" i="7"/>
  <c r="A352" i="7"/>
  <c r="D351" i="7"/>
  <c r="A353" i="7" l="1"/>
  <c r="D352" i="7"/>
  <c r="E352" i="7"/>
  <c r="B352" i="7"/>
  <c r="G352" i="7"/>
  <c r="C352" i="7"/>
  <c r="F352" i="7"/>
  <c r="E353" i="7" l="1"/>
  <c r="F353" i="7"/>
  <c r="A354" i="7"/>
  <c r="D353" i="7"/>
  <c r="C353" i="7"/>
  <c r="B353" i="7"/>
  <c r="G353" i="7"/>
  <c r="F354" i="7" l="1"/>
  <c r="G354" i="7"/>
  <c r="E354" i="7"/>
  <c r="A355" i="7"/>
  <c r="C354" i="7"/>
  <c r="D354" i="7"/>
  <c r="B354" i="7"/>
  <c r="A356" i="7" l="1"/>
  <c r="C355" i="7"/>
  <c r="F355" i="7"/>
  <c r="E355" i="7"/>
  <c r="B355" i="7"/>
  <c r="G355" i="7"/>
  <c r="D355" i="7"/>
  <c r="B356" i="7" l="1"/>
  <c r="G356" i="7"/>
  <c r="E356" i="7"/>
  <c r="C356" i="7"/>
  <c r="D356" i="7"/>
  <c r="F356" i="7"/>
  <c r="A357" i="7"/>
  <c r="G357" i="7" l="1"/>
  <c r="D357" i="7"/>
  <c r="C357" i="7"/>
  <c r="A358" i="7"/>
  <c r="F357" i="7"/>
  <c r="B357" i="7"/>
  <c r="E357" i="7"/>
  <c r="B358" i="7" l="1"/>
  <c r="C358" i="7"/>
  <c r="E358" i="7"/>
  <c r="D358" i="7"/>
  <c r="A359" i="7"/>
  <c r="F358" i="7"/>
  <c r="G358" i="7"/>
  <c r="G359" i="7" l="1"/>
  <c r="A360" i="7"/>
  <c r="D359" i="7"/>
  <c r="E359" i="7"/>
  <c r="F359" i="7"/>
  <c r="B359" i="7"/>
  <c r="C359" i="7"/>
  <c r="A361" i="7" l="1"/>
  <c r="D360" i="7"/>
  <c r="F360" i="7"/>
  <c r="G360" i="7"/>
  <c r="C360" i="7"/>
  <c r="B360" i="7"/>
  <c r="E360" i="7"/>
  <c r="G361" i="7" l="1"/>
  <c r="F361" i="7"/>
  <c r="A362" i="7"/>
  <c r="D361" i="7"/>
  <c r="C361" i="7"/>
  <c r="E361" i="7"/>
  <c r="B361" i="7"/>
  <c r="F362" i="7" l="1"/>
  <c r="G362" i="7"/>
  <c r="C362" i="7"/>
  <c r="E362" i="7"/>
  <c r="D362" i="7"/>
  <c r="B362" i="7"/>
  <c r="A363" i="7"/>
  <c r="A364" i="7" l="1"/>
  <c r="E363" i="7"/>
  <c r="B363" i="7"/>
  <c r="C363" i="7"/>
  <c r="F363" i="7"/>
  <c r="G363" i="7"/>
  <c r="D363" i="7"/>
  <c r="E364" i="7" l="1"/>
  <c r="B364" i="7"/>
  <c r="A365" i="7"/>
  <c r="C364" i="7"/>
  <c r="F364" i="7"/>
  <c r="G364" i="7"/>
  <c r="D364" i="7"/>
  <c r="G365" i="7" l="1"/>
  <c r="C365" i="7"/>
  <c r="D365" i="7"/>
  <c r="E365" i="7"/>
  <c r="A366" i="7"/>
  <c r="B365" i="7"/>
  <c r="F365" i="7"/>
  <c r="B366" i="7" l="1"/>
  <c r="D366" i="7"/>
  <c r="E366" i="7"/>
  <c r="F366" i="7"/>
  <c r="A367" i="7"/>
  <c r="G366" i="7"/>
  <c r="C366" i="7"/>
  <c r="B367" i="7" l="1"/>
  <c r="C367" i="7"/>
  <c r="G367" i="7"/>
  <c r="A368" i="7"/>
  <c r="E367" i="7"/>
  <c r="F367" i="7"/>
  <c r="D367" i="7"/>
  <c r="A369" i="7" l="1"/>
  <c r="D368" i="7"/>
  <c r="F368" i="7"/>
  <c r="E368" i="7"/>
  <c r="B368" i="7"/>
  <c r="G368" i="7"/>
  <c r="C368" i="7"/>
  <c r="G369" i="7" l="1"/>
  <c r="F369" i="7"/>
  <c r="A370" i="7"/>
  <c r="E369" i="7"/>
  <c r="B369" i="7"/>
  <c r="C369" i="7"/>
  <c r="D369" i="7"/>
  <c r="F370" i="7" l="1"/>
  <c r="G370" i="7"/>
  <c r="A371" i="7"/>
  <c r="D370" i="7"/>
  <c r="C370" i="7"/>
  <c r="E370" i="7"/>
  <c r="B370" i="7"/>
  <c r="A372" i="7" l="1"/>
  <c r="C371" i="7"/>
  <c r="F371" i="7"/>
  <c r="B371" i="7"/>
  <c r="G371" i="7"/>
  <c r="E371" i="7"/>
  <c r="D371" i="7"/>
  <c r="B372" i="7" l="1"/>
  <c r="G372" i="7"/>
  <c r="A373" i="7"/>
  <c r="D372" i="7"/>
  <c r="F372" i="7"/>
  <c r="C372" i="7"/>
  <c r="E372" i="7"/>
  <c r="G373" i="7" l="1"/>
  <c r="D373" i="7"/>
  <c r="C373" i="7"/>
  <c r="B373" i="7"/>
  <c r="E373" i="7"/>
  <c r="A374" i="7"/>
  <c r="F373" i="7"/>
  <c r="B374" i="7" l="1"/>
  <c r="E374" i="7"/>
  <c r="C374" i="7"/>
  <c r="F374" i="7"/>
  <c r="A375" i="7"/>
  <c r="G374" i="7"/>
  <c r="D374" i="7"/>
  <c r="A376" i="7" l="1"/>
  <c r="C375" i="7"/>
  <c r="D375" i="7"/>
  <c r="G375" i="7"/>
  <c r="E375" i="7"/>
  <c r="F375" i="7"/>
  <c r="B375" i="7"/>
  <c r="A377" i="7" l="1"/>
  <c r="D376" i="7"/>
  <c r="C376" i="7"/>
  <c r="E376" i="7"/>
  <c r="G376" i="7"/>
  <c r="B376" i="7"/>
  <c r="F376" i="7"/>
  <c r="G377" i="7" l="1"/>
  <c r="F377" i="7"/>
  <c r="A378" i="7"/>
  <c r="C377" i="7"/>
  <c r="E377" i="7"/>
  <c r="B377" i="7"/>
  <c r="D377" i="7"/>
  <c r="F378" i="7" l="1"/>
  <c r="G378" i="7"/>
  <c r="E378" i="7"/>
  <c r="B378" i="7"/>
  <c r="A379" i="7"/>
  <c r="C378" i="7"/>
  <c r="D378" i="7"/>
  <c r="A380" i="7" l="1"/>
  <c r="E379" i="7"/>
  <c r="G379" i="7"/>
  <c r="C379" i="7"/>
  <c r="B379" i="7"/>
  <c r="F379" i="7"/>
  <c r="D379" i="7"/>
  <c r="F380" i="7" l="1"/>
  <c r="D380" i="7"/>
  <c r="A381" i="7"/>
  <c r="E380" i="7"/>
  <c r="G380" i="7"/>
  <c r="C380" i="7"/>
  <c r="B380" i="7"/>
  <c r="E381" i="7" l="1"/>
  <c r="G381" i="7"/>
  <c r="C381" i="7"/>
  <c r="D381" i="7"/>
  <c r="B381" i="7"/>
  <c r="F381" i="7"/>
  <c r="O9" i="3"/>
  <c r="P9" i="3" s="1"/>
  <c r="P11" i="3" s="1"/>
  <c r="P39" i="3" s="1"/>
  <c r="Q5" i="3" s="1"/>
  <c r="Q9" i="3" l="1"/>
  <c r="O11" i="3"/>
  <c r="Q11" i="3" l="1"/>
  <c r="O39" i="3"/>
  <c r="Q39" i="3" l="1"/>
  <c r="C1" i="1" a="1"/>
  <c r="E27" i="1" l="1"/>
  <c r="E34" i="1"/>
  <c r="E33" i="1"/>
  <c r="C26" i="1"/>
  <c r="C25" i="1"/>
  <c r="E23" i="1"/>
  <c r="D37" i="1"/>
  <c r="C31" i="1"/>
  <c r="D22" i="1"/>
  <c r="E12" i="1"/>
  <c r="E37" i="1"/>
  <c r="C36" i="1"/>
  <c r="E6" i="1"/>
  <c r="C21" i="1"/>
  <c r="E1" i="1"/>
  <c r="D6" i="1"/>
  <c r="D32" i="1"/>
  <c r="C4" i="1"/>
  <c r="E25" i="1"/>
  <c r="E2" i="1"/>
  <c r="C8" i="1"/>
  <c r="D31" i="1"/>
  <c r="C5" i="1"/>
  <c r="E4" i="1"/>
  <c r="D3" i="1"/>
  <c r="C1" i="1"/>
  <c r="C19" i="1"/>
  <c r="D4" i="1"/>
  <c r="D26" i="1"/>
  <c r="E38" i="1"/>
  <c r="C2" i="1"/>
  <c r="E13" i="1"/>
  <c r="E31" i="1"/>
  <c r="D7" i="1"/>
  <c r="E15" i="1"/>
  <c r="C37" i="1"/>
  <c r="E14" i="1"/>
  <c r="D36" i="1"/>
  <c r="D35" i="1"/>
  <c r="E16" i="1"/>
  <c r="C34" i="1"/>
  <c r="D20" i="1"/>
  <c r="C30" i="1"/>
  <c r="E8" i="1"/>
  <c r="C38" i="1"/>
  <c r="D19" i="1"/>
  <c r="C27" i="1"/>
  <c r="C20" i="1"/>
  <c r="D18" i="1"/>
  <c r="D33" i="1"/>
  <c r="C35" i="1"/>
  <c r="E22" i="1"/>
  <c r="C29" i="1"/>
  <c r="E19" i="1"/>
  <c r="D17" i="1"/>
  <c r="E24" i="1"/>
  <c r="C15" i="1"/>
  <c r="C32" i="1"/>
  <c r="C23" i="1"/>
  <c r="C24" i="1"/>
  <c r="C14" i="1"/>
  <c r="D16" i="1"/>
  <c r="D12" i="1"/>
  <c r="D15" i="1"/>
  <c r="D13" i="1"/>
  <c r="C13" i="1"/>
  <c r="D30" i="1"/>
  <c r="E18" i="1"/>
  <c r="E29" i="1"/>
  <c r="C6" i="1"/>
  <c r="D24" i="1"/>
  <c r="E26" i="1"/>
  <c r="C33" i="1"/>
  <c r="C17" i="1"/>
  <c r="E28" i="1"/>
  <c r="E30" i="1"/>
  <c r="D1" i="1"/>
  <c r="E21" i="1"/>
  <c r="E17" i="1"/>
  <c r="C7" i="1"/>
  <c r="D2" i="1"/>
  <c r="E20" i="1"/>
  <c r="D8" i="1"/>
  <c r="E35" i="1"/>
  <c r="D38" i="1"/>
  <c r="D29" i="1"/>
  <c r="D28" i="1"/>
  <c r="E36" i="1"/>
  <c r="E32" i="1"/>
  <c r="C28" i="1"/>
  <c r="E7" i="1"/>
  <c r="E3" i="1"/>
  <c r="D21" i="1"/>
  <c r="D34" i="1"/>
  <c r="C3" i="1"/>
  <c r="C16" i="1"/>
  <c r="C22" i="1"/>
  <c r="D23" i="1"/>
  <c r="D25" i="1"/>
  <c r="D27" i="1"/>
  <c r="C18" i="1"/>
  <c r="D14" i="1"/>
  <c r="C12" i="1"/>
  <c r="C10" i="1"/>
  <c r="D10" i="1"/>
  <c r="D5" i="1"/>
  <c r="D11" i="1"/>
  <c r="E5" i="1"/>
  <c r="E10" i="1"/>
  <c r="E11" i="1"/>
  <c r="C9" i="1"/>
  <c r="D9" i="1"/>
  <c r="E9" i="1"/>
  <c r="C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author>
  </authors>
  <commentList>
    <comment ref="C32" authorId="0" shapeId="0" xr:uid="{00000000-0006-0000-0E00-000001000000}">
      <text>
        <r>
          <rPr>
            <b/>
            <sz val="8"/>
            <color indexed="81"/>
            <rFont val="Tahoma"/>
            <family val="2"/>
          </rPr>
          <t>Total will be calculated automatically.</t>
        </r>
      </text>
    </comment>
    <comment ref="E34" authorId="0" shapeId="0" xr:uid="{00000000-0006-0000-0E00-000002000000}">
      <text>
        <r>
          <rPr>
            <b/>
            <sz val="8"/>
            <color indexed="81"/>
            <rFont val="Tahoma"/>
            <family val="2"/>
          </rPr>
          <t>Total will be calculated automatically.</t>
        </r>
        <r>
          <rPr>
            <sz val="8"/>
            <color indexed="81"/>
            <rFont val="Tahoma"/>
            <family val="2"/>
          </rPr>
          <t xml:space="preserve">
</t>
        </r>
      </text>
    </comment>
    <comment ref="C37" authorId="0" shapeId="0" xr:uid="{00000000-0006-0000-0E00-000003000000}">
      <text>
        <r>
          <rPr>
            <b/>
            <sz val="8"/>
            <color indexed="81"/>
            <rFont val="Tahoma"/>
            <family val="2"/>
          </rPr>
          <t>Breakeven Sales Level = 
Total Fixed Expenses/ ((100-Total Variable Exp%)/100)</t>
        </r>
      </text>
    </comment>
  </commentList>
</comments>
</file>

<file path=xl/sharedStrings.xml><?xml version="1.0" encoding="utf-8"?>
<sst xmlns="http://schemas.openxmlformats.org/spreadsheetml/2006/main" count="499" uniqueCount="329">
  <si>
    <t>Sales Increase</t>
  </si>
  <si>
    <t>Owners</t>
  </si>
  <si>
    <t>Address</t>
  </si>
  <si>
    <t>Date</t>
  </si>
  <si>
    <t>Month\Year</t>
  </si>
  <si>
    <t>TOTAL</t>
  </si>
  <si>
    <t>Revenue:</t>
  </si>
  <si>
    <t>Estimate</t>
  </si>
  <si>
    <t>Year 2</t>
  </si>
  <si>
    <t>Year 3</t>
  </si>
  <si>
    <t>Inflation</t>
  </si>
  <si>
    <t>Tax Rate</t>
  </si>
  <si>
    <t>Total Cash Receipts</t>
  </si>
  <si>
    <t>Total Cash Available</t>
  </si>
  <si>
    <t xml:space="preserve">  Supplies (office &amp; oper.)</t>
  </si>
  <si>
    <t xml:space="preserve">  Repairs and Maintenance</t>
  </si>
  <si>
    <t xml:space="preserve">  Car, Delivery, and Travel</t>
  </si>
  <si>
    <t xml:space="preserve">  Accounting and Legal</t>
  </si>
  <si>
    <t xml:space="preserve">  Telephone</t>
  </si>
  <si>
    <t xml:space="preserve">  Utilities</t>
  </si>
  <si>
    <t xml:space="preserve">  Insurance</t>
  </si>
  <si>
    <t xml:space="preserve">  Other Expenses</t>
  </si>
  <si>
    <t xml:space="preserve">  Miscellaneous</t>
  </si>
  <si>
    <t xml:space="preserve">  Subtotal</t>
  </si>
  <si>
    <t xml:space="preserve">  Capital Purchases</t>
  </si>
  <si>
    <t xml:space="preserve">  Other Start-up Costs</t>
  </si>
  <si>
    <t xml:space="preserve">  Reserve or Escrow</t>
  </si>
  <si>
    <t>Total Cash Paid</t>
  </si>
  <si>
    <t>Cash Position</t>
  </si>
  <si>
    <t>Projected 3 Year Income Statement</t>
  </si>
  <si>
    <t>Name</t>
  </si>
  <si>
    <t xml:space="preserve">YEAR   </t>
  </si>
  <si>
    <t>INCOME</t>
  </si>
  <si>
    <t>Gross Receipts</t>
  </si>
  <si>
    <t xml:space="preserve">  Cost of Goods Sold (COGS)</t>
  </si>
  <si>
    <t>Gross Profit</t>
  </si>
  <si>
    <t>EXPENSES</t>
  </si>
  <si>
    <t xml:space="preserve">  Interest</t>
  </si>
  <si>
    <t xml:space="preserve">  Other</t>
  </si>
  <si>
    <t>Total Expenses</t>
  </si>
  <si>
    <t>Net Profit Before Tax</t>
  </si>
  <si>
    <t>Pro-Forma Balance Sheet</t>
  </si>
  <si>
    <t>Assets</t>
  </si>
  <si>
    <t>Liabilities</t>
  </si>
  <si>
    <t>Current Assets:</t>
  </si>
  <si>
    <t>Current Liabilities:</t>
  </si>
  <si>
    <t>Cash</t>
  </si>
  <si>
    <t>Accounts Payable</t>
  </si>
  <si>
    <t xml:space="preserve">  Accounts Receivable</t>
  </si>
  <si>
    <t>Current Portion of</t>
  </si>
  <si>
    <t>Merchandise Inventory</t>
  </si>
  <si>
    <t xml:space="preserve">   Long-Term Debt</t>
  </si>
  <si>
    <t>Supplies</t>
  </si>
  <si>
    <t>Other</t>
  </si>
  <si>
    <t>PrePaid Expenses</t>
  </si>
  <si>
    <t>Total Current Liabilities</t>
  </si>
  <si>
    <t>Total Current Assets</t>
  </si>
  <si>
    <t>Long-term Liabilities</t>
  </si>
  <si>
    <t>Fixed Assets:</t>
  </si>
  <si>
    <t>Note Payable</t>
  </si>
  <si>
    <t>Land</t>
  </si>
  <si>
    <t>Bank Loan Payable</t>
  </si>
  <si>
    <t>Fixtures and Leasehold</t>
  </si>
  <si>
    <t xml:space="preserve">  Improvements</t>
  </si>
  <si>
    <t>Building</t>
  </si>
  <si>
    <t>Equipment</t>
  </si>
  <si>
    <t>Total long-term Liabilities</t>
  </si>
  <si>
    <t>Vehicles</t>
  </si>
  <si>
    <t>Total Liabilities</t>
  </si>
  <si>
    <t>Total Fixed Assets</t>
  </si>
  <si>
    <t>Net Worth: Owners Equity</t>
  </si>
  <si>
    <t>Total Assets</t>
  </si>
  <si>
    <t>Total Liabilities &amp; Net Worth</t>
  </si>
  <si>
    <t>Personal Financial Statement</t>
  </si>
  <si>
    <t>Liabilities and Net Worth</t>
  </si>
  <si>
    <t>Cash on hand &amp; deposit</t>
  </si>
  <si>
    <t>Real estate mortgages</t>
  </si>
  <si>
    <t>Marketable Securities</t>
  </si>
  <si>
    <t>Installment</t>
  </si>
  <si>
    <t>Cash value of life ins.</t>
  </si>
  <si>
    <t>Other debt</t>
  </si>
  <si>
    <t>Notes receivable</t>
  </si>
  <si>
    <t>Accounts payable</t>
  </si>
  <si>
    <t>Accounts receivable</t>
  </si>
  <si>
    <t>Other liabilities</t>
  </si>
  <si>
    <t>Real estate</t>
  </si>
  <si>
    <t>Personal property</t>
  </si>
  <si>
    <t>Investment in business</t>
  </si>
  <si>
    <t>Other investments</t>
  </si>
  <si>
    <t>Other fixed assets</t>
  </si>
  <si>
    <t xml:space="preserve">   Misc.</t>
  </si>
  <si>
    <t>Net Worth</t>
  </si>
  <si>
    <t>Amortization Table</t>
  </si>
  <si>
    <t>A simple amortization table covering 24 payment periods of a loan.</t>
  </si>
  <si>
    <t>1) To use the table, simply change any of the values in the "inital data" area of the worksheet.</t>
  </si>
  <si>
    <t>2) To print the table, just choose "Print" from the "File" menu. The print area is already defined.</t>
  </si>
  <si>
    <t>Initial Data</t>
  </si>
  <si>
    <t>LOAN DATA</t>
  </si>
  <si>
    <t>TABLE DATA</t>
  </si>
  <si>
    <t>Loan amount:</t>
  </si>
  <si>
    <t>Table starts at date:</t>
  </si>
  <si>
    <t>Annual interest rate:</t>
  </si>
  <si>
    <t>or at payment number:</t>
  </si>
  <si>
    <t>Term in years:</t>
  </si>
  <si>
    <t>Payments per year:</t>
  </si>
  <si>
    <t>First payment due:</t>
  </si>
  <si>
    <t>PERIODIC PAYMENT</t>
  </si>
  <si>
    <t>Entered payment:</t>
  </si>
  <si>
    <t xml:space="preserve">  The table uses the calculated periodic payment amount</t>
  </si>
  <si>
    <t>Calculated payment:</t>
  </si>
  <si>
    <t xml:space="preserve">  unless you enter a value for "Entered payment".</t>
  </si>
  <si>
    <t>CALCULATIONS</t>
  </si>
  <si>
    <t>Use payment of:</t>
  </si>
  <si>
    <t>1st payment in table:</t>
  </si>
  <si>
    <t>Table</t>
  </si>
  <si>
    <t>Payment</t>
  </si>
  <si>
    <t>Beginning</t>
  </si>
  <si>
    <t>Ending</t>
  </si>
  <si>
    <t>Cumulative</t>
  </si>
  <si>
    <t>No.</t>
  </si>
  <si>
    <t>Balance</t>
  </si>
  <si>
    <t>Interest</t>
  </si>
  <si>
    <t>Principal</t>
  </si>
  <si>
    <t>Loan Terms</t>
  </si>
  <si>
    <t>Interest Rate</t>
  </si>
  <si>
    <t>Principle</t>
  </si>
  <si>
    <t>Number of Years</t>
  </si>
  <si>
    <t xml:space="preserve">  Loan Payment</t>
  </si>
  <si>
    <t xml:space="preserve">  Professional Fees</t>
  </si>
  <si>
    <t>Jan</t>
  </si>
  <si>
    <t>Feb</t>
  </si>
  <si>
    <t>Mar</t>
  </si>
  <si>
    <t>Apr</t>
  </si>
  <si>
    <t>May</t>
  </si>
  <si>
    <t>Jun</t>
  </si>
  <si>
    <t>Jul</t>
  </si>
  <si>
    <t>Aug</t>
  </si>
  <si>
    <t>Sep</t>
  </si>
  <si>
    <t>Oct</t>
  </si>
  <si>
    <t>Nov</t>
  </si>
  <si>
    <t>Dec</t>
  </si>
  <si>
    <t xml:space="preserve">  License and Fees</t>
  </si>
  <si>
    <t xml:space="preserve">  Purchases\Inventory</t>
  </si>
  <si>
    <t xml:space="preserve">  Payroll Expense</t>
  </si>
  <si>
    <t xml:space="preserve">  Rent</t>
  </si>
  <si>
    <t xml:space="preserve">  Credit Card Service</t>
  </si>
  <si>
    <t xml:space="preserve">  Taxes, Real &amp; Property</t>
  </si>
  <si>
    <t>SOURCES &amp; USES OF FUNDS</t>
  </si>
  <si>
    <t>SOURCES OF FUNDS</t>
  </si>
  <si>
    <t>Investment of Cash by Owner (equity)</t>
  </si>
  <si>
    <t>Investment of Non-cash Assets by Owner</t>
  </si>
  <si>
    <t>(lower of market value or cost)</t>
  </si>
  <si>
    <t>Bank Loan to Business - Long Term</t>
  </si>
  <si>
    <t>Gap Loan to Business - Long Term</t>
  </si>
  <si>
    <t>TOTAL SOURCES OF FUNDS</t>
  </si>
  <si>
    <t>USES OF FUNDS</t>
  </si>
  <si>
    <t>Inventory</t>
  </si>
  <si>
    <t>Non-cash Assets Contibuted by Owner</t>
  </si>
  <si>
    <t>(equipment)</t>
  </si>
  <si>
    <t>Working Capital</t>
  </si>
  <si>
    <t>TOTAL USES OF FUNDS</t>
  </si>
  <si>
    <t xml:space="preserve">  Beginning Cash </t>
  </si>
  <si>
    <t>Sales Projections</t>
  </si>
  <si>
    <t>TOTAL SALES GOAL</t>
  </si>
  <si>
    <t>Percent of Sales Per Month</t>
  </si>
  <si>
    <t>JAN</t>
  </si>
  <si>
    <t>FEB</t>
  </si>
  <si>
    <t>MAR</t>
  </si>
  <si>
    <t>APR</t>
  </si>
  <si>
    <t>MAY</t>
  </si>
  <si>
    <t>JUNE</t>
  </si>
  <si>
    <t>JULY</t>
  </si>
  <si>
    <t>AUG</t>
  </si>
  <si>
    <t>SEPT</t>
  </si>
  <si>
    <t>OCT</t>
  </si>
  <si>
    <t>NOV</t>
  </si>
  <si>
    <t>DEC</t>
  </si>
  <si>
    <t xml:space="preserve">   TOTAL</t>
  </si>
  <si>
    <t>Percent of Total Sales</t>
  </si>
  <si>
    <t xml:space="preserve"> </t>
  </si>
  <si>
    <t>Total Sales</t>
  </si>
  <si>
    <t xml:space="preserve">   Less: Cost of Goods Sold</t>
  </si>
  <si>
    <t>GROSS PROFIT</t>
  </si>
  <si>
    <t>Price Per Unit</t>
  </si>
  <si>
    <t># Units Sold</t>
  </si>
  <si>
    <t>TOTAL SALES</t>
  </si>
  <si>
    <t>Less: Cost of Goods Sold</t>
  </si>
  <si>
    <t>DESCRIPTION OF ASSUMPTIONS</t>
  </si>
  <si>
    <t>Cost of Goods Sold</t>
  </si>
  <si>
    <t>Gross Wages</t>
  </si>
  <si>
    <t>Payroll Expense</t>
  </si>
  <si>
    <t>Supplies (Office &amp; Operating)</t>
  </si>
  <si>
    <t>Repairs &amp; Maintenance</t>
  </si>
  <si>
    <t>Advertising</t>
  </si>
  <si>
    <t>Car, Delivery, and Travel</t>
  </si>
  <si>
    <t>Accounting and Legal</t>
  </si>
  <si>
    <t>Rent</t>
  </si>
  <si>
    <t>Telephone</t>
  </si>
  <si>
    <t>Utilities</t>
  </si>
  <si>
    <t>Insurance</t>
  </si>
  <si>
    <t>Other Expenses</t>
  </si>
  <si>
    <t>Miscellaneous</t>
  </si>
  <si>
    <t>Depreciation</t>
  </si>
  <si>
    <t>Net Profit after Tax (PAT)</t>
  </si>
  <si>
    <t>Monthly</t>
  </si>
  <si>
    <t>Annually</t>
  </si>
  <si>
    <t>Salary</t>
  </si>
  <si>
    <t>Draws/Distributions</t>
  </si>
  <si>
    <t>Income (Rental)</t>
  </si>
  <si>
    <t>Minus Tax (30%)</t>
  </si>
  <si>
    <t>Total</t>
  </si>
  <si>
    <t>Expenses</t>
  </si>
  <si>
    <t xml:space="preserve">House Payments </t>
  </si>
  <si>
    <t xml:space="preserve">Car Payment (Lease) </t>
  </si>
  <si>
    <t>Credit Card Payments</t>
  </si>
  <si>
    <t>Groceries</t>
  </si>
  <si>
    <t>Entertainmnet</t>
  </si>
  <si>
    <t>Cell Phone</t>
  </si>
  <si>
    <t>Property Taxes</t>
  </si>
  <si>
    <t>Misc.</t>
  </si>
  <si>
    <t>Life Insurance</t>
  </si>
  <si>
    <t>Breakeven Analysis</t>
  </si>
  <si>
    <t>Enter your company name here</t>
  </si>
  <si>
    <t>Cost Description</t>
  </si>
  <si>
    <t>Fixed Costs ($)</t>
  </si>
  <si>
    <t>Variable Costs (%)</t>
  </si>
  <si>
    <t>Variable Costs</t>
  </si>
  <si>
    <t>Direct Labor (Includes Payroll Taxes)</t>
  </si>
  <si>
    <t>Fixed Costs</t>
  </si>
  <si>
    <t>Salaries (includes payroll taxes)</t>
  </si>
  <si>
    <t>Repairs &amp; maintenance</t>
  </si>
  <si>
    <t>Car, delivery and travel</t>
  </si>
  <si>
    <t>Accounting and legal</t>
  </si>
  <si>
    <t>Taxes (Real estate, etc.)</t>
  </si>
  <si>
    <t>Other (specify)</t>
  </si>
  <si>
    <t>Miscellaneous expenses</t>
  </si>
  <si>
    <t>Principal portion of debt payment</t>
  </si>
  <si>
    <t>Owner's draw</t>
  </si>
  <si>
    <t>Total Fixed Costs</t>
  </si>
  <si>
    <t>Total Variable Costs</t>
  </si>
  <si>
    <t>Breakeven Sales level   =</t>
  </si>
  <si>
    <t>Taxes (consult your CPA)</t>
  </si>
  <si>
    <t xml:space="preserve">Product or Service </t>
  </si>
  <si>
    <t>Product or Service</t>
  </si>
  <si>
    <t>Pre-Project</t>
  </si>
  <si>
    <t xml:space="preserve">  Gross Wages / Payroll Exp.</t>
  </si>
  <si>
    <t>Operating Expenses</t>
  </si>
  <si>
    <t xml:space="preserve">  Depreciation (consult your CPA)</t>
  </si>
  <si>
    <t>Owner 2</t>
  </si>
  <si>
    <t>Accounts Receivable</t>
  </si>
  <si>
    <t>Product Name</t>
  </si>
  <si>
    <t xml:space="preserve">Cash Flow: </t>
  </si>
  <si>
    <t>Debt Service</t>
  </si>
  <si>
    <t>Debt Coverage Ratio</t>
  </si>
  <si>
    <t>(available to service debt)</t>
  </si>
  <si>
    <t>DCR (DSCR)</t>
  </si>
  <si>
    <t>Target DCR minimum</t>
  </si>
  <si>
    <t>difference</t>
  </si>
  <si>
    <t>Year 1</t>
  </si>
  <si>
    <t>Not intended for commercial use</t>
  </si>
  <si>
    <t>Company Name</t>
  </si>
  <si>
    <t>Notes: Please note the following:</t>
  </si>
  <si>
    <t>Payroll expense accounts for payroll taxes. If you offer health insurance and other benefits you need to factor that into your Gross Wages</t>
  </si>
  <si>
    <t>Credit Card Sales</t>
  </si>
  <si>
    <t>Cash Sales</t>
  </si>
  <si>
    <t>The Sources and Uses statement does not link to other tabs in this workbook.</t>
  </si>
  <si>
    <t>The goal is to help you see where your funds are being used in the business.</t>
  </si>
  <si>
    <t>Will those uses help you generate additional sales?</t>
  </si>
  <si>
    <t>Supply purchases will flow from your cash flow statement</t>
  </si>
  <si>
    <t>You will need to adjust this number if you have used supplies throughout the year.</t>
  </si>
  <si>
    <t>Enter a - amount at the end of the formula for what you have used</t>
  </si>
  <si>
    <t xml:space="preserve">Remember that a Balance Sheet is a 'snapshot' of your business at a moment in time. </t>
  </si>
  <si>
    <t xml:space="preserve">In this case, it will pair with your annual income statement to show you where you </t>
  </si>
  <si>
    <t xml:space="preserve">will be at year-end. </t>
  </si>
  <si>
    <t xml:space="preserve">Any calculations should include the entire years forecast. </t>
  </si>
  <si>
    <t>Row 5: This will help you account for seasonality. Enter a percentage</t>
  </si>
  <si>
    <t>for each month that will designate how much of your sales will come</t>
  </si>
  <si>
    <t>widgets fill out each section. If you only have one widget to sell just</t>
  </si>
  <si>
    <t xml:space="preserve">fill out the first one. </t>
  </si>
  <si>
    <t xml:space="preserve">This sheet will fill in automatically based on other sheets input. </t>
  </si>
  <si>
    <t>Total Accounts Receivable</t>
  </si>
  <si>
    <t xml:space="preserve">Directions for this spreadsheet: </t>
  </si>
  <si>
    <t xml:space="preserve">Row 8-86 There are multiple rows for product listed here. If you are selling multiple </t>
  </si>
  <si>
    <t>Cost of Goods sold is entered as a percentage of sales in column  B</t>
  </si>
  <si>
    <t>This sheet is separate from the rest.</t>
  </si>
  <si>
    <t xml:space="preserve">It is intended to help you make sure your </t>
  </si>
  <si>
    <t>personal expenses are covered.</t>
  </si>
  <si>
    <t>in that month.  Cell O5 must end up at 100%</t>
  </si>
  <si>
    <t>Enter the amount charged in last 30 days</t>
  </si>
  <si>
    <t>Enter the amount charged in last 60 days</t>
  </si>
  <si>
    <t>Enter the amount charged in last 90 days</t>
  </si>
  <si>
    <t>The National Association of Credit Managemnt shared this data:</t>
  </si>
  <si>
    <t>94% (or only $.94 of every dollar) is collected, once the account goes 30 days past due.</t>
  </si>
  <si>
    <t>85% (or only $.85 of every dollar) is collected, once the account goes 60 days past due.</t>
  </si>
  <si>
    <t>74% (or only $.74 of every dollar) is collected, once the account goes 90 days past due.</t>
  </si>
  <si>
    <t>56% (or only $.56 of every dollar) is collected, once the account goes 6 months past due.</t>
  </si>
  <si>
    <t>42% (or only $.42 of every dollar) is collected, once the account goes 9 months past due.</t>
  </si>
  <si>
    <t>29% (or only $.29 of every dollar) is collected, once the account goes 12 months past due.</t>
  </si>
  <si>
    <t>13% (or only $.13 of every dollar) is collected, once the account goes 24 months past due.</t>
  </si>
  <si>
    <t>Enter the total amount owed to you/total Accounts Receivable</t>
  </si>
  <si>
    <t xml:space="preserve">Enter your annual sales projections in cell O4. </t>
  </si>
  <si>
    <t xml:space="preserve">credit card. If all of your sales are via cc your advisor can edit this cell for you. </t>
  </si>
  <si>
    <t>companies charge 4-5%. This formula allows for some cash sales and some</t>
  </si>
  <si>
    <t xml:space="preserve">personal expenses are covered. Banks </t>
  </si>
  <si>
    <t>will likely want this info should you apply for</t>
  </si>
  <si>
    <t xml:space="preserve"> a loan. All cells open for your input.</t>
  </si>
  <si>
    <t xml:space="preserve">  Advertising &amp; Web Hosting</t>
  </si>
  <si>
    <t xml:space="preserve">You should make sure your salary is </t>
  </si>
  <si>
    <t>enough to cover your expenses</t>
  </si>
  <si>
    <t xml:space="preserve">Credit card service: this is set at .3 times cash sales. Most merchant service </t>
  </si>
  <si>
    <t>Your Tax Bracket</t>
  </si>
  <si>
    <t>experienced business owner you will need to break down your sales by A/R</t>
  </si>
  <si>
    <t>cash sales and credit card sales (with merchant fees) for the cash flow tabs</t>
  </si>
  <si>
    <t>which flow through to your income statement tabs</t>
  </si>
  <si>
    <r>
      <rPr>
        <b/>
        <sz val="10"/>
        <rFont val="Century Gothic"/>
        <family val="2"/>
      </rPr>
      <t xml:space="preserve">Note: </t>
    </r>
    <r>
      <rPr>
        <sz val="10"/>
        <rFont val="Century Gothic"/>
        <family val="2"/>
      </rPr>
      <t xml:space="preserve">This tab is meant to be a tool to help you project future sales. As an </t>
    </r>
  </si>
  <si>
    <t>*A/R If your Accounts Receivable isn't current (receiving payment within 30 days)</t>
  </si>
  <si>
    <t>your advisor will need to help you adjust the cash flow. See the A/R tab.</t>
  </si>
  <si>
    <t>Cost of Good Sold will flow from this statement to your Cash flow statements</t>
  </si>
  <si>
    <t xml:space="preserve">  Owners Draw</t>
  </si>
  <si>
    <t>This tab will not flow to other tabs but is meant</t>
  </si>
  <si>
    <t xml:space="preserve">to help you analyze the status of your </t>
  </si>
  <si>
    <t>Accounts Receivable.</t>
  </si>
  <si>
    <t>Enter your information in the green cells.</t>
  </si>
  <si>
    <t>The rest of the data will flow thorugh</t>
  </si>
  <si>
    <t>this spreadsheet and the others in this workbook</t>
  </si>
  <si>
    <t>Michael</t>
  </si>
  <si>
    <t>MR Remote work income</t>
  </si>
  <si>
    <t>Operating Team Disbursements</t>
  </si>
  <si>
    <t>Business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</si>
</sst>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409]* #,##0_);_([$$-409]* \(#,##0\);_([$$-409]* &quot;-&quot;_);_(@_)"/>
    <numFmt numFmtId="166" formatCode="_(&quot;$&quot;* #,##0_);_(&quot;$&quot;* \(#,##0\);_(&quot;$&quot;* &quot;-&quot;??_);_(@_)"/>
    <numFmt numFmtId="167" formatCode="0_)"/>
    <numFmt numFmtId="168" formatCode="_(* #,##0_);_(* \(#,##0\);_(* &quot;-&quot;??_);_(@_)"/>
    <numFmt numFmtId="169" formatCode="0.0"/>
    <numFmt numFmtId="170" formatCode="&quot;$&quot;#,##0.00"/>
    <numFmt numFmtId="171" formatCode="0.000%"/>
    <numFmt numFmtId="172" formatCode="&quot;$&quot;#,##0"/>
  </numFmts>
  <fonts count="44">
    <font>
      <sz val="10"/>
      <name val="Geneva"/>
    </font>
    <font>
      <sz val="11"/>
      <color theme="1"/>
      <name val="Calibri"/>
      <family val="2"/>
      <scheme val="minor"/>
    </font>
    <font>
      <sz val="10"/>
      <name val="Geneva"/>
    </font>
    <font>
      <b/>
      <sz val="16"/>
      <name val="Geneva"/>
    </font>
    <font>
      <sz val="9"/>
      <name val="Univers (WN)"/>
      <family val="2"/>
    </font>
    <font>
      <sz val="16"/>
      <name val="Geneva"/>
    </font>
    <font>
      <sz val="10"/>
      <name val="Geneva"/>
    </font>
    <font>
      <sz val="10"/>
      <name val="Arial"/>
      <family val="2"/>
    </font>
    <font>
      <sz val="8"/>
      <color indexed="81"/>
      <name val="Tahoma"/>
      <family val="2"/>
    </font>
    <font>
      <b/>
      <sz val="8"/>
      <color indexed="81"/>
      <name val="Tahoma"/>
      <family val="2"/>
    </font>
    <font>
      <sz val="9"/>
      <name val="Arial"/>
      <family val="2"/>
    </font>
    <font>
      <sz val="10"/>
      <name val="Century Gothic"/>
      <family val="2"/>
    </font>
    <font>
      <b/>
      <sz val="10"/>
      <name val="Century Gothic"/>
      <family val="2"/>
    </font>
    <font>
      <sz val="14"/>
      <name val="Century Gothic"/>
      <family val="2"/>
    </font>
    <font>
      <sz val="12"/>
      <color indexed="12"/>
      <name val="Century Gothic"/>
      <family val="2"/>
    </font>
    <font>
      <b/>
      <sz val="11"/>
      <name val="Century Gothic"/>
      <family val="2"/>
    </font>
    <font>
      <sz val="11"/>
      <name val="Century Gothic"/>
      <family val="2"/>
    </font>
    <font>
      <b/>
      <sz val="12"/>
      <name val="Century Gothic"/>
      <family val="2"/>
    </font>
    <font>
      <sz val="12"/>
      <name val="Century Gothic"/>
      <family val="2"/>
    </font>
    <font>
      <b/>
      <sz val="14"/>
      <name val="Century Gothic"/>
      <family val="2"/>
    </font>
    <font>
      <b/>
      <u val="double"/>
      <sz val="14"/>
      <name val="Century Gothic"/>
      <family val="2"/>
    </font>
    <font>
      <b/>
      <u/>
      <sz val="12"/>
      <name val="Century Gothic"/>
      <family val="2"/>
    </font>
    <font>
      <b/>
      <sz val="22"/>
      <name val="Century Gothic"/>
      <family val="2"/>
    </font>
    <font>
      <b/>
      <sz val="12"/>
      <color indexed="8"/>
      <name val="Century Gothic"/>
      <family val="2"/>
    </font>
    <font>
      <sz val="10"/>
      <color indexed="8"/>
      <name val="Century Gothic"/>
      <family val="2"/>
    </font>
    <font>
      <sz val="9"/>
      <name val="Century Gothic"/>
      <family val="2"/>
    </font>
    <font>
      <b/>
      <sz val="12"/>
      <color indexed="12"/>
      <name val="Century Gothic"/>
      <family val="2"/>
    </font>
    <font>
      <b/>
      <i/>
      <sz val="12"/>
      <color indexed="12"/>
      <name val="Century Gothic"/>
      <family val="2"/>
    </font>
    <font>
      <i/>
      <sz val="12"/>
      <name val="Century Gothic"/>
      <family val="2"/>
    </font>
    <font>
      <sz val="10"/>
      <color indexed="12"/>
      <name val="Century Gothic"/>
      <family val="2"/>
    </font>
    <font>
      <i/>
      <sz val="10"/>
      <name val="Century Gothic"/>
      <family val="2"/>
    </font>
    <font>
      <b/>
      <sz val="16"/>
      <name val="Century Gothic"/>
      <family val="2"/>
    </font>
    <font>
      <sz val="16"/>
      <name val="Century Gothic"/>
      <family val="2"/>
    </font>
    <font>
      <b/>
      <u/>
      <sz val="10"/>
      <name val="Century Gothic"/>
      <family val="2"/>
    </font>
    <font>
      <b/>
      <sz val="10"/>
      <color theme="1"/>
      <name val="Century Gothic"/>
      <family val="2"/>
    </font>
    <font>
      <b/>
      <i/>
      <sz val="10"/>
      <name val="Century Gothic"/>
      <family val="2"/>
    </font>
    <font>
      <b/>
      <sz val="10"/>
      <color rgb="FFFF0000"/>
      <name val="Century Gothic"/>
      <family val="2"/>
    </font>
    <font>
      <u/>
      <sz val="10"/>
      <name val="Century Gothic"/>
      <family val="2"/>
    </font>
    <font>
      <sz val="10"/>
      <color indexed="56"/>
      <name val="Century Gothic"/>
      <family val="2"/>
    </font>
    <font>
      <sz val="10"/>
      <color indexed="9"/>
      <name val="Century Gothic"/>
      <family val="2"/>
    </font>
    <font>
      <sz val="10"/>
      <color rgb="FFFF0000"/>
      <name val="Century Gothic"/>
      <family val="2"/>
    </font>
    <font>
      <b/>
      <sz val="10"/>
      <color theme="0"/>
      <name val="Century Gothic"/>
      <family val="2"/>
    </font>
    <font>
      <b/>
      <sz val="10"/>
      <name val="Geneva"/>
    </font>
    <font>
      <sz val="10"/>
      <name val="Arimo"/>
    </font>
  </fonts>
  <fills count="13">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indexed="64"/>
      </patternFill>
    </fill>
    <fill>
      <patternFill patternType="solid">
        <fgColor rgb="FF00B050"/>
        <bgColor indexed="64"/>
      </patternFill>
    </fill>
    <fill>
      <patternFill patternType="solid">
        <fgColor rgb="FF6AA84F"/>
        <bgColor indexed="64"/>
      </patternFill>
    </fill>
    <fill>
      <patternFill patternType="solid">
        <fgColor rgb="FFFFFF00"/>
        <bgColor indexed="64"/>
      </patternFill>
    </fill>
  </fills>
  <borders count="57">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thin">
        <color indexed="64"/>
      </bottom>
      <diagonal/>
    </border>
    <border>
      <left style="thin">
        <color indexed="64"/>
      </left>
      <right/>
      <top style="medium">
        <color indexed="64"/>
      </top>
      <bottom/>
      <diagonal/>
    </border>
    <border>
      <left/>
      <right/>
      <top/>
      <bottom style="double">
        <color indexed="64"/>
      </bottom>
      <diagonal/>
    </border>
    <border>
      <left style="thin">
        <color indexed="64"/>
      </left>
      <right/>
      <top/>
      <bottom style="thin">
        <color indexed="64"/>
      </bottom>
      <diagonal/>
    </border>
    <border>
      <left/>
      <right style="thin">
        <color indexed="64"/>
      </right>
      <top/>
      <bottom/>
      <diagonal/>
    </border>
    <border>
      <left style="double">
        <color indexed="64"/>
      </left>
      <right/>
      <top/>
      <bottom/>
      <diagonal/>
    </border>
    <border>
      <left/>
      <right style="thin">
        <color indexed="64"/>
      </right>
      <top/>
      <bottom style="double">
        <color indexed="64"/>
      </bottom>
      <diagonal/>
    </border>
    <border>
      <left style="thin">
        <color indexed="64"/>
      </left>
      <right/>
      <top/>
      <bottom style="double">
        <color indexed="64"/>
      </bottom>
      <diagonal/>
    </border>
    <border>
      <left/>
      <right style="thin">
        <color indexed="64"/>
      </right>
      <top style="medium">
        <color indexed="64"/>
      </top>
      <bottom style="medium">
        <color indexed="64"/>
      </bottom>
      <diagonal/>
    </border>
    <border>
      <left style="double">
        <color indexed="64"/>
      </left>
      <right style="double">
        <color indexed="64"/>
      </right>
      <top/>
      <bottom/>
      <diagonal/>
    </border>
    <border>
      <left style="double">
        <color indexed="64"/>
      </left>
      <right/>
      <top/>
      <bottom style="thin">
        <color indexed="64"/>
      </bottom>
      <diagonal/>
    </border>
    <border>
      <left style="double">
        <color indexed="64"/>
      </left>
      <right style="double">
        <color indexed="64"/>
      </right>
      <top/>
      <bottom style="thin">
        <color indexed="64"/>
      </bottom>
      <diagonal/>
    </border>
    <border>
      <left style="double">
        <color indexed="64"/>
      </left>
      <right/>
      <top/>
      <bottom style="double">
        <color indexed="64"/>
      </bottom>
      <diagonal/>
    </border>
    <border>
      <left style="double">
        <color indexed="64"/>
      </left>
      <right style="double">
        <color indexed="64"/>
      </right>
      <top/>
      <bottom style="double">
        <color indexed="64"/>
      </bottom>
      <diagonal/>
    </border>
    <border>
      <left style="thin">
        <color indexed="64"/>
      </left>
      <right/>
      <top style="thick">
        <color indexed="64"/>
      </top>
      <bottom style="thick">
        <color indexed="64"/>
      </bottom>
      <diagonal/>
    </border>
    <border>
      <left style="double">
        <color indexed="64"/>
      </left>
      <right/>
      <top style="thick">
        <color indexed="64"/>
      </top>
      <bottom style="thick">
        <color indexed="64"/>
      </bottom>
      <diagonal/>
    </border>
    <border>
      <left style="double">
        <color indexed="64"/>
      </left>
      <right style="double">
        <color indexed="64"/>
      </right>
      <top style="thick">
        <color indexed="64"/>
      </top>
      <bottom style="thick">
        <color indexed="64"/>
      </bottom>
      <diagonal/>
    </border>
    <border>
      <left style="thin">
        <color indexed="64"/>
      </left>
      <right/>
      <top style="thin">
        <color indexed="64"/>
      </top>
      <bottom/>
      <diagonal/>
    </border>
    <border>
      <left/>
      <right style="thin">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bottom/>
      <diagonal/>
    </border>
    <border>
      <left style="double">
        <color indexed="64"/>
      </left>
      <right style="medium">
        <color indexed="64"/>
      </right>
      <top/>
      <bottom style="thin">
        <color indexed="64"/>
      </bottom>
      <diagonal/>
    </border>
    <border>
      <left style="double">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medium">
        <color indexed="64"/>
      </top>
      <bottom/>
      <diagonal/>
    </border>
    <border>
      <left style="double">
        <color indexed="64"/>
      </left>
      <right style="double">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double">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double">
        <color indexed="64"/>
      </right>
      <top/>
      <bottom style="medium">
        <color indexed="64"/>
      </bottom>
      <diagonal/>
    </border>
    <border>
      <left style="double">
        <color indexed="64"/>
      </left>
      <right style="medium">
        <color indexed="64"/>
      </right>
      <top/>
      <bottom style="medium">
        <color indexed="64"/>
      </bottom>
      <diagonal/>
    </border>
  </borders>
  <cellStyleXfs count="6">
    <xf numFmtId="1"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7" fillId="0" borderId="0"/>
    <xf numFmtId="44" fontId="1" fillId="0" borderId="0" applyFont="0" applyFill="0" applyBorder="0" applyAlignment="0" applyProtection="0"/>
  </cellStyleXfs>
  <cellXfs count="343">
    <xf numFmtId="1" fontId="0" fillId="0" borderId="0" xfId="0"/>
    <xf numFmtId="1" fontId="0" fillId="0" borderId="0" xfId="0" applyAlignment="1">
      <alignment horizontal="right"/>
    </xf>
    <xf numFmtId="1" fontId="0" fillId="0" borderId="0" xfId="0" applyAlignment="1">
      <alignment horizontal="left"/>
    </xf>
    <xf numFmtId="1" fontId="0" fillId="0" borderId="3" xfId="0" applyBorder="1" applyAlignment="1">
      <alignment horizontal="center"/>
    </xf>
    <xf numFmtId="14" fontId="0" fillId="0" borderId="3" xfId="0" applyNumberFormat="1" applyBorder="1" applyAlignment="1">
      <alignment horizontal="center"/>
    </xf>
    <xf numFmtId="4" fontId="0" fillId="0" borderId="3" xfId="0" applyNumberFormat="1" applyBorder="1" applyAlignment="1">
      <alignment horizontal="center"/>
    </xf>
    <xf numFmtId="1" fontId="0" fillId="0" borderId="5" xfId="0" applyBorder="1" applyAlignment="1">
      <alignment horizontal="center"/>
    </xf>
    <xf numFmtId="14" fontId="0" fillId="0" borderId="5" xfId="0" applyNumberFormat="1" applyBorder="1" applyAlignment="1">
      <alignment horizontal="center"/>
    </xf>
    <xf numFmtId="4" fontId="0" fillId="0" borderId="5" xfId="0" applyNumberFormat="1" applyBorder="1" applyAlignment="1">
      <alignment horizontal="center"/>
    </xf>
    <xf numFmtId="1" fontId="0" fillId="0" borderId="4" xfId="0" applyBorder="1" applyAlignment="1">
      <alignment horizontal="center"/>
    </xf>
    <xf numFmtId="14" fontId="0" fillId="0" borderId="4" xfId="0" applyNumberFormat="1" applyBorder="1" applyAlignment="1">
      <alignment horizontal="center"/>
    </xf>
    <xf numFmtId="4" fontId="0" fillId="0" borderId="4" xfId="0" applyNumberFormat="1" applyBorder="1" applyAlignment="1">
      <alignment horizontal="center"/>
    </xf>
    <xf numFmtId="7" fontId="0" fillId="0" borderId="0" xfId="0" applyNumberFormat="1"/>
    <xf numFmtId="1" fontId="0" fillId="0" borderId="0" xfId="0" quotePrefix="1" applyAlignment="1">
      <alignment horizontal="left"/>
    </xf>
    <xf numFmtId="5" fontId="0" fillId="0" borderId="0" xfId="0" applyNumberFormat="1"/>
    <xf numFmtId="1" fontId="4" fillId="0" borderId="0" xfId="0" applyFont="1"/>
    <xf numFmtId="1" fontId="5" fillId="0" borderId="0" xfId="0" applyFont="1"/>
    <xf numFmtId="1" fontId="3" fillId="0" borderId="0" xfId="0" applyFont="1"/>
    <xf numFmtId="1" fontId="6" fillId="0" borderId="0" xfId="0" applyFont="1"/>
    <xf numFmtId="9" fontId="0" fillId="0" borderId="0" xfId="3" applyFont="1"/>
    <xf numFmtId="1" fontId="10" fillId="0" borderId="0" xfId="0" applyFont="1"/>
    <xf numFmtId="1" fontId="11" fillId="0" borderId="0" xfId="0" applyFont="1"/>
    <xf numFmtId="1" fontId="13" fillId="0" borderId="0" xfId="0" applyFont="1"/>
    <xf numFmtId="1" fontId="12" fillId="0" borderId="0" xfId="0" applyFont="1"/>
    <xf numFmtId="1" fontId="12" fillId="0" borderId="1" xfId="0" applyFont="1" applyBorder="1" applyAlignment="1">
      <alignment vertical="center"/>
    </xf>
    <xf numFmtId="1" fontId="12" fillId="0" borderId="1" xfId="0" applyFont="1" applyBorder="1" applyAlignment="1">
      <alignment horizontal="right" vertical="center"/>
    </xf>
    <xf numFmtId="1" fontId="12" fillId="0" borderId="0" xfId="0" applyFont="1" applyAlignment="1">
      <alignment vertical="center"/>
    </xf>
    <xf numFmtId="1" fontId="11" fillId="0" borderId="0" xfId="0" applyFont="1" applyAlignment="1">
      <alignment vertical="center"/>
    </xf>
    <xf numFmtId="42" fontId="11" fillId="0" borderId="0" xfId="0" applyNumberFormat="1" applyFont="1" applyAlignment="1">
      <alignment vertical="center"/>
    </xf>
    <xf numFmtId="164" fontId="11" fillId="0" borderId="0" xfId="0" applyNumberFormat="1" applyFont="1" applyAlignment="1">
      <alignment vertical="center"/>
    </xf>
    <xf numFmtId="1" fontId="11" fillId="0" borderId="0" xfId="0" applyFont="1" applyAlignment="1">
      <alignment vertical="center" wrapText="1"/>
    </xf>
    <xf numFmtId="41" fontId="11" fillId="0" borderId="0" xfId="0" applyNumberFormat="1" applyFont="1" applyAlignment="1">
      <alignment vertical="center"/>
    </xf>
    <xf numFmtId="1" fontId="12" fillId="0" borderId="0" xfId="0" applyFont="1" applyAlignment="1">
      <alignment vertical="center" wrapText="1"/>
    </xf>
    <xf numFmtId="169" fontId="11" fillId="0" borderId="0" xfId="0" applyNumberFormat="1" applyFont="1" applyAlignment="1">
      <alignment vertical="center"/>
    </xf>
    <xf numFmtId="41" fontId="11" fillId="0" borderId="0" xfId="0" applyNumberFormat="1" applyFont="1" applyAlignment="1">
      <alignment vertical="center" wrapText="1"/>
    </xf>
    <xf numFmtId="169" fontId="11" fillId="0" borderId="0" xfId="0" applyNumberFormat="1" applyFont="1" applyAlignment="1">
      <alignment vertical="center" wrapText="1"/>
    </xf>
    <xf numFmtId="1" fontId="12" fillId="0" borderId="40" xfId="0" applyFont="1" applyBorder="1" applyAlignment="1">
      <alignment vertical="center" wrapText="1"/>
    </xf>
    <xf numFmtId="42" fontId="11" fillId="0" borderId="40" xfId="0" applyNumberFormat="1" applyFont="1" applyBorder="1" applyAlignment="1">
      <alignment vertical="center" wrapText="1"/>
    </xf>
    <xf numFmtId="42" fontId="11" fillId="0" borderId="0" xfId="0" applyNumberFormat="1" applyFont="1" applyAlignment="1">
      <alignment vertical="center" wrapText="1"/>
    </xf>
    <xf numFmtId="4" fontId="11" fillId="0" borderId="0" xfId="0" applyNumberFormat="1" applyFont="1" applyAlignment="1">
      <alignment vertical="center" wrapText="1"/>
    </xf>
    <xf numFmtId="4" fontId="11" fillId="0" borderId="40" xfId="0" applyNumberFormat="1" applyFont="1" applyBorder="1" applyAlignment="1">
      <alignment vertical="center" wrapText="1"/>
    </xf>
    <xf numFmtId="169" fontId="11" fillId="0" borderId="40" xfId="0" applyNumberFormat="1" applyFont="1" applyBorder="1" applyAlignment="1">
      <alignment vertical="center" wrapText="1"/>
    </xf>
    <xf numFmtId="1" fontId="12" fillId="0" borderId="41" xfId="0" applyFont="1" applyBorder="1" applyAlignment="1">
      <alignment vertical="center" wrapText="1"/>
    </xf>
    <xf numFmtId="1" fontId="11" fillId="0" borderId="41" xfId="0" applyFont="1" applyBorder="1" applyAlignment="1">
      <alignment vertical="center" wrapText="1"/>
    </xf>
    <xf numFmtId="1" fontId="16" fillId="0" borderId="0" xfId="0" applyFont="1"/>
    <xf numFmtId="0" fontId="11" fillId="4" borderId="0" xfId="4" applyFont="1" applyFill="1"/>
    <xf numFmtId="0" fontId="21" fillId="4" borderId="0" xfId="4" applyFont="1" applyFill="1" applyAlignment="1">
      <alignment vertical="top"/>
    </xf>
    <xf numFmtId="0" fontId="11" fillId="4" borderId="0" xfId="4" applyFont="1" applyFill="1" applyAlignment="1">
      <alignment vertical="top"/>
    </xf>
    <xf numFmtId="1" fontId="22" fillId="0" borderId="0" xfId="0" applyFont="1" applyAlignment="1">
      <alignment horizontal="centerContinuous"/>
    </xf>
    <xf numFmtId="1" fontId="11" fillId="0" borderId="0" xfId="0" applyFont="1" applyAlignment="1">
      <alignment horizontal="centerContinuous"/>
    </xf>
    <xf numFmtId="1" fontId="17" fillId="0" borderId="0" xfId="0" applyFont="1" applyAlignment="1">
      <alignment horizontal="right"/>
    </xf>
    <xf numFmtId="1" fontId="17" fillId="0" borderId="1" xfId="0" applyFont="1" applyBorder="1" applyAlignment="1">
      <alignment horizontal="left"/>
    </xf>
    <xf numFmtId="1" fontId="11" fillId="0" borderId="1" xfId="0" applyFont="1" applyBorder="1"/>
    <xf numFmtId="1" fontId="23" fillId="0" borderId="0" xfId="0" applyFont="1" applyAlignment="1">
      <alignment horizontal="right"/>
    </xf>
    <xf numFmtId="1" fontId="11" fillId="0" borderId="0" xfId="0" applyFont="1" applyAlignment="1">
      <alignment horizontal="left"/>
    </xf>
    <xf numFmtId="1" fontId="12" fillId="0" borderId="0" xfId="0" applyFont="1" applyAlignment="1">
      <alignment horizontal="right"/>
    </xf>
    <xf numFmtId="1" fontId="11" fillId="0" borderId="32" xfId="0" applyFont="1" applyBorder="1" applyAlignment="1">
      <alignment horizontal="center"/>
    </xf>
    <xf numFmtId="1" fontId="11" fillId="0" borderId="0" xfId="0" applyFont="1" applyAlignment="1">
      <alignment horizontal="center"/>
    </xf>
    <xf numFmtId="6" fontId="11" fillId="0" borderId="1" xfId="0" applyNumberFormat="1" applyFont="1" applyBorder="1"/>
    <xf numFmtId="6" fontId="11" fillId="0" borderId="0" xfId="0" applyNumberFormat="1" applyFont="1"/>
    <xf numFmtId="38" fontId="11" fillId="0" borderId="1" xfId="0" applyNumberFormat="1" applyFont="1" applyBorder="1"/>
    <xf numFmtId="38" fontId="11" fillId="0" borderId="0" xfId="0" applyNumberFormat="1" applyFont="1"/>
    <xf numFmtId="6" fontId="11" fillId="0" borderId="8" xfId="0" applyNumberFormat="1" applyFont="1" applyBorder="1"/>
    <xf numFmtId="9" fontId="11" fillId="0" borderId="0" xfId="3" applyFont="1"/>
    <xf numFmtId="1" fontId="24" fillId="0" borderId="0" xfId="0" applyFont="1"/>
    <xf numFmtId="38" fontId="24" fillId="0" borderId="1" xfId="0" applyNumberFormat="1" applyFont="1" applyBorder="1"/>
    <xf numFmtId="1" fontId="24" fillId="0" borderId="0" xfId="0" applyFont="1" applyAlignment="1">
      <alignment horizontal="left"/>
    </xf>
    <xf numFmtId="6" fontId="12" fillId="0" borderId="8" xfId="0" applyNumberFormat="1" applyFont="1" applyBorder="1"/>
    <xf numFmtId="1" fontId="25" fillId="0" borderId="0" xfId="0" applyFont="1"/>
    <xf numFmtId="1" fontId="19" fillId="0" borderId="0" xfId="0" applyFont="1"/>
    <xf numFmtId="1" fontId="26" fillId="0" borderId="0" xfId="0" applyFont="1"/>
    <xf numFmtId="1" fontId="27" fillId="0" borderId="0" xfId="0" applyFont="1" applyAlignment="1" applyProtection="1">
      <alignment horizontal="center"/>
      <protection locked="0"/>
    </xf>
    <xf numFmtId="1" fontId="14" fillId="0" borderId="0" xfId="0" applyFont="1"/>
    <xf numFmtId="1" fontId="17" fillId="0" borderId="0" xfId="0" applyFont="1"/>
    <xf numFmtId="1" fontId="17" fillId="0" borderId="0" xfId="0" applyFont="1" applyAlignment="1">
      <alignment horizontal="left"/>
    </xf>
    <xf numFmtId="1" fontId="17" fillId="0" borderId="0" xfId="0" applyFont="1" applyAlignment="1">
      <alignment horizontal="center"/>
    </xf>
    <xf numFmtId="1" fontId="28" fillId="0" borderId="0" xfId="0" applyFont="1"/>
    <xf numFmtId="10" fontId="28" fillId="0" borderId="0" xfId="3" applyNumberFormat="1" applyFont="1" applyAlignment="1">
      <alignment horizontal="center"/>
    </xf>
    <xf numFmtId="1" fontId="18" fillId="0" borderId="0" xfId="0" applyFont="1"/>
    <xf numFmtId="167" fontId="17" fillId="0" borderId="0" xfId="0" applyNumberFormat="1" applyFont="1" applyAlignment="1">
      <alignment horizontal="center"/>
    </xf>
    <xf numFmtId="1" fontId="17" fillId="6" borderId="0" xfId="0" applyFont="1" applyFill="1" applyProtection="1">
      <protection locked="0"/>
    </xf>
    <xf numFmtId="1" fontId="17" fillId="0" borderId="0" xfId="0" applyFont="1" applyProtection="1">
      <protection locked="0"/>
    </xf>
    <xf numFmtId="168" fontId="18" fillId="0" borderId="0" xfId="2" applyNumberFormat="1" applyFont="1" applyFill="1" applyProtection="1">
      <protection locked="0"/>
    </xf>
    <xf numFmtId="168" fontId="18" fillId="0" borderId="0" xfId="2" applyNumberFormat="1" applyFont="1" applyProtection="1"/>
    <xf numFmtId="168" fontId="18" fillId="0" borderId="0" xfId="2" applyNumberFormat="1" applyFont="1" applyFill="1" applyProtection="1"/>
    <xf numFmtId="166" fontId="18" fillId="0" borderId="0" xfId="1" applyNumberFormat="1" applyFont="1" applyProtection="1"/>
    <xf numFmtId="168" fontId="18" fillId="0" borderId="0" xfId="2" applyNumberFormat="1" applyFont="1" applyProtection="1">
      <protection locked="0"/>
    </xf>
    <xf numFmtId="168" fontId="11" fillId="0" borderId="0" xfId="2" applyNumberFormat="1" applyFont="1" applyProtection="1"/>
    <xf numFmtId="168" fontId="18" fillId="0" borderId="0" xfId="2" applyNumberFormat="1" applyFont="1" applyBorder="1" applyProtection="1">
      <protection locked="0"/>
    </xf>
    <xf numFmtId="168" fontId="18" fillId="0" borderId="0" xfId="2" applyNumberFormat="1" applyFont="1" applyBorder="1" applyProtection="1"/>
    <xf numFmtId="1" fontId="18" fillId="7" borderId="0" xfId="0" applyFont="1" applyFill="1"/>
    <xf numFmtId="168" fontId="18" fillId="7" borderId="0" xfId="2" applyNumberFormat="1" applyFont="1" applyFill="1" applyBorder="1" applyProtection="1">
      <protection locked="0"/>
    </xf>
    <xf numFmtId="168" fontId="18" fillId="7" borderId="0" xfId="2" applyNumberFormat="1" applyFont="1" applyFill="1" applyBorder="1" applyProtection="1"/>
    <xf numFmtId="10" fontId="17" fillId="0" borderId="0" xfId="0" applyNumberFormat="1" applyFont="1" applyAlignment="1">
      <alignment horizontal="center"/>
    </xf>
    <xf numFmtId="10" fontId="17" fillId="0" borderId="0" xfId="3" applyNumberFormat="1" applyFont="1" applyBorder="1" applyAlignment="1" applyProtection="1">
      <alignment horizontal="center"/>
    </xf>
    <xf numFmtId="168" fontId="18" fillId="0" borderId="1" xfId="2" applyNumberFormat="1" applyFont="1" applyBorder="1" applyProtection="1"/>
    <xf numFmtId="10" fontId="17" fillId="0" borderId="0" xfId="3" applyNumberFormat="1" applyFont="1" applyAlignment="1" applyProtection="1">
      <alignment horizontal="center"/>
    </xf>
    <xf numFmtId="167" fontId="13" fillId="0" borderId="0" xfId="0" applyNumberFormat="1" applyFont="1" applyAlignment="1">
      <alignment horizontal="fill"/>
    </xf>
    <xf numFmtId="1" fontId="15" fillId="0" borderId="1" xfId="0" applyFont="1" applyBorder="1"/>
    <xf numFmtId="1" fontId="15" fillId="0" borderId="1" xfId="0" applyFont="1" applyBorder="1" applyAlignment="1">
      <alignment horizontal="left"/>
    </xf>
    <xf numFmtId="1" fontId="15" fillId="0" borderId="0" xfId="0" applyFont="1"/>
    <xf numFmtId="5" fontId="29" fillId="0" borderId="1" xfId="0" applyNumberFormat="1" applyFont="1" applyBorder="1"/>
    <xf numFmtId="5" fontId="11" fillId="0" borderId="0" xfId="0" applyNumberFormat="1" applyFont="1"/>
    <xf numFmtId="5" fontId="29" fillId="0" borderId="0" xfId="0" applyNumberFormat="1" applyFont="1"/>
    <xf numFmtId="6" fontId="30" fillId="0" borderId="0" xfId="0" applyNumberFormat="1" applyFont="1"/>
    <xf numFmtId="5" fontId="24" fillId="0" borderId="1" xfId="0" applyNumberFormat="1" applyFont="1" applyBorder="1"/>
    <xf numFmtId="1" fontId="30" fillId="0" borderId="0" xfId="0" applyFont="1"/>
    <xf numFmtId="6" fontId="12" fillId="0" borderId="0" xfId="0" applyNumberFormat="1" applyFont="1"/>
    <xf numFmtId="5" fontId="11" fillId="0" borderId="1" xfId="0" applyNumberFormat="1" applyFont="1" applyBorder="1"/>
    <xf numFmtId="5" fontId="11" fillId="0" borderId="8" xfId="0" applyNumberFormat="1" applyFont="1" applyBorder="1"/>
    <xf numFmtId="6" fontId="16" fillId="0" borderId="0" xfId="0" applyNumberFormat="1" applyFont="1"/>
    <xf numFmtId="1" fontId="31" fillId="0" borderId="1" xfId="0" applyFont="1" applyBorder="1" applyAlignment="1">
      <alignment horizontal="centerContinuous"/>
    </xf>
    <xf numFmtId="1" fontId="11" fillId="0" borderId="1" xfId="0" applyFont="1" applyBorder="1" applyAlignment="1">
      <alignment horizontal="centerContinuous"/>
    </xf>
    <xf numFmtId="1" fontId="32" fillId="0" borderId="1" xfId="0" applyFont="1" applyBorder="1" applyAlignment="1">
      <alignment horizontal="centerContinuous"/>
    </xf>
    <xf numFmtId="1" fontId="32" fillId="0" borderId="1" xfId="0" applyFont="1" applyBorder="1"/>
    <xf numFmtId="1" fontId="12" fillId="0" borderId="1" xfId="0" applyFont="1" applyBorder="1"/>
    <xf numFmtId="1" fontId="11" fillId="0" borderId="1" xfId="0" applyFont="1" applyBorder="1" applyAlignment="1">
      <alignment horizontal="right"/>
    </xf>
    <xf numFmtId="7" fontId="12" fillId="0" borderId="1" xfId="0" applyNumberFormat="1" applyFont="1" applyBorder="1" applyAlignment="1">
      <alignment horizontal="left"/>
    </xf>
    <xf numFmtId="1" fontId="11" fillId="0" borderId="0" xfId="0" applyFont="1" applyAlignment="1">
      <alignment horizontal="right"/>
    </xf>
    <xf numFmtId="14" fontId="11" fillId="0" borderId="2" xfId="0" applyNumberFormat="1" applyFont="1" applyBorder="1" applyAlignment="1">
      <alignment horizontal="left"/>
    </xf>
    <xf numFmtId="1" fontId="11" fillId="0" borderId="2" xfId="0" applyFont="1" applyBorder="1" applyAlignment="1">
      <alignment horizontal="left"/>
    </xf>
    <xf numFmtId="7" fontId="12" fillId="0" borderId="0" xfId="0" applyNumberFormat="1" applyFont="1"/>
    <xf numFmtId="7" fontId="11" fillId="0" borderId="0" xfId="0" applyNumberFormat="1" applyFont="1"/>
    <xf numFmtId="4" fontId="11" fillId="0" borderId="0" xfId="0" applyNumberFormat="1" applyFont="1"/>
    <xf numFmtId="4" fontId="11" fillId="0" borderId="0" xfId="0" applyNumberFormat="1" applyFont="1" applyAlignment="1">
      <alignment horizontal="right"/>
    </xf>
    <xf numFmtId="1" fontId="31" fillId="0" borderId="1" xfId="0" applyFont="1" applyBorder="1"/>
    <xf numFmtId="1" fontId="12" fillId="0" borderId="3" xfId="0" applyFont="1" applyBorder="1" applyAlignment="1">
      <alignment horizontal="center"/>
    </xf>
    <xf numFmtId="1" fontId="12" fillId="0" borderId="4" xfId="0" applyFont="1" applyBorder="1" applyAlignment="1">
      <alignment horizontal="center"/>
    </xf>
    <xf numFmtId="1" fontId="11" fillId="0" borderId="3" xfId="0" applyFont="1" applyBorder="1" applyAlignment="1">
      <alignment horizontal="center"/>
    </xf>
    <xf numFmtId="14" fontId="11" fillId="0" borderId="3" xfId="0" applyNumberFormat="1" applyFont="1" applyBorder="1" applyAlignment="1">
      <alignment horizontal="center"/>
    </xf>
    <xf numFmtId="4" fontId="11" fillId="0" borderId="3" xfId="0" applyNumberFormat="1" applyFont="1" applyBorder="1" applyAlignment="1">
      <alignment horizontal="center"/>
    </xf>
    <xf numFmtId="1" fontId="11" fillId="0" borderId="5" xfId="0" applyFont="1" applyBorder="1" applyAlignment="1">
      <alignment horizontal="center"/>
    </xf>
    <xf numFmtId="14" fontId="11" fillId="0" borderId="5" xfId="0" applyNumberFormat="1" applyFont="1" applyBorder="1" applyAlignment="1">
      <alignment horizontal="center"/>
    </xf>
    <xf numFmtId="4" fontId="11" fillId="0" borderId="5" xfId="0" applyNumberFormat="1" applyFont="1" applyBorder="1" applyAlignment="1">
      <alignment horizontal="center"/>
    </xf>
    <xf numFmtId="1" fontId="11" fillId="0" borderId="4" xfId="0" applyFont="1" applyBorder="1" applyAlignment="1">
      <alignment horizontal="center"/>
    </xf>
    <xf numFmtId="14" fontId="11" fillId="0" borderId="4" xfId="0" applyNumberFormat="1" applyFont="1" applyBorder="1" applyAlignment="1">
      <alignment horizontal="center"/>
    </xf>
    <xf numFmtId="4" fontId="11" fillId="0" borderId="4" xfId="0" applyNumberFormat="1" applyFont="1" applyBorder="1" applyAlignment="1">
      <alignment horizontal="center"/>
    </xf>
    <xf numFmtId="1" fontId="11" fillId="4" borderId="0" xfId="0" applyFont="1" applyFill="1" applyProtection="1">
      <protection locked="0"/>
    </xf>
    <xf numFmtId="165" fontId="11" fillId="4" borderId="0" xfId="0" applyNumberFormat="1" applyFont="1" applyFill="1" applyProtection="1">
      <protection locked="0"/>
    </xf>
    <xf numFmtId="1" fontId="11" fillId="4" borderId="0" xfId="0" applyFont="1" applyFill="1" applyAlignment="1" applyProtection="1">
      <alignment horizontal="center"/>
      <protection locked="0"/>
    </xf>
    <xf numFmtId="1" fontId="12" fillId="4" borderId="0" xfId="0" applyFont="1" applyFill="1" applyProtection="1">
      <protection locked="0"/>
    </xf>
    <xf numFmtId="1" fontId="12" fillId="4" borderId="0" xfId="0" applyFont="1" applyFill="1" applyAlignment="1" applyProtection="1">
      <alignment horizontal="center"/>
      <protection locked="0"/>
    </xf>
    <xf numFmtId="1" fontId="11" fillId="4" borderId="0" xfId="0" applyFont="1" applyFill="1" applyAlignment="1" applyProtection="1">
      <alignment horizontal="left" indent="2"/>
      <protection locked="0"/>
    </xf>
    <xf numFmtId="1" fontId="12" fillId="4" borderId="0" xfId="0" applyFont="1" applyFill="1" applyAlignment="1" applyProtection="1">
      <alignment horizontal="left" indent="2"/>
      <protection locked="0"/>
    </xf>
    <xf numFmtId="165" fontId="12" fillId="4" borderId="8" xfId="0" applyNumberFormat="1" applyFont="1" applyFill="1" applyBorder="1"/>
    <xf numFmtId="0" fontId="11" fillId="0" borderId="0" xfId="4" applyFont="1"/>
    <xf numFmtId="0" fontId="12" fillId="0" borderId="0" xfId="4" applyFont="1"/>
    <xf numFmtId="0" fontId="34" fillId="0" borderId="0" xfId="4" applyFont="1"/>
    <xf numFmtId="168" fontId="29" fillId="0" borderId="1" xfId="2" applyNumberFormat="1" applyFont="1" applyBorder="1"/>
    <xf numFmtId="168" fontId="11" fillId="0" borderId="0" xfId="2" applyNumberFormat="1" applyFont="1"/>
    <xf numFmtId="168" fontId="24" fillId="0" borderId="1" xfId="2" applyNumberFormat="1" applyFont="1" applyBorder="1"/>
    <xf numFmtId="168" fontId="29" fillId="0" borderId="0" xfId="2" applyNumberFormat="1" applyFont="1" applyBorder="1"/>
    <xf numFmtId="168" fontId="11" fillId="0" borderId="0" xfId="2" applyNumberFormat="1" applyFont="1" applyBorder="1"/>
    <xf numFmtId="168" fontId="11" fillId="0" borderId="1" xfId="2" applyNumberFormat="1" applyFont="1" applyBorder="1"/>
    <xf numFmtId="168" fontId="29" fillId="0" borderId="0" xfId="2" applyNumberFormat="1" applyFont="1"/>
    <xf numFmtId="1" fontId="15" fillId="0" borderId="35" xfId="0" applyFont="1" applyBorder="1"/>
    <xf numFmtId="1" fontId="11" fillId="0" borderId="23" xfId="0" applyFont="1" applyBorder="1" applyAlignment="1">
      <alignment horizontal="center"/>
    </xf>
    <xf numFmtId="1" fontId="12" fillId="0" borderId="33" xfId="0" applyFont="1" applyBorder="1" applyAlignment="1">
      <alignment horizontal="center"/>
    </xf>
    <xf numFmtId="1" fontId="12" fillId="0" borderId="34" xfId="0" applyFont="1" applyBorder="1" applyAlignment="1">
      <alignment horizontal="center"/>
    </xf>
    <xf numFmtId="1" fontId="11" fillId="0" borderId="2" xfId="0" applyFont="1" applyBorder="1"/>
    <xf numFmtId="1" fontId="11" fillId="0" borderId="16" xfId="0" applyFont="1" applyBorder="1" applyAlignment="1">
      <alignment horizontal="center"/>
    </xf>
    <xf numFmtId="1" fontId="11" fillId="0" borderId="17" xfId="0" applyFont="1" applyBorder="1" applyAlignment="1">
      <alignment horizontal="center"/>
    </xf>
    <xf numFmtId="1" fontId="11" fillId="0" borderId="2" xfId="0" applyFont="1" applyBorder="1" applyAlignment="1">
      <alignment horizontal="center"/>
    </xf>
    <xf numFmtId="1" fontId="11" fillId="0" borderId="11" xfId="0" applyFont="1" applyBorder="1" applyAlignment="1">
      <alignment horizontal="center"/>
    </xf>
    <xf numFmtId="1" fontId="11" fillId="0" borderId="15" xfId="0" applyFont="1" applyBorder="1" applyAlignment="1">
      <alignment horizontal="center"/>
    </xf>
    <xf numFmtId="1" fontId="12" fillId="0" borderId="9" xfId="0" applyFont="1" applyBorder="1"/>
    <xf numFmtId="1" fontId="11" fillId="0" borderId="9" xfId="0" applyFont="1" applyBorder="1" applyAlignment="1">
      <alignment horizontal="center"/>
    </xf>
    <xf numFmtId="1" fontId="11" fillId="0" borderId="9" xfId="0" applyFont="1" applyBorder="1"/>
    <xf numFmtId="6" fontId="11" fillId="3" borderId="9" xfId="0" applyNumberFormat="1" applyFont="1" applyFill="1" applyBorder="1"/>
    <xf numFmtId="6" fontId="11" fillId="3" borderId="16" xfId="0" applyNumberFormat="1" applyFont="1" applyFill="1" applyBorder="1"/>
    <xf numFmtId="6" fontId="11" fillId="0" borderId="16" xfId="0" applyNumberFormat="1" applyFont="1" applyBorder="1"/>
    <xf numFmtId="6" fontId="11" fillId="0" borderId="17" xfId="0" applyNumberFormat="1" applyFont="1" applyBorder="1"/>
    <xf numFmtId="1" fontId="11" fillId="0" borderId="23" xfId="0" applyFont="1" applyBorder="1"/>
    <xf numFmtId="1" fontId="11" fillId="0" borderId="13" xfId="0" applyFont="1" applyBorder="1"/>
    <xf numFmtId="6" fontId="11" fillId="3" borderId="13" xfId="0" applyNumberFormat="1" applyFont="1" applyFill="1" applyBorder="1"/>
    <xf numFmtId="6" fontId="11" fillId="3" borderId="18" xfId="0" applyNumberFormat="1" applyFont="1" applyFill="1" applyBorder="1"/>
    <xf numFmtId="6" fontId="11" fillId="0" borderId="18" xfId="0" applyNumberFormat="1" applyFont="1" applyBorder="1"/>
    <xf numFmtId="6" fontId="11" fillId="0" borderId="19" xfId="0" applyNumberFormat="1" applyFont="1" applyBorder="1"/>
    <xf numFmtId="1" fontId="12" fillId="0" borderId="13" xfId="0" applyFont="1" applyBorder="1"/>
    <xf numFmtId="1" fontId="12" fillId="0" borderId="2" xfId="0" applyFont="1" applyBorder="1"/>
    <xf numFmtId="6" fontId="11" fillId="0" borderId="2" xfId="0" applyNumberFormat="1" applyFont="1" applyBorder="1"/>
    <xf numFmtId="6" fontId="11" fillId="0" borderId="11" xfId="0" applyNumberFormat="1" applyFont="1" applyBorder="1"/>
    <xf numFmtId="6" fontId="11" fillId="0" borderId="15" xfId="0" applyNumberFormat="1" applyFont="1" applyBorder="1"/>
    <xf numFmtId="6" fontId="11" fillId="0" borderId="9" xfId="0" applyNumberFormat="1" applyFont="1" applyBorder="1"/>
    <xf numFmtId="1" fontId="11" fillId="0" borderId="20" xfId="0" applyFont="1" applyBorder="1"/>
    <xf numFmtId="6" fontId="11" fillId="0" borderId="20" xfId="0" applyNumberFormat="1" applyFont="1" applyBorder="1"/>
    <xf numFmtId="6" fontId="11" fillId="0" borderId="21" xfId="0" applyNumberFormat="1" applyFont="1" applyBorder="1"/>
    <xf numFmtId="6" fontId="11" fillId="0" borderId="22" xfId="0" applyNumberFormat="1" applyFont="1" applyBorder="1"/>
    <xf numFmtId="6" fontId="11" fillId="0" borderId="13" xfId="0" applyNumberFormat="1" applyFont="1" applyBorder="1"/>
    <xf numFmtId="1" fontId="15" fillId="2" borderId="13" xfId="0" applyFont="1" applyFill="1" applyBorder="1"/>
    <xf numFmtId="6" fontId="16" fillId="2" borderId="13" xfId="0" applyNumberFormat="1" applyFont="1" applyFill="1" applyBorder="1"/>
    <xf numFmtId="6" fontId="16" fillId="5" borderId="18" xfId="0" applyNumberFormat="1" applyFont="1" applyFill="1" applyBorder="1"/>
    <xf numFmtId="6" fontId="16" fillId="2" borderId="18" xfId="0" applyNumberFormat="1" applyFont="1" applyFill="1" applyBorder="1"/>
    <xf numFmtId="6" fontId="16" fillId="2" borderId="19" xfId="0" applyNumberFormat="1" applyFont="1" applyFill="1" applyBorder="1"/>
    <xf numFmtId="5" fontId="11" fillId="3" borderId="42" xfId="0" applyNumberFormat="1" applyFont="1" applyFill="1" applyBorder="1" applyAlignment="1">
      <alignment horizontal="left"/>
    </xf>
    <xf numFmtId="1" fontId="30" fillId="3" borderId="42" xfId="0" applyFont="1" applyFill="1" applyBorder="1" applyAlignment="1">
      <alignment horizontal="center"/>
    </xf>
    <xf numFmtId="1" fontId="11" fillId="3" borderId="42" xfId="0" applyFont="1" applyFill="1" applyBorder="1" applyAlignment="1">
      <alignment horizontal="left"/>
    </xf>
    <xf numFmtId="1" fontId="12" fillId="3" borderId="43" xfId="0" applyFont="1" applyFill="1" applyBorder="1" applyAlignment="1">
      <alignment horizontal="center"/>
    </xf>
    <xf numFmtId="1" fontId="12" fillId="3" borderId="6" xfId="0" applyFont="1" applyFill="1" applyBorder="1" applyAlignment="1">
      <alignment horizontal="center"/>
    </xf>
    <xf numFmtId="1" fontId="12" fillId="3" borderId="25" xfId="0" applyFont="1" applyFill="1" applyBorder="1" applyAlignment="1">
      <alignment horizontal="center"/>
    </xf>
    <xf numFmtId="1" fontId="12" fillId="3" borderId="7" xfId="0" applyFont="1" applyFill="1" applyBorder="1" applyAlignment="1">
      <alignment horizontal="left"/>
    </xf>
    <xf numFmtId="1" fontId="12" fillId="3" borderId="7" xfId="0" applyFont="1" applyFill="1" applyBorder="1" applyAlignment="1">
      <alignment horizontal="right"/>
    </xf>
    <xf numFmtId="1" fontId="12" fillId="3" borderId="7" xfId="0" applyFont="1" applyFill="1" applyBorder="1" applyAlignment="1">
      <alignment horizontal="center"/>
    </xf>
    <xf numFmtId="1" fontId="12" fillId="0" borderId="44" xfId="0" applyFont="1" applyBorder="1" applyAlignment="1">
      <alignment horizontal="left"/>
    </xf>
    <xf numFmtId="1" fontId="35" fillId="0" borderId="46" xfId="0" applyFont="1" applyBorder="1" applyAlignment="1">
      <alignment horizontal="center"/>
    </xf>
    <xf numFmtId="1" fontId="35" fillId="0" borderId="10" xfId="0" applyFont="1" applyBorder="1" applyAlignment="1">
      <alignment horizontal="center"/>
    </xf>
    <xf numFmtId="1" fontId="35" fillId="0" borderId="26" xfId="0" applyFont="1" applyBorder="1" applyAlignment="1">
      <alignment horizontal="center"/>
    </xf>
    <xf numFmtId="1" fontId="12" fillId="0" borderId="47" xfId="0" applyFont="1" applyBorder="1" applyAlignment="1">
      <alignment horizontal="left"/>
    </xf>
    <xf numFmtId="1" fontId="12" fillId="0" borderId="26" xfId="0" applyFont="1" applyBorder="1" applyAlignment="1">
      <alignment horizontal="center"/>
    </xf>
    <xf numFmtId="1" fontId="12" fillId="0" borderId="10" xfId="0" applyFont="1" applyBorder="1" applyAlignment="1">
      <alignment horizontal="center"/>
    </xf>
    <xf numFmtId="1" fontId="37" fillId="3" borderId="0" xfId="0" applyFont="1" applyFill="1" applyAlignment="1">
      <alignment horizontal="centerContinuous"/>
    </xf>
    <xf numFmtId="1" fontId="11" fillId="3" borderId="0" xfId="0" applyFont="1" applyFill="1"/>
    <xf numFmtId="1" fontId="12" fillId="0" borderId="48" xfId="0" applyFont="1" applyBorder="1" applyAlignment="1">
      <alignment horizontal="left"/>
    </xf>
    <xf numFmtId="5" fontId="11" fillId="0" borderId="1" xfId="0" applyNumberFormat="1" applyFont="1" applyBorder="1" applyAlignment="1">
      <alignment horizontal="center"/>
    </xf>
    <xf numFmtId="1" fontId="11" fillId="0" borderId="27" xfId="0" applyFont="1" applyBorder="1" applyAlignment="1">
      <alignment horizontal="center"/>
    </xf>
    <xf numFmtId="1" fontId="11" fillId="0" borderId="24" xfId="0" applyFont="1" applyBorder="1" applyAlignment="1">
      <alignment horizontal="center"/>
    </xf>
    <xf numFmtId="44" fontId="24" fillId="3" borderId="0" xfId="1" applyFont="1" applyFill="1"/>
    <xf numFmtId="1" fontId="11" fillId="3" borderId="2" xfId="0" applyFont="1" applyFill="1" applyBorder="1"/>
    <xf numFmtId="1" fontId="11" fillId="0" borderId="48" xfId="0" applyFont="1" applyBorder="1" applyAlignment="1">
      <alignment horizontal="left"/>
    </xf>
    <xf numFmtId="6" fontId="29" fillId="0" borderId="1" xfId="0" applyNumberFormat="1" applyFont="1" applyBorder="1"/>
    <xf numFmtId="6" fontId="11" fillId="3" borderId="27" xfId="0" applyNumberFormat="1" applyFont="1" applyFill="1" applyBorder="1"/>
    <xf numFmtId="6" fontId="11" fillId="0" borderId="24" xfId="0" applyNumberFormat="1" applyFont="1" applyBorder="1"/>
    <xf numFmtId="6" fontId="11" fillId="0" borderId="27" xfId="0" applyNumberFormat="1" applyFont="1" applyBorder="1"/>
    <xf numFmtId="10" fontId="38" fillId="3" borderId="0" xfId="0" applyNumberFormat="1" applyFont="1" applyFill="1"/>
    <xf numFmtId="6" fontId="11" fillId="3" borderId="1" xfId="0" applyNumberFormat="1" applyFont="1" applyFill="1" applyBorder="1"/>
    <xf numFmtId="6" fontId="29" fillId="0" borderId="9" xfId="0" applyNumberFormat="1" applyFont="1" applyBorder="1"/>
    <xf numFmtId="1" fontId="38" fillId="3" borderId="0" xfId="0" applyFont="1" applyFill="1"/>
    <xf numFmtId="44" fontId="11" fillId="0" borderId="1" xfId="0" applyNumberFormat="1" applyFont="1" applyBorder="1"/>
    <xf numFmtId="1" fontId="12" fillId="0" borderId="49" xfId="0" applyFont="1" applyBorder="1" applyAlignment="1">
      <alignment horizontal="left"/>
    </xf>
    <xf numFmtId="6" fontId="11" fillId="0" borderId="28" xfId="0" applyNumberFormat="1" applyFont="1" applyBorder="1"/>
    <xf numFmtId="6" fontId="11" fillId="0" borderId="12" xfId="0" applyNumberFormat="1" applyFont="1" applyBorder="1"/>
    <xf numFmtId="10" fontId="11" fillId="0" borderId="24" xfId="0" applyNumberFormat="1" applyFont="1" applyBorder="1"/>
    <xf numFmtId="6" fontId="11" fillId="3" borderId="28" xfId="0" applyNumberFormat="1" applyFont="1" applyFill="1" applyBorder="1"/>
    <xf numFmtId="6" fontId="24" fillId="0" borderId="36" xfId="0" applyNumberFormat="1" applyFont="1" applyBorder="1"/>
    <xf numFmtId="6" fontId="24" fillId="0" borderId="29" xfId="0" applyNumberFormat="1" applyFont="1" applyBorder="1"/>
    <xf numFmtId="10" fontId="11" fillId="0" borderId="10" xfId="0" applyNumberFormat="1" applyFont="1" applyBorder="1"/>
    <xf numFmtId="6" fontId="11" fillId="8" borderId="0" xfId="0" applyNumberFormat="1" applyFont="1" applyFill="1"/>
    <xf numFmtId="6" fontId="11" fillId="8" borderId="2" xfId="0" applyNumberFormat="1" applyFont="1" applyFill="1" applyBorder="1"/>
    <xf numFmtId="6" fontId="39" fillId="8" borderId="26" xfId="0" applyNumberFormat="1" applyFont="1" applyFill="1" applyBorder="1"/>
    <xf numFmtId="6" fontId="39" fillId="8" borderId="0" xfId="0" applyNumberFormat="1" applyFont="1" applyFill="1"/>
    <xf numFmtId="1" fontId="11" fillId="3" borderId="48" xfId="0" applyFont="1" applyFill="1" applyBorder="1" applyAlignment="1">
      <alignment horizontal="left"/>
    </xf>
    <xf numFmtId="1" fontId="11" fillId="0" borderId="50" xfId="0" applyFont="1" applyBorder="1"/>
    <xf numFmtId="6" fontId="11" fillId="0" borderId="14" xfId="0" applyNumberFormat="1" applyFont="1" applyBorder="1"/>
    <xf numFmtId="6" fontId="11" fillId="0" borderId="30" xfId="0" applyNumberFormat="1" applyFont="1" applyBorder="1"/>
    <xf numFmtId="10" fontId="11" fillId="0" borderId="14" xfId="0" applyNumberFormat="1" applyFont="1" applyBorder="1"/>
    <xf numFmtId="1" fontId="11" fillId="0" borderId="50" xfId="0" applyFont="1" applyBorder="1" applyAlignment="1">
      <alignment horizontal="left"/>
    </xf>
    <xf numFmtId="6" fontId="29" fillId="3" borderId="9" xfId="0" applyNumberFormat="1" applyFont="1" applyFill="1" applyBorder="1"/>
    <xf numFmtId="8" fontId="12" fillId="2" borderId="52" xfId="0" applyNumberFormat="1" applyFont="1" applyFill="1" applyBorder="1" applyAlignment="1">
      <alignment horizontal="left"/>
    </xf>
    <xf numFmtId="6" fontId="11" fillId="2" borderId="53" xfId="0" applyNumberFormat="1" applyFont="1" applyFill="1" applyBorder="1"/>
    <xf numFmtId="6" fontId="11" fillId="2" borderId="54" xfId="0" applyNumberFormat="1" applyFont="1" applyFill="1" applyBorder="1"/>
    <xf numFmtId="6" fontId="11" fillId="2" borderId="55" xfId="0" applyNumberFormat="1" applyFont="1" applyFill="1" applyBorder="1"/>
    <xf numFmtId="6" fontId="11" fillId="5" borderId="56" xfId="0" applyNumberFormat="1" applyFont="1" applyFill="1" applyBorder="1"/>
    <xf numFmtId="6" fontId="11" fillId="2" borderId="36" xfId="0" applyNumberFormat="1" applyFont="1" applyFill="1" applyBorder="1"/>
    <xf numFmtId="6" fontId="11" fillId="2" borderId="37" xfId="0" applyNumberFormat="1" applyFont="1" applyFill="1" applyBorder="1"/>
    <xf numFmtId="10" fontId="11" fillId="2" borderId="38" xfId="0" applyNumberFormat="1" applyFont="1" applyFill="1" applyBorder="1"/>
    <xf numFmtId="170" fontId="29" fillId="0" borderId="9" xfId="0" applyNumberFormat="1" applyFont="1" applyBorder="1"/>
    <xf numFmtId="170" fontId="11" fillId="0" borderId="14" xfId="0" applyNumberFormat="1" applyFont="1" applyBorder="1"/>
    <xf numFmtId="170" fontId="24" fillId="0" borderId="9" xfId="0" applyNumberFormat="1" applyFont="1" applyBorder="1"/>
    <xf numFmtId="170" fontId="11" fillId="0" borderId="12" xfId="0" applyNumberFormat="1" applyFont="1" applyBorder="1"/>
    <xf numFmtId="1" fontId="41" fillId="8" borderId="47" xfId="0" applyFont="1" applyFill="1" applyBorder="1" applyAlignment="1">
      <alignment horizontal="left"/>
    </xf>
    <xf numFmtId="1" fontId="12" fillId="0" borderId="51" xfId="0" applyFont="1" applyBorder="1" applyAlignment="1">
      <alignment horizontal="left"/>
    </xf>
    <xf numFmtId="1" fontId="11" fillId="6" borderId="7" xfId="0" applyFont="1" applyFill="1" applyBorder="1" applyAlignment="1">
      <alignment horizontal="center"/>
    </xf>
    <xf numFmtId="1" fontId="36" fillId="6" borderId="2" xfId="0" applyFont="1" applyFill="1" applyBorder="1" applyAlignment="1">
      <alignment horizontal="center"/>
    </xf>
    <xf numFmtId="3" fontId="24" fillId="0" borderId="1" xfId="0" applyNumberFormat="1" applyFont="1" applyBorder="1"/>
    <xf numFmtId="3" fontId="24" fillId="0" borderId="1" xfId="1" applyNumberFormat="1" applyFont="1" applyFill="1" applyBorder="1"/>
    <xf numFmtId="172" fontId="11" fillId="0" borderId="0" xfId="0" applyNumberFormat="1" applyFont="1"/>
    <xf numFmtId="170" fontId="11" fillId="0" borderId="0" xfId="0" applyNumberFormat="1" applyFont="1"/>
    <xf numFmtId="172" fontId="11" fillId="0" borderId="0" xfId="0" applyNumberFormat="1" applyFont="1" applyAlignment="1">
      <alignment horizontal="left"/>
    </xf>
    <xf numFmtId="170" fontId="11" fillId="0" borderId="0" xfId="0" applyNumberFormat="1" applyFont="1" applyAlignment="1">
      <alignment horizontal="left"/>
    </xf>
    <xf numFmtId="4" fontId="11" fillId="0" borderId="0" xfId="0" applyNumberFormat="1" applyFont="1" applyAlignment="1">
      <alignment horizontal="left"/>
    </xf>
    <xf numFmtId="5" fontId="11" fillId="0" borderId="1" xfId="0" applyNumberFormat="1" applyFont="1" applyBorder="1" applyAlignment="1">
      <alignment horizontal="left"/>
    </xf>
    <xf numFmtId="172" fontId="11" fillId="0" borderId="1" xfId="0" applyNumberFormat="1" applyFont="1" applyBorder="1" applyAlignment="1">
      <alignment horizontal="left"/>
    </xf>
    <xf numFmtId="2" fontId="11" fillId="0" borderId="0" xfId="0" applyNumberFormat="1" applyFont="1" applyAlignment="1">
      <alignment horizontal="left"/>
    </xf>
    <xf numFmtId="2" fontId="11" fillId="0" borderId="0" xfId="0" applyNumberFormat="1" applyFont="1"/>
    <xf numFmtId="1" fontId="0" fillId="9" borderId="0" xfId="0" applyFill="1"/>
    <xf numFmtId="7" fontId="12" fillId="10" borderId="0" xfId="0" applyNumberFormat="1" applyFont="1" applyFill="1"/>
    <xf numFmtId="7" fontId="12" fillId="10" borderId="2" xfId="0" applyNumberFormat="1" applyFont="1" applyFill="1" applyBorder="1"/>
    <xf numFmtId="10" fontId="11" fillId="10" borderId="2" xfId="0" applyNumberFormat="1" applyFont="1" applyFill="1" applyBorder="1" applyAlignment="1">
      <alignment horizontal="left"/>
    </xf>
    <xf numFmtId="1" fontId="11" fillId="10" borderId="2" xfId="0" applyFont="1" applyFill="1" applyBorder="1" applyAlignment="1">
      <alignment horizontal="left"/>
    </xf>
    <xf numFmtId="14" fontId="11" fillId="10" borderId="2" xfId="0" applyNumberFormat="1" applyFont="1" applyFill="1" applyBorder="1" applyAlignment="1">
      <alignment horizontal="left"/>
    </xf>
    <xf numFmtId="171" fontId="28" fillId="10" borderId="32" xfId="3" applyNumberFormat="1" applyFont="1" applyFill="1" applyBorder="1" applyAlignment="1" applyProtection="1">
      <alignment horizontal="center"/>
      <protection locked="0"/>
    </xf>
    <xf numFmtId="166" fontId="19" fillId="10" borderId="39" xfId="1" applyNumberFormat="1" applyFont="1" applyFill="1" applyBorder="1" applyProtection="1">
      <protection locked="0"/>
    </xf>
    <xf numFmtId="166" fontId="18" fillId="10" borderId="0" xfId="1" applyNumberFormat="1" applyFont="1" applyFill="1" applyProtection="1">
      <protection locked="0"/>
    </xf>
    <xf numFmtId="9" fontId="18" fillId="10" borderId="0" xfId="3" applyFont="1" applyFill="1" applyAlignment="1" applyProtection="1">
      <alignment horizontal="center"/>
      <protection locked="0"/>
    </xf>
    <xf numFmtId="6" fontId="29" fillId="10" borderId="1" xfId="0" applyNumberFormat="1" applyFont="1" applyFill="1" applyBorder="1"/>
    <xf numFmtId="170" fontId="29" fillId="10" borderId="9" xfId="0" applyNumberFormat="1" applyFont="1" applyFill="1" applyBorder="1"/>
    <xf numFmtId="170" fontId="40" fillId="10" borderId="9" xfId="0" applyNumberFormat="1" applyFont="1" applyFill="1" applyBorder="1"/>
    <xf numFmtId="1" fontId="11" fillId="0" borderId="47" xfId="0" applyFont="1" applyBorder="1" applyAlignment="1">
      <alignment horizontal="left"/>
    </xf>
    <xf numFmtId="6" fontId="29" fillId="10" borderId="9" xfId="0" applyNumberFormat="1" applyFont="1" applyFill="1" applyBorder="1"/>
    <xf numFmtId="165" fontId="11" fillId="10" borderId="1" xfId="0" applyNumberFormat="1" applyFont="1" applyFill="1" applyBorder="1" applyProtection="1">
      <protection locked="0"/>
    </xf>
    <xf numFmtId="168" fontId="29" fillId="10" borderId="1" xfId="2" applyNumberFormat="1" applyFont="1" applyFill="1" applyBorder="1"/>
    <xf numFmtId="1" fontId="11" fillId="10" borderId="0" xfId="0" applyFont="1" applyFill="1"/>
    <xf numFmtId="1" fontId="12" fillId="10" borderId="0" xfId="0" applyFont="1" applyFill="1"/>
    <xf numFmtId="164" fontId="29" fillId="10" borderId="10" xfId="0" applyNumberFormat="1" applyFont="1" applyFill="1" applyBorder="1"/>
    <xf numFmtId="164" fontId="29" fillId="10" borderId="0" xfId="0" applyNumberFormat="1" applyFont="1" applyFill="1"/>
    <xf numFmtId="1" fontId="0" fillId="10" borderId="0" xfId="0" applyFill="1"/>
    <xf numFmtId="1" fontId="11" fillId="10" borderId="1" xfId="0" applyFont="1" applyFill="1" applyBorder="1"/>
    <xf numFmtId="38" fontId="24" fillId="10" borderId="1" xfId="0" applyNumberFormat="1" applyFont="1" applyFill="1" applyBorder="1"/>
    <xf numFmtId="10" fontId="11" fillId="0" borderId="31" xfId="0" applyNumberFormat="1" applyFont="1" applyBorder="1"/>
    <xf numFmtId="10" fontId="11" fillId="0" borderId="0" xfId="0" applyNumberFormat="1" applyFont="1"/>
    <xf numFmtId="1" fontId="11" fillId="0" borderId="0" xfId="0" applyFont="1" applyAlignment="1">
      <alignment wrapText="1"/>
    </xf>
    <xf numFmtId="1" fontId="0" fillId="0" borderId="0" xfId="0" applyAlignment="1">
      <alignment wrapText="1"/>
    </xf>
    <xf numFmtId="1" fontId="11" fillId="10" borderId="0" xfId="0" applyFont="1" applyFill="1" applyAlignment="1">
      <alignment wrapText="1"/>
    </xf>
    <xf numFmtId="1" fontId="11" fillId="10" borderId="48" xfId="0" applyFont="1" applyFill="1" applyBorder="1" applyAlignment="1">
      <alignment horizontal="left"/>
    </xf>
    <xf numFmtId="1" fontId="12" fillId="10" borderId="3" xfId="0" applyFont="1" applyFill="1" applyBorder="1"/>
    <xf numFmtId="1" fontId="0" fillId="10" borderId="5" xfId="0" applyFill="1" applyBorder="1"/>
    <xf numFmtId="1" fontId="11" fillId="10" borderId="5" xfId="0" applyFont="1" applyFill="1" applyBorder="1"/>
    <xf numFmtId="1" fontId="11" fillId="10" borderId="4" xfId="0" applyFont="1" applyFill="1" applyBorder="1"/>
    <xf numFmtId="1" fontId="42" fillId="0" borderId="0" xfId="0" applyFont="1"/>
    <xf numFmtId="44" fontId="0" fillId="10" borderId="0" xfId="1" applyFont="1" applyFill="1"/>
    <xf numFmtId="10" fontId="42" fillId="0" borderId="0" xfId="3" applyNumberFormat="1" applyFont="1" applyProtection="1">
      <protection hidden="1"/>
    </xf>
    <xf numFmtId="42" fontId="11" fillId="10" borderId="0" xfId="0" applyNumberFormat="1" applyFont="1" applyFill="1" applyAlignment="1">
      <alignment vertical="center"/>
    </xf>
    <xf numFmtId="0" fontId="12" fillId="10" borderId="0" xfId="4" applyFont="1" applyFill="1"/>
    <xf numFmtId="0" fontId="11" fillId="10" borderId="0" xfId="4" applyFont="1" applyFill="1"/>
    <xf numFmtId="0" fontId="33" fillId="10" borderId="0" xfId="4" applyFont="1" applyFill="1"/>
    <xf numFmtId="166" fontId="11" fillId="10" borderId="0" xfId="5" applyNumberFormat="1" applyFont="1" applyFill="1"/>
    <xf numFmtId="168" fontId="11" fillId="10" borderId="1" xfId="4" applyNumberFormat="1" applyFont="1" applyFill="1" applyBorder="1"/>
    <xf numFmtId="166" fontId="11" fillId="10" borderId="1" xfId="5" applyNumberFormat="1" applyFont="1" applyFill="1" applyBorder="1"/>
    <xf numFmtId="166" fontId="12" fillId="10" borderId="0" xfId="4" applyNumberFormat="1" applyFont="1" applyFill="1"/>
    <xf numFmtId="166" fontId="12" fillId="10" borderId="0" xfId="5" applyNumberFormat="1" applyFont="1" applyFill="1"/>
    <xf numFmtId="5" fontId="29" fillId="10" borderId="1" xfId="0" applyNumberFormat="1" applyFont="1" applyFill="1" applyBorder="1"/>
    <xf numFmtId="5" fontId="29" fillId="10" borderId="0" xfId="0" applyNumberFormat="1" applyFont="1" applyFill="1"/>
    <xf numFmtId="5" fontId="11" fillId="10" borderId="1" xfId="0" applyNumberFormat="1" applyFont="1" applyFill="1" applyBorder="1"/>
    <xf numFmtId="170" fontId="29" fillId="10" borderId="9" xfId="1" applyNumberFormat="1" applyFont="1" applyFill="1" applyBorder="1" applyAlignment="1"/>
    <xf numFmtId="168" fontId="29" fillId="10" borderId="0" xfId="2" applyNumberFormat="1" applyFont="1" applyFill="1" applyBorder="1"/>
    <xf numFmtId="168" fontId="29" fillId="3" borderId="1" xfId="2" applyNumberFormat="1" applyFont="1" applyFill="1" applyBorder="1"/>
    <xf numFmtId="1" fontId="11" fillId="10" borderId="47" xfId="0" applyFont="1" applyFill="1" applyBorder="1" applyAlignment="1">
      <alignment horizontal="left"/>
    </xf>
    <xf numFmtId="1" fontId="12" fillId="10" borderId="0" xfId="0" applyFont="1" applyFill="1" applyAlignment="1">
      <alignment wrapText="1"/>
    </xf>
    <xf numFmtId="9" fontId="12" fillId="3" borderId="0" xfId="3" applyFont="1" applyFill="1"/>
    <xf numFmtId="1" fontId="15" fillId="10" borderId="1" xfId="0" applyFont="1" applyFill="1" applyBorder="1"/>
    <xf numFmtId="1" fontId="15" fillId="10" borderId="1" xfId="0" quotePrefix="1" applyFont="1" applyFill="1" applyBorder="1"/>
    <xf numFmtId="1" fontId="43" fillId="11" borderId="0" xfId="0" applyFont="1" applyFill="1" applyAlignment="1">
      <alignment wrapText="1"/>
    </xf>
    <xf numFmtId="14" fontId="15" fillId="0" borderId="1" xfId="0" quotePrefix="1" applyNumberFormat="1" applyFont="1" applyBorder="1" applyAlignment="1">
      <alignment horizontal="left"/>
    </xf>
    <xf numFmtId="14" fontId="15" fillId="10" borderId="1" xfId="0" quotePrefix="1" applyNumberFormat="1" applyFont="1" applyFill="1" applyBorder="1" applyAlignment="1">
      <alignment horizontal="left"/>
    </xf>
    <xf numFmtId="1" fontId="11" fillId="12" borderId="48" xfId="0" applyFont="1" applyFill="1" applyBorder="1" applyAlignment="1">
      <alignment horizontal="left"/>
    </xf>
    <xf numFmtId="1" fontId="19" fillId="0" borderId="0" xfId="0" applyFont="1" applyAlignment="1">
      <alignment horizontal="center"/>
    </xf>
    <xf numFmtId="1" fontId="37" fillId="3" borderId="0" xfId="0" applyFont="1" applyFill="1" applyAlignment="1">
      <alignment horizontal="center"/>
    </xf>
    <xf numFmtId="5" fontId="12" fillId="3" borderId="45" xfId="0" applyNumberFormat="1" applyFont="1" applyFill="1" applyBorder="1" applyAlignment="1">
      <alignment horizontal="center" wrapText="1"/>
    </xf>
    <xf numFmtId="5" fontId="12" fillId="3" borderId="4" xfId="0" applyNumberFormat="1" applyFont="1" applyFill="1" applyBorder="1" applyAlignment="1">
      <alignment horizontal="center" wrapText="1"/>
    </xf>
    <xf numFmtId="1" fontId="20" fillId="4" borderId="0" xfId="0" applyFont="1" applyFill="1" applyAlignment="1" applyProtection="1">
      <alignment horizontal="center"/>
      <protection locked="0"/>
    </xf>
    <xf numFmtId="0" fontId="20" fillId="4" borderId="0" xfId="4" applyFont="1" applyFill="1" applyAlignment="1">
      <alignment horizontal="center"/>
    </xf>
    <xf numFmtId="0" fontId="11" fillId="4" borderId="40" xfId="4" applyFont="1" applyFill="1" applyBorder="1" applyAlignment="1">
      <alignment horizontal="left" vertical="top" wrapText="1"/>
    </xf>
    <xf numFmtId="1" fontId="3" fillId="0" borderId="0" xfId="0" applyFont="1" applyAlignment="1">
      <alignment horizontal="center"/>
    </xf>
  </cellXfs>
  <cellStyles count="6">
    <cellStyle name="Comma" xfId="2" builtinId="3"/>
    <cellStyle name="Currency" xfId="1" builtinId="4"/>
    <cellStyle name="Currency 2" xfId="5" xr:uid="{00000000-0005-0000-0000-000002000000}"/>
    <cellStyle name="Normal" xfId="0" builtinId="0"/>
    <cellStyle name="Normal 2" xfId="4" xr:uid="{00000000-0005-0000-0000-000004000000}"/>
    <cellStyle name="Percent"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43A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3 Year Cash Position</a:t>
            </a:r>
          </a:p>
        </c:rich>
      </c:tx>
      <c:layout>
        <c:manualLayout>
          <c:xMode val="edge"/>
          <c:yMode val="edge"/>
          <c:x val="0.38312829525483305"/>
          <c:y val="4.5685279187817257E-2"/>
        </c:manualLayout>
      </c:layout>
      <c:overlay val="0"/>
      <c:spPr>
        <a:noFill/>
        <a:ln w="25400">
          <a:noFill/>
        </a:ln>
      </c:spPr>
    </c:title>
    <c:autoTitleDeleted val="0"/>
    <c:view3D>
      <c:rotX val="15"/>
      <c:hPercent val="30"/>
      <c:rotY val="20"/>
      <c:depthPercent val="2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6.5026362038664326E-2"/>
          <c:y val="0.15228426395939088"/>
          <c:w val="0.91036906854130051"/>
          <c:h val="0.58375634517766495"/>
        </c:manualLayout>
      </c:layout>
      <c:bar3DChart>
        <c:barDir val="col"/>
        <c:grouping val="clustered"/>
        <c:varyColors val="0"/>
        <c:ser>
          <c:idx val="0"/>
          <c:order val="0"/>
          <c:spPr>
            <a:solidFill>
              <a:srgbClr val="8080FF"/>
            </a:solidFill>
            <a:ln w="12700">
              <a:solidFill>
                <a:srgbClr val="000000"/>
              </a:solidFill>
              <a:prstDash val="solid"/>
            </a:ln>
          </c:spPr>
          <c:invertIfNegative val="0"/>
          <c:val>
            <c:numRef>
              <c:f>(Cashflow!$N$39,Cashflow!$P$39:$Q$39)</c:f>
              <c:numCache>
                <c:formatCode>"$"#,##0_);[Red]\("$"#,##0\)</c:formatCode>
                <c:ptCount val="3"/>
                <c:pt idx="0">
                  <c:v>97245.687057860894</c:v>
                </c:pt>
                <c:pt idx="1">
                  <c:v>185983.02491572179</c:v>
                </c:pt>
                <c:pt idx="2">
                  <c:v>278449.77565158263</c:v>
                </c:pt>
              </c:numCache>
            </c:numRef>
          </c:val>
          <c:extLst>
            <c:ext xmlns:c16="http://schemas.microsoft.com/office/drawing/2014/chart" uri="{C3380CC4-5D6E-409C-BE32-E72D297353CC}">
              <c16:uniqueId val="{00000000-149D-4DB0-B389-F751F5F78C3A}"/>
            </c:ext>
          </c:extLst>
        </c:ser>
        <c:dLbls>
          <c:showLegendKey val="0"/>
          <c:showVal val="0"/>
          <c:showCatName val="0"/>
          <c:showSerName val="0"/>
          <c:showPercent val="0"/>
          <c:showBubbleSize val="0"/>
        </c:dLbls>
        <c:gapWidth val="150"/>
        <c:gapDepth val="0"/>
        <c:shape val="box"/>
        <c:axId val="136432056"/>
        <c:axId val="197267112"/>
        <c:axId val="0"/>
      </c:bar3DChart>
      <c:catAx>
        <c:axId val="136432056"/>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Year</a:t>
                </a:r>
              </a:p>
            </c:rich>
          </c:tx>
          <c:layout>
            <c:manualLayout>
              <c:xMode val="edge"/>
              <c:yMode val="edge"/>
              <c:x val="0.79789103690685415"/>
              <c:y val="0.7258883248730964"/>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267112"/>
        <c:crosses val="autoZero"/>
        <c:auto val="0"/>
        <c:lblAlgn val="ctr"/>
        <c:lblOffset val="100"/>
        <c:tickLblSkip val="1"/>
        <c:tickMarkSkip val="1"/>
        <c:noMultiLvlLbl val="0"/>
      </c:catAx>
      <c:valAx>
        <c:axId val="197267112"/>
        <c:scaling>
          <c:orientation val="minMax"/>
        </c:scaling>
        <c:delete val="0"/>
        <c:axPos val="l"/>
        <c:majorGridlines>
          <c:spPr>
            <a:ln w="3175">
              <a:solidFill>
                <a:srgbClr val="000000"/>
              </a:solidFill>
              <a:prstDash val="solid"/>
            </a:ln>
          </c:spPr>
        </c:majorGridlines>
        <c:numFmt formatCode="&quot;$&quot;#,##0_);[Red]\(&quot;$&quot;#,##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3643205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Cash Position First Twelve Months</a:t>
            </a:r>
          </a:p>
        </c:rich>
      </c:tx>
      <c:layout>
        <c:manualLayout>
          <c:xMode val="edge"/>
          <c:yMode val="edge"/>
          <c:x val="0.24475580190987833"/>
          <c:y val="2.8619575671387822E-2"/>
        </c:manualLayout>
      </c:layout>
      <c:overlay val="0"/>
      <c:spPr>
        <a:noFill/>
        <a:ln w="25400">
          <a:noFill/>
        </a:ln>
      </c:spPr>
    </c:title>
    <c:autoTitleDeleted val="0"/>
    <c:plotArea>
      <c:layout>
        <c:manualLayout>
          <c:layoutTarget val="inner"/>
          <c:xMode val="edge"/>
          <c:yMode val="edge"/>
          <c:x val="0.15306939779380721"/>
          <c:y val="8.5809444551138425E-2"/>
          <c:w val="0.81119065775845389"/>
          <c:h val="0.7710450386762131"/>
        </c:manualLayout>
      </c:layout>
      <c:barChart>
        <c:barDir val="col"/>
        <c:grouping val="clustered"/>
        <c:varyColors val="0"/>
        <c:ser>
          <c:idx val="0"/>
          <c:order val="0"/>
          <c:spPr>
            <a:solidFill>
              <a:srgbClr val="8080FF"/>
            </a:solidFill>
            <a:ln w="12700">
              <a:solidFill>
                <a:srgbClr val="000000"/>
              </a:solidFill>
              <a:prstDash val="solid"/>
            </a:ln>
          </c:spPr>
          <c:invertIfNegative val="0"/>
          <c:val>
            <c:numRef>
              <c:f>Cashflow!$C$39:$N$39</c:f>
              <c:numCache>
                <c:formatCode>"$"#,##0_);[Red]\("$"#,##0\)</c:formatCode>
                <c:ptCount val="12"/>
                <c:pt idx="0">
                  <c:v>14078.227254821741</c:v>
                </c:pt>
                <c:pt idx="1">
                  <c:v>12986.114509643481</c:v>
                </c:pt>
                <c:pt idx="2">
                  <c:v>13022.131764465223</c:v>
                </c:pt>
                <c:pt idx="3">
                  <c:v>13949.889019286964</c:v>
                </c:pt>
                <c:pt idx="4">
                  <c:v>20058.746274108707</c:v>
                </c:pt>
                <c:pt idx="5">
                  <c:v>30334.593528930447</c:v>
                </c:pt>
                <c:pt idx="6">
                  <c:v>44660.42078375219</c:v>
                </c:pt>
                <c:pt idx="7">
                  <c:v>61190.328038573934</c:v>
                </c:pt>
                <c:pt idx="8">
                  <c:v>71200.365293395676</c:v>
                </c:pt>
                <c:pt idx="9">
                  <c:v>82863.802548217413</c:v>
                </c:pt>
                <c:pt idx="10">
                  <c:v>89826.589803039155</c:v>
                </c:pt>
                <c:pt idx="11">
                  <c:v>97245.687057860894</c:v>
                </c:pt>
              </c:numCache>
            </c:numRef>
          </c:val>
          <c:extLst>
            <c:ext xmlns:c16="http://schemas.microsoft.com/office/drawing/2014/chart" uri="{C3380CC4-5D6E-409C-BE32-E72D297353CC}">
              <c16:uniqueId val="{00000000-4155-4115-9BAD-11264DF18661}"/>
            </c:ext>
          </c:extLst>
        </c:ser>
        <c:dLbls>
          <c:showLegendKey val="0"/>
          <c:showVal val="0"/>
          <c:showCatName val="0"/>
          <c:showSerName val="0"/>
          <c:showPercent val="0"/>
          <c:showBubbleSize val="0"/>
        </c:dLbls>
        <c:gapWidth val="150"/>
        <c:axId val="197375856"/>
        <c:axId val="197374600"/>
      </c:barChart>
      <c:catAx>
        <c:axId val="197375856"/>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Month</a:t>
                </a:r>
              </a:p>
            </c:rich>
          </c:tx>
          <c:layout>
            <c:manualLayout>
              <c:xMode val="edge"/>
              <c:yMode val="edge"/>
              <c:x val="0.51748369546659989"/>
              <c:y val="0.9326614659969914"/>
            </c:manualLayout>
          </c:layout>
          <c:overlay val="0"/>
          <c:spPr>
            <a:noFill/>
            <a:ln w="25400">
              <a:noFill/>
            </a:ln>
          </c:spPr>
        </c:title>
        <c:numFmt formatCode="General"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374600"/>
        <c:crosses val="autoZero"/>
        <c:auto val="0"/>
        <c:lblAlgn val="ctr"/>
        <c:lblOffset val="100"/>
        <c:tickLblSkip val="1"/>
        <c:tickMarkSkip val="1"/>
        <c:noMultiLvlLbl val="0"/>
      </c:catAx>
      <c:valAx>
        <c:axId val="197374600"/>
        <c:scaling>
          <c:orientation val="minMax"/>
        </c:scaling>
        <c:delete val="0"/>
        <c:axPos val="l"/>
        <c:title>
          <c:tx>
            <c:rich>
              <a:bodyPr/>
              <a:lstStyle/>
              <a:p>
                <a:pPr>
                  <a:defRPr sz="800" b="1" i="0" u="none" strike="noStrike" baseline="0">
                    <a:solidFill>
                      <a:srgbClr val="000000"/>
                    </a:solidFill>
                    <a:latin typeface="Arial"/>
                    <a:ea typeface="Arial"/>
                    <a:cs typeface="Arial"/>
                  </a:defRPr>
                </a:pPr>
                <a:r>
                  <a:rPr lang="en-US"/>
                  <a:t>Totals</a:t>
                </a:r>
              </a:p>
            </c:rich>
          </c:tx>
          <c:layout>
            <c:manualLayout>
              <c:xMode val="edge"/>
              <c:yMode val="edge"/>
              <c:x val="4.6620152744738727E-2"/>
              <c:y val="0.46969774190101193"/>
            </c:manualLayout>
          </c:layout>
          <c:overlay val="0"/>
          <c:spPr>
            <a:noFill/>
            <a:ln w="25400">
              <a:noFill/>
            </a:ln>
          </c:spPr>
        </c:title>
        <c:numFmt formatCode="&quot;$&quot;#,##0_);[Red]\(&quot;$&quot;#,##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375856"/>
        <c:crosses val="autoZero"/>
        <c:crossBetween val="between"/>
      </c:valAx>
      <c:spPr>
        <a:solidFill>
          <a:schemeClr val="tx2">
            <a:lumMod val="20000"/>
            <a:lumOff val="80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3 Year Combined Cash Flow</a:t>
            </a:r>
          </a:p>
        </c:rich>
      </c:tx>
      <c:layout>
        <c:manualLayout>
          <c:xMode val="edge"/>
          <c:yMode val="edge"/>
          <c:x val="0.2443820224719101"/>
          <c:y val="2.8571452018326563E-2"/>
        </c:manualLayout>
      </c:layout>
      <c:overlay val="0"/>
      <c:spPr>
        <a:noFill/>
        <a:ln w="25400">
          <a:noFill/>
        </a:ln>
      </c:spPr>
    </c:title>
    <c:autoTitleDeleted val="0"/>
    <c:plotArea>
      <c:layout>
        <c:manualLayout>
          <c:layoutTarget val="inner"/>
          <c:xMode val="edge"/>
          <c:yMode val="edge"/>
          <c:x val="0.18820224719101122"/>
          <c:y val="0.11596648172144311"/>
          <c:w val="0.77247191011235961"/>
          <c:h val="0.77310987814295407"/>
        </c:manualLayout>
      </c:layout>
      <c:barChart>
        <c:barDir val="col"/>
        <c:grouping val="clustered"/>
        <c:varyColors val="0"/>
        <c:ser>
          <c:idx val="0"/>
          <c:order val="0"/>
          <c:spPr>
            <a:solidFill>
              <a:srgbClr val="8080FF"/>
            </a:solidFill>
            <a:ln w="12700">
              <a:solidFill>
                <a:srgbClr val="000000"/>
              </a:solidFill>
              <a:prstDash val="solid"/>
            </a:ln>
          </c:spPr>
          <c:invertIfNegative val="0"/>
          <c:val>
            <c:numRef>
              <c:f>(Cashflow!$N$39,Cashflow!$P$39,Cashflow!$Q$39)</c:f>
              <c:numCache>
                <c:formatCode>"$"#,##0_);[Red]\("$"#,##0\)</c:formatCode>
                <c:ptCount val="3"/>
                <c:pt idx="0">
                  <c:v>97245.687057860894</c:v>
                </c:pt>
                <c:pt idx="1">
                  <c:v>185983.02491572179</c:v>
                </c:pt>
                <c:pt idx="2">
                  <c:v>278449.77565158263</c:v>
                </c:pt>
              </c:numCache>
            </c:numRef>
          </c:val>
          <c:extLst>
            <c:ext xmlns:c16="http://schemas.microsoft.com/office/drawing/2014/chart" uri="{C3380CC4-5D6E-409C-BE32-E72D297353CC}">
              <c16:uniqueId val="{00000000-8FB0-4E6C-ABD4-728CAD067AAE}"/>
            </c:ext>
          </c:extLst>
        </c:ser>
        <c:dLbls>
          <c:showLegendKey val="0"/>
          <c:showVal val="0"/>
          <c:showCatName val="0"/>
          <c:showSerName val="0"/>
          <c:showPercent val="0"/>
          <c:showBubbleSize val="0"/>
        </c:dLbls>
        <c:gapWidth val="150"/>
        <c:axId val="197786912"/>
        <c:axId val="197016984"/>
      </c:barChart>
      <c:catAx>
        <c:axId val="197786912"/>
        <c:scaling>
          <c:orientation val="minMax"/>
        </c:scaling>
        <c:delete val="0"/>
        <c:axPos val="b"/>
        <c:title>
          <c:tx>
            <c:rich>
              <a:bodyPr/>
              <a:lstStyle/>
              <a:p>
                <a:pPr>
                  <a:defRPr sz="800" b="1" i="0" u="none" strike="noStrike" baseline="0">
                    <a:solidFill>
                      <a:srgbClr val="000000"/>
                    </a:solidFill>
                    <a:latin typeface="Arial"/>
                    <a:ea typeface="Arial"/>
                    <a:cs typeface="Arial"/>
                  </a:defRPr>
                </a:pPr>
                <a:r>
                  <a:rPr lang="en-US"/>
                  <a:t>Year</a:t>
                </a:r>
              </a:p>
            </c:rich>
          </c:tx>
          <c:layout>
            <c:manualLayout>
              <c:xMode val="edge"/>
              <c:yMode val="edge"/>
              <c:x val="0.5280898876404494"/>
              <c:y val="0.93445454836409236"/>
            </c:manualLayout>
          </c:layout>
          <c:overlay val="0"/>
          <c:spPr>
            <a:noFill/>
            <a:ln w="25400">
              <a:noFill/>
            </a:ln>
          </c:spPr>
        </c:title>
        <c:numFmt formatCode="General"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016984"/>
        <c:crosses val="autoZero"/>
        <c:auto val="0"/>
        <c:lblAlgn val="ctr"/>
        <c:lblOffset val="100"/>
        <c:tickLblSkip val="1"/>
        <c:tickMarkSkip val="1"/>
        <c:noMultiLvlLbl val="0"/>
      </c:catAx>
      <c:valAx>
        <c:axId val="197016984"/>
        <c:scaling>
          <c:orientation val="minMax"/>
        </c:scaling>
        <c:delete val="0"/>
        <c:axPos val="l"/>
        <c:title>
          <c:tx>
            <c:rich>
              <a:bodyPr/>
              <a:lstStyle/>
              <a:p>
                <a:pPr>
                  <a:defRPr sz="800" b="1" i="0" u="none" strike="noStrike" baseline="0">
                    <a:solidFill>
                      <a:srgbClr val="000000"/>
                    </a:solidFill>
                    <a:latin typeface="Arial"/>
                    <a:ea typeface="Arial"/>
                    <a:cs typeface="Arial"/>
                  </a:defRPr>
                </a:pPr>
                <a:r>
                  <a:rPr lang="en-US"/>
                  <a:t>Totals</a:t>
                </a:r>
              </a:p>
            </c:rich>
          </c:tx>
          <c:layout>
            <c:manualLayout>
              <c:xMode val="edge"/>
              <c:yMode val="edge"/>
              <c:x val="5.6179775280898875E-2"/>
              <c:y val="0.47058862147831987"/>
            </c:manualLayout>
          </c:layout>
          <c:overlay val="0"/>
          <c:spPr>
            <a:noFill/>
            <a:ln w="25400">
              <a:noFill/>
            </a:ln>
          </c:spPr>
        </c:title>
        <c:numFmt formatCode="&quot;$&quot;#,##0_);[Red]\(&quot;$&quot;#,##0\)" sourceLinked="1"/>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97786912"/>
        <c:crosses val="autoZero"/>
        <c:crossBetween val="between"/>
      </c:valAx>
      <c:spPr>
        <a:solidFill>
          <a:schemeClr val="tx2">
            <a:lumMod val="20000"/>
            <a:lumOff val="80000"/>
          </a:schemeClr>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251011</xdr:colOff>
      <xdr:row>1</xdr:row>
      <xdr:rowOff>98612</xdr:rowOff>
    </xdr:from>
    <xdr:to>
      <xdr:col>6</xdr:col>
      <xdr:colOff>537882</xdr:colOff>
      <xdr:row>54</xdr:row>
      <xdr:rowOff>152401</xdr:rowOff>
    </xdr:to>
    <xdr:sp macro="" textlink="">
      <xdr:nvSpPr>
        <xdr:cNvPr id="2" name="TextBox 1">
          <a:extLst>
            <a:ext uri="{FF2B5EF4-FFF2-40B4-BE49-F238E27FC236}">
              <a16:creationId xmlns:a16="http://schemas.microsoft.com/office/drawing/2014/main" id="{930654AF-984D-4CC4-9277-295D910F2D39}"/>
            </a:ext>
          </a:extLst>
        </xdr:cNvPr>
        <xdr:cNvSpPr txBox="1"/>
      </xdr:nvSpPr>
      <xdr:spPr>
        <a:xfrm>
          <a:off x="251011" y="268941"/>
          <a:ext cx="3648636" cy="9081248"/>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600" b="1">
            <a:latin typeface="Century Gothic" panose="020B0502020202020204" pitchFamily="34" charset="0"/>
          </a:endParaRPr>
        </a:p>
        <a:p>
          <a:endParaRPr lang="en-US" sz="1600" b="1">
            <a:latin typeface="Century Gothic" panose="020B0502020202020204" pitchFamily="34" charset="0"/>
          </a:endParaRPr>
        </a:p>
        <a:p>
          <a:endParaRPr lang="en-US" sz="1600" b="1">
            <a:latin typeface="Century Gothic" panose="020B0502020202020204" pitchFamily="34" charset="0"/>
          </a:endParaRPr>
        </a:p>
        <a:p>
          <a:endParaRPr lang="en-US" sz="1600" b="1">
            <a:latin typeface="Century Gothic" panose="020B0502020202020204" pitchFamily="34" charset="0"/>
          </a:endParaRPr>
        </a:p>
        <a:p>
          <a:endParaRPr lang="en-US" sz="1600" b="1">
            <a:latin typeface="Century Gothic" panose="020B0502020202020204" pitchFamily="34" charset="0"/>
          </a:endParaRPr>
        </a:p>
        <a:p>
          <a:r>
            <a:rPr lang="en-US" sz="800" b="1" i="1">
              <a:latin typeface="Century Gothic" panose="020B0502020202020204" pitchFamily="34" charset="0"/>
            </a:rPr>
            <a:t>This template is not intended for commercial use. It is not intended to produce a business valuation. It is intended to be used for business planning purposes. </a:t>
          </a:r>
        </a:p>
        <a:p>
          <a:endParaRPr lang="en-US" sz="1200" b="1">
            <a:latin typeface="Century Gothic" panose="020B0502020202020204" pitchFamily="34" charset="0"/>
          </a:endParaRPr>
        </a:p>
        <a:p>
          <a:r>
            <a:rPr lang="en-US" sz="1200" b="1">
              <a:latin typeface="Century Gothic" panose="020B0502020202020204" pitchFamily="34" charset="0"/>
            </a:rPr>
            <a:t>Welcome</a:t>
          </a:r>
          <a:r>
            <a:rPr lang="en-US" sz="1200" b="1" baseline="0">
              <a:latin typeface="Century Gothic" panose="020B0502020202020204" pitchFamily="34" charset="0"/>
            </a:rPr>
            <a:t>! This is a financial projection tool designed to help you create projections based on assumptions / historical performance for your company. Research your actual costs before completing the pre-project category. </a:t>
          </a:r>
        </a:p>
        <a:p>
          <a:endParaRPr lang="en-US" sz="1200" b="1" baseline="0">
            <a:latin typeface="Century Gothic" panose="020B0502020202020204" pitchFamily="34" charset="0"/>
          </a:endParaRPr>
        </a:p>
        <a:p>
          <a:r>
            <a:rPr lang="en-US" sz="1200" b="1" baseline="0">
              <a:latin typeface="Century Gothic" panose="020B0502020202020204" pitchFamily="34" charset="0"/>
            </a:rPr>
            <a:t>Instructions: </a:t>
          </a:r>
          <a:r>
            <a:rPr lang="en-US" sz="1200" b="0" baseline="0">
              <a:latin typeface="Century Gothic" panose="020B0502020202020204" pitchFamily="34" charset="0"/>
            </a:rPr>
            <a:t>There are several tabs (at the bottom) to this workbook. They are located at the bottom of this screen. You can move back and forth from each tab by clicking once on the tab. </a:t>
          </a:r>
          <a:r>
            <a:rPr lang="en-US" sz="1200" b="1" baseline="0">
              <a:latin typeface="Century Gothic" panose="020B0502020202020204" pitchFamily="34" charset="0"/>
            </a:rPr>
            <a:t>You should only enter information on the tabs that are green. Cells and tabs that are not green will autopopulate based on the information you enter. </a:t>
          </a:r>
        </a:p>
        <a:p>
          <a:endParaRPr lang="en-US" sz="1200" b="0" baseline="0">
            <a:latin typeface="Century Gothic" panose="020B0502020202020204" pitchFamily="34" charset="0"/>
          </a:endParaRPr>
        </a:p>
        <a:p>
          <a:r>
            <a:rPr lang="en-US" sz="1200" b="1" baseline="0">
              <a:latin typeface="Century Gothic" panose="020B0502020202020204" pitchFamily="34" charset="0"/>
            </a:rPr>
            <a:t>Before you begin: </a:t>
          </a:r>
          <a:r>
            <a:rPr lang="en-US" sz="1200" b="0" baseline="0">
              <a:latin typeface="Century Gothic" panose="020B0502020202020204" pitchFamily="34" charset="0"/>
            </a:rPr>
            <a:t>Save a master copy of the template that you can refer back to if you encounter an error with a formula or if you make a mistake,</a:t>
          </a:r>
        </a:p>
        <a:p>
          <a:endParaRPr lang="en-US" sz="1100" baseline="0">
            <a:latin typeface="Century Gothic" panose="020B0502020202020204" pitchFamily="34" charset="0"/>
          </a:endParaRPr>
        </a:p>
        <a:p>
          <a:endParaRPr lang="en-US" sz="1100" baseline="0">
            <a:latin typeface="Century Gothic" panose="020B0502020202020204" pitchFamily="34" charset="0"/>
          </a:endParaRPr>
        </a:p>
        <a:p>
          <a:r>
            <a:rPr lang="en-US" sz="1100" baseline="0">
              <a:latin typeface="Century Gothic" panose="020B0502020202020204" pitchFamily="34" charset="0"/>
            </a:rPr>
            <a:t>1) If you are not comforable with excel or if you want additional assistance before you begin - </a:t>
          </a:r>
          <a:r>
            <a:rPr lang="en-US" sz="1100" b="1" baseline="0">
              <a:latin typeface="Century Gothic" panose="020B0502020202020204" pitchFamily="34" charset="0"/>
            </a:rPr>
            <a:t>call your local SBDC Advisor </a:t>
          </a:r>
          <a:r>
            <a:rPr lang="en-US" sz="1100" baseline="0">
              <a:latin typeface="Century Gothic" panose="020B0502020202020204" pitchFamily="34" charset="0"/>
            </a:rPr>
            <a:t>for a tutorial of the workbook. There is no charge for technical assistance. This can be done by phone (we can screen share with you) or by coming to our offices. </a:t>
          </a:r>
        </a:p>
        <a:p>
          <a:endParaRPr lang="en-US" sz="1100" baseline="0">
            <a:latin typeface="Century Gothic" panose="020B0502020202020204" pitchFamily="34" charset="0"/>
          </a:endParaRPr>
        </a:p>
        <a:p>
          <a:r>
            <a:rPr lang="en-US" sz="1100" baseline="0">
              <a:latin typeface="Century Gothic" panose="020B0502020202020204" pitchFamily="34" charset="0"/>
            </a:rPr>
            <a:t>2) If you change a category title on one tab - it will need to be changed </a:t>
          </a:r>
          <a:r>
            <a:rPr lang="en-US" sz="1100" b="1" baseline="0">
              <a:latin typeface="Century Gothic" panose="020B0502020202020204" pitchFamily="34" charset="0"/>
            </a:rPr>
            <a:t>throughout</a:t>
          </a:r>
          <a:r>
            <a:rPr lang="en-US" sz="1100" baseline="0">
              <a:latin typeface="Century Gothic" panose="020B0502020202020204" pitchFamily="34" charset="0"/>
            </a:rPr>
            <a:t> the workbook. Example: if you change "Professional Fees" on the "Cashflow" tab, it will need to be changed on the "3 year Income Statement" tab. </a:t>
          </a:r>
        </a:p>
        <a:p>
          <a:endParaRPr lang="en-US" sz="1100" baseline="0">
            <a:latin typeface="Century Gothic" panose="020B0502020202020204" pitchFamily="34" charset="0"/>
          </a:endParaRPr>
        </a:p>
        <a:p>
          <a:r>
            <a:rPr lang="en-US" sz="1100" baseline="0">
              <a:latin typeface="Century Gothic" panose="020B0502020202020204" pitchFamily="34" charset="0"/>
            </a:rPr>
            <a:t>3) To begin the workbook: Start with the </a:t>
          </a:r>
          <a:r>
            <a:rPr lang="en-US" sz="1100" b="1" baseline="0">
              <a:latin typeface="Century Gothic" panose="020B0502020202020204" pitchFamily="34" charset="0"/>
            </a:rPr>
            <a:t>"Sales Projections" </a:t>
          </a:r>
          <a:r>
            <a:rPr lang="en-US" sz="1100" baseline="0">
              <a:latin typeface="Century Gothic" panose="020B0502020202020204" pitchFamily="34" charset="0"/>
            </a:rPr>
            <a:t>tab. You will find  additonal instructions on some of the individual  tabs when viewing that section. This tab will help you forecast your first year sales and cost of goods sold. </a:t>
          </a:r>
        </a:p>
        <a:p>
          <a:endParaRPr lang="en-US" sz="1100" baseline="0">
            <a:latin typeface="Century Gothic" panose="020B0502020202020204" pitchFamily="34" charset="0"/>
          </a:endParaRPr>
        </a:p>
        <a:p>
          <a:endParaRPr lang="en-US" sz="1100" baseline="0">
            <a:latin typeface="Century Gothic" panose="020B0502020202020204" pitchFamily="34" charset="0"/>
          </a:endParaRPr>
        </a:p>
        <a:p>
          <a:endParaRPr lang="en-US" sz="1100" baseline="0">
            <a:latin typeface="Century Gothic" panose="020B0502020202020204" pitchFamily="34" charset="0"/>
          </a:endParaRPr>
        </a:p>
      </xdr:txBody>
    </xdr:sp>
    <xdr:clientData/>
  </xdr:twoCellAnchor>
  <xdr:twoCellAnchor>
    <xdr:from>
      <xdr:col>6</xdr:col>
      <xdr:colOff>510989</xdr:colOff>
      <xdr:row>1</xdr:row>
      <xdr:rowOff>107576</xdr:rowOff>
    </xdr:from>
    <xdr:to>
      <xdr:col>13</xdr:col>
      <xdr:colOff>277907</xdr:colOff>
      <xdr:row>54</xdr:row>
      <xdr:rowOff>152400</xdr:rowOff>
    </xdr:to>
    <xdr:sp macro="" textlink="">
      <xdr:nvSpPr>
        <xdr:cNvPr id="3" name="TextBox 2">
          <a:extLst>
            <a:ext uri="{FF2B5EF4-FFF2-40B4-BE49-F238E27FC236}">
              <a16:creationId xmlns:a16="http://schemas.microsoft.com/office/drawing/2014/main" id="{6FD17F10-1279-446D-A446-3A89D0706A19}"/>
            </a:ext>
          </a:extLst>
        </xdr:cNvPr>
        <xdr:cNvSpPr txBox="1"/>
      </xdr:nvSpPr>
      <xdr:spPr>
        <a:xfrm>
          <a:off x="3872754" y="277905"/>
          <a:ext cx="4034118" cy="9072283"/>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solidFill>
                <a:schemeClr val="dk1"/>
              </a:solidFill>
              <a:effectLst/>
              <a:latin typeface="Century Gothic" panose="020B0502020202020204" pitchFamily="34" charset="0"/>
              <a:ea typeface="+mn-ea"/>
              <a:cs typeface="+mn-cs"/>
            </a:rPr>
            <a:t>4)Next, you will work on the </a:t>
          </a:r>
          <a:r>
            <a:rPr lang="en-US" sz="1100" b="1" baseline="0">
              <a:solidFill>
                <a:schemeClr val="dk1"/>
              </a:solidFill>
              <a:effectLst/>
              <a:latin typeface="Century Gothic" panose="020B0502020202020204" pitchFamily="34" charset="0"/>
              <a:ea typeface="+mn-ea"/>
              <a:cs typeface="+mn-cs"/>
            </a:rPr>
            <a:t>"Cashflow" </a:t>
          </a:r>
          <a:r>
            <a:rPr lang="en-US" sz="1100" baseline="0">
              <a:solidFill>
                <a:schemeClr val="dk1"/>
              </a:solidFill>
              <a:effectLst/>
              <a:latin typeface="Century Gothic" panose="020B0502020202020204" pitchFamily="34" charset="0"/>
              <a:ea typeface="+mn-ea"/>
              <a:cs typeface="+mn-cs"/>
            </a:rPr>
            <a:t>tab. You will input your startup/expansion costs under pre-project and then your monthly operating expenses. These are assumptions that must be supported. For example: if you input $150 for insurance, then you must document where you got that number on the assumptions tab of the workbook. You can simply enter: Per Insurance Agent Bob Smith at ABC Insurance. The "3 yr. Cashflow" tab will automatically populate from the data entered into the "Cashflow" tab. You will not enter any data into this tab. If your project is for an expansion, the projections should be consistent with your historical performance. Otherwise, you will need to justify changes in your assumptions explanation. </a:t>
          </a:r>
          <a:endParaRPr lang="en-US">
            <a:effectLst/>
            <a:latin typeface="Century Gothic" panose="020B0502020202020204" pitchFamily="34" charset="0"/>
          </a:endParaRPr>
        </a:p>
        <a:p>
          <a:endParaRPr lang="en-US" sz="1100" baseline="0">
            <a:latin typeface="Century Gothic" panose="020B0502020202020204" pitchFamily="34" charset="0"/>
          </a:endParaRPr>
        </a:p>
        <a:p>
          <a:r>
            <a:rPr lang="en-US" sz="1100" baseline="0">
              <a:latin typeface="Century Gothic" panose="020B0502020202020204" pitchFamily="34" charset="0"/>
            </a:rPr>
            <a:t>6)Next, you will input your anticipated loan amount (if you need one) into the </a:t>
          </a:r>
          <a:r>
            <a:rPr lang="en-US" sz="1100" b="1" baseline="0">
              <a:latin typeface="Century Gothic" panose="020B0502020202020204" pitchFamily="34" charset="0"/>
            </a:rPr>
            <a:t>"Loan Payment and Amoritization" </a:t>
          </a:r>
          <a:r>
            <a:rPr lang="en-US" sz="1100" baseline="0">
              <a:latin typeface="Century Gothic" panose="020B0502020202020204" pitchFamily="34" charset="0"/>
            </a:rPr>
            <a:t>tab. This number may change as you identify the total project cost to start or grow your company. The total loan payment will automatically populate on the "Cashflow" tab after you enter this information. The current portion (amount due in the first 12 months and the long-term portion (amount due after the first 12 months) will automatically populate to the </a:t>
          </a:r>
          <a:r>
            <a:rPr lang="en-US" sz="1100" b="1" baseline="0">
              <a:latin typeface="Century Gothic" panose="020B0502020202020204" pitchFamily="34" charset="0"/>
            </a:rPr>
            <a:t>"Pro-forma Balance Sheet"</a:t>
          </a:r>
          <a:r>
            <a:rPr lang="en-US" sz="1100" baseline="0">
              <a:latin typeface="Century Gothic" panose="020B0502020202020204" pitchFamily="34" charset="0"/>
            </a:rPr>
            <a:t> tab. </a:t>
          </a:r>
          <a:r>
            <a:rPr lang="en-US" sz="1100" i="1" baseline="0">
              <a:latin typeface="Century Gothic" panose="020B0502020202020204" pitchFamily="34" charset="0"/>
            </a:rPr>
            <a:t>If you don't need a loan, you will not need to complete this tab. </a:t>
          </a:r>
        </a:p>
        <a:p>
          <a:endParaRPr lang="en-US" sz="1100" baseline="0">
            <a:latin typeface="Century Gothic" panose="020B0502020202020204" pitchFamily="34" charset="0"/>
          </a:endParaRPr>
        </a:p>
        <a:p>
          <a:r>
            <a:rPr lang="en-US" sz="1100" baseline="0">
              <a:latin typeface="Century Gothic" panose="020B0502020202020204" pitchFamily="34" charset="0"/>
            </a:rPr>
            <a:t>7) The </a:t>
          </a:r>
          <a:r>
            <a:rPr lang="en-US" sz="1100" b="1" baseline="0">
              <a:latin typeface="Century Gothic" panose="020B0502020202020204" pitchFamily="34" charset="0"/>
            </a:rPr>
            <a:t>"Personal Budget" </a:t>
          </a:r>
          <a:r>
            <a:rPr lang="en-US" sz="1100" baseline="0">
              <a:latin typeface="Century Gothic" panose="020B0502020202020204" pitchFamily="34" charset="0"/>
            </a:rPr>
            <a:t>tab is important for determining how much you will need to pay yourself. Because the type of entity you form will determine how you pay yourself, this number will not automatically populate on the cashflkow tab. You will either need to input </a:t>
          </a:r>
          <a:r>
            <a:rPr lang="en-US" sz="1100" b="1" baseline="0">
              <a:latin typeface="Century Gothic" panose="020B0502020202020204" pitchFamily="34" charset="0"/>
            </a:rPr>
            <a:t>"Gross Wages" </a:t>
          </a:r>
          <a:r>
            <a:rPr lang="en-US" sz="1100" baseline="0">
              <a:latin typeface="Century Gothic" panose="020B0502020202020204" pitchFamily="34" charset="0"/>
            </a:rPr>
            <a:t>if you are paying yourself W-2 wages or you will enter an Owner's Draw at the bottom of that tab. This tab is not connected to others in the worksheet.</a:t>
          </a:r>
        </a:p>
        <a:p>
          <a:endParaRPr lang="en-US" sz="1100" baseline="0">
            <a:latin typeface="Century Gothic" panose="020B0502020202020204" pitchFamily="34" charset="0"/>
          </a:endParaRPr>
        </a:p>
        <a:p>
          <a:r>
            <a:rPr lang="en-US" sz="1100" baseline="0">
              <a:latin typeface="Century Gothic" panose="020B0502020202020204" pitchFamily="34" charset="0"/>
            </a:rPr>
            <a:t>8) The</a:t>
          </a:r>
          <a:r>
            <a:rPr lang="en-US" sz="1100" b="1" baseline="0">
              <a:latin typeface="Century Gothic" panose="020B0502020202020204" pitchFamily="34" charset="0"/>
            </a:rPr>
            <a:t> "Source and Use of Funds" </a:t>
          </a:r>
          <a:r>
            <a:rPr lang="en-US" sz="1100" baseline="0">
              <a:latin typeface="Century Gothic" panose="020B0502020202020204" pitchFamily="34" charset="0"/>
            </a:rPr>
            <a:t>tab essentially breaks down your funding. Where is the money coming from and where it will it be spent. This tab is not connected to others in the spreadsheet. </a:t>
          </a:r>
        </a:p>
        <a:p>
          <a:endParaRPr lang="en-US" sz="1100" baseline="0">
            <a:latin typeface="Century Gothic" panose="020B0502020202020204" pitchFamily="34" charset="0"/>
          </a:endParaRPr>
        </a:p>
        <a:p>
          <a:r>
            <a:rPr lang="en-US" sz="1100" baseline="0">
              <a:latin typeface="Century Gothic" panose="020B0502020202020204" pitchFamily="34" charset="0"/>
            </a:rPr>
            <a:t>9) The "</a:t>
          </a:r>
          <a:r>
            <a:rPr lang="en-US" sz="1100" b="1" baseline="0">
              <a:latin typeface="Century Gothic" panose="020B0502020202020204" pitchFamily="34" charset="0"/>
            </a:rPr>
            <a:t>Break Even" </a:t>
          </a:r>
          <a:r>
            <a:rPr lang="en-US" sz="1100" baseline="0">
              <a:latin typeface="Century Gothic" panose="020B0502020202020204" pitchFamily="34" charset="0"/>
            </a:rPr>
            <a:t>tab does not populate for you. You will determine which costs are fixed and which ones are variable. There are instructions on this tab. </a:t>
          </a:r>
        </a:p>
        <a:p>
          <a:endParaRPr lang="en-US" sz="1100" baseline="0">
            <a:latin typeface="Century Gothic" panose="020B0502020202020204" pitchFamily="34" charset="0"/>
          </a:endParaRPr>
        </a:p>
        <a:p>
          <a:r>
            <a:rPr lang="en-US" sz="1100" baseline="0">
              <a:latin typeface="Century Gothic" panose="020B0502020202020204" pitchFamily="34" charset="0"/>
            </a:rPr>
            <a:t>10) The "</a:t>
          </a:r>
          <a:r>
            <a:rPr lang="en-US" sz="1100" b="1" baseline="0">
              <a:latin typeface="Century Gothic" panose="020B0502020202020204" pitchFamily="34" charset="0"/>
            </a:rPr>
            <a:t>3 year Income Statement</a:t>
          </a:r>
          <a:r>
            <a:rPr lang="en-US" sz="1100" baseline="0">
              <a:latin typeface="Century Gothic" panose="020B0502020202020204" pitchFamily="34" charset="0"/>
            </a:rPr>
            <a:t>" tab will populate for you.  You will only enter Depreciation and Estimated Tax on this tab manually. All the other fields will pull from other areas of the workbook. </a:t>
          </a:r>
        </a:p>
        <a:p>
          <a:endParaRPr lang="en-US" sz="1100" baseline="0">
            <a:latin typeface="Century Gothic" panose="020B0502020202020204" pitchFamily="34" charset="0"/>
          </a:endParaRPr>
        </a:p>
        <a:p>
          <a:endParaRPr lang="en-US" sz="1100" baseline="0">
            <a:solidFill>
              <a:schemeClr val="dk1"/>
            </a:solidFill>
            <a:effectLst/>
            <a:latin typeface="Century Gothic" panose="020B0502020202020204" pitchFamily="34" charset="0"/>
            <a:ea typeface="+mn-ea"/>
            <a:cs typeface="+mn-cs"/>
          </a:endParaRPr>
        </a:p>
        <a:p>
          <a:endParaRPr lang="en-US" sz="1100" baseline="0">
            <a:latin typeface="Century Gothic" panose="020B0502020202020204" pitchFamily="34" charset="0"/>
          </a:endParaRPr>
        </a:p>
      </xdr:txBody>
    </xdr:sp>
    <xdr:clientData/>
  </xdr:twoCellAnchor>
  <xdr:twoCellAnchor editAs="oneCell">
    <xdr:from>
      <xdr:col>0</xdr:col>
      <xdr:colOff>277907</xdr:colOff>
      <xdr:row>1</xdr:row>
      <xdr:rowOff>114918</xdr:rowOff>
    </xdr:from>
    <xdr:to>
      <xdr:col>3</xdr:col>
      <xdr:colOff>394447</xdr:colOff>
      <xdr:row>8</xdr:row>
      <xdr:rowOff>116541</xdr:rowOff>
    </xdr:to>
    <xdr:pic>
      <xdr:nvPicPr>
        <xdr:cNvPr id="5" name="Picture 4">
          <a:extLst>
            <a:ext uri="{FF2B5EF4-FFF2-40B4-BE49-F238E27FC236}">
              <a16:creationId xmlns:a16="http://schemas.microsoft.com/office/drawing/2014/main" id="{EB455CA4-A534-4F75-B333-6453079303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7907" y="285247"/>
          <a:ext cx="1667434" cy="11939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38</xdr:row>
      <xdr:rowOff>161925</xdr:rowOff>
    </xdr:from>
    <xdr:to>
      <xdr:col>5</xdr:col>
      <xdr:colOff>38100</xdr:colOff>
      <xdr:row>49</xdr:row>
      <xdr:rowOff>91440</xdr:rowOff>
    </xdr:to>
    <xdr:graphicFrame macro="">
      <xdr:nvGraphicFramePr>
        <xdr:cNvPr id="1025" name="Chart 1">
          <a:extLst>
            <a:ext uri="{FF2B5EF4-FFF2-40B4-BE49-F238E27FC236}">
              <a16:creationId xmlns:a16="http://schemas.microsoft.com/office/drawing/2014/main" id="{00000000-0008-0000-0000-000001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13</xdr:row>
      <xdr:rowOff>67763</xdr:rowOff>
    </xdr:from>
    <xdr:to>
      <xdr:col>6</xdr:col>
      <xdr:colOff>861061</xdr:colOff>
      <xdr:row>24</xdr:row>
      <xdr:rowOff>113257</xdr:rowOff>
    </xdr:to>
    <xdr:pic>
      <xdr:nvPicPr>
        <xdr:cNvPr id="2" name="Picture 1">
          <a:extLst>
            <a:ext uri="{FF2B5EF4-FFF2-40B4-BE49-F238E27FC236}">
              <a16:creationId xmlns:a16="http://schemas.microsoft.com/office/drawing/2014/main" id="{25F4E9B3-3455-4634-A1C9-5D84B3C73CEE}"/>
            </a:ext>
          </a:extLst>
        </xdr:cNvPr>
        <xdr:cNvPicPr>
          <a:picLocks noChangeAspect="1"/>
        </xdr:cNvPicPr>
      </xdr:nvPicPr>
      <xdr:blipFill>
        <a:blip xmlns:r="http://schemas.openxmlformats.org/officeDocument/2006/relationships" r:embed="rId1"/>
        <a:stretch>
          <a:fillRect/>
        </a:stretch>
      </xdr:blipFill>
      <xdr:spPr>
        <a:xfrm>
          <a:off x="1" y="2247083"/>
          <a:ext cx="6233160" cy="18895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161925</xdr:colOff>
      <xdr:row>1</xdr:row>
      <xdr:rowOff>9525</xdr:rowOff>
    </xdr:from>
    <xdr:to>
      <xdr:col>6</xdr:col>
      <xdr:colOff>590550</xdr:colOff>
      <xdr:row>36</xdr:row>
      <xdr:rowOff>0</xdr:rowOff>
    </xdr:to>
    <xdr:graphicFrame macro="">
      <xdr:nvGraphicFramePr>
        <xdr:cNvPr id="2049" name="Chart 1">
          <a:extLst>
            <a:ext uri="{FF2B5EF4-FFF2-40B4-BE49-F238E27FC236}">
              <a16:creationId xmlns:a16="http://schemas.microsoft.com/office/drawing/2014/main" id="{00000000-0008-0000-0300-00000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133350</xdr:colOff>
      <xdr:row>1</xdr:row>
      <xdr:rowOff>0</xdr:rowOff>
    </xdr:from>
    <xdr:to>
      <xdr:col>12</xdr:col>
      <xdr:colOff>476250</xdr:colOff>
      <xdr:row>36</xdr:row>
      <xdr:rowOff>0</xdr:rowOff>
    </xdr:to>
    <xdr:graphicFrame macro="">
      <xdr:nvGraphicFramePr>
        <xdr:cNvPr id="2050" name="Chart 2">
          <a:extLst>
            <a:ext uri="{FF2B5EF4-FFF2-40B4-BE49-F238E27FC236}">
              <a16:creationId xmlns:a16="http://schemas.microsoft.com/office/drawing/2014/main" id="{00000000-0008-0000-0300-00000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13</xdr:row>
      <xdr:rowOff>0</xdr:rowOff>
    </xdr:from>
    <xdr:to>
      <xdr:col>3</xdr:col>
      <xdr:colOff>0</xdr:colOff>
      <xdr:row>14</xdr:row>
      <xdr:rowOff>0</xdr:rowOff>
    </xdr:to>
    <xdr:sp macro="" textlink="">
      <xdr:nvSpPr>
        <xdr:cNvPr id="4097" name="Rectangle 1">
          <a:extLst>
            <a:ext uri="{FF2B5EF4-FFF2-40B4-BE49-F238E27FC236}">
              <a16:creationId xmlns:a16="http://schemas.microsoft.com/office/drawing/2014/main" id="{00000000-0008-0000-0A00-000001100000}"/>
            </a:ext>
          </a:extLst>
        </xdr:cNvPr>
        <xdr:cNvSpPr>
          <a:spLocks noChangeArrowheads="1"/>
        </xdr:cNvSpPr>
      </xdr:nvSpPr>
      <xdr:spPr bwMode="auto">
        <a:xfrm>
          <a:off x="1257300" y="2295525"/>
          <a:ext cx="809625" cy="16192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107763" dir="81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165735</xdr:colOff>
      <xdr:row>1</xdr:row>
      <xdr:rowOff>133350</xdr:rowOff>
    </xdr:from>
    <xdr:to>
      <xdr:col>8</xdr:col>
      <xdr:colOff>59055</xdr:colOff>
      <xdr:row>34</xdr:row>
      <xdr:rowOff>99060</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979795" y="300990"/>
          <a:ext cx="1722120" cy="5833110"/>
        </a:xfrm>
        <a:prstGeom prst="rect">
          <a:avLst/>
        </a:prstGeom>
        <a:solidFill>
          <a:schemeClr val="accent3">
            <a:lumMod val="40000"/>
            <a:lumOff val="60000"/>
          </a:schemeClr>
        </a:solidFill>
        <a:ln w="9525">
          <a:solidFill>
            <a:srgbClr val="000000"/>
          </a:solidFill>
          <a:miter lim="800000"/>
          <a:headEnd/>
          <a:tailEnd/>
        </a:ln>
      </xdr:spPr>
      <xdr:txBody>
        <a:bodyPr vertOverflow="clip" wrap="square" lIns="27432" tIns="22860" rIns="0" bIns="0" anchor="t" upright="1"/>
        <a:lstStyle/>
        <a:p>
          <a:pPr algn="l" rtl="0">
            <a:defRPr sz="1000"/>
          </a:pPr>
          <a:r>
            <a:rPr lang="en-US" sz="900" b="1" i="0" u="sng" strike="noStrike">
              <a:solidFill>
                <a:srgbClr val="000000"/>
              </a:solidFill>
              <a:latin typeface="Arial"/>
              <a:cs typeface="Arial"/>
            </a:rPr>
            <a:t>I</a:t>
          </a:r>
          <a:r>
            <a:rPr lang="en-US" sz="900" b="1" i="0" u="sng" strike="noStrike">
              <a:solidFill>
                <a:srgbClr val="000000"/>
              </a:solidFill>
              <a:latin typeface="Century Gothic" panose="020B0502020202020204" pitchFamily="34" charset="0"/>
              <a:cs typeface="Arial"/>
            </a:rPr>
            <a:t>nstructions</a:t>
          </a:r>
          <a:endParaRPr lang="en-US" sz="900" b="1" i="0" strike="noStrike">
            <a:solidFill>
              <a:srgbClr val="000000"/>
            </a:solidFill>
            <a:latin typeface="Century Gothic" panose="020B0502020202020204" pitchFamily="34" charset="0"/>
            <a:cs typeface="Arial"/>
          </a:endParaRPr>
        </a:p>
        <a:p>
          <a:pPr algn="l" rtl="0">
            <a:defRPr sz="1000"/>
          </a:pPr>
          <a:endParaRPr lang="en-US" sz="900" b="1"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Using figures from your Profit and Loss Projection, enter expected annual fixed and variable costs.</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Fixed costs are those that remain the same regardless of your sales volume. They are expressed in dollars. Rent, insurance and real estate taxes, for example, are usually fixed.</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Variable costs are those which change as your volume of business changes. They are expressed as a percent of sales. Inventory, raw materials and direct production labor, for example, are usually variable costs.</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Under the variable expenses column, use whole numbers as a percentage, not decimal numbers. For example, use 45%, rather than .45%.</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For your business, each category of expense may either be fixed or variable, but not both.</a:t>
          </a:r>
        </a:p>
      </xdr:txBody>
    </xdr:sp>
    <xdr:clientData/>
  </xdr:twoCellAnchor>
  <xdr:twoCellAnchor>
    <xdr:from>
      <xdr:col>1</xdr:col>
      <xdr:colOff>49530</xdr:colOff>
      <xdr:row>39</xdr:row>
      <xdr:rowOff>87630</xdr:rowOff>
    </xdr:from>
    <xdr:to>
      <xdr:col>5</xdr:col>
      <xdr:colOff>38107</xdr:colOff>
      <xdr:row>49</xdr:row>
      <xdr:rowOff>38100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659130" y="6640830"/>
          <a:ext cx="5193037" cy="1626870"/>
        </a:xfrm>
        <a:prstGeom prst="rect">
          <a:avLst/>
        </a:prstGeom>
        <a:solidFill>
          <a:schemeClr val="accent3">
            <a:lumMod val="40000"/>
            <a:lumOff val="60000"/>
          </a:schemeClr>
        </a:solidFill>
        <a:ln w="9525">
          <a:solidFill>
            <a:srgbClr val="000000"/>
          </a:solidFill>
          <a:miter lim="800000"/>
          <a:headEnd/>
          <a:tailEnd/>
        </a:ln>
      </xdr:spPr>
      <xdr:txBody>
        <a:bodyPr vertOverflow="clip" wrap="square" lIns="27432" tIns="22860" rIns="0" bIns="0" anchor="t" upright="1"/>
        <a:lstStyle/>
        <a:p>
          <a:pPr algn="l" rtl="0">
            <a:defRPr sz="1000"/>
          </a:pPr>
          <a:r>
            <a:rPr lang="en-US" sz="900" b="1" i="0" u="sng" strike="noStrike">
              <a:solidFill>
                <a:srgbClr val="000000"/>
              </a:solidFill>
              <a:latin typeface="Century Gothic" panose="020B0502020202020204" pitchFamily="34" charset="0"/>
              <a:cs typeface="Arial"/>
            </a:rPr>
            <a:t>Suggestions</a:t>
          </a: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The categories of expense shown above are just suggestions. Change the labels to reflect your own accounting systems and type of business. Breakeven is a "big picture" kind of tool; we recommend that you combine expense categories to stay within the 22 lines that this template allows.</a:t>
          </a:r>
        </a:p>
        <a:p>
          <a:pPr algn="l" rtl="0">
            <a:defRPr sz="1000"/>
          </a:pPr>
          <a:endParaRPr lang="en-US" sz="900" b="0" i="0" strike="noStrike">
            <a:solidFill>
              <a:srgbClr val="000000"/>
            </a:solidFill>
            <a:latin typeface="Century Gothic" panose="020B0502020202020204" pitchFamily="34" charset="0"/>
            <a:cs typeface="Arial"/>
          </a:endParaRPr>
        </a:p>
        <a:p>
          <a:pPr algn="l" rtl="0">
            <a:defRPr sz="1000"/>
          </a:pPr>
          <a:r>
            <a:rPr lang="en-US" sz="900" b="0" i="0" strike="noStrike">
              <a:solidFill>
                <a:srgbClr val="000000"/>
              </a:solidFill>
              <a:latin typeface="Century Gothic" panose="020B0502020202020204" pitchFamily="34" charset="0"/>
              <a:cs typeface="Arial"/>
            </a:rPr>
            <a:t>One of the best uses of breakeven analysis is to play with various scenarios. For instance, if you add another person to the payroll, how many extra sales dollars will be needed to recover the extra salary expense? If you borrow, how much will be needed to cover the increased principal and interest payments? Many owners, especially retailers, like to calculate a daily breakdown. This gives everyone a target to shoot at for the day.</a:t>
          </a:r>
        </a:p>
        <a:p>
          <a:pPr algn="l" rtl="0">
            <a:lnSpc>
              <a:spcPts val="900"/>
            </a:lnSpc>
            <a:defRPr sz="1000"/>
          </a:pPr>
          <a:endParaRPr lang="en-US" sz="900" b="0" i="0" strike="noStrike">
            <a:solidFill>
              <a:srgbClr val="000000"/>
            </a:solidFill>
            <a:latin typeface="Arial"/>
            <a:cs typeface="Arial"/>
          </a:endParaRPr>
        </a:p>
        <a:p>
          <a:pPr algn="l" rtl="0">
            <a:lnSpc>
              <a:spcPts val="900"/>
            </a:lnSpc>
            <a:defRPr sz="1000"/>
          </a:pPr>
          <a:endParaRPr lang="en-US" sz="900" b="0" i="0" strike="noStrike">
            <a:solidFill>
              <a:srgbClr val="000000"/>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1:I24"/>
  <sheetViews>
    <sheetView workbookViewId="0">
      <selection activeCell="G35" sqref="G35"/>
    </sheetView>
  </sheetViews>
  <sheetFormatPr defaultRowHeight="12.5"/>
  <cols>
    <col min="1" max="1" width="21.81640625" bestFit="1" customWidth="1"/>
    <col min="3" max="3" width="14.26953125" customWidth="1"/>
    <col min="5" max="5" width="23.7265625" customWidth="1"/>
    <col min="7" max="7" width="11.453125" customWidth="1"/>
    <col min="9" max="9" width="34" customWidth="1"/>
  </cols>
  <sheetData>
    <row r="1" spans="1:9">
      <c r="A1" s="21"/>
      <c r="B1" s="21"/>
      <c r="C1" s="21"/>
      <c r="D1" s="21"/>
      <c r="E1" s="21"/>
      <c r="F1" s="21"/>
      <c r="G1" s="21"/>
      <c r="H1" s="21"/>
    </row>
    <row r="2" spans="1:9">
      <c r="A2" s="312" t="s">
        <v>325</v>
      </c>
      <c r="B2" s="313"/>
      <c r="C2" s="313"/>
      <c r="D2" s="145"/>
      <c r="E2" s="312" t="s">
        <v>248</v>
      </c>
      <c r="F2" s="313"/>
      <c r="G2" s="313"/>
      <c r="H2" s="21"/>
    </row>
    <row r="3" spans="1:9">
      <c r="A3" s="313"/>
      <c r="B3" s="314" t="s">
        <v>204</v>
      </c>
      <c r="C3" s="314" t="s">
        <v>205</v>
      </c>
      <c r="D3" s="146"/>
      <c r="E3" s="312"/>
      <c r="F3" s="314" t="s">
        <v>204</v>
      </c>
      <c r="G3" s="314" t="s">
        <v>205</v>
      </c>
      <c r="H3" s="21"/>
    </row>
    <row r="4" spans="1:9">
      <c r="A4" s="313" t="s">
        <v>206</v>
      </c>
      <c r="B4" s="315">
        <v>0</v>
      </c>
      <c r="C4" s="315">
        <f>+B4*12</f>
        <v>0</v>
      </c>
      <c r="D4" s="145"/>
      <c r="E4" s="313" t="s">
        <v>206</v>
      </c>
      <c r="F4" s="315">
        <v>0</v>
      </c>
      <c r="G4" s="315">
        <f>+F4*12</f>
        <v>0</v>
      </c>
      <c r="H4" s="21"/>
      <c r="I4" s="295" t="s">
        <v>284</v>
      </c>
    </row>
    <row r="5" spans="1:9">
      <c r="A5" s="313" t="s">
        <v>207</v>
      </c>
      <c r="B5" s="315">
        <v>0</v>
      </c>
      <c r="C5" s="315">
        <f>+B5*12</f>
        <v>0</v>
      </c>
      <c r="D5" s="145"/>
      <c r="E5" s="313" t="s">
        <v>207</v>
      </c>
      <c r="F5" s="315">
        <v>0</v>
      </c>
      <c r="G5" s="315">
        <f>+F5*12</f>
        <v>0</v>
      </c>
      <c r="H5" s="21"/>
      <c r="I5" s="295" t="s">
        <v>285</v>
      </c>
    </row>
    <row r="6" spans="1:9">
      <c r="A6" s="313" t="s">
        <v>208</v>
      </c>
      <c r="B6" s="315">
        <v>0</v>
      </c>
      <c r="C6" s="315">
        <f>+B6*12</f>
        <v>0</v>
      </c>
      <c r="D6" s="145"/>
      <c r="E6" s="313" t="s">
        <v>208</v>
      </c>
      <c r="F6" s="315">
        <v>0</v>
      </c>
      <c r="G6" s="315">
        <f>+F6*12</f>
        <v>0</v>
      </c>
      <c r="H6" s="21"/>
      <c r="I6" s="295" t="s">
        <v>286</v>
      </c>
    </row>
    <row r="7" spans="1:9">
      <c r="A7" s="313" t="s">
        <v>209</v>
      </c>
      <c r="B7" s="316">
        <f>+-1*(B4*0.3)</f>
        <v>0</v>
      </c>
      <c r="C7" s="317">
        <f>+B7*12</f>
        <v>0</v>
      </c>
      <c r="D7" s="145"/>
      <c r="E7" s="313" t="s">
        <v>209</v>
      </c>
      <c r="F7" s="316">
        <f>+-1*(F4*0.3)</f>
        <v>0</v>
      </c>
      <c r="G7" s="317">
        <f>+F7*12</f>
        <v>0</v>
      </c>
      <c r="H7" s="21"/>
      <c r="I7" s="295" t="s">
        <v>307</v>
      </c>
    </row>
    <row r="8" spans="1:9">
      <c r="A8" s="312" t="s">
        <v>210</v>
      </c>
      <c r="B8" s="318">
        <v>0</v>
      </c>
      <c r="C8" s="319">
        <f>+B8*12</f>
        <v>0</v>
      </c>
      <c r="D8" s="146"/>
      <c r="E8" s="312" t="s">
        <v>210</v>
      </c>
      <c r="F8" s="318">
        <f>SUM(F4:F7)</f>
        <v>0</v>
      </c>
      <c r="G8" s="319">
        <f>+F8*12</f>
        <v>0</v>
      </c>
      <c r="H8" s="21"/>
      <c r="I8" s="295" t="s">
        <v>308</v>
      </c>
    </row>
    <row r="9" spans="1:9">
      <c r="A9" s="313"/>
      <c r="B9" s="313"/>
      <c r="C9" s="313"/>
      <c r="D9" s="145"/>
      <c r="E9" s="312"/>
      <c r="F9" s="313"/>
      <c r="G9" s="313"/>
      <c r="H9" s="21"/>
    </row>
    <row r="10" spans="1:9">
      <c r="A10" s="314" t="s">
        <v>211</v>
      </c>
      <c r="B10" s="313"/>
      <c r="C10" s="313"/>
      <c r="D10" s="145"/>
      <c r="E10" s="314" t="s">
        <v>211</v>
      </c>
      <c r="F10" s="313"/>
      <c r="G10" s="313"/>
      <c r="H10" s="21"/>
    </row>
    <row r="11" spans="1:9">
      <c r="A11" s="313" t="s">
        <v>212</v>
      </c>
      <c r="B11" s="315">
        <v>0</v>
      </c>
      <c r="C11" s="315">
        <f>+B11*12</f>
        <v>0</v>
      </c>
      <c r="D11" s="145"/>
      <c r="E11" s="313" t="s">
        <v>212</v>
      </c>
      <c r="F11" s="315">
        <v>0</v>
      </c>
      <c r="G11" s="315">
        <f>+F11*12</f>
        <v>0</v>
      </c>
      <c r="H11" s="21"/>
    </row>
    <row r="12" spans="1:9">
      <c r="A12" s="313" t="s">
        <v>213</v>
      </c>
      <c r="B12" s="315">
        <v>0</v>
      </c>
      <c r="C12" s="315">
        <f t="shared" ref="C12:C21" si="0">+B12*12</f>
        <v>0</v>
      </c>
      <c r="D12" s="145"/>
      <c r="E12" s="313" t="s">
        <v>213</v>
      </c>
      <c r="F12" s="315">
        <v>0</v>
      </c>
      <c r="G12" s="315">
        <f t="shared" ref="G12:G21" si="1">+F12*12</f>
        <v>0</v>
      </c>
      <c r="H12" s="21"/>
    </row>
    <row r="13" spans="1:9">
      <c r="A13" s="313" t="s">
        <v>214</v>
      </c>
      <c r="B13" s="315">
        <v>0</v>
      </c>
      <c r="C13" s="315">
        <f t="shared" si="0"/>
        <v>0</v>
      </c>
      <c r="D13" s="145"/>
      <c r="E13" s="313" t="s">
        <v>214</v>
      </c>
      <c r="F13" s="315">
        <v>0</v>
      </c>
      <c r="G13" s="315">
        <f t="shared" si="1"/>
        <v>0</v>
      </c>
      <c r="H13" s="21"/>
    </row>
    <row r="14" spans="1:9">
      <c r="A14" s="313" t="s">
        <v>199</v>
      </c>
      <c r="B14" s="315">
        <v>0</v>
      </c>
      <c r="C14" s="315">
        <f t="shared" si="0"/>
        <v>0</v>
      </c>
      <c r="D14" s="145"/>
      <c r="E14" s="313" t="s">
        <v>199</v>
      </c>
      <c r="F14" s="315">
        <v>0</v>
      </c>
      <c r="G14" s="315">
        <f t="shared" si="1"/>
        <v>0</v>
      </c>
      <c r="H14" s="21"/>
    </row>
    <row r="15" spans="1:9">
      <c r="A15" s="313" t="s">
        <v>198</v>
      </c>
      <c r="B15" s="315">
        <v>0</v>
      </c>
      <c r="C15" s="315">
        <f t="shared" si="0"/>
        <v>0</v>
      </c>
      <c r="D15" s="145"/>
      <c r="E15" s="313" t="s">
        <v>198</v>
      </c>
      <c r="F15" s="315">
        <v>0</v>
      </c>
      <c r="G15" s="315">
        <f t="shared" si="1"/>
        <v>0</v>
      </c>
      <c r="H15" s="21"/>
    </row>
    <row r="16" spans="1:9">
      <c r="A16" s="313" t="s">
        <v>215</v>
      </c>
      <c r="B16" s="315">
        <v>0</v>
      </c>
      <c r="C16" s="315">
        <f t="shared" si="0"/>
        <v>0</v>
      </c>
      <c r="D16" s="145"/>
      <c r="E16" s="313" t="s">
        <v>215</v>
      </c>
      <c r="F16" s="315">
        <v>0</v>
      </c>
      <c r="G16" s="315">
        <f t="shared" si="1"/>
        <v>0</v>
      </c>
      <c r="H16" s="21"/>
    </row>
    <row r="17" spans="1:8">
      <c r="A17" s="313" t="s">
        <v>216</v>
      </c>
      <c r="B17" s="315">
        <v>0</v>
      </c>
      <c r="C17" s="315">
        <f t="shared" si="0"/>
        <v>0</v>
      </c>
      <c r="D17" s="145"/>
      <c r="E17" s="313" t="s">
        <v>216</v>
      </c>
      <c r="F17" s="315">
        <v>0</v>
      </c>
      <c r="G17" s="315">
        <f t="shared" si="1"/>
        <v>0</v>
      </c>
      <c r="H17" s="21"/>
    </row>
    <row r="18" spans="1:8">
      <c r="A18" s="313" t="s">
        <v>217</v>
      </c>
      <c r="B18" s="315">
        <v>0</v>
      </c>
      <c r="C18" s="315">
        <f t="shared" si="0"/>
        <v>0</v>
      </c>
      <c r="D18" s="145"/>
      <c r="E18" s="313" t="s">
        <v>217</v>
      </c>
      <c r="F18" s="315">
        <v>0</v>
      </c>
      <c r="G18" s="315">
        <f t="shared" si="1"/>
        <v>0</v>
      </c>
      <c r="H18" s="21"/>
    </row>
    <row r="19" spans="1:8">
      <c r="A19" s="313" t="s">
        <v>218</v>
      </c>
      <c r="B19" s="315">
        <v>0</v>
      </c>
      <c r="C19" s="315">
        <f t="shared" si="0"/>
        <v>0</v>
      </c>
      <c r="D19" s="145"/>
      <c r="E19" s="313" t="s">
        <v>218</v>
      </c>
      <c r="F19" s="315">
        <v>0</v>
      </c>
      <c r="G19" s="315">
        <f t="shared" si="1"/>
        <v>0</v>
      </c>
      <c r="H19" s="21"/>
    </row>
    <row r="20" spans="1:8">
      <c r="A20" s="313" t="s">
        <v>219</v>
      </c>
      <c r="B20" s="315">
        <v>0</v>
      </c>
      <c r="C20" s="315">
        <f t="shared" si="0"/>
        <v>0</v>
      </c>
      <c r="D20" s="145"/>
      <c r="E20" s="313" t="s">
        <v>219</v>
      </c>
      <c r="F20" s="315">
        <v>0</v>
      </c>
      <c r="G20" s="315">
        <f t="shared" si="1"/>
        <v>0</v>
      </c>
      <c r="H20" s="21"/>
    </row>
    <row r="21" spans="1:8">
      <c r="A21" s="313" t="s">
        <v>220</v>
      </c>
      <c r="B21" s="317">
        <v>0</v>
      </c>
      <c r="C21" s="317">
        <f t="shared" si="0"/>
        <v>0</v>
      </c>
      <c r="D21" s="145"/>
      <c r="E21" s="313" t="s">
        <v>220</v>
      </c>
      <c r="F21" s="317">
        <v>0</v>
      </c>
      <c r="G21" s="317">
        <f t="shared" si="1"/>
        <v>0</v>
      </c>
      <c r="H21" s="21"/>
    </row>
    <row r="22" spans="1:8">
      <c r="A22" s="312" t="s">
        <v>210</v>
      </c>
      <c r="B22" s="319">
        <f>SUM(B11:B21)</f>
        <v>0</v>
      </c>
      <c r="C22" s="318">
        <f>SUM(C11:C21)</f>
        <v>0</v>
      </c>
      <c r="D22" s="147"/>
      <c r="E22" s="312" t="s">
        <v>210</v>
      </c>
      <c r="F22" s="319">
        <f>SUM(F11:F21)</f>
        <v>0</v>
      </c>
      <c r="G22" s="318">
        <f>SUM(G11:G21)</f>
        <v>0</v>
      </c>
      <c r="H22" s="21"/>
    </row>
    <row r="23" spans="1:8">
      <c r="A23" s="313"/>
      <c r="B23" s="313"/>
      <c r="C23" s="313"/>
      <c r="D23" s="145"/>
      <c r="E23" s="313"/>
      <c r="F23" s="313"/>
      <c r="G23" s="313"/>
      <c r="H23" s="21"/>
    </row>
    <row r="24" spans="1:8">
      <c r="A24" s="21"/>
      <c r="B24" s="21"/>
      <c r="C24" s="21"/>
      <c r="D24" s="21"/>
      <c r="E24" s="21"/>
      <c r="F24" s="21"/>
      <c r="G24" s="21"/>
      <c r="H24" s="21"/>
    </row>
  </sheetData>
  <pageMargins left="0.7" right="0.7" top="0.75" bottom="0.75" header="0.3" footer="0.3"/>
  <pageSetup scale="8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38"/>
  <sheetViews>
    <sheetView showGridLines="0" zoomScale="70" zoomScaleNormal="70" workbookViewId="0">
      <selection activeCell="U25" sqref="U25"/>
    </sheetView>
  </sheetViews>
  <sheetFormatPr defaultRowHeight="12.5"/>
  <sheetData>
    <row r="1" spans="1:14" ht="18">
      <c r="A1" s="22"/>
      <c r="B1" s="22"/>
      <c r="C1" s="22"/>
      <c r="D1" s="22"/>
      <c r="E1" s="22"/>
      <c r="F1" s="22"/>
      <c r="G1" s="22"/>
      <c r="H1" s="22"/>
      <c r="I1" s="22"/>
      <c r="J1" s="22"/>
      <c r="K1" s="22"/>
      <c r="L1" s="22"/>
      <c r="M1" s="22"/>
      <c r="N1" s="22"/>
    </row>
    <row r="2" spans="1:14" ht="18">
      <c r="A2" s="22"/>
      <c r="B2" s="22"/>
      <c r="C2" s="22"/>
      <c r="D2" s="22"/>
      <c r="E2" s="22"/>
      <c r="F2" s="22"/>
      <c r="G2" s="22"/>
      <c r="H2" s="22"/>
      <c r="I2" s="22"/>
      <c r="J2" s="22"/>
      <c r="K2" s="22"/>
      <c r="L2" s="22"/>
      <c r="M2" s="22"/>
      <c r="N2" s="22"/>
    </row>
    <row r="3" spans="1:14" ht="18">
      <c r="A3" s="22"/>
      <c r="B3" s="22"/>
      <c r="C3" s="22"/>
      <c r="D3" s="22"/>
      <c r="E3" s="22"/>
      <c r="F3" s="22"/>
      <c r="G3" s="22"/>
      <c r="H3" s="22"/>
      <c r="I3" s="22"/>
      <c r="J3" s="22"/>
      <c r="K3" s="22"/>
      <c r="L3" s="22"/>
      <c r="M3" s="22"/>
      <c r="N3" s="22"/>
    </row>
    <row r="4" spans="1:14" ht="18">
      <c r="A4" s="22"/>
      <c r="B4" s="22"/>
      <c r="C4" s="22"/>
      <c r="D4" s="22"/>
      <c r="E4" s="22"/>
      <c r="F4" s="22"/>
      <c r="G4" s="22"/>
      <c r="H4" s="22"/>
      <c r="I4" s="22"/>
      <c r="J4" s="22"/>
      <c r="K4" s="22"/>
      <c r="L4" s="22"/>
      <c r="M4" s="22"/>
      <c r="N4" s="22"/>
    </row>
    <row r="5" spans="1:14" ht="18">
      <c r="A5" s="22"/>
      <c r="B5" s="22"/>
      <c r="C5" s="22"/>
      <c r="D5" s="22"/>
      <c r="E5" s="22"/>
      <c r="F5" s="22"/>
      <c r="G5" s="22"/>
      <c r="H5" s="22"/>
      <c r="I5" s="22"/>
      <c r="J5" s="22"/>
      <c r="K5" s="22"/>
      <c r="L5" s="22"/>
      <c r="M5" s="22"/>
      <c r="N5" s="22"/>
    </row>
    <row r="6" spans="1:14" ht="18">
      <c r="A6" s="22"/>
      <c r="B6" s="22"/>
      <c r="C6" s="22"/>
      <c r="D6" s="22"/>
      <c r="E6" s="22"/>
      <c r="F6" s="22"/>
      <c r="G6" s="22"/>
      <c r="H6" s="22"/>
      <c r="I6" s="22"/>
      <c r="J6" s="22"/>
      <c r="K6" s="22"/>
      <c r="L6" s="22"/>
      <c r="M6" s="22"/>
      <c r="N6" s="22"/>
    </row>
    <row r="7" spans="1:14" ht="18">
      <c r="A7" s="22"/>
      <c r="B7" s="22"/>
      <c r="C7" s="22"/>
      <c r="D7" s="22"/>
      <c r="E7" s="22"/>
      <c r="F7" s="22"/>
      <c r="G7" s="22"/>
      <c r="H7" s="22"/>
      <c r="I7" s="22"/>
      <c r="J7" s="22"/>
      <c r="K7" s="22"/>
      <c r="L7" s="22"/>
      <c r="M7" s="22"/>
      <c r="N7" s="22"/>
    </row>
    <row r="8" spans="1:14" ht="18">
      <c r="A8" s="22"/>
      <c r="B8" s="22"/>
      <c r="C8" s="22"/>
      <c r="D8" s="22"/>
      <c r="E8" s="22"/>
      <c r="F8" s="22"/>
      <c r="G8" s="22"/>
      <c r="H8" s="22"/>
      <c r="I8" s="22"/>
      <c r="J8" s="22"/>
      <c r="K8" s="22"/>
      <c r="L8" s="22"/>
      <c r="M8" s="22"/>
      <c r="N8" s="22"/>
    </row>
    <row r="9" spans="1:14" ht="18">
      <c r="A9" s="22"/>
      <c r="B9" s="22"/>
      <c r="C9" s="22"/>
      <c r="D9" s="22"/>
      <c r="E9" s="22"/>
      <c r="F9" s="22"/>
      <c r="G9" s="22"/>
      <c r="H9" s="22"/>
      <c r="I9" s="22"/>
      <c r="J9" s="22"/>
      <c r="K9" s="22"/>
      <c r="L9" s="22"/>
      <c r="M9" s="22"/>
      <c r="N9" s="22"/>
    </row>
    <row r="10" spans="1:14" ht="18">
      <c r="A10" s="22"/>
      <c r="B10" s="22"/>
      <c r="C10" s="22"/>
      <c r="D10" s="22"/>
      <c r="E10" s="22"/>
      <c r="F10" s="22"/>
      <c r="G10" s="22"/>
      <c r="H10" s="22"/>
      <c r="I10" s="22"/>
      <c r="J10" s="22"/>
      <c r="K10" s="22"/>
      <c r="L10" s="22"/>
      <c r="M10" s="22"/>
      <c r="N10" s="22"/>
    </row>
    <row r="11" spans="1:14" ht="18">
      <c r="A11" s="22"/>
      <c r="B11" s="22"/>
      <c r="C11" s="22"/>
      <c r="D11" s="22"/>
      <c r="E11" s="22"/>
      <c r="F11" s="22"/>
      <c r="G11" s="22"/>
      <c r="H11" s="22"/>
      <c r="I11" s="22"/>
      <c r="J11" s="22"/>
      <c r="K11" s="22"/>
      <c r="L11" s="22"/>
      <c r="M11" s="22"/>
      <c r="N11" s="22"/>
    </row>
    <row r="12" spans="1:14" ht="18">
      <c r="A12" s="22"/>
      <c r="B12" s="22"/>
      <c r="C12" s="22"/>
      <c r="D12" s="22"/>
      <c r="E12" s="22"/>
      <c r="F12" s="22"/>
      <c r="G12" s="22"/>
      <c r="H12" s="22"/>
      <c r="I12" s="22"/>
      <c r="J12" s="22"/>
      <c r="K12" s="22"/>
      <c r="L12" s="22"/>
      <c r="M12" s="22"/>
      <c r="N12" s="22"/>
    </row>
    <row r="13" spans="1:14" ht="18">
      <c r="A13" s="22"/>
      <c r="B13" s="22"/>
      <c r="C13" s="22"/>
      <c r="D13" s="22"/>
      <c r="E13" s="22"/>
      <c r="F13" s="22"/>
      <c r="G13" s="22"/>
      <c r="H13" s="22"/>
      <c r="I13" s="22"/>
      <c r="J13" s="22"/>
      <c r="K13" s="22"/>
      <c r="L13" s="22"/>
      <c r="M13" s="22"/>
      <c r="N13" s="22"/>
    </row>
    <row r="14" spans="1:14" ht="18">
      <c r="A14" s="22"/>
      <c r="B14" s="22"/>
      <c r="C14" s="22"/>
      <c r="D14" s="22"/>
      <c r="E14" s="22"/>
      <c r="F14" s="22"/>
      <c r="G14" s="22"/>
      <c r="H14" s="22"/>
      <c r="I14" s="22"/>
      <c r="J14" s="22"/>
      <c r="K14" s="22"/>
      <c r="L14" s="22"/>
      <c r="M14" s="22"/>
      <c r="N14" s="22"/>
    </row>
    <row r="15" spans="1:14" ht="18">
      <c r="A15" s="22"/>
      <c r="B15" s="22"/>
      <c r="C15" s="22"/>
      <c r="D15" s="22"/>
      <c r="E15" s="22"/>
      <c r="F15" s="22"/>
      <c r="G15" s="22"/>
      <c r="H15" s="22"/>
      <c r="I15" s="22"/>
      <c r="J15" s="22"/>
      <c r="K15" s="22"/>
      <c r="L15" s="22"/>
      <c r="M15" s="22"/>
      <c r="N15" s="22"/>
    </row>
    <row r="16" spans="1:14" ht="18">
      <c r="A16" s="22"/>
      <c r="B16" s="22"/>
      <c r="C16" s="22"/>
      <c r="D16" s="22"/>
      <c r="E16" s="22"/>
      <c r="F16" s="22"/>
      <c r="G16" s="22"/>
      <c r="H16" s="22"/>
      <c r="I16" s="22"/>
      <c r="J16" s="22"/>
      <c r="K16" s="22"/>
      <c r="L16" s="22"/>
      <c r="M16" s="22"/>
      <c r="N16" s="22"/>
    </row>
    <row r="17" spans="1:14" ht="18">
      <c r="A17" s="22"/>
      <c r="B17" s="22"/>
      <c r="C17" s="22"/>
      <c r="D17" s="22"/>
      <c r="E17" s="22"/>
      <c r="F17" s="22"/>
      <c r="G17" s="22"/>
      <c r="H17" s="22"/>
      <c r="I17" s="22"/>
      <c r="J17" s="22"/>
      <c r="K17" s="22"/>
      <c r="L17" s="22"/>
      <c r="M17" s="22"/>
      <c r="N17" s="22"/>
    </row>
    <row r="18" spans="1:14" ht="18">
      <c r="A18" s="22"/>
      <c r="B18" s="22"/>
      <c r="C18" s="22"/>
      <c r="D18" s="22"/>
      <c r="E18" s="22"/>
      <c r="F18" s="22"/>
      <c r="G18" s="22"/>
      <c r="H18" s="22"/>
      <c r="I18" s="22"/>
      <c r="J18" s="22"/>
      <c r="K18" s="22"/>
      <c r="L18" s="22"/>
      <c r="M18" s="22"/>
      <c r="N18" s="22"/>
    </row>
    <row r="19" spans="1:14" ht="18">
      <c r="A19" s="22"/>
      <c r="B19" s="22"/>
      <c r="C19" s="22"/>
      <c r="D19" s="22"/>
      <c r="E19" s="22"/>
      <c r="F19" s="22"/>
      <c r="G19" s="22"/>
      <c r="H19" s="22"/>
      <c r="I19" s="22"/>
      <c r="J19" s="22"/>
      <c r="K19" s="22"/>
      <c r="L19" s="22"/>
      <c r="M19" s="22"/>
      <c r="N19" s="22"/>
    </row>
    <row r="20" spans="1:14" ht="18">
      <c r="A20" s="22"/>
      <c r="B20" s="22"/>
      <c r="C20" s="22"/>
      <c r="D20" s="22"/>
      <c r="E20" s="22"/>
      <c r="F20" s="22"/>
      <c r="G20" s="22"/>
      <c r="H20" s="22"/>
      <c r="I20" s="22"/>
      <c r="J20" s="22"/>
      <c r="K20" s="22"/>
      <c r="L20" s="22"/>
      <c r="M20" s="22"/>
      <c r="N20" s="22"/>
    </row>
    <row r="21" spans="1:14" ht="18">
      <c r="A21" s="22"/>
      <c r="B21" s="22"/>
      <c r="C21" s="22"/>
      <c r="D21" s="22"/>
      <c r="E21" s="22"/>
      <c r="F21" s="22"/>
      <c r="G21" s="22"/>
      <c r="H21" s="22"/>
      <c r="I21" s="22"/>
      <c r="J21" s="22"/>
      <c r="K21" s="22"/>
      <c r="L21" s="22"/>
      <c r="M21" s="22"/>
      <c r="N21" s="22"/>
    </row>
    <row r="22" spans="1:14" ht="18">
      <c r="A22" s="22"/>
      <c r="B22" s="22"/>
      <c r="C22" s="22"/>
      <c r="D22" s="22"/>
      <c r="E22" s="22"/>
      <c r="F22" s="22"/>
      <c r="G22" s="22"/>
      <c r="H22" s="22"/>
      <c r="I22" s="22"/>
      <c r="J22" s="22"/>
      <c r="K22" s="22"/>
      <c r="L22" s="22"/>
      <c r="M22" s="22"/>
      <c r="N22" s="22"/>
    </row>
    <row r="23" spans="1:14" ht="18">
      <c r="A23" s="22"/>
      <c r="B23" s="22"/>
      <c r="C23" s="22"/>
      <c r="D23" s="22"/>
      <c r="E23" s="22"/>
      <c r="F23" s="22"/>
      <c r="G23" s="22"/>
      <c r="H23" s="22"/>
      <c r="I23" s="22"/>
      <c r="J23" s="22"/>
      <c r="K23" s="22"/>
      <c r="L23" s="22"/>
      <c r="M23" s="22"/>
      <c r="N23" s="22"/>
    </row>
    <row r="24" spans="1:14" ht="18">
      <c r="A24" s="22"/>
      <c r="B24" s="22"/>
      <c r="C24" s="22"/>
      <c r="D24" s="22"/>
      <c r="E24" s="22"/>
      <c r="F24" s="22"/>
      <c r="G24" s="22"/>
      <c r="H24" s="22"/>
      <c r="I24" s="22"/>
      <c r="J24" s="22"/>
      <c r="K24" s="22"/>
      <c r="L24" s="22"/>
      <c r="M24" s="22"/>
      <c r="N24" s="22"/>
    </row>
    <row r="25" spans="1:14" ht="18">
      <c r="A25" s="22"/>
      <c r="B25" s="22"/>
      <c r="C25" s="22"/>
      <c r="D25" s="22"/>
      <c r="E25" s="22"/>
      <c r="F25" s="22"/>
      <c r="G25" s="22"/>
      <c r="H25" s="22"/>
      <c r="I25" s="22"/>
      <c r="J25" s="22"/>
      <c r="K25" s="22"/>
      <c r="L25" s="22"/>
      <c r="M25" s="22"/>
      <c r="N25" s="22"/>
    </row>
    <row r="26" spans="1:14" ht="18">
      <c r="A26" s="22"/>
      <c r="B26" s="22"/>
      <c r="C26" s="22"/>
      <c r="D26" s="22"/>
      <c r="E26" s="22"/>
      <c r="F26" s="22"/>
      <c r="G26" s="22"/>
      <c r="H26" s="22"/>
      <c r="I26" s="22"/>
      <c r="J26" s="22"/>
      <c r="K26" s="22"/>
      <c r="L26" s="22"/>
      <c r="M26" s="22"/>
      <c r="N26" s="22"/>
    </row>
    <row r="27" spans="1:14" ht="18">
      <c r="A27" s="22"/>
      <c r="B27" s="22"/>
      <c r="C27" s="22"/>
      <c r="D27" s="22"/>
      <c r="E27" s="22"/>
      <c r="F27" s="22"/>
      <c r="G27" s="22"/>
      <c r="H27" s="22"/>
      <c r="I27" s="22"/>
      <c r="J27" s="22"/>
      <c r="K27" s="22"/>
      <c r="L27" s="22"/>
      <c r="M27" s="22"/>
      <c r="N27" s="22"/>
    </row>
    <row r="28" spans="1:14" ht="18">
      <c r="A28" s="22"/>
      <c r="B28" s="22"/>
      <c r="C28" s="22"/>
      <c r="D28" s="22"/>
      <c r="E28" s="22"/>
      <c r="F28" s="22"/>
      <c r="G28" s="22"/>
      <c r="H28" s="22"/>
      <c r="I28" s="22"/>
      <c r="J28" s="22"/>
      <c r="K28" s="22"/>
      <c r="L28" s="22"/>
      <c r="M28" s="22"/>
      <c r="N28" s="22"/>
    </row>
    <row r="29" spans="1:14" ht="18">
      <c r="A29" s="22"/>
      <c r="B29" s="22"/>
      <c r="C29" s="22"/>
      <c r="D29" s="22"/>
      <c r="E29" s="22"/>
      <c r="F29" s="22"/>
      <c r="G29" s="22"/>
      <c r="H29" s="22"/>
      <c r="I29" s="22"/>
      <c r="J29" s="22"/>
      <c r="K29" s="22"/>
      <c r="L29" s="22"/>
      <c r="M29" s="22"/>
      <c r="N29" s="22"/>
    </row>
    <row r="30" spans="1:14" ht="18">
      <c r="A30" s="22"/>
      <c r="B30" s="22"/>
      <c r="C30" s="22"/>
      <c r="D30" s="22"/>
      <c r="E30" s="22"/>
      <c r="F30" s="22"/>
      <c r="G30" s="22"/>
      <c r="H30" s="22"/>
      <c r="I30" s="22"/>
      <c r="J30" s="22"/>
      <c r="K30" s="22"/>
      <c r="L30" s="22"/>
      <c r="M30" s="22"/>
      <c r="N30" s="22"/>
    </row>
    <row r="31" spans="1:14" ht="18">
      <c r="A31" s="22"/>
      <c r="B31" s="22"/>
      <c r="C31" s="22"/>
      <c r="D31" s="22"/>
      <c r="E31" s="22"/>
      <c r="F31" s="22"/>
      <c r="G31" s="22"/>
      <c r="H31" s="22"/>
      <c r="I31" s="22"/>
      <c r="J31" s="22"/>
      <c r="K31" s="22"/>
      <c r="L31" s="22"/>
      <c r="M31" s="22"/>
      <c r="N31" s="22"/>
    </row>
    <row r="32" spans="1:14" ht="18">
      <c r="A32" s="22"/>
      <c r="B32" s="22"/>
      <c r="C32" s="22"/>
      <c r="D32" s="22"/>
      <c r="E32" s="22"/>
      <c r="F32" s="22"/>
      <c r="G32" s="22"/>
      <c r="H32" s="22"/>
      <c r="I32" s="22"/>
      <c r="J32" s="22"/>
      <c r="K32" s="22"/>
      <c r="L32" s="22"/>
      <c r="M32" s="22"/>
      <c r="N32" s="22"/>
    </row>
    <row r="33" spans="1:14" ht="18">
      <c r="A33" s="22"/>
      <c r="B33" s="22"/>
      <c r="C33" s="22"/>
      <c r="D33" s="22"/>
      <c r="E33" s="22"/>
      <c r="F33" s="22"/>
      <c r="G33" s="22"/>
      <c r="H33" s="22"/>
      <c r="I33" s="22"/>
      <c r="J33" s="22"/>
      <c r="K33" s="22"/>
      <c r="L33" s="22"/>
      <c r="M33" s="22"/>
      <c r="N33" s="22"/>
    </row>
    <row r="34" spans="1:14" ht="18">
      <c r="A34" s="22"/>
      <c r="B34" s="22"/>
      <c r="C34" s="22"/>
      <c r="D34" s="22"/>
      <c r="E34" s="22"/>
      <c r="F34" s="22"/>
      <c r="G34" s="22"/>
      <c r="H34" s="22"/>
      <c r="I34" s="22"/>
      <c r="J34" s="22"/>
      <c r="K34" s="22"/>
      <c r="L34" s="22"/>
      <c r="M34" s="22"/>
      <c r="N34" s="22"/>
    </row>
    <row r="35" spans="1:14" ht="18">
      <c r="A35" s="22"/>
      <c r="B35" s="22"/>
      <c r="C35" s="22"/>
      <c r="D35" s="22"/>
      <c r="E35" s="22"/>
      <c r="F35" s="22"/>
      <c r="G35" s="22"/>
      <c r="H35" s="22"/>
      <c r="I35" s="22"/>
      <c r="J35" s="22"/>
      <c r="K35" s="22"/>
      <c r="L35" s="22"/>
      <c r="M35" s="22"/>
      <c r="N35" s="22"/>
    </row>
    <row r="36" spans="1:14" ht="18">
      <c r="A36" s="22"/>
      <c r="B36" s="22"/>
      <c r="C36" s="22"/>
      <c r="D36" s="22"/>
      <c r="E36" s="22"/>
      <c r="F36" s="22"/>
      <c r="G36" s="22"/>
      <c r="H36" s="22"/>
      <c r="I36" s="22"/>
      <c r="J36" s="22"/>
      <c r="K36" s="22"/>
      <c r="L36" s="22"/>
      <c r="M36" s="22"/>
      <c r="N36" s="22"/>
    </row>
    <row r="37" spans="1:14" ht="18">
      <c r="A37" s="22"/>
      <c r="B37" s="22"/>
      <c r="C37" s="22"/>
      <c r="D37" s="22"/>
      <c r="E37" s="22"/>
      <c r="F37" s="22"/>
      <c r="G37" s="22"/>
      <c r="H37" s="22"/>
      <c r="I37" s="22"/>
      <c r="J37" s="22"/>
      <c r="K37" s="22"/>
      <c r="L37" s="22"/>
      <c r="M37" s="22"/>
      <c r="N37" s="22"/>
    </row>
    <row r="38" spans="1:14" ht="18">
      <c r="A38" s="22"/>
      <c r="B38" s="22"/>
      <c r="C38" s="22"/>
      <c r="D38" s="22"/>
      <c r="E38" s="22"/>
      <c r="F38" s="22"/>
      <c r="G38" s="22"/>
      <c r="H38" s="22"/>
      <c r="I38" s="22"/>
      <c r="J38" s="22"/>
      <c r="K38" s="22"/>
      <c r="L38" s="22"/>
      <c r="M38" s="22"/>
      <c r="N38" s="22"/>
    </row>
  </sheetData>
  <printOptions horizontalCentered="1" verticalCentered="1"/>
  <pageMargins left="0.75" right="0.75" top="0.85" bottom="0.79" header="0.5" footer="0.5"/>
  <pageSetup scale="85" orientation="landscape" horizont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H22"/>
  <sheetViews>
    <sheetView tabSelected="1" workbookViewId="0">
      <selection activeCell="B8" sqref="B8:H8"/>
    </sheetView>
  </sheetViews>
  <sheetFormatPr defaultRowHeight="12.5"/>
  <cols>
    <col min="1" max="1" width="28.26953125" bestFit="1" customWidth="1"/>
    <col min="5" max="8" width="8.81640625" customWidth="1"/>
  </cols>
  <sheetData>
    <row r="1" spans="1:8" ht="17.5">
      <c r="A1" s="340" t="s">
        <v>187</v>
      </c>
      <c r="B1" s="340"/>
      <c r="C1" s="340"/>
      <c r="D1" s="340"/>
      <c r="E1" s="340"/>
      <c r="F1" s="340"/>
      <c r="G1" s="340"/>
      <c r="H1" s="340"/>
    </row>
    <row r="2" spans="1:8">
      <c r="A2" s="45"/>
      <c r="B2" s="45"/>
      <c r="C2" s="45"/>
      <c r="D2" s="45"/>
      <c r="E2" s="45"/>
      <c r="F2" s="45"/>
      <c r="G2" s="45"/>
      <c r="H2" s="45"/>
    </row>
    <row r="3" spans="1:8" ht="15">
      <c r="A3" s="46" t="s">
        <v>32</v>
      </c>
      <c r="B3" s="45"/>
      <c r="C3" s="45"/>
      <c r="D3" s="45"/>
      <c r="E3" s="45"/>
      <c r="F3" s="45"/>
      <c r="G3" s="45"/>
      <c r="H3" s="45"/>
    </row>
    <row r="4" spans="1:8">
      <c r="A4" s="47" t="s">
        <v>33</v>
      </c>
      <c r="B4" s="341"/>
      <c r="C4" s="341"/>
      <c r="D4" s="341"/>
      <c r="E4" s="341"/>
      <c r="F4" s="341"/>
      <c r="G4" s="341"/>
      <c r="H4" s="341"/>
    </row>
    <row r="5" spans="1:8">
      <c r="A5" s="47" t="s">
        <v>188</v>
      </c>
      <c r="B5" s="341"/>
      <c r="C5" s="341"/>
      <c r="D5" s="341"/>
      <c r="E5" s="341"/>
      <c r="F5" s="341"/>
      <c r="G5" s="341"/>
      <c r="H5" s="341"/>
    </row>
    <row r="6" spans="1:8">
      <c r="A6" s="45"/>
      <c r="B6" s="45"/>
      <c r="C6" s="45"/>
      <c r="D6" s="45"/>
      <c r="E6" s="45"/>
      <c r="F6" s="45"/>
      <c r="G6" s="45"/>
      <c r="H6" s="45"/>
    </row>
    <row r="7" spans="1:8" ht="15">
      <c r="A7" s="46" t="s">
        <v>36</v>
      </c>
      <c r="B7" s="45"/>
      <c r="C7" s="45"/>
      <c r="D7" s="45"/>
      <c r="E7" s="45"/>
      <c r="F7" s="45"/>
      <c r="G7" s="45"/>
      <c r="H7" s="45"/>
    </row>
    <row r="8" spans="1:8">
      <c r="A8" s="47" t="s">
        <v>189</v>
      </c>
      <c r="B8" s="341"/>
      <c r="C8" s="341"/>
      <c r="D8" s="341"/>
      <c r="E8" s="341"/>
      <c r="F8" s="341"/>
      <c r="G8" s="341"/>
      <c r="H8" s="341"/>
    </row>
    <row r="9" spans="1:8">
      <c r="A9" s="47" t="s">
        <v>190</v>
      </c>
      <c r="B9" s="341"/>
      <c r="C9" s="341"/>
      <c r="D9" s="341"/>
      <c r="E9" s="341"/>
      <c r="F9" s="341"/>
      <c r="G9" s="341"/>
      <c r="H9" s="341"/>
    </row>
    <row r="10" spans="1:8">
      <c r="A10" s="47" t="s">
        <v>191</v>
      </c>
      <c r="B10" s="341"/>
      <c r="C10" s="341"/>
      <c r="D10" s="341"/>
      <c r="E10" s="341"/>
      <c r="F10" s="341"/>
      <c r="G10" s="341"/>
      <c r="H10" s="341"/>
    </row>
    <row r="11" spans="1:8">
      <c r="A11" s="47" t="s">
        <v>192</v>
      </c>
      <c r="B11" s="341"/>
      <c r="C11" s="341"/>
      <c r="D11" s="341"/>
      <c r="E11" s="341"/>
      <c r="F11" s="341"/>
      <c r="G11" s="341"/>
      <c r="H11" s="341"/>
    </row>
    <row r="12" spans="1:8">
      <c r="A12" s="47" t="s">
        <v>193</v>
      </c>
      <c r="B12" s="341"/>
      <c r="C12" s="341"/>
      <c r="D12" s="341"/>
      <c r="E12" s="341"/>
      <c r="F12" s="341"/>
      <c r="G12" s="341"/>
      <c r="H12" s="341"/>
    </row>
    <row r="13" spans="1:8">
      <c r="A13" s="47" t="s">
        <v>194</v>
      </c>
      <c r="B13" s="341"/>
      <c r="C13" s="341"/>
      <c r="D13" s="341"/>
      <c r="E13" s="341"/>
      <c r="F13" s="341"/>
      <c r="G13" s="341"/>
      <c r="H13" s="341"/>
    </row>
    <row r="14" spans="1:8">
      <c r="A14" s="47" t="s">
        <v>195</v>
      </c>
      <c r="B14" s="341"/>
      <c r="C14" s="341"/>
      <c r="D14" s="341"/>
      <c r="E14" s="341"/>
      <c r="F14" s="341"/>
      <c r="G14" s="341"/>
      <c r="H14" s="341"/>
    </row>
    <row r="15" spans="1:8">
      <c r="A15" s="47" t="s">
        <v>196</v>
      </c>
      <c r="B15" s="341"/>
      <c r="C15" s="341"/>
      <c r="D15" s="341"/>
      <c r="E15" s="341"/>
      <c r="F15" s="341"/>
      <c r="G15" s="341"/>
      <c r="H15" s="341"/>
    </row>
    <row r="16" spans="1:8">
      <c r="A16" s="47" t="s">
        <v>197</v>
      </c>
      <c r="B16" s="341"/>
      <c r="C16" s="341"/>
      <c r="D16" s="341"/>
      <c r="E16" s="341"/>
      <c r="F16" s="341"/>
      <c r="G16" s="341"/>
      <c r="H16" s="341"/>
    </row>
    <row r="17" spans="1:8">
      <c r="A17" s="47" t="s">
        <v>198</v>
      </c>
      <c r="B17" s="341"/>
      <c r="C17" s="341"/>
      <c r="D17" s="341"/>
      <c r="E17" s="341"/>
      <c r="F17" s="341"/>
      <c r="G17" s="341"/>
      <c r="H17" s="341"/>
    </row>
    <row r="18" spans="1:8">
      <c r="A18" s="47" t="s">
        <v>199</v>
      </c>
      <c r="B18" s="341"/>
      <c r="C18" s="341"/>
      <c r="D18" s="341"/>
      <c r="E18" s="341"/>
      <c r="F18" s="341"/>
      <c r="G18" s="341"/>
      <c r="H18" s="341"/>
    </row>
    <row r="19" spans="1:8">
      <c r="A19" s="47" t="s">
        <v>121</v>
      </c>
      <c r="B19" s="341"/>
      <c r="C19" s="341"/>
      <c r="D19" s="341"/>
      <c r="E19" s="341"/>
      <c r="F19" s="341"/>
      <c r="G19" s="341"/>
      <c r="H19" s="341"/>
    </row>
    <row r="20" spans="1:8">
      <c r="A20" s="47" t="s">
        <v>200</v>
      </c>
      <c r="B20" s="341"/>
      <c r="C20" s="341"/>
      <c r="D20" s="341"/>
      <c r="E20" s="341"/>
      <c r="F20" s="341"/>
      <c r="G20" s="341"/>
      <c r="H20" s="341"/>
    </row>
    <row r="21" spans="1:8">
      <c r="A21" s="47" t="s">
        <v>201</v>
      </c>
      <c r="B21" s="341"/>
      <c r="C21" s="341"/>
      <c r="D21" s="341"/>
      <c r="E21" s="341"/>
      <c r="F21" s="341"/>
      <c r="G21" s="341"/>
      <c r="H21" s="341"/>
    </row>
    <row r="22" spans="1:8">
      <c r="A22" s="47" t="s">
        <v>202</v>
      </c>
      <c r="B22" s="341"/>
      <c r="C22" s="341"/>
      <c r="D22" s="341"/>
      <c r="E22" s="341"/>
      <c r="F22" s="341"/>
      <c r="G22" s="341"/>
      <c r="H22" s="341"/>
    </row>
  </sheetData>
  <mergeCells count="18">
    <mergeCell ref="B21:H21"/>
    <mergeCell ref="B15:H15"/>
    <mergeCell ref="B22:H22"/>
    <mergeCell ref="B17:H17"/>
    <mergeCell ref="B18:H18"/>
    <mergeCell ref="B19:H19"/>
    <mergeCell ref="B20:H20"/>
    <mergeCell ref="B14:H14"/>
    <mergeCell ref="B16:H16"/>
    <mergeCell ref="B9:H9"/>
    <mergeCell ref="B10:H10"/>
    <mergeCell ref="B11:H11"/>
    <mergeCell ref="B12:H12"/>
    <mergeCell ref="A1:H1"/>
    <mergeCell ref="B4:H4"/>
    <mergeCell ref="B5:H5"/>
    <mergeCell ref="B8:H8"/>
    <mergeCell ref="B13:H13"/>
  </mergeCell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pageSetUpPr fitToPage="1"/>
  </sheetPr>
  <dimension ref="A1:J39"/>
  <sheetViews>
    <sheetView showGridLines="0" showZeros="0" workbookViewId="0">
      <selection activeCell="R26" sqref="R26"/>
    </sheetView>
  </sheetViews>
  <sheetFormatPr defaultRowHeight="12.5"/>
  <cols>
    <col min="2" max="2" width="15.7265625" customWidth="1"/>
    <col min="5" max="5" width="5" customWidth="1"/>
    <col min="7" max="7" width="15.26953125" customWidth="1"/>
    <col min="10" max="10" width="36.26953125" customWidth="1"/>
  </cols>
  <sheetData>
    <row r="1" spans="1:10">
      <c r="A1" s="21"/>
      <c r="B1" s="21"/>
      <c r="C1" s="21"/>
      <c r="D1" s="21"/>
      <c r="E1" s="21"/>
      <c r="F1" s="21"/>
      <c r="G1" s="21"/>
      <c r="H1" s="21"/>
      <c r="I1" s="21"/>
      <c r="J1" s="21"/>
    </row>
    <row r="2" spans="1:10" ht="27">
      <c r="A2" s="48" t="s">
        <v>73</v>
      </c>
      <c r="B2" s="48"/>
      <c r="C2" s="48"/>
      <c r="D2" s="48"/>
      <c r="E2" s="48"/>
      <c r="F2" s="48"/>
      <c r="G2" s="48"/>
      <c r="H2" s="48"/>
      <c r="I2" s="48"/>
      <c r="J2" s="21"/>
    </row>
    <row r="3" spans="1:10">
      <c r="A3" s="21"/>
      <c r="B3" s="21"/>
      <c r="C3" s="21"/>
      <c r="D3" s="21"/>
      <c r="E3" s="21"/>
      <c r="F3" s="21"/>
      <c r="G3" s="21"/>
      <c r="H3" s="21"/>
      <c r="I3" s="21"/>
      <c r="J3" s="21"/>
    </row>
    <row r="4" spans="1:10" ht="15">
      <c r="A4" s="74"/>
      <c r="B4" s="50" t="s">
        <v>30</v>
      </c>
      <c r="C4" s="329">
        <f>'Pro-Forma Balance'!C4</f>
        <v>0</v>
      </c>
      <c r="D4" s="296"/>
      <c r="E4" s="296"/>
      <c r="F4" s="296"/>
      <c r="G4" s="50" t="s">
        <v>3</v>
      </c>
      <c r="H4" s="330">
        <f>'Pro-Forma Balance'!H4</f>
        <v>0</v>
      </c>
      <c r="I4" s="296"/>
      <c r="J4" s="21"/>
    </row>
    <row r="5" spans="1:10">
      <c r="A5" s="21"/>
      <c r="B5" s="21"/>
      <c r="C5" s="21"/>
      <c r="D5" s="21"/>
      <c r="E5" s="21"/>
      <c r="F5" s="21"/>
      <c r="G5" s="21"/>
      <c r="H5" s="21"/>
      <c r="I5" s="21"/>
      <c r="J5" s="21"/>
    </row>
    <row r="6" spans="1:10" ht="15">
      <c r="A6" s="21"/>
      <c r="B6" s="50" t="s">
        <v>2</v>
      </c>
      <c r="C6" s="329">
        <f>'Pro-Forma Balance'!C6</f>
        <v>0</v>
      </c>
      <c r="D6" s="296"/>
      <c r="E6" s="296"/>
      <c r="F6" s="296"/>
      <c r="G6" s="296"/>
      <c r="H6" s="296"/>
      <c r="I6" s="296"/>
      <c r="J6" s="21"/>
    </row>
    <row r="7" spans="1:10">
      <c r="A7" s="21"/>
      <c r="B7" s="21"/>
      <c r="C7" s="21"/>
      <c r="D7" s="21"/>
      <c r="E7" s="21"/>
      <c r="F7" s="21"/>
      <c r="G7" s="21"/>
      <c r="H7" s="21"/>
      <c r="I7" s="21"/>
      <c r="J7" s="21"/>
    </row>
    <row r="8" spans="1:10">
      <c r="A8" s="21"/>
      <c r="B8" s="21"/>
      <c r="C8" s="21"/>
      <c r="D8" s="21"/>
      <c r="E8" s="21"/>
      <c r="F8" s="21"/>
      <c r="G8" s="21"/>
      <c r="H8" s="21"/>
      <c r="I8" s="21"/>
      <c r="J8" s="295" t="s">
        <v>284</v>
      </c>
    </row>
    <row r="9" spans="1:10" ht="14">
      <c r="A9" s="100" t="s">
        <v>42</v>
      </c>
      <c r="B9" s="21"/>
      <c r="C9" s="21"/>
      <c r="D9" s="21"/>
      <c r="E9" s="21"/>
      <c r="F9" s="100" t="s">
        <v>74</v>
      </c>
      <c r="G9" s="21"/>
      <c r="H9" s="21"/>
      <c r="I9" s="21"/>
      <c r="J9" s="295" t="s">
        <v>285</v>
      </c>
    </row>
    <row r="10" spans="1:10">
      <c r="A10" s="21"/>
      <c r="B10" s="21"/>
      <c r="C10" s="21"/>
      <c r="D10" s="21"/>
      <c r="E10" s="21"/>
      <c r="F10" s="21"/>
      <c r="G10" s="21"/>
      <c r="H10" s="21"/>
      <c r="I10" s="21"/>
      <c r="J10" s="295" t="s">
        <v>303</v>
      </c>
    </row>
    <row r="11" spans="1:10">
      <c r="A11" s="23" t="s">
        <v>44</v>
      </c>
      <c r="B11" s="21"/>
      <c r="C11" s="21"/>
      <c r="D11" s="21"/>
      <c r="E11" s="21"/>
      <c r="F11" s="23" t="s">
        <v>45</v>
      </c>
      <c r="G11" s="21"/>
      <c r="H11" s="21"/>
      <c r="I11" s="21"/>
      <c r="J11" s="295" t="s">
        <v>304</v>
      </c>
    </row>
    <row r="12" spans="1:10">
      <c r="A12" s="21" t="s">
        <v>75</v>
      </c>
      <c r="B12" s="21"/>
      <c r="C12" s="320"/>
      <c r="D12" s="102"/>
      <c r="E12" s="59"/>
      <c r="F12" s="59" t="s">
        <v>76</v>
      </c>
      <c r="G12" s="59"/>
      <c r="H12" s="320"/>
      <c r="I12" s="103"/>
      <c r="J12" s="295" t="s">
        <v>305</v>
      </c>
    </row>
    <row r="13" spans="1:10">
      <c r="A13" s="21" t="s">
        <v>77</v>
      </c>
      <c r="B13" s="21"/>
      <c r="C13" s="320">
        <v>0</v>
      </c>
      <c r="D13" s="102"/>
      <c r="E13" s="59"/>
      <c r="F13" s="59" t="s">
        <v>78</v>
      </c>
      <c r="G13" s="59"/>
      <c r="H13" s="321">
        <v>0</v>
      </c>
      <c r="I13" s="103"/>
      <c r="J13" s="21"/>
    </row>
    <row r="14" spans="1:10">
      <c r="A14" s="21" t="s">
        <v>79</v>
      </c>
      <c r="B14" s="21"/>
      <c r="C14" s="320">
        <v>0</v>
      </c>
      <c r="D14" s="102"/>
      <c r="E14" s="59"/>
      <c r="F14" s="59" t="s">
        <v>80</v>
      </c>
      <c r="G14" s="59"/>
      <c r="H14" s="320"/>
      <c r="I14" s="103"/>
      <c r="J14" s="21"/>
    </row>
    <row r="15" spans="1:10">
      <c r="A15" s="21" t="s">
        <v>81</v>
      </c>
      <c r="B15" s="21"/>
      <c r="C15" s="320"/>
      <c r="D15" s="102"/>
      <c r="E15" s="59"/>
      <c r="F15" s="59" t="s">
        <v>82</v>
      </c>
      <c r="G15" s="59"/>
      <c r="H15" s="320">
        <v>0</v>
      </c>
      <c r="I15" s="103"/>
      <c r="J15" s="21"/>
    </row>
    <row r="16" spans="1:10">
      <c r="A16" s="21" t="s">
        <v>83</v>
      </c>
      <c r="B16" s="21"/>
      <c r="C16" s="320">
        <v>0</v>
      </c>
      <c r="D16" s="102"/>
      <c r="E16" s="59"/>
      <c r="F16" s="59" t="s">
        <v>84</v>
      </c>
      <c r="G16" s="59"/>
      <c r="H16" s="321"/>
      <c r="I16" s="103"/>
      <c r="J16" s="21"/>
    </row>
    <row r="17" spans="1:10">
      <c r="A17" s="21" t="s">
        <v>53</v>
      </c>
      <c r="B17" s="21"/>
      <c r="C17" s="320"/>
      <c r="D17" s="102"/>
      <c r="E17" s="59"/>
      <c r="F17" s="59"/>
      <c r="G17" s="59"/>
      <c r="H17" s="320"/>
      <c r="I17" s="103"/>
      <c r="J17" s="21"/>
    </row>
    <row r="18" spans="1:10">
      <c r="A18" s="21"/>
      <c r="B18" s="21"/>
      <c r="C18" s="102"/>
      <c r="D18" s="102"/>
      <c r="E18" s="59"/>
      <c r="F18" s="21"/>
      <c r="G18" s="21"/>
      <c r="H18" s="322"/>
      <c r="I18" s="102"/>
      <c r="J18" s="21"/>
    </row>
    <row r="19" spans="1:10">
      <c r="A19" s="106" t="s">
        <v>56</v>
      </c>
      <c r="B19" s="21"/>
      <c r="C19" s="102"/>
      <c r="D19" s="105">
        <f>SUM(C12:C17)</f>
        <v>0</v>
      </c>
      <c r="E19" s="59"/>
      <c r="F19" s="21"/>
      <c r="G19" s="21"/>
      <c r="H19" s="322"/>
      <c r="I19" s="102"/>
      <c r="J19" s="21"/>
    </row>
    <row r="20" spans="1:10">
      <c r="A20" s="21"/>
      <c r="B20" s="21"/>
      <c r="C20" s="102"/>
      <c r="D20" s="102"/>
      <c r="E20" s="59"/>
      <c r="F20" s="21"/>
      <c r="G20" s="21"/>
      <c r="H20" s="102"/>
      <c r="I20" s="102"/>
      <c r="J20" s="21"/>
    </row>
    <row r="21" spans="1:10">
      <c r="A21" s="23" t="s">
        <v>58</v>
      </c>
      <c r="B21" s="21"/>
      <c r="C21" s="102"/>
      <c r="D21" s="102"/>
      <c r="E21" s="59"/>
      <c r="F21" s="104" t="s">
        <v>55</v>
      </c>
      <c r="G21" s="59"/>
      <c r="H21" s="103"/>
      <c r="I21" s="105">
        <f>SUM(H12:H19)</f>
        <v>0</v>
      </c>
      <c r="J21" s="21"/>
    </row>
    <row r="22" spans="1:10">
      <c r="A22" s="21" t="s">
        <v>85</v>
      </c>
      <c r="B22" s="21"/>
      <c r="C22" s="320"/>
      <c r="D22" s="102"/>
      <c r="E22" s="59"/>
      <c r="F22" s="59"/>
      <c r="G22" s="59"/>
      <c r="H22" s="102"/>
      <c r="I22" s="102"/>
      <c r="J22" s="21"/>
    </row>
    <row r="23" spans="1:10">
      <c r="A23" s="21" t="s">
        <v>86</v>
      </c>
      <c r="B23" s="21"/>
      <c r="C23" s="320"/>
      <c r="D23" s="102"/>
      <c r="E23" s="59"/>
      <c r="F23" s="107" t="s">
        <v>57</v>
      </c>
      <c r="G23" s="59"/>
      <c r="H23" s="102"/>
      <c r="I23" s="102"/>
      <c r="J23" s="21"/>
    </row>
    <row r="24" spans="1:10">
      <c r="A24" s="21" t="s">
        <v>81</v>
      </c>
      <c r="B24" s="21"/>
      <c r="C24" s="320">
        <v>0</v>
      </c>
      <c r="D24" s="102"/>
      <c r="E24" s="59"/>
      <c r="F24" s="59" t="s">
        <v>76</v>
      </c>
      <c r="G24" s="59"/>
      <c r="H24" s="320"/>
      <c r="I24" s="102"/>
      <c r="J24" s="21"/>
    </row>
    <row r="25" spans="1:10">
      <c r="A25" s="21" t="s">
        <v>87</v>
      </c>
      <c r="B25" s="21"/>
      <c r="C25" s="320"/>
      <c r="D25" s="102"/>
      <c r="E25" s="59"/>
      <c r="F25" s="59" t="s">
        <v>78</v>
      </c>
      <c r="G25" s="59"/>
      <c r="H25" s="320">
        <v>0</v>
      </c>
      <c r="I25" s="102"/>
      <c r="J25" s="21"/>
    </row>
    <row r="26" spans="1:10">
      <c r="A26" s="21" t="s">
        <v>88</v>
      </c>
      <c r="B26" s="21"/>
      <c r="C26" s="320">
        <v>0</v>
      </c>
      <c r="D26" s="102"/>
      <c r="E26" s="59"/>
      <c r="F26" s="59" t="s">
        <v>80</v>
      </c>
      <c r="G26" s="59"/>
      <c r="H26" s="320">
        <v>0</v>
      </c>
      <c r="I26" s="102"/>
      <c r="J26" s="21"/>
    </row>
    <row r="27" spans="1:10">
      <c r="A27" s="21" t="s">
        <v>89</v>
      </c>
      <c r="B27" s="21"/>
      <c r="C27" s="321">
        <v>0</v>
      </c>
      <c r="D27" s="102"/>
      <c r="E27" s="59"/>
      <c r="F27" s="59" t="s">
        <v>84</v>
      </c>
      <c r="G27" s="59"/>
      <c r="H27" s="321">
        <v>0</v>
      </c>
      <c r="I27" s="102"/>
      <c r="J27" s="21"/>
    </row>
    <row r="28" spans="1:10">
      <c r="A28" s="21"/>
      <c r="B28" s="21"/>
      <c r="C28" s="322"/>
      <c r="D28" s="102"/>
      <c r="E28" s="59"/>
      <c r="F28" s="59" t="s">
        <v>90</v>
      </c>
      <c r="G28" s="59"/>
      <c r="H28" s="322"/>
      <c r="I28" s="102"/>
      <c r="J28" s="21"/>
    </row>
    <row r="29" spans="1:10">
      <c r="A29" s="21"/>
      <c r="B29" s="21"/>
      <c r="C29" s="320"/>
      <c r="D29" s="102"/>
      <c r="E29" s="59"/>
      <c r="F29" s="21"/>
      <c r="G29" s="21"/>
      <c r="H29" s="21"/>
      <c r="I29" s="21"/>
      <c r="J29" s="21"/>
    </row>
    <row r="30" spans="1:10">
      <c r="A30" s="21"/>
      <c r="B30" s="21"/>
      <c r="C30" s="322"/>
      <c r="D30" s="102"/>
      <c r="E30" s="59"/>
      <c r="F30" s="104" t="s">
        <v>66</v>
      </c>
      <c r="G30" s="59"/>
      <c r="H30" s="59"/>
      <c r="I30" s="58">
        <f>SUM(H24:H28)</f>
        <v>0</v>
      </c>
      <c r="J30" s="21"/>
    </row>
    <row r="31" spans="1:10">
      <c r="A31" s="21"/>
      <c r="B31" s="21"/>
      <c r="C31" s="102"/>
      <c r="D31" s="102"/>
      <c r="E31" s="59"/>
      <c r="F31" s="59"/>
      <c r="G31" s="59"/>
      <c r="H31" s="59"/>
      <c r="I31" s="59"/>
      <c r="J31" s="21"/>
    </row>
    <row r="32" spans="1:10">
      <c r="A32" s="106" t="s">
        <v>69</v>
      </c>
      <c r="B32" s="21"/>
      <c r="C32" s="102"/>
      <c r="D32" s="108">
        <f>SUM(C22:C30)</f>
        <v>0</v>
      </c>
      <c r="E32" s="59"/>
      <c r="F32" s="107" t="s">
        <v>68</v>
      </c>
      <c r="G32" s="59"/>
      <c r="H32" s="59"/>
      <c r="I32" s="58">
        <f>+I21+I30</f>
        <v>0</v>
      </c>
      <c r="J32" s="21"/>
    </row>
    <row r="33" spans="1:10">
      <c r="A33" s="21"/>
      <c r="B33" s="21"/>
      <c r="C33" s="102"/>
      <c r="D33" s="102"/>
      <c r="E33" s="21"/>
      <c r="F33" s="59"/>
      <c r="G33" s="59"/>
      <c r="H33" s="59"/>
      <c r="I33" s="59"/>
      <c r="J33" s="21"/>
    </row>
    <row r="34" spans="1:10">
      <c r="A34" s="21"/>
      <c r="B34" s="21"/>
      <c r="C34" s="102"/>
      <c r="D34" s="102"/>
      <c r="E34" s="21"/>
      <c r="F34" s="107" t="s">
        <v>91</v>
      </c>
      <c r="G34" s="59"/>
      <c r="H34" s="59"/>
      <c r="I34" s="58">
        <f>+D36-I32</f>
        <v>0</v>
      </c>
      <c r="J34" s="21"/>
    </row>
    <row r="35" spans="1:10">
      <c r="A35" s="21"/>
      <c r="B35" s="21"/>
      <c r="C35" s="102"/>
      <c r="D35" s="102"/>
      <c r="E35" s="21"/>
      <c r="F35" s="59"/>
      <c r="G35" s="59"/>
      <c r="H35" s="59"/>
      <c r="I35" s="59"/>
      <c r="J35" s="21"/>
    </row>
    <row r="36" spans="1:10" ht="14" thickBot="1">
      <c r="A36" s="44" t="s">
        <v>71</v>
      </c>
      <c r="B36" s="21"/>
      <c r="C36" s="102"/>
      <c r="D36" s="109">
        <f>+D19+D32</f>
        <v>0</v>
      </c>
      <c r="E36" s="21"/>
      <c r="F36" s="110" t="s">
        <v>72</v>
      </c>
      <c r="G36" s="59"/>
      <c r="H36" s="59"/>
      <c r="I36" s="62">
        <f>+I32+I34</f>
        <v>0</v>
      </c>
      <c r="J36" s="21"/>
    </row>
    <row r="37" spans="1:10" ht="13" thickTop="1">
      <c r="A37" s="21"/>
      <c r="B37" s="21"/>
      <c r="C37" s="102"/>
      <c r="D37" s="102"/>
      <c r="E37" s="21"/>
      <c r="F37" s="21"/>
      <c r="G37" s="21"/>
      <c r="H37" s="21"/>
      <c r="I37" s="21"/>
      <c r="J37" s="21"/>
    </row>
    <row r="38" spans="1:10">
      <c r="A38" s="21"/>
      <c r="B38" s="21"/>
      <c r="C38" s="21"/>
      <c r="D38" s="21"/>
      <c r="E38" s="21"/>
      <c r="F38" s="21"/>
      <c r="G38" s="21"/>
      <c r="H38" s="21"/>
      <c r="I38" s="21"/>
      <c r="J38" s="21"/>
    </row>
    <row r="39" spans="1:10">
      <c r="A39" s="21"/>
      <c r="B39" s="21"/>
      <c r="C39" s="21"/>
      <c r="D39" s="21"/>
      <c r="E39" s="21"/>
      <c r="F39" s="21"/>
      <c r="G39" s="21"/>
      <c r="H39" s="21"/>
      <c r="I39" s="21"/>
      <c r="J39" s="21"/>
    </row>
  </sheetData>
  <printOptions horizontalCentered="1"/>
  <pageMargins left="0.75" right="0.75" top="1.5" bottom="1" header="0.5" footer="0.5"/>
  <pageSetup orientation="portrait" horizontalDpi="4294967292"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pageSetUpPr fitToPage="1"/>
  </sheetPr>
  <dimension ref="A1:K381"/>
  <sheetViews>
    <sheetView showGridLines="0" topLeftCell="A62" workbookViewId="0">
      <selection activeCell="H81" sqref="A1:H81"/>
    </sheetView>
  </sheetViews>
  <sheetFormatPr defaultColWidth="11.453125" defaultRowHeight="12.5"/>
  <cols>
    <col min="1" max="1" width="3.7265625" customWidth="1"/>
    <col min="2" max="2" width="15.1796875" customWidth="1"/>
    <col min="3" max="3" width="12.1796875" customWidth="1"/>
    <col min="4" max="4" width="13.7265625" customWidth="1"/>
    <col min="5" max="6" width="11.453125" customWidth="1"/>
    <col min="7" max="7" width="13" customWidth="1"/>
    <col min="11" max="11" width="40.81640625" customWidth="1"/>
  </cols>
  <sheetData>
    <row r="1" spans="1:11" ht="19.5">
      <c r="A1" s="111" t="s">
        <v>92</v>
      </c>
      <c r="B1" s="112"/>
      <c r="C1" s="112"/>
      <c r="D1" s="112"/>
      <c r="E1" s="112"/>
      <c r="F1" s="112"/>
      <c r="G1" s="112"/>
    </row>
    <row r="2" spans="1:11">
      <c r="A2" s="21"/>
      <c r="B2" s="21" t="s">
        <v>93</v>
      </c>
      <c r="C2" s="21"/>
      <c r="D2" s="21"/>
      <c r="E2" s="21"/>
      <c r="F2" s="21"/>
      <c r="G2" s="21"/>
    </row>
    <row r="3" spans="1:11">
      <c r="A3" s="21"/>
      <c r="B3" s="21" t="s">
        <v>94</v>
      </c>
      <c r="C3" s="21"/>
      <c r="D3" s="21"/>
      <c r="E3" s="21"/>
      <c r="F3" s="21"/>
      <c r="G3" s="21"/>
    </row>
    <row r="4" spans="1:11">
      <c r="A4" s="21"/>
      <c r="B4" s="21" t="s">
        <v>95</v>
      </c>
      <c r="C4" s="21"/>
      <c r="D4" s="21"/>
      <c r="E4" s="21"/>
      <c r="F4" s="21"/>
      <c r="G4" s="21"/>
    </row>
    <row r="5" spans="1:11" s="16" customFormat="1" ht="18.649999999999999" customHeight="1">
      <c r="A5" s="111" t="s">
        <v>96</v>
      </c>
      <c r="B5" s="113"/>
      <c r="C5" s="113"/>
      <c r="D5" s="114"/>
      <c r="E5" s="114"/>
      <c r="F5" s="114"/>
      <c r="G5" s="114"/>
      <c r="I5" s="17"/>
      <c r="K5" s="331" t="s">
        <v>322</v>
      </c>
    </row>
    <row r="6" spans="1:11" ht="13.9" customHeight="1">
      <c r="A6" s="115" t="s">
        <v>97</v>
      </c>
      <c r="B6" s="116"/>
      <c r="C6" s="117"/>
      <c r="D6" s="21"/>
      <c r="E6" s="115" t="s">
        <v>98</v>
      </c>
      <c r="F6" s="52"/>
      <c r="G6" s="52"/>
      <c r="K6" s="331" t="s">
        <v>323</v>
      </c>
    </row>
    <row r="7" spans="1:11" ht="16.149999999999999" customHeight="1">
      <c r="A7" s="21"/>
      <c r="B7" s="118" t="s">
        <v>99</v>
      </c>
      <c r="C7" s="276">
        <v>215000</v>
      </c>
      <c r="D7" s="21">
        <v>43504</v>
      </c>
      <c r="E7" s="21"/>
      <c r="F7" s="118" t="s">
        <v>100</v>
      </c>
      <c r="G7" s="119"/>
      <c r="I7" s="12"/>
      <c r="K7" s="331" t="s">
        <v>324</v>
      </c>
    </row>
    <row r="8" spans="1:11">
      <c r="A8" s="21"/>
      <c r="B8" s="118" t="s">
        <v>101</v>
      </c>
      <c r="C8" s="277">
        <v>2.5000000000000001E-2</v>
      </c>
      <c r="D8" s="21"/>
      <c r="E8" s="21"/>
      <c r="F8" s="118" t="s">
        <v>102</v>
      </c>
      <c r="G8" s="120">
        <v>1</v>
      </c>
      <c r="I8" s="12"/>
    </row>
    <row r="9" spans="1:11">
      <c r="A9" s="21"/>
      <c r="B9" s="118" t="s">
        <v>103</v>
      </c>
      <c r="C9" s="278">
        <v>5</v>
      </c>
      <c r="D9" s="21"/>
      <c r="E9" s="21"/>
      <c r="F9" s="21"/>
      <c r="G9" s="21"/>
      <c r="I9" s="12"/>
    </row>
    <row r="10" spans="1:11">
      <c r="A10" s="21"/>
      <c r="B10" s="118" t="s">
        <v>104</v>
      </c>
      <c r="C10" s="278">
        <v>12</v>
      </c>
      <c r="D10" s="21"/>
      <c r="E10" s="21"/>
      <c r="F10" s="21"/>
      <c r="G10" s="21"/>
    </row>
    <row r="11" spans="1:11">
      <c r="A11" s="21"/>
      <c r="B11" s="118" t="s">
        <v>105</v>
      </c>
      <c r="C11" s="279">
        <v>44501</v>
      </c>
      <c r="D11" s="21"/>
      <c r="E11" s="21"/>
      <c r="F11" s="21"/>
      <c r="G11" s="21"/>
    </row>
    <row r="12" spans="1:11">
      <c r="A12" s="115" t="s">
        <v>106</v>
      </c>
      <c r="B12" s="52"/>
      <c r="C12" s="52"/>
      <c r="D12" s="52"/>
      <c r="E12" s="52"/>
      <c r="F12" s="52"/>
      <c r="G12" s="52"/>
    </row>
    <row r="13" spans="1:11">
      <c r="A13" s="21"/>
      <c r="B13" s="118" t="s">
        <v>107</v>
      </c>
      <c r="C13" s="275"/>
      <c r="D13" s="106" t="s">
        <v>108</v>
      </c>
      <c r="E13" s="21"/>
      <c r="F13" s="21"/>
      <c r="G13" s="21"/>
    </row>
    <row r="14" spans="1:11">
      <c r="A14" s="21"/>
      <c r="B14" s="118" t="s">
        <v>109</v>
      </c>
      <c r="C14" s="121">
        <f>PMT(Periodic_rate,Total_payments,-Loan_amount)</f>
        <v>3815.6827451782592</v>
      </c>
      <c r="D14" s="106" t="s">
        <v>110</v>
      </c>
      <c r="E14" s="21"/>
      <c r="F14" s="21"/>
      <c r="G14" s="21"/>
    </row>
    <row r="15" spans="1:11">
      <c r="A15" s="115" t="s">
        <v>111</v>
      </c>
      <c r="B15" s="52"/>
      <c r="C15" s="52"/>
      <c r="D15" s="52"/>
      <c r="E15" s="52"/>
      <c r="F15" s="52"/>
      <c r="G15" s="52"/>
    </row>
    <row r="16" spans="1:11">
      <c r="A16" s="21"/>
      <c r="B16" s="118" t="s">
        <v>112</v>
      </c>
      <c r="C16" s="122">
        <f>IF(Entered_payment=0,Calculated_payment,Entered_payment)</f>
        <v>3815.6827451782592</v>
      </c>
      <c r="D16" s="21"/>
      <c r="E16" s="21"/>
      <c r="F16" s="118" t="str">
        <f>"Beginning balance at payment "&amp;TEXT(First_payment_no,"0")&amp;":"</f>
        <v>Beginning balance at payment 1:</v>
      </c>
      <c r="G16" s="123">
        <f>FV(Annual_interest_rate/Payments_per_year,First_payment_no-1,Pmt_to_use,-Loan_amount)</f>
        <v>215000</v>
      </c>
      <c r="J16" s="13"/>
    </row>
    <row r="17" spans="1:11">
      <c r="A17" s="21"/>
      <c r="B17" s="118" t="s">
        <v>113</v>
      </c>
      <c r="C17" s="54">
        <f>IF(G7=0,IF(G8=0,1,G8),1+C10*(YEAR(G7)-YEAR(C11))+INT(C10*(MONTH(G7)-MONTH(C11))/12)+IF(DAY(G7)&gt;DAY(C11),1))</f>
        <v>1</v>
      </c>
      <c r="D17" s="21"/>
      <c r="E17" s="21"/>
      <c r="F17" s="118" t="str">
        <f>"Cumulative interest prior to payment "&amp;TEXT(First_payment_no,"0")&amp;":"</f>
        <v>Cumulative interest prior to payment 1:</v>
      </c>
      <c r="G17" s="124">
        <f>Pmt_to_use*(First_payment_no-1)-(Loan_amount-Table_beg_bal)</f>
        <v>0</v>
      </c>
      <c r="H17" s="1"/>
    </row>
    <row r="18" spans="1:11" s="16" customFormat="1" ht="20.5">
      <c r="A18" s="125" t="s">
        <v>114</v>
      </c>
      <c r="B18" s="114"/>
      <c r="C18" s="114"/>
      <c r="D18" s="114"/>
      <c r="E18" s="114"/>
      <c r="F18" s="114"/>
      <c r="G18" s="114"/>
    </row>
    <row r="19" spans="1:11">
      <c r="A19" s="21"/>
      <c r="B19" s="21"/>
      <c r="C19" s="21"/>
      <c r="D19" s="21"/>
      <c r="E19" s="21"/>
      <c r="F19" s="21"/>
      <c r="G19" s="21"/>
    </row>
    <row r="20" spans="1:11">
      <c r="A20" s="126"/>
      <c r="B20" s="126" t="s">
        <v>115</v>
      </c>
      <c r="C20" s="126" t="s">
        <v>116</v>
      </c>
      <c r="D20" s="126"/>
      <c r="E20" s="126"/>
      <c r="F20" s="126" t="s">
        <v>117</v>
      </c>
      <c r="G20" s="126" t="s">
        <v>118</v>
      </c>
    </row>
    <row r="21" spans="1:11">
      <c r="A21" s="127" t="s">
        <v>119</v>
      </c>
      <c r="B21" s="127" t="s">
        <v>3</v>
      </c>
      <c r="C21" s="127" t="s">
        <v>120</v>
      </c>
      <c r="D21" s="127" t="s">
        <v>121</v>
      </c>
      <c r="E21" s="127" t="s">
        <v>122</v>
      </c>
      <c r="F21" s="127" t="s">
        <v>120</v>
      </c>
      <c r="G21" s="127" t="s">
        <v>121</v>
      </c>
    </row>
    <row r="22" spans="1:11">
      <c r="A22" s="128">
        <f>IF(First_payment_no&lt;Total_payments,First_payment_no,"")</f>
        <v>1</v>
      </c>
      <c r="B22" s="129">
        <f t="shared" ref="B22:B85" si="0">Show.Date</f>
        <v>44501</v>
      </c>
      <c r="C22" s="130">
        <f>IF(A22&lt;&gt;"",IF(Table_beg_bal&lt;0,0,Table_beg_bal),"")</f>
        <v>215000</v>
      </c>
      <c r="D22" s="130">
        <f t="shared" ref="D22:D85" si="1">Interest</f>
        <v>447.91666666666669</v>
      </c>
      <c r="E22" s="130">
        <f>Principal</f>
        <v>3367.7660785115927</v>
      </c>
      <c r="F22" s="130">
        <f t="shared" ref="F22:F85" si="2">Ending.Balance</f>
        <v>211632.2339214884</v>
      </c>
      <c r="G22" s="130">
        <f>IF(A22&lt;&gt;"",D22+Table_prior_interest,"")</f>
        <v>447.91666666666669</v>
      </c>
      <c r="I22" s="12"/>
      <c r="K22" s="2"/>
    </row>
    <row r="23" spans="1:11">
      <c r="A23" s="131">
        <f t="shared" ref="A23:A86" si="3">payment.Num</f>
        <v>2</v>
      </c>
      <c r="B23" s="132">
        <f t="shared" si="0"/>
        <v>44531</v>
      </c>
      <c r="C23" s="133">
        <f t="shared" ref="C23:C86" si="4">Beg.Bal</f>
        <v>211632.2339214884</v>
      </c>
      <c r="D23" s="133">
        <f t="shared" si="1"/>
        <v>440.90048733643414</v>
      </c>
      <c r="E23" s="133">
        <f>Principal</f>
        <v>3374.782257841825</v>
      </c>
      <c r="F23" s="133">
        <f t="shared" si="2"/>
        <v>208257.45166364659</v>
      </c>
      <c r="G23" s="133">
        <f t="shared" ref="G23:G86" si="5">Cum.Interest</f>
        <v>888.81715400310077</v>
      </c>
    </row>
    <row r="24" spans="1:11">
      <c r="A24" s="134">
        <f t="shared" si="3"/>
        <v>3</v>
      </c>
      <c r="B24" s="135">
        <f t="shared" si="0"/>
        <v>44562</v>
      </c>
      <c r="C24" s="136">
        <f t="shared" si="4"/>
        <v>208257.45166364659</v>
      </c>
      <c r="D24" s="136">
        <f t="shared" si="1"/>
        <v>433.86969096593037</v>
      </c>
      <c r="E24" s="136">
        <f>Principal</f>
        <v>3381.813054212329</v>
      </c>
      <c r="F24" s="136">
        <f t="shared" si="2"/>
        <v>204875.63860943425</v>
      </c>
      <c r="G24" s="136">
        <f t="shared" si="5"/>
        <v>1322.6868449690312</v>
      </c>
      <c r="J24" s="12"/>
    </row>
    <row r="25" spans="1:11">
      <c r="A25" s="128">
        <f t="shared" si="3"/>
        <v>4</v>
      </c>
      <c r="B25" s="129">
        <f t="shared" si="0"/>
        <v>44593</v>
      </c>
      <c r="C25" s="130">
        <f t="shared" si="4"/>
        <v>204875.63860943425</v>
      </c>
      <c r="D25" s="130">
        <f t="shared" si="1"/>
        <v>426.82424710298801</v>
      </c>
      <c r="E25" s="130">
        <f>Principal</f>
        <v>3388.8584980752712</v>
      </c>
      <c r="F25" s="130">
        <f t="shared" si="2"/>
        <v>201486.78011135897</v>
      </c>
      <c r="G25" s="130">
        <f t="shared" si="5"/>
        <v>1749.5110920720192</v>
      </c>
    </row>
    <row r="26" spans="1:11">
      <c r="A26" s="131">
        <f t="shared" si="3"/>
        <v>5</v>
      </c>
      <c r="B26" s="132">
        <f t="shared" si="0"/>
        <v>44621</v>
      </c>
      <c r="C26" s="133">
        <f t="shared" si="4"/>
        <v>201486.78011135897</v>
      </c>
      <c r="D26" s="133">
        <f t="shared" si="1"/>
        <v>419.76412523199787</v>
      </c>
      <c r="E26" s="133">
        <f t="shared" ref="E26:E40" si="6">Principal</f>
        <v>3395.9186199462615</v>
      </c>
      <c r="F26" s="133">
        <f t="shared" si="2"/>
        <v>198090.86149141271</v>
      </c>
      <c r="G26" s="133">
        <f t="shared" si="5"/>
        <v>2169.2752173040171</v>
      </c>
    </row>
    <row r="27" spans="1:11">
      <c r="A27" s="134">
        <f t="shared" si="3"/>
        <v>6</v>
      </c>
      <c r="B27" s="135">
        <f t="shared" si="0"/>
        <v>44652</v>
      </c>
      <c r="C27" s="136">
        <f t="shared" si="4"/>
        <v>198090.86149141271</v>
      </c>
      <c r="D27" s="136">
        <f t="shared" si="1"/>
        <v>412.68929477377645</v>
      </c>
      <c r="E27" s="136">
        <f t="shared" si="6"/>
        <v>3402.9934504044827</v>
      </c>
      <c r="F27" s="136">
        <f t="shared" si="2"/>
        <v>194687.86804100822</v>
      </c>
      <c r="G27" s="136">
        <f t="shared" si="5"/>
        <v>2581.9645120777936</v>
      </c>
    </row>
    <row r="28" spans="1:11">
      <c r="A28" s="128">
        <f t="shared" si="3"/>
        <v>7</v>
      </c>
      <c r="B28" s="129">
        <f t="shared" si="0"/>
        <v>44682</v>
      </c>
      <c r="C28" s="130">
        <f t="shared" si="4"/>
        <v>194687.86804100822</v>
      </c>
      <c r="D28" s="130">
        <f t="shared" si="1"/>
        <v>405.59972508543376</v>
      </c>
      <c r="E28" s="130">
        <f t="shared" si="6"/>
        <v>3410.0830200928253</v>
      </c>
      <c r="F28" s="130">
        <f t="shared" si="2"/>
        <v>191277.78502091538</v>
      </c>
      <c r="G28" s="130">
        <f t="shared" si="5"/>
        <v>2987.5642371632275</v>
      </c>
    </row>
    <row r="29" spans="1:11">
      <c r="A29" s="131">
        <f t="shared" si="3"/>
        <v>8</v>
      </c>
      <c r="B29" s="132">
        <f t="shared" si="0"/>
        <v>44713</v>
      </c>
      <c r="C29" s="133">
        <f t="shared" si="4"/>
        <v>191277.78502091538</v>
      </c>
      <c r="D29" s="133">
        <f t="shared" si="1"/>
        <v>398.49538546024036</v>
      </c>
      <c r="E29" s="133">
        <f t="shared" si="6"/>
        <v>3417.1873597180188</v>
      </c>
      <c r="F29" s="133">
        <f t="shared" si="2"/>
        <v>187860.59766119736</v>
      </c>
      <c r="G29" s="133">
        <f t="shared" si="5"/>
        <v>3386.0596226234679</v>
      </c>
    </row>
    <row r="30" spans="1:11">
      <c r="A30" s="134">
        <f t="shared" si="3"/>
        <v>9</v>
      </c>
      <c r="B30" s="135">
        <f t="shared" si="0"/>
        <v>44743</v>
      </c>
      <c r="C30" s="136">
        <f t="shared" si="4"/>
        <v>187860.59766119736</v>
      </c>
      <c r="D30" s="136">
        <f t="shared" si="1"/>
        <v>391.37624512749449</v>
      </c>
      <c r="E30" s="136">
        <f t="shared" si="6"/>
        <v>3424.306500050765</v>
      </c>
      <c r="F30" s="136">
        <f t="shared" si="2"/>
        <v>184436.2911611466</v>
      </c>
      <c r="G30" s="136">
        <f t="shared" si="5"/>
        <v>3777.4358677509626</v>
      </c>
    </row>
    <row r="31" spans="1:11">
      <c r="A31" s="128">
        <f t="shared" si="3"/>
        <v>10</v>
      </c>
      <c r="B31" s="129">
        <f t="shared" si="0"/>
        <v>44774</v>
      </c>
      <c r="C31" s="130">
        <f t="shared" si="4"/>
        <v>184436.2911611466</v>
      </c>
      <c r="D31" s="130">
        <f t="shared" si="1"/>
        <v>384.24227325238871</v>
      </c>
      <c r="E31" s="130">
        <f t="shared" si="6"/>
        <v>3431.4404719258705</v>
      </c>
      <c r="F31" s="130">
        <f t="shared" si="2"/>
        <v>181004.85068922074</v>
      </c>
      <c r="G31" s="130">
        <f t="shared" si="5"/>
        <v>4161.6781410033509</v>
      </c>
    </row>
    <row r="32" spans="1:11">
      <c r="A32" s="131">
        <f t="shared" si="3"/>
        <v>11</v>
      </c>
      <c r="B32" s="132">
        <f t="shared" si="0"/>
        <v>44805</v>
      </c>
      <c r="C32" s="133">
        <f t="shared" si="4"/>
        <v>181004.85068922074</v>
      </c>
      <c r="D32" s="133">
        <f t="shared" si="1"/>
        <v>377.09343893587652</v>
      </c>
      <c r="E32" s="133">
        <f t="shared" si="6"/>
        <v>3438.5893062423829</v>
      </c>
      <c r="F32" s="133">
        <f t="shared" si="2"/>
        <v>177566.26138297835</v>
      </c>
      <c r="G32" s="133">
        <f t="shared" si="5"/>
        <v>4538.7715799392272</v>
      </c>
    </row>
    <row r="33" spans="1:7">
      <c r="A33" s="134">
        <f t="shared" si="3"/>
        <v>12</v>
      </c>
      <c r="B33" s="135">
        <f t="shared" si="0"/>
        <v>44835</v>
      </c>
      <c r="C33" s="136">
        <f t="shared" si="4"/>
        <v>177566.26138297835</v>
      </c>
      <c r="D33" s="136">
        <f t="shared" si="1"/>
        <v>369.9297112145382</v>
      </c>
      <c r="E33" s="136">
        <f t="shared" si="6"/>
        <v>3445.753033963721</v>
      </c>
      <c r="F33" s="136">
        <f t="shared" si="2"/>
        <v>174120.50834901462</v>
      </c>
      <c r="G33" s="136">
        <f t="shared" si="5"/>
        <v>4908.7012911537659</v>
      </c>
    </row>
    <row r="34" spans="1:7">
      <c r="A34" s="128">
        <f t="shared" si="3"/>
        <v>13</v>
      </c>
      <c r="B34" s="129">
        <f t="shared" si="0"/>
        <v>44866</v>
      </c>
      <c r="C34" s="130">
        <f t="shared" si="4"/>
        <v>174120.50834901462</v>
      </c>
      <c r="D34" s="130">
        <f t="shared" si="1"/>
        <v>362.75105906044712</v>
      </c>
      <c r="E34" s="130">
        <f t="shared" si="6"/>
        <v>3452.9316861178122</v>
      </c>
      <c r="F34" s="130">
        <f t="shared" si="2"/>
        <v>170667.57666289681</v>
      </c>
      <c r="G34" s="130">
        <f t="shared" si="5"/>
        <v>5271.4523502142129</v>
      </c>
    </row>
    <row r="35" spans="1:7">
      <c r="A35" s="131">
        <f t="shared" si="3"/>
        <v>14</v>
      </c>
      <c r="B35" s="132">
        <f t="shared" si="0"/>
        <v>44896</v>
      </c>
      <c r="C35" s="133">
        <f t="shared" si="4"/>
        <v>170667.57666289681</v>
      </c>
      <c r="D35" s="133">
        <f t="shared" si="1"/>
        <v>355.55745138103504</v>
      </c>
      <c r="E35" s="133">
        <f t="shared" si="6"/>
        <v>3460.125293797224</v>
      </c>
      <c r="F35" s="133">
        <f t="shared" si="2"/>
        <v>167207.45136909958</v>
      </c>
      <c r="G35" s="133">
        <f t="shared" si="5"/>
        <v>5627.0098015952481</v>
      </c>
    </row>
    <row r="36" spans="1:7">
      <c r="A36" s="134">
        <f t="shared" si="3"/>
        <v>15</v>
      </c>
      <c r="B36" s="135">
        <f t="shared" si="0"/>
        <v>44927</v>
      </c>
      <c r="C36" s="136">
        <f t="shared" si="4"/>
        <v>167207.45136909958</v>
      </c>
      <c r="D36" s="136">
        <f t="shared" si="1"/>
        <v>348.34885701895746</v>
      </c>
      <c r="E36" s="136">
        <f t="shared" si="6"/>
        <v>3467.3338881593018</v>
      </c>
      <c r="F36" s="136">
        <f t="shared" si="2"/>
        <v>163740.11748094027</v>
      </c>
      <c r="G36" s="136">
        <f t="shared" si="5"/>
        <v>5975.3586586142055</v>
      </c>
    </row>
    <row r="37" spans="1:7">
      <c r="A37" s="128">
        <f t="shared" si="3"/>
        <v>16</v>
      </c>
      <c r="B37" s="129">
        <f t="shared" si="0"/>
        <v>44958</v>
      </c>
      <c r="C37" s="130">
        <f t="shared" si="4"/>
        <v>163740.11748094027</v>
      </c>
      <c r="D37" s="130">
        <f t="shared" si="1"/>
        <v>341.12524475195892</v>
      </c>
      <c r="E37" s="130">
        <f t="shared" si="6"/>
        <v>3474.5575004263001</v>
      </c>
      <c r="F37" s="130">
        <f t="shared" si="2"/>
        <v>160265.55998051396</v>
      </c>
      <c r="G37" s="130">
        <f t="shared" si="5"/>
        <v>6316.4839033661647</v>
      </c>
    </row>
    <row r="38" spans="1:7">
      <c r="A38" s="131">
        <f t="shared" si="3"/>
        <v>17</v>
      </c>
      <c r="B38" s="132">
        <f t="shared" si="0"/>
        <v>44986</v>
      </c>
      <c r="C38" s="133">
        <f t="shared" si="4"/>
        <v>160265.55998051396</v>
      </c>
      <c r="D38" s="133">
        <f t="shared" si="1"/>
        <v>333.88658329273744</v>
      </c>
      <c r="E38" s="133">
        <f t="shared" si="6"/>
        <v>3481.7961618855215</v>
      </c>
      <c r="F38" s="133">
        <f t="shared" si="2"/>
        <v>156783.76381862845</v>
      </c>
      <c r="G38" s="133">
        <f t="shared" si="5"/>
        <v>6650.3704866589023</v>
      </c>
    </row>
    <row r="39" spans="1:7">
      <c r="A39" s="134">
        <f t="shared" si="3"/>
        <v>18</v>
      </c>
      <c r="B39" s="135">
        <f t="shared" si="0"/>
        <v>45017</v>
      </c>
      <c r="C39" s="136">
        <f t="shared" si="4"/>
        <v>156783.76381862845</v>
      </c>
      <c r="D39" s="136">
        <f t="shared" si="1"/>
        <v>326.63284128880923</v>
      </c>
      <c r="E39" s="136">
        <f t="shared" si="6"/>
        <v>3489.04990388945</v>
      </c>
      <c r="F39" s="136">
        <f t="shared" si="2"/>
        <v>153294.713914739</v>
      </c>
      <c r="G39" s="136">
        <f t="shared" si="5"/>
        <v>6977.003327947712</v>
      </c>
    </row>
    <row r="40" spans="1:7">
      <c r="A40" s="131">
        <f t="shared" si="3"/>
        <v>19</v>
      </c>
      <c r="B40" s="132">
        <f t="shared" si="0"/>
        <v>45047</v>
      </c>
      <c r="C40" s="133">
        <f t="shared" si="4"/>
        <v>153294.713914739</v>
      </c>
      <c r="D40" s="133">
        <f t="shared" si="1"/>
        <v>319.36398732237291</v>
      </c>
      <c r="E40" s="130">
        <f t="shared" si="6"/>
        <v>3496.3187578558864</v>
      </c>
      <c r="F40" s="133">
        <f t="shared" si="2"/>
        <v>149798.39515688311</v>
      </c>
      <c r="G40" s="133">
        <f t="shared" si="5"/>
        <v>7296.3673152700849</v>
      </c>
    </row>
    <row r="41" spans="1:7">
      <c r="A41" s="131">
        <f t="shared" si="3"/>
        <v>20</v>
      </c>
      <c r="B41" s="132">
        <f t="shared" si="0"/>
        <v>45078</v>
      </c>
      <c r="C41" s="133">
        <f t="shared" si="4"/>
        <v>149798.39515688311</v>
      </c>
      <c r="D41" s="133">
        <f t="shared" si="1"/>
        <v>312.07998991017314</v>
      </c>
      <c r="E41" s="133">
        <f t="shared" ref="E41:E56" si="7">Principal</f>
        <v>3503.6027552680862</v>
      </c>
      <c r="F41" s="133">
        <f t="shared" si="2"/>
        <v>146294.79240161504</v>
      </c>
      <c r="G41" s="133">
        <f t="shared" si="5"/>
        <v>7608.4473051802579</v>
      </c>
    </row>
    <row r="42" spans="1:7">
      <c r="A42" s="134">
        <f t="shared" si="3"/>
        <v>21</v>
      </c>
      <c r="B42" s="135">
        <f t="shared" si="0"/>
        <v>45108</v>
      </c>
      <c r="C42" s="136">
        <f t="shared" si="4"/>
        <v>146294.79240161504</v>
      </c>
      <c r="D42" s="136">
        <f t="shared" si="1"/>
        <v>304.78081750336463</v>
      </c>
      <c r="E42" s="136">
        <f t="shared" si="7"/>
        <v>3510.9019276748945</v>
      </c>
      <c r="F42" s="136">
        <f t="shared" si="2"/>
        <v>142783.89047394015</v>
      </c>
      <c r="G42" s="136">
        <f t="shared" si="5"/>
        <v>7913.2281226836221</v>
      </c>
    </row>
    <row r="43" spans="1:7">
      <c r="A43" s="131">
        <f t="shared" si="3"/>
        <v>22</v>
      </c>
      <c r="B43" s="132">
        <f t="shared" si="0"/>
        <v>45139</v>
      </c>
      <c r="C43" s="133">
        <f t="shared" si="4"/>
        <v>142783.89047394015</v>
      </c>
      <c r="D43" s="133">
        <f t="shared" si="1"/>
        <v>297.46643848737529</v>
      </c>
      <c r="E43" s="130">
        <f t="shared" si="7"/>
        <v>3518.2163066908838</v>
      </c>
      <c r="F43" s="133">
        <f t="shared" si="2"/>
        <v>139265.67416724926</v>
      </c>
      <c r="G43" s="133">
        <f t="shared" si="5"/>
        <v>8210.694561170998</v>
      </c>
    </row>
    <row r="44" spans="1:7">
      <c r="A44" s="131">
        <f t="shared" si="3"/>
        <v>23</v>
      </c>
      <c r="B44" s="132">
        <f t="shared" si="0"/>
        <v>45170</v>
      </c>
      <c r="C44" s="133">
        <f t="shared" si="4"/>
        <v>139265.67416724926</v>
      </c>
      <c r="D44" s="133">
        <f t="shared" si="1"/>
        <v>290.13682118176928</v>
      </c>
      <c r="E44" s="133">
        <f t="shared" si="7"/>
        <v>3525.5459239964898</v>
      </c>
      <c r="F44" s="133">
        <f t="shared" si="2"/>
        <v>135740.12824325278</v>
      </c>
      <c r="G44" s="133">
        <f t="shared" si="5"/>
        <v>8500.8313823527678</v>
      </c>
    </row>
    <row r="45" spans="1:7">
      <c r="A45" s="134">
        <f t="shared" si="3"/>
        <v>24</v>
      </c>
      <c r="B45" s="135">
        <f t="shared" si="0"/>
        <v>45200</v>
      </c>
      <c r="C45" s="136">
        <f t="shared" si="4"/>
        <v>135740.12824325278</v>
      </c>
      <c r="D45" s="136">
        <f t="shared" si="1"/>
        <v>282.79193384010995</v>
      </c>
      <c r="E45" s="136">
        <f t="shared" si="7"/>
        <v>3532.8908113381494</v>
      </c>
      <c r="F45" s="136">
        <f t="shared" si="2"/>
        <v>132207.23743191463</v>
      </c>
      <c r="G45" s="136">
        <f t="shared" si="5"/>
        <v>8783.6233161928776</v>
      </c>
    </row>
    <row r="46" spans="1:7">
      <c r="A46" s="128">
        <f t="shared" si="3"/>
        <v>25</v>
      </c>
      <c r="B46" s="129">
        <f t="shared" si="0"/>
        <v>45231</v>
      </c>
      <c r="C46" s="130">
        <f t="shared" si="4"/>
        <v>132207.23743191463</v>
      </c>
      <c r="D46" s="130">
        <f t="shared" si="1"/>
        <v>275.43174464982212</v>
      </c>
      <c r="E46" s="130">
        <f t="shared" si="7"/>
        <v>3540.2510005284371</v>
      </c>
      <c r="F46" s="130">
        <f t="shared" si="2"/>
        <v>128666.98643138619</v>
      </c>
      <c r="G46" s="130">
        <f t="shared" si="5"/>
        <v>9059.0550608427002</v>
      </c>
    </row>
    <row r="47" spans="1:7">
      <c r="A47" s="131">
        <f t="shared" si="3"/>
        <v>26</v>
      </c>
      <c r="B47" s="132">
        <f t="shared" si="0"/>
        <v>45261</v>
      </c>
      <c r="C47" s="133">
        <f t="shared" si="4"/>
        <v>128666.98643138619</v>
      </c>
      <c r="D47" s="133">
        <f t="shared" si="1"/>
        <v>268.05622173205455</v>
      </c>
      <c r="E47" s="133">
        <f t="shared" si="7"/>
        <v>3547.6265234462048</v>
      </c>
      <c r="F47" s="133">
        <f t="shared" si="2"/>
        <v>125119.35990793999</v>
      </c>
      <c r="G47" s="133">
        <f t="shared" si="5"/>
        <v>9327.111282574755</v>
      </c>
    </row>
    <row r="48" spans="1:7">
      <c r="A48" s="134">
        <f t="shared" si="3"/>
        <v>27</v>
      </c>
      <c r="B48" s="135">
        <f t="shared" si="0"/>
        <v>45292</v>
      </c>
      <c r="C48" s="136">
        <f t="shared" si="4"/>
        <v>125119.35990793999</v>
      </c>
      <c r="D48" s="136">
        <f t="shared" si="1"/>
        <v>260.66533314154162</v>
      </c>
      <c r="E48" s="136">
        <f t="shared" si="7"/>
        <v>3555.0174120367174</v>
      </c>
      <c r="F48" s="136">
        <f t="shared" si="2"/>
        <v>121564.34249590327</v>
      </c>
      <c r="G48" s="136">
        <f t="shared" si="5"/>
        <v>9587.7766157162969</v>
      </c>
    </row>
    <row r="49" spans="1:7">
      <c r="A49" s="128">
        <f t="shared" si="3"/>
        <v>28</v>
      </c>
      <c r="B49" s="129">
        <f t="shared" si="0"/>
        <v>45323</v>
      </c>
      <c r="C49" s="130">
        <f t="shared" si="4"/>
        <v>121564.34249590327</v>
      </c>
      <c r="D49" s="130">
        <f t="shared" si="1"/>
        <v>253.25904686646516</v>
      </c>
      <c r="E49" s="130">
        <f t="shared" si="7"/>
        <v>3562.4236983117939</v>
      </c>
      <c r="F49" s="130">
        <f t="shared" si="2"/>
        <v>118001.91879759148</v>
      </c>
      <c r="G49" s="130">
        <f t="shared" si="5"/>
        <v>9841.0356625827626</v>
      </c>
    </row>
    <row r="50" spans="1:7">
      <c r="A50" s="131">
        <f t="shared" si="3"/>
        <v>29</v>
      </c>
      <c r="B50" s="132">
        <f t="shared" si="0"/>
        <v>45352</v>
      </c>
      <c r="C50" s="133">
        <f t="shared" si="4"/>
        <v>118001.91879759148</v>
      </c>
      <c r="D50" s="133">
        <f t="shared" si="1"/>
        <v>245.83733082831557</v>
      </c>
      <c r="E50" s="133">
        <f t="shared" si="7"/>
        <v>3569.8454143499434</v>
      </c>
      <c r="F50" s="133">
        <f t="shared" si="2"/>
        <v>114432.07338324154</v>
      </c>
      <c r="G50" s="133">
        <f t="shared" si="5"/>
        <v>10086.872993411078</v>
      </c>
    </row>
    <row r="51" spans="1:7">
      <c r="A51" s="134">
        <f t="shared" si="3"/>
        <v>30</v>
      </c>
      <c r="B51" s="135">
        <f t="shared" si="0"/>
        <v>45383</v>
      </c>
      <c r="C51" s="136">
        <f t="shared" si="4"/>
        <v>114432.07338324154</v>
      </c>
      <c r="D51" s="136">
        <f t="shared" si="1"/>
        <v>238.4001528817532</v>
      </c>
      <c r="E51" s="136">
        <f t="shared" si="7"/>
        <v>3577.2825922965062</v>
      </c>
      <c r="F51" s="136">
        <f t="shared" si="2"/>
        <v>110854.79079094503</v>
      </c>
      <c r="G51" s="136">
        <f t="shared" si="5"/>
        <v>10325.273146292831</v>
      </c>
    </row>
    <row r="52" spans="1:7">
      <c r="A52" s="128">
        <f t="shared" si="3"/>
        <v>31</v>
      </c>
      <c r="B52" s="129">
        <f t="shared" si="0"/>
        <v>45413</v>
      </c>
      <c r="C52" s="130">
        <f t="shared" si="4"/>
        <v>110854.79079094503</v>
      </c>
      <c r="D52" s="130">
        <f t="shared" si="1"/>
        <v>230.9474808144688</v>
      </c>
      <c r="E52" s="130">
        <f t="shared" si="7"/>
        <v>3584.7352643637905</v>
      </c>
      <c r="F52" s="130">
        <f t="shared" si="2"/>
        <v>107270.05552658124</v>
      </c>
      <c r="G52" s="130">
        <f t="shared" si="5"/>
        <v>10556.220627107301</v>
      </c>
    </row>
    <row r="53" spans="1:7">
      <c r="A53" s="131">
        <f t="shared" si="3"/>
        <v>32</v>
      </c>
      <c r="B53" s="132">
        <f t="shared" si="0"/>
        <v>45444</v>
      </c>
      <c r="C53" s="133">
        <f t="shared" si="4"/>
        <v>107270.05552658124</v>
      </c>
      <c r="D53" s="133">
        <f t="shared" si="1"/>
        <v>223.47928234704426</v>
      </c>
      <c r="E53" s="133">
        <f t="shared" si="7"/>
        <v>3592.2034628312149</v>
      </c>
      <c r="F53" s="133">
        <f t="shared" si="2"/>
        <v>103677.85206375003</v>
      </c>
      <c r="G53" s="133">
        <f t="shared" si="5"/>
        <v>10779.699909454344</v>
      </c>
    </row>
    <row r="54" spans="1:7">
      <c r="A54" s="134">
        <f t="shared" si="3"/>
        <v>33</v>
      </c>
      <c r="B54" s="135">
        <f t="shared" si="0"/>
        <v>45474</v>
      </c>
      <c r="C54" s="136">
        <f t="shared" si="4"/>
        <v>103677.85206375003</v>
      </c>
      <c r="D54" s="136">
        <f t="shared" si="1"/>
        <v>215.99552513281256</v>
      </c>
      <c r="E54" s="136">
        <f t="shared" si="7"/>
        <v>3599.6872200454468</v>
      </c>
      <c r="F54" s="136">
        <f t="shared" si="2"/>
        <v>100078.16484370458</v>
      </c>
      <c r="G54" s="136">
        <f t="shared" si="5"/>
        <v>10995.695434587156</v>
      </c>
    </row>
    <row r="55" spans="1:7">
      <c r="A55" s="128">
        <f t="shared" si="3"/>
        <v>34</v>
      </c>
      <c r="B55" s="129">
        <f t="shared" si="0"/>
        <v>45505</v>
      </c>
      <c r="C55" s="130">
        <f t="shared" si="4"/>
        <v>100078.16484370458</v>
      </c>
      <c r="D55" s="130">
        <f t="shared" si="1"/>
        <v>208.49617675771788</v>
      </c>
      <c r="E55" s="130">
        <f t="shared" si="7"/>
        <v>3607.1865684205413</v>
      </c>
      <c r="F55" s="130">
        <f t="shared" si="2"/>
        <v>96470.97827528404</v>
      </c>
      <c r="G55" s="130">
        <f t="shared" si="5"/>
        <v>11204.191611344875</v>
      </c>
    </row>
    <row r="56" spans="1:7">
      <c r="A56" s="131">
        <f t="shared" si="3"/>
        <v>35</v>
      </c>
      <c r="B56" s="132">
        <f t="shared" si="0"/>
        <v>45536</v>
      </c>
      <c r="C56" s="133">
        <f t="shared" si="4"/>
        <v>96470.97827528404</v>
      </c>
      <c r="D56" s="133">
        <f t="shared" si="1"/>
        <v>200.98120474017509</v>
      </c>
      <c r="E56" s="133">
        <f t="shared" si="7"/>
        <v>3614.7015404380841</v>
      </c>
      <c r="F56" s="133">
        <f t="shared" si="2"/>
        <v>92856.27673484596</v>
      </c>
      <c r="G56" s="133">
        <f t="shared" si="5"/>
        <v>11405.172816085051</v>
      </c>
    </row>
    <row r="57" spans="1:7">
      <c r="A57" s="134">
        <f t="shared" si="3"/>
        <v>36</v>
      </c>
      <c r="B57" s="135">
        <f t="shared" si="0"/>
        <v>45566</v>
      </c>
      <c r="C57" s="136">
        <f t="shared" si="4"/>
        <v>92856.27673484596</v>
      </c>
      <c r="D57" s="136">
        <f t="shared" si="1"/>
        <v>193.45057653092908</v>
      </c>
      <c r="E57" s="136">
        <f t="shared" ref="E57:E72" si="8">Principal</f>
        <v>3622.2321686473301</v>
      </c>
      <c r="F57" s="136">
        <f t="shared" si="2"/>
        <v>89234.04456619863</v>
      </c>
      <c r="G57" s="136">
        <f t="shared" si="5"/>
        <v>11598.62339261598</v>
      </c>
    </row>
    <row r="58" spans="1:7">
      <c r="A58" s="128">
        <f t="shared" si="3"/>
        <v>37</v>
      </c>
      <c r="B58" s="129">
        <f t="shared" si="0"/>
        <v>45597</v>
      </c>
      <c r="C58" s="130">
        <f t="shared" si="4"/>
        <v>89234.04456619863</v>
      </c>
      <c r="D58" s="130">
        <f t="shared" si="1"/>
        <v>185.90425951291382</v>
      </c>
      <c r="E58" s="130">
        <f t="shared" si="8"/>
        <v>3629.7784856653452</v>
      </c>
      <c r="F58" s="130">
        <f t="shared" si="2"/>
        <v>85604.266080533285</v>
      </c>
      <c r="G58" s="130">
        <f t="shared" si="5"/>
        <v>11784.527652128894</v>
      </c>
    </row>
    <row r="59" spans="1:7">
      <c r="A59" s="131">
        <f t="shared" si="3"/>
        <v>38</v>
      </c>
      <c r="B59" s="132">
        <f t="shared" si="0"/>
        <v>45627</v>
      </c>
      <c r="C59" s="133">
        <f t="shared" si="4"/>
        <v>85604.266080533285</v>
      </c>
      <c r="D59" s="133">
        <f t="shared" si="1"/>
        <v>178.342221001111</v>
      </c>
      <c r="E59" s="133">
        <f t="shared" si="8"/>
        <v>3637.3405241771484</v>
      </c>
      <c r="F59" s="133">
        <f t="shared" si="2"/>
        <v>81966.925556356131</v>
      </c>
      <c r="G59" s="133">
        <f t="shared" si="5"/>
        <v>11962.869873130005</v>
      </c>
    </row>
    <row r="60" spans="1:7">
      <c r="A60" s="134">
        <f t="shared" si="3"/>
        <v>39</v>
      </c>
      <c r="B60" s="135">
        <f t="shared" si="0"/>
        <v>45658</v>
      </c>
      <c r="C60" s="136">
        <f t="shared" si="4"/>
        <v>81966.925556356131</v>
      </c>
      <c r="D60" s="136">
        <f t="shared" si="1"/>
        <v>170.7644282424086</v>
      </c>
      <c r="E60" s="136">
        <f t="shared" si="8"/>
        <v>3644.9183169358507</v>
      </c>
      <c r="F60" s="136">
        <f t="shared" si="2"/>
        <v>78322.007239420287</v>
      </c>
      <c r="G60" s="136">
        <f t="shared" si="5"/>
        <v>12133.634301372413</v>
      </c>
    </row>
    <row r="61" spans="1:7">
      <c r="A61" s="131">
        <f t="shared" si="3"/>
        <v>40</v>
      </c>
      <c r="B61" s="132">
        <f t="shared" si="0"/>
        <v>45689</v>
      </c>
      <c r="C61" s="133">
        <f t="shared" si="4"/>
        <v>78322.007239420287</v>
      </c>
      <c r="D61" s="133">
        <f t="shared" si="1"/>
        <v>163.17084841545892</v>
      </c>
      <c r="E61" s="130">
        <f t="shared" si="8"/>
        <v>3652.5118967628005</v>
      </c>
      <c r="F61" s="133">
        <f t="shared" si="2"/>
        <v>74669.495342657494</v>
      </c>
      <c r="G61" s="133">
        <f t="shared" si="5"/>
        <v>12296.805149787871</v>
      </c>
    </row>
    <row r="62" spans="1:7">
      <c r="A62" s="131">
        <f t="shared" si="3"/>
        <v>41</v>
      </c>
      <c r="B62" s="132">
        <f t="shared" si="0"/>
        <v>45717</v>
      </c>
      <c r="C62" s="133">
        <f t="shared" si="4"/>
        <v>74669.495342657494</v>
      </c>
      <c r="D62" s="133">
        <f t="shared" si="1"/>
        <v>155.56144863053643</v>
      </c>
      <c r="E62" s="133">
        <f t="shared" si="8"/>
        <v>3660.121296547723</v>
      </c>
      <c r="F62" s="133">
        <f t="shared" si="2"/>
        <v>71009.374046109777</v>
      </c>
      <c r="G62" s="133">
        <f t="shared" si="5"/>
        <v>12452.366598418408</v>
      </c>
    </row>
    <row r="63" spans="1:7">
      <c r="A63" s="134">
        <f t="shared" si="3"/>
        <v>42</v>
      </c>
      <c r="B63" s="135">
        <f t="shared" si="0"/>
        <v>45748</v>
      </c>
      <c r="C63" s="136">
        <f t="shared" si="4"/>
        <v>71009.374046109777</v>
      </c>
      <c r="D63" s="136">
        <f t="shared" si="1"/>
        <v>147.93619592939535</v>
      </c>
      <c r="E63" s="136">
        <f t="shared" si="8"/>
        <v>3667.7465492488636</v>
      </c>
      <c r="F63" s="136">
        <f t="shared" si="2"/>
        <v>67341.627496860907</v>
      </c>
      <c r="G63" s="136">
        <f t="shared" si="5"/>
        <v>12600.302794347803</v>
      </c>
    </row>
    <row r="64" spans="1:7">
      <c r="A64" s="131">
        <f t="shared" si="3"/>
        <v>43</v>
      </c>
      <c r="B64" s="132">
        <f t="shared" si="0"/>
        <v>45778</v>
      </c>
      <c r="C64" s="133">
        <f t="shared" si="4"/>
        <v>67341.627496860907</v>
      </c>
      <c r="D64" s="133">
        <f t="shared" si="1"/>
        <v>140.29505728512689</v>
      </c>
      <c r="E64" s="130">
        <f t="shared" si="8"/>
        <v>3675.3876878931324</v>
      </c>
      <c r="F64" s="133">
        <f t="shared" si="2"/>
        <v>63666.239808967774</v>
      </c>
      <c r="G64" s="133">
        <f t="shared" si="5"/>
        <v>12740.597851632931</v>
      </c>
    </row>
    <row r="65" spans="1:7">
      <c r="A65" s="131">
        <f t="shared" si="3"/>
        <v>44</v>
      </c>
      <c r="B65" s="132">
        <f t="shared" si="0"/>
        <v>45809</v>
      </c>
      <c r="C65" s="133">
        <f t="shared" si="4"/>
        <v>63666.239808967774</v>
      </c>
      <c r="D65" s="133">
        <f t="shared" si="1"/>
        <v>132.63799960201618</v>
      </c>
      <c r="E65" s="133">
        <f t="shared" si="8"/>
        <v>3683.0447455762433</v>
      </c>
      <c r="F65" s="133">
        <f t="shared" si="2"/>
        <v>59983.195063391533</v>
      </c>
      <c r="G65" s="133">
        <f t="shared" si="5"/>
        <v>12873.235851234947</v>
      </c>
    </row>
    <row r="66" spans="1:7">
      <c r="A66" s="134">
        <f t="shared" si="3"/>
        <v>45</v>
      </c>
      <c r="B66" s="135">
        <f t="shared" si="0"/>
        <v>45839</v>
      </c>
      <c r="C66" s="136">
        <f t="shared" si="4"/>
        <v>59983.195063391533</v>
      </c>
      <c r="D66" s="136">
        <f t="shared" si="1"/>
        <v>124.96498971539903</v>
      </c>
      <c r="E66" s="136">
        <f t="shared" si="8"/>
        <v>3690.7177554628602</v>
      </c>
      <c r="F66" s="136">
        <f t="shared" si="2"/>
        <v>56292.477307928675</v>
      </c>
      <c r="G66" s="136">
        <f t="shared" si="5"/>
        <v>12998.200840950347</v>
      </c>
    </row>
    <row r="67" spans="1:7">
      <c r="A67" s="128">
        <f t="shared" si="3"/>
        <v>46</v>
      </c>
      <c r="B67" s="129">
        <f t="shared" si="0"/>
        <v>45870</v>
      </c>
      <c r="C67" s="130">
        <f t="shared" si="4"/>
        <v>56292.477307928675</v>
      </c>
      <c r="D67" s="130">
        <f t="shared" si="1"/>
        <v>117.27599439151807</v>
      </c>
      <c r="E67" s="130">
        <f t="shared" si="8"/>
        <v>3698.4067507867412</v>
      </c>
      <c r="F67" s="130">
        <f t="shared" si="2"/>
        <v>52594.070557141931</v>
      </c>
      <c r="G67" s="130">
        <f t="shared" si="5"/>
        <v>13115.476835341866</v>
      </c>
    </row>
    <row r="68" spans="1:7">
      <c r="A68" s="131">
        <f t="shared" si="3"/>
        <v>47</v>
      </c>
      <c r="B68" s="132">
        <f t="shared" si="0"/>
        <v>45901</v>
      </c>
      <c r="C68" s="133">
        <f t="shared" si="4"/>
        <v>52594.070557141931</v>
      </c>
      <c r="D68" s="133">
        <f t="shared" si="1"/>
        <v>109.57098032737902</v>
      </c>
      <c r="E68" s="133">
        <f t="shared" si="8"/>
        <v>3706.1117648508803</v>
      </c>
      <c r="F68" s="133">
        <f t="shared" si="2"/>
        <v>48887.95879229105</v>
      </c>
      <c r="G68" s="133">
        <f t="shared" si="5"/>
        <v>13225.047815669244</v>
      </c>
    </row>
    <row r="69" spans="1:7">
      <c r="A69" s="134">
        <f t="shared" si="3"/>
        <v>48</v>
      </c>
      <c r="B69" s="135">
        <f t="shared" si="0"/>
        <v>45931</v>
      </c>
      <c r="C69" s="136">
        <f t="shared" si="4"/>
        <v>48887.95879229105</v>
      </c>
      <c r="D69" s="136">
        <f t="shared" si="1"/>
        <v>101.84991415060635</v>
      </c>
      <c r="E69" s="136">
        <f t="shared" si="8"/>
        <v>3713.8328310276529</v>
      </c>
      <c r="F69" s="136">
        <f t="shared" si="2"/>
        <v>45174.125961263395</v>
      </c>
      <c r="G69" s="136">
        <f t="shared" si="5"/>
        <v>13326.897729819852</v>
      </c>
    </row>
    <row r="70" spans="1:7">
      <c r="A70" s="128">
        <f t="shared" si="3"/>
        <v>49</v>
      </c>
      <c r="B70" s="129">
        <f t="shared" si="0"/>
        <v>45962</v>
      </c>
      <c r="C70" s="130">
        <f t="shared" si="4"/>
        <v>45174.125961263395</v>
      </c>
      <c r="D70" s="130">
        <f t="shared" si="1"/>
        <v>94.112762419298733</v>
      </c>
      <c r="E70" s="130">
        <f t="shared" si="8"/>
        <v>3721.5699827589606</v>
      </c>
      <c r="F70" s="130">
        <f t="shared" si="2"/>
        <v>41452.555978504432</v>
      </c>
      <c r="G70" s="130">
        <f t="shared" si="5"/>
        <v>13421.010492239151</v>
      </c>
    </row>
    <row r="71" spans="1:7">
      <c r="A71" s="131">
        <f t="shared" si="3"/>
        <v>50</v>
      </c>
      <c r="B71" s="132">
        <f t="shared" si="0"/>
        <v>45992</v>
      </c>
      <c r="C71" s="133">
        <f t="shared" si="4"/>
        <v>41452.555978504432</v>
      </c>
      <c r="D71" s="133">
        <f t="shared" si="1"/>
        <v>86.359491621884231</v>
      </c>
      <c r="E71" s="133">
        <f t="shared" si="8"/>
        <v>3729.3232535563748</v>
      </c>
      <c r="F71" s="133">
        <f t="shared" si="2"/>
        <v>37723.232724948059</v>
      </c>
      <c r="G71" s="133">
        <f t="shared" si="5"/>
        <v>13507.369983861036</v>
      </c>
    </row>
    <row r="72" spans="1:7">
      <c r="A72" s="134">
        <f t="shared" si="3"/>
        <v>51</v>
      </c>
      <c r="B72" s="135">
        <f t="shared" si="0"/>
        <v>46023</v>
      </c>
      <c r="C72" s="136">
        <f t="shared" si="4"/>
        <v>37723.232724948059</v>
      </c>
      <c r="D72" s="136">
        <f t="shared" si="1"/>
        <v>78.590068176975123</v>
      </c>
      <c r="E72" s="136">
        <f t="shared" si="8"/>
        <v>3737.0926770012843</v>
      </c>
      <c r="F72" s="136">
        <f t="shared" si="2"/>
        <v>33986.140047946777</v>
      </c>
      <c r="G72" s="136">
        <f t="shared" si="5"/>
        <v>13585.96005203801</v>
      </c>
    </row>
    <row r="73" spans="1:7">
      <c r="A73" s="128">
        <f t="shared" si="3"/>
        <v>52</v>
      </c>
      <c r="B73" s="129">
        <f t="shared" si="0"/>
        <v>46054</v>
      </c>
      <c r="C73" s="130">
        <f t="shared" si="4"/>
        <v>33986.140047946777</v>
      </c>
      <c r="D73" s="130">
        <f t="shared" si="1"/>
        <v>70.80445843322245</v>
      </c>
      <c r="E73" s="130">
        <f t="shared" ref="E73:E88" si="9">Principal</f>
        <v>3744.8782867450368</v>
      </c>
      <c r="F73" s="130">
        <f t="shared" si="2"/>
        <v>30241.261761201742</v>
      </c>
      <c r="G73" s="130">
        <f t="shared" si="5"/>
        <v>13656.764510471232</v>
      </c>
    </row>
    <row r="74" spans="1:7">
      <c r="A74" s="131">
        <f t="shared" si="3"/>
        <v>53</v>
      </c>
      <c r="B74" s="132">
        <f t="shared" si="0"/>
        <v>46082</v>
      </c>
      <c r="C74" s="133">
        <f t="shared" si="4"/>
        <v>30241.261761201742</v>
      </c>
      <c r="D74" s="133">
        <f t="shared" si="1"/>
        <v>63.002628669170292</v>
      </c>
      <c r="E74" s="133">
        <f t="shared" si="9"/>
        <v>3752.6801165090887</v>
      </c>
      <c r="F74" s="133">
        <f t="shared" si="2"/>
        <v>26488.581644692655</v>
      </c>
      <c r="G74" s="133">
        <f t="shared" si="5"/>
        <v>13719.767139140402</v>
      </c>
    </row>
    <row r="75" spans="1:7">
      <c r="A75" s="134">
        <f t="shared" si="3"/>
        <v>54</v>
      </c>
      <c r="B75" s="135">
        <f t="shared" si="0"/>
        <v>46113</v>
      </c>
      <c r="C75" s="136">
        <f t="shared" si="4"/>
        <v>26488.581644692655</v>
      </c>
      <c r="D75" s="136">
        <f t="shared" si="1"/>
        <v>55.184545093109698</v>
      </c>
      <c r="E75" s="136">
        <f t="shared" si="9"/>
        <v>3760.4982000851496</v>
      </c>
      <c r="F75" s="136">
        <f t="shared" si="2"/>
        <v>22728.083444607506</v>
      </c>
      <c r="G75" s="136">
        <f t="shared" si="5"/>
        <v>13774.951684233512</v>
      </c>
    </row>
    <row r="76" spans="1:7">
      <c r="A76" s="128">
        <f t="shared" si="3"/>
        <v>55</v>
      </c>
      <c r="B76" s="129">
        <f t="shared" si="0"/>
        <v>46143</v>
      </c>
      <c r="C76" s="130">
        <f t="shared" si="4"/>
        <v>22728.083444607506</v>
      </c>
      <c r="D76" s="130">
        <f t="shared" si="1"/>
        <v>47.350173842932307</v>
      </c>
      <c r="E76" s="130">
        <f t="shared" si="9"/>
        <v>3768.332571335327</v>
      </c>
      <c r="F76" s="130">
        <f t="shared" si="2"/>
        <v>18959.75087327218</v>
      </c>
      <c r="G76" s="130">
        <f t="shared" si="5"/>
        <v>13822.301858076446</v>
      </c>
    </row>
    <row r="77" spans="1:7">
      <c r="A77" s="131">
        <f t="shared" si="3"/>
        <v>56</v>
      </c>
      <c r="B77" s="132">
        <f t="shared" si="0"/>
        <v>46174</v>
      </c>
      <c r="C77" s="133">
        <f t="shared" si="4"/>
        <v>18959.75087327218</v>
      </c>
      <c r="D77" s="133">
        <f t="shared" si="1"/>
        <v>39.499480985983709</v>
      </c>
      <c r="E77" s="133">
        <f t="shared" si="9"/>
        <v>3776.1832641922756</v>
      </c>
      <c r="F77" s="133">
        <f t="shared" si="2"/>
        <v>15183.567609079904</v>
      </c>
      <c r="G77" s="133">
        <f t="shared" si="5"/>
        <v>13861.801339062429</v>
      </c>
    </row>
    <row r="78" spans="1:7">
      <c r="A78" s="134">
        <f t="shared" si="3"/>
        <v>57</v>
      </c>
      <c r="B78" s="135">
        <f t="shared" si="0"/>
        <v>46204</v>
      </c>
      <c r="C78" s="136">
        <f t="shared" si="4"/>
        <v>15183.567609079904</v>
      </c>
      <c r="D78" s="136">
        <f t="shared" si="1"/>
        <v>31.632432518916467</v>
      </c>
      <c r="E78" s="136">
        <f t="shared" si="9"/>
        <v>3784.0503126593426</v>
      </c>
      <c r="F78" s="136">
        <f t="shared" si="2"/>
        <v>11399.517296420561</v>
      </c>
      <c r="G78" s="136">
        <f t="shared" si="5"/>
        <v>13893.433771581345</v>
      </c>
    </row>
    <row r="79" spans="1:7">
      <c r="A79" s="128">
        <f t="shared" si="3"/>
        <v>58</v>
      </c>
      <c r="B79" s="129">
        <f t="shared" si="0"/>
        <v>46235</v>
      </c>
      <c r="C79" s="130">
        <f t="shared" si="4"/>
        <v>11399.517296420561</v>
      </c>
      <c r="D79" s="130">
        <f t="shared" si="1"/>
        <v>23.748994367542835</v>
      </c>
      <c r="E79" s="130">
        <f t="shared" si="9"/>
        <v>3791.9337508107164</v>
      </c>
      <c r="F79" s="130">
        <f t="shared" si="2"/>
        <v>7607.5835456098448</v>
      </c>
      <c r="G79" s="130">
        <f t="shared" si="5"/>
        <v>13917.182765948888</v>
      </c>
    </row>
    <row r="80" spans="1:7">
      <c r="A80" s="131">
        <f t="shared" si="3"/>
        <v>59</v>
      </c>
      <c r="B80" s="132">
        <f t="shared" si="0"/>
        <v>46266</v>
      </c>
      <c r="C80" s="133">
        <f t="shared" si="4"/>
        <v>7607.5835456098448</v>
      </c>
      <c r="D80" s="133">
        <f t="shared" si="1"/>
        <v>15.849132386687176</v>
      </c>
      <c r="E80" s="133">
        <f t="shared" si="9"/>
        <v>3799.8336127915722</v>
      </c>
      <c r="F80" s="133">
        <f t="shared" si="2"/>
        <v>3807.7499328182726</v>
      </c>
      <c r="G80" s="133">
        <f t="shared" si="5"/>
        <v>13933.031898335576</v>
      </c>
    </row>
    <row r="81" spans="1:7">
      <c r="A81" s="134">
        <f t="shared" si="3"/>
        <v>60</v>
      </c>
      <c r="B81" s="135">
        <f t="shared" si="0"/>
        <v>46296</v>
      </c>
      <c r="C81" s="136">
        <f t="shared" si="4"/>
        <v>3807.7499328182726</v>
      </c>
      <c r="D81" s="136">
        <f t="shared" si="1"/>
        <v>7.932812360038068</v>
      </c>
      <c r="E81" s="136">
        <f t="shared" si="9"/>
        <v>3807.7499328182212</v>
      </c>
      <c r="F81" s="136">
        <f t="shared" si="2"/>
        <v>5.1386450650170445E-11</v>
      </c>
      <c r="G81" s="136">
        <f t="shared" si="5"/>
        <v>13940.964710695614</v>
      </c>
    </row>
    <row r="82" spans="1:7">
      <c r="A82" s="128" t="str">
        <f t="shared" si="3"/>
        <v/>
      </c>
      <c r="B82" s="129" t="str">
        <f t="shared" si="0"/>
        <v/>
      </c>
      <c r="C82" s="130" t="str">
        <f t="shared" si="4"/>
        <v/>
      </c>
      <c r="D82" s="130" t="str">
        <f t="shared" si="1"/>
        <v/>
      </c>
      <c r="E82" s="130" t="str">
        <f t="shared" si="9"/>
        <v/>
      </c>
      <c r="F82" s="130" t="str">
        <f t="shared" si="2"/>
        <v/>
      </c>
      <c r="G82" s="130" t="str">
        <f t="shared" si="5"/>
        <v/>
      </c>
    </row>
    <row r="83" spans="1:7">
      <c r="A83" s="131" t="str">
        <f t="shared" si="3"/>
        <v/>
      </c>
      <c r="B83" s="132" t="str">
        <f t="shared" si="0"/>
        <v/>
      </c>
      <c r="C83" s="133" t="str">
        <f t="shared" si="4"/>
        <v/>
      </c>
      <c r="D83" s="133" t="str">
        <f t="shared" si="1"/>
        <v/>
      </c>
      <c r="E83" s="133" t="str">
        <f t="shared" si="9"/>
        <v/>
      </c>
      <c r="F83" s="133" t="str">
        <f t="shared" si="2"/>
        <v/>
      </c>
      <c r="G83" s="133" t="str">
        <f t="shared" si="5"/>
        <v/>
      </c>
    </row>
    <row r="84" spans="1:7">
      <c r="A84" s="134" t="str">
        <f t="shared" si="3"/>
        <v/>
      </c>
      <c r="B84" s="135" t="str">
        <f t="shared" si="0"/>
        <v/>
      </c>
      <c r="C84" s="136" t="str">
        <f t="shared" si="4"/>
        <v/>
      </c>
      <c r="D84" s="136" t="str">
        <f t="shared" si="1"/>
        <v/>
      </c>
      <c r="E84" s="136" t="str">
        <f t="shared" si="9"/>
        <v/>
      </c>
      <c r="F84" s="136" t="str">
        <f t="shared" si="2"/>
        <v/>
      </c>
      <c r="G84" s="136" t="str">
        <f t="shared" si="5"/>
        <v/>
      </c>
    </row>
    <row r="85" spans="1:7">
      <c r="A85" s="131" t="str">
        <f t="shared" si="3"/>
        <v/>
      </c>
      <c r="B85" s="132" t="str">
        <f t="shared" si="0"/>
        <v/>
      </c>
      <c r="C85" s="133" t="str">
        <f t="shared" si="4"/>
        <v/>
      </c>
      <c r="D85" s="133" t="str">
        <f t="shared" si="1"/>
        <v/>
      </c>
      <c r="E85" s="130" t="str">
        <f t="shared" si="9"/>
        <v/>
      </c>
      <c r="F85" s="133" t="str">
        <f t="shared" si="2"/>
        <v/>
      </c>
      <c r="G85" s="133" t="str">
        <f t="shared" si="5"/>
        <v/>
      </c>
    </row>
    <row r="86" spans="1:7">
      <c r="A86" s="131" t="str">
        <f t="shared" si="3"/>
        <v/>
      </c>
      <c r="B86" s="132" t="str">
        <f t="shared" ref="B86:B149" si="10">Show.Date</f>
        <v/>
      </c>
      <c r="C86" s="133" t="str">
        <f t="shared" si="4"/>
        <v/>
      </c>
      <c r="D86" s="133" t="str">
        <f t="shared" ref="D86:D149" si="11">Interest</f>
        <v/>
      </c>
      <c r="E86" s="133" t="str">
        <f t="shared" si="9"/>
        <v/>
      </c>
      <c r="F86" s="133" t="str">
        <f t="shared" ref="F86:F149" si="12">Ending.Balance</f>
        <v/>
      </c>
      <c r="G86" s="133" t="str">
        <f t="shared" si="5"/>
        <v/>
      </c>
    </row>
    <row r="87" spans="1:7">
      <c r="A87" s="134" t="str">
        <f t="shared" ref="A87:A150" si="13">payment.Num</f>
        <v/>
      </c>
      <c r="B87" s="135" t="str">
        <f t="shared" si="10"/>
        <v/>
      </c>
      <c r="C87" s="136" t="str">
        <f t="shared" ref="C87:C150" si="14">Beg.Bal</f>
        <v/>
      </c>
      <c r="D87" s="136" t="str">
        <f t="shared" si="11"/>
        <v/>
      </c>
      <c r="E87" s="136" t="str">
        <f t="shared" si="9"/>
        <v/>
      </c>
      <c r="F87" s="136" t="str">
        <f t="shared" si="12"/>
        <v/>
      </c>
      <c r="G87" s="136" t="str">
        <f t="shared" ref="G87:G150" si="15">Cum.Interest</f>
        <v/>
      </c>
    </row>
    <row r="88" spans="1:7">
      <c r="A88" s="131" t="str">
        <f t="shared" si="13"/>
        <v/>
      </c>
      <c r="B88" s="132" t="str">
        <f t="shared" si="10"/>
        <v/>
      </c>
      <c r="C88" s="133" t="str">
        <f t="shared" si="14"/>
        <v/>
      </c>
      <c r="D88" s="133" t="str">
        <f t="shared" si="11"/>
        <v/>
      </c>
      <c r="E88" s="130" t="str">
        <f t="shared" si="9"/>
        <v/>
      </c>
      <c r="F88" s="133" t="str">
        <f t="shared" si="12"/>
        <v/>
      </c>
      <c r="G88" s="133" t="str">
        <f t="shared" si="15"/>
        <v/>
      </c>
    </row>
    <row r="89" spans="1:7">
      <c r="A89" s="131" t="str">
        <f t="shared" si="13"/>
        <v/>
      </c>
      <c r="B89" s="132" t="str">
        <f t="shared" si="10"/>
        <v/>
      </c>
      <c r="C89" s="133" t="str">
        <f t="shared" si="14"/>
        <v/>
      </c>
      <c r="D89" s="133" t="str">
        <f t="shared" si="11"/>
        <v/>
      </c>
      <c r="E89" s="133" t="str">
        <f t="shared" ref="E89:E104" si="16">Principal</f>
        <v/>
      </c>
      <c r="F89" s="133" t="str">
        <f t="shared" si="12"/>
        <v/>
      </c>
      <c r="G89" s="133" t="str">
        <f t="shared" si="15"/>
        <v/>
      </c>
    </row>
    <row r="90" spans="1:7">
      <c r="A90" s="134" t="str">
        <f t="shared" si="13"/>
        <v/>
      </c>
      <c r="B90" s="135" t="str">
        <f t="shared" si="10"/>
        <v/>
      </c>
      <c r="C90" s="136" t="str">
        <f t="shared" si="14"/>
        <v/>
      </c>
      <c r="D90" s="136" t="str">
        <f t="shared" si="11"/>
        <v/>
      </c>
      <c r="E90" s="136" t="str">
        <f t="shared" si="16"/>
        <v/>
      </c>
      <c r="F90" s="136" t="str">
        <f t="shared" si="12"/>
        <v/>
      </c>
      <c r="G90" s="136" t="str">
        <f t="shared" si="15"/>
        <v/>
      </c>
    </row>
    <row r="91" spans="1:7">
      <c r="A91" s="128" t="str">
        <f t="shared" si="13"/>
        <v/>
      </c>
      <c r="B91" s="129" t="str">
        <f t="shared" si="10"/>
        <v/>
      </c>
      <c r="C91" s="130" t="str">
        <f t="shared" si="14"/>
        <v/>
      </c>
      <c r="D91" s="130" t="str">
        <f t="shared" si="11"/>
        <v/>
      </c>
      <c r="E91" s="130" t="str">
        <f t="shared" si="16"/>
        <v/>
      </c>
      <c r="F91" s="130" t="str">
        <f t="shared" si="12"/>
        <v/>
      </c>
      <c r="G91" s="130" t="str">
        <f t="shared" si="15"/>
        <v/>
      </c>
    </row>
    <row r="92" spans="1:7">
      <c r="A92" s="131" t="str">
        <f t="shared" si="13"/>
        <v/>
      </c>
      <c r="B92" s="132" t="str">
        <f t="shared" si="10"/>
        <v/>
      </c>
      <c r="C92" s="133" t="str">
        <f t="shared" si="14"/>
        <v/>
      </c>
      <c r="D92" s="133" t="str">
        <f t="shared" si="11"/>
        <v/>
      </c>
      <c r="E92" s="133" t="str">
        <f t="shared" si="16"/>
        <v/>
      </c>
      <c r="F92" s="133" t="str">
        <f t="shared" si="12"/>
        <v/>
      </c>
      <c r="G92" s="133" t="str">
        <f t="shared" si="15"/>
        <v/>
      </c>
    </row>
    <row r="93" spans="1:7">
      <c r="A93" s="134" t="str">
        <f t="shared" si="13"/>
        <v/>
      </c>
      <c r="B93" s="135" t="str">
        <f t="shared" si="10"/>
        <v/>
      </c>
      <c r="C93" s="136" t="str">
        <f t="shared" si="14"/>
        <v/>
      </c>
      <c r="D93" s="136" t="str">
        <f t="shared" si="11"/>
        <v/>
      </c>
      <c r="E93" s="136" t="str">
        <f t="shared" si="16"/>
        <v/>
      </c>
      <c r="F93" s="136" t="str">
        <f t="shared" si="12"/>
        <v/>
      </c>
      <c r="G93" s="136" t="str">
        <f t="shared" si="15"/>
        <v/>
      </c>
    </row>
    <row r="94" spans="1:7">
      <c r="A94" s="128" t="str">
        <f t="shared" si="13"/>
        <v/>
      </c>
      <c r="B94" s="129" t="str">
        <f t="shared" si="10"/>
        <v/>
      </c>
      <c r="C94" s="130" t="str">
        <f t="shared" si="14"/>
        <v/>
      </c>
      <c r="D94" s="130" t="str">
        <f t="shared" si="11"/>
        <v/>
      </c>
      <c r="E94" s="130" t="str">
        <f t="shared" si="16"/>
        <v/>
      </c>
      <c r="F94" s="130" t="str">
        <f t="shared" si="12"/>
        <v/>
      </c>
      <c r="G94" s="130" t="str">
        <f t="shared" si="15"/>
        <v/>
      </c>
    </row>
    <row r="95" spans="1:7">
      <c r="A95" s="131" t="str">
        <f t="shared" si="13"/>
        <v/>
      </c>
      <c r="B95" s="132" t="str">
        <f t="shared" si="10"/>
        <v/>
      </c>
      <c r="C95" s="133" t="str">
        <f t="shared" si="14"/>
        <v/>
      </c>
      <c r="D95" s="133" t="str">
        <f t="shared" si="11"/>
        <v/>
      </c>
      <c r="E95" s="133" t="str">
        <f t="shared" si="16"/>
        <v/>
      </c>
      <c r="F95" s="133" t="str">
        <f t="shared" si="12"/>
        <v/>
      </c>
      <c r="G95" s="133" t="str">
        <f t="shared" si="15"/>
        <v/>
      </c>
    </row>
    <row r="96" spans="1:7">
      <c r="A96" s="134" t="str">
        <f t="shared" si="13"/>
        <v/>
      </c>
      <c r="B96" s="135" t="str">
        <f t="shared" si="10"/>
        <v/>
      </c>
      <c r="C96" s="136" t="str">
        <f t="shared" si="14"/>
        <v/>
      </c>
      <c r="D96" s="136" t="str">
        <f t="shared" si="11"/>
        <v/>
      </c>
      <c r="E96" s="136" t="str">
        <f t="shared" si="16"/>
        <v/>
      </c>
      <c r="F96" s="136" t="str">
        <f t="shared" si="12"/>
        <v/>
      </c>
      <c r="G96" s="136" t="str">
        <f t="shared" si="15"/>
        <v/>
      </c>
    </row>
    <row r="97" spans="1:7">
      <c r="A97" s="128" t="str">
        <f t="shared" si="13"/>
        <v/>
      </c>
      <c r="B97" s="129" t="str">
        <f t="shared" si="10"/>
        <v/>
      </c>
      <c r="C97" s="130" t="str">
        <f t="shared" si="14"/>
        <v/>
      </c>
      <c r="D97" s="130" t="str">
        <f t="shared" si="11"/>
        <v/>
      </c>
      <c r="E97" s="130" t="str">
        <f t="shared" si="16"/>
        <v/>
      </c>
      <c r="F97" s="130" t="str">
        <f t="shared" si="12"/>
        <v/>
      </c>
      <c r="G97" s="130" t="str">
        <f t="shared" si="15"/>
        <v/>
      </c>
    </row>
    <row r="98" spans="1:7">
      <c r="A98" s="131" t="str">
        <f t="shared" si="13"/>
        <v/>
      </c>
      <c r="B98" s="132" t="str">
        <f t="shared" si="10"/>
        <v/>
      </c>
      <c r="C98" s="133" t="str">
        <f t="shared" si="14"/>
        <v/>
      </c>
      <c r="D98" s="133" t="str">
        <f t="shared" si="11"/>
        <v/>
      </c>
      <c r="E98" s="133" t="str">
        <f t="shared" si="16"/>
        <v/>
      </c>
      <c r="F98" s="133" t="str">
        <f t="shared" si="12"/>
        <v/>
      </c>
      <c r="G98" s="133" t="str">
        <f t="shared" si="15"/>
        <v/>
      </c>
    </row>
    <row r="99" spans="1:7">
      <c r="A99" s="134" t="str">
        <f t="shared" si="13"/>
        <v/>
      </c>
      <c r="B99" s="135" t="str">
        <f t="shared" si="10"/>
        <v/>
      </c>
      <c r="C99" s="136" t="str">
        <f t="shared" si="14"/>
        <v/>
      </c>
      <c r="D99" s="136" t="str">
        <f t="shared" si="11"/>
        <v/>
      </c>
      <c r="E99" s="136" t="str">
        <f t="shared" si="16"/>
        <v/>
      </c>
      <c r="F99" s="136" t="str">
        <f t="shared" si="12"/>
        <v/>
      </c>
      <c r="G99" s="136" t="str">
        <f t="shared" si="15"/>
        <v/>
      </c>
    </row>
    <row r="100" spans="1:7">
      <c r="A100" s="128" t="str">
        <f t="shared" si="13"/>
        <v/>
      </c>
      <c r="B100" s="129" t="str">
        <f t="shared" si="10"/>
        <v/>
      </c>
      <c r="C100" s="130" t="str">
        <f t="shared" si="14"/>
        <v/>
      </c>
      <c r="D100" s="130" t="str">
        <f t="shared" si="11"/>
        <v/>
      </c>
      <c r="E100" s="130" t="str">
        <f t="shared" si="16"/>
        <v/>
      </c>
      <c r="F100" s="130" t="str">
        <f t="shared" si="12"/>
        <v/>
      </c>
      <c r="G100" s="130" t="str">
        <f t="shared" si="15"/>
        <v/>
      </c>
    </row>
    <row r="101" spans="1:7">
      <c r="A101" s="131" t="str">
        <f t="shared" si="13"/>
        <v/>
      </c>
      <c r="B101" s="132" t="str">
        <f t="shared" si="10"/>
        <v/>
      </c>
      <c r="C101" s="133" t="str">
        <f t="shared" si="14"/>
        <v/>
      </c>
      <c r="D101" s="133" t="str">
        <f t="shared" si="11"/>
        <v/>
      </c>
      <c r="E101" s="133" t="str">
        <f t="shared" si="16"/>
        <v/>
      </c>
      <c r="F101" s="133" t="str">
        <f t="shared" si="12"/>
        <v/>
      </c>
      <c r="G101" s="133" t="str">
        <f t="shared" si="15"/>
        <v/>
      </c>
    </row>
    <row r="102" spans="1:7">
      <c r="A102" s="134" t="str">
        <f t="shared" si="13"/>
        <v/>
      </c>
      <c r="B102" s="135" t="str">
        <f t="shared" si="10"/>
        <v/>
      </c>
      <c r="C102" s="136" t="str">
        <f t="shared" si="14"/>
        <v/>
      </c>
      <c r="D102" s="136" t="str">
        <f t="shared" si="11"/>
        <v/>
      </c>
      <c r="E102" s="136" t="str">
        <f t="shared" si="16"/>
        <v/>
      </c>
      <c r="F102" s="136" t="str">
        <f t="shared" si="12"/>
        <v/>
      </c>
      <c r="G102" s="136" t="str">
        <f t="shared" si="15"/>
        <v/>
      </c>
    </row>
    <row r="103" spans="1:7">
      <c r="A103" s="128" t="str">
        <f t="shared" si="13"/>
        <v/>
      </c>
      <c r="B103" s="129" t="str">
        <f t="shared" si="10"/>
        <v/>
      </c>
      <c r="C103" s="130" t="str">
        <f t="shared" si="14"/>
        <v/>
      </c>
      <c r="D103" s="130" t="str">
        <f t="shared" si="11"/>
        <v/>
      </c>
      <c r="E103" s="130" t="str">
        <f t="shared" si="16"/>
        <v/>
      </c>
      <c r="F103" s="130" t="str">
        <f t="shared" si="12"/>
        <v/>
      </c>
      <c r="G103" s="130" t="str">
        <f t="shared" si="15"/>
        <v/>
      </c>
    </row>
    <row r="104" spans="1:7">
      <c r="A104" s="131" t="str">
        <f t="shared" si="13"/>
        <v/>
      </c>
      <c r="B104" s="132" t="str">
        <f t="shared" si="10"/>
        <v/>
      </c>
      <c r="C104" s="133" t="str">
        <f t="shared" si="14"/>
        <v/>
      </c>
      <c r="D104" s="133" t="str">
        <f t="shared" si="11"/>
        <v/>
      </c>
      <c r="E104" s="133" t="str">
        <f t="shared" si="16"/>
        <v/>
      </c>
      <c r="F104" s="133" t="str">
        <f t="shared" si="12"/>
        <v/>
      </c>
      <c r="G104" s="133" t="str">
        <f t="shared" si="15"/>
        <v/>
      </c>
    </row>
    <row r="105" spans="1:7">
      <c r="A105" s="134" t="str">
        <f t="shared" si="13"/>
        <v/>
      </c>
      <c r="B105" s="135" t="str">
        <f t="shared" si="10"/>
        <v/>
      </c>
      <c r="C105" s="136" t="str">
        <f t="shared" si="14"/>
        <v/>
      </c>
      <c r="D105" s="136" t="str">
        <f t="shared" si="11"/>
        <v/>
      </c>
      <c r="E105" s="136" t="str">
        <f t="shared" ref="E105:E120" si="17">Principal</f>
        <v/>
      </c>
      <c r="F105" s="136" t="str">
        <f t="shared" si="12"/>
        <v/>
      </c>
      <c r="G105" s="136" t="str">
        <f t="shared" si="15"/>
        <v/>
      </c>
    </row>
    <row r="106" spans="1:7">
      <c r="A106" s="131" t="str">
        <f t="shared" si="13"/>
        <v/>
      </c>
      <c r="B106" s="132" t="str">
        <f t="shared" si="10"/>
        <v/>
      </c>
      <c r="C106" s="133" t="str">
        <f t="shared" si="14"/>
        <v/>
      </c>
      <c r="D106" s="133" t="str">
        <f t="shared" si="11"/>
        <v/>
      </c>
      <c r="E106" s="130" t="str">
        <f t="shared" si="17"/>
        <v/>
      </c>
      <c r="F106" s="133" t="str">
        <f t="shared" si="12"/>
        <v/>
      </c>
      <c r="G106" s="133" t="str">
        <f t="shared" si="15"/>
        <v/>
      </c>
    </row>
    <row r="107" spans="1:7">
      <c r="A107" s="131" t="str">
        <f t="shared" si="13"/>
        <v/>
      </c>
      <c r="B107" s="132" t="str">
        <f t="shared" si="10"/>
        <v/>
      </c>
      <c r="C107" s="133" t="str">
        <f t="shared" si="14"/>
        <v/>
      </c>
      <c r="D107" s="133" t="str">
        <f t="shared" si="11"/>
        <v/>
      </c>
      <c r="E107" s="133" t="str">
        <f t="shared" si="17"/>
        <v/>
      </c>
      <c r="F107" s="133" t="str">
        <f t="shared" si="12"/>
        <v/>
      </c>
      <c r="G107" s="133" t="str">
        <f t="shared" si="15"/>
        <v/>
      </c>
    </row>
    <row r="108" spans="1:7">
      <c r="A108" s="134" t="str">
        <f t="shared" si="13"/>
        <v/>
      </c>
      <c r="B108" s="135" t="str">
        <f t="shared" si="10"/>
        <v/>
      </c>
      <c r="C108" s="136" t="str">
        <f t="shared" si="14"/>
        <v/>
      </c>
      <c r="D108" s="136" t="str">
        <f t="shared" si="11"/>
        <v/>
      </c>
      <c r="E108" s="136" t="str">
        <f t="shared" si="17"/>
        <v/>
      </c>
      <c r="F108" s="136" t="str">
        <f t="shared" si="12"/>
        <v/>
      </c>
      <c r="G108" s="136" t="str">
        <f t="shared" si="15"/>
        <v/>
      </c>
    </row>
    <row r="109" spans="1:7">
      <c r="A109" s="131" t="str">
        <f t="shared" si="13"/>
        <v/>
      </c>
      <c r="B109" s="132" t="str">
        <f t="shared" si="10"/>
        <v/>
      </c>
      <c r="C109" s="133" t="str">
        <f t="shared" si="14"/>
        <v/>
      </c>
      <c r="D109" s="133" t="str">
        <f t="shared" si="11"/>
        <v/>
      </c>
      <c r="E109" s="130" t="str">
        <f t="shared" si="17"/>
        <v/>
      </c>
      <c r="F109" s="133" t="str">
        <f t="shared" si="12"/>
        <v/>
      </c>
      <c r="G109" s="133" t="str">
        <f t="shared" si="15"/>
        <v/>
      </c>
    </row>
    <row r="110" spans="1:7">
      <c r="A110" s="131" t="str">
        <f t="shared" si="13"/>
        <v/>
      </c>
      <c r="B110" s="132" t="str">
        <f t="shared" si="10"/>
        <v/>
      </c>
      <c r="C110" s="133" t="str">
        <f t="shared" si="14"/>
        <v/>
      </c>
      <c r="D110" s="133" t="str">
        <f t="shared" si="11"/>
        <v/>
      </c>
      <c r="E110" s="133" t="str">
        <f t="shared" si="17"/>
        <v/>
      </c>
      <c r="F110" s="133" t="str">
        <f t="shared" si="12"/>
        <v/>
      </c>
      <c r="G110" s="133" t="str">
        <f t="shared" si="15"/>
        <v/>
      </c>
    </row>
    <row r="111" spans="1:7">
      <c r="A111" s="134" t="str">
        <f t="shared" si="13"/>
        <v/>
      </c>
      <c r="B111" s="135" t="str">
        <f t="shared" si="10"/>
        <v/>
      </c>
      <c r="C111" s="136" t="str">
        <f t="shared" si="14"/>
        <v/>
      </c>
      <c r="D111" s="136" t="str">
        <f t="shared" si="11"/>
        <v/>
      </c>
      <c r="E111" s="136" t="str">
        <f t="shared" si="17"/>
        <v/>
      </c>
      <c r="F111" s="136" t="str">
        <f t="shared" si="12"/>
        <v/>
      </c>
      <c r="G111" s="136" t="str">
        <f t="shared" si="15"/>
        <v/>
      </c>
    </row>
    <row r="112" spans="1:7">
      <c r="A112" s="128" t="str">
        <f t="shared" si="13"/>
        <v/>
      </c>
      <c r="B112" s="129" t="str">
        <f t="shared" si="10"/>
        <v/>
      </c>
      <c r="C112" s="130" t="str">
        <f t="shared" si="14"/>
        <v/>
      </c>
      <c r="D112" s="130" t="str">
        <f t="shared" si="11"/>
        <v/>
      </c>
      <c r="E112" s="130" t="str">
        <f t="shared" si="17"/>
        <v/>
      </c>
      <c r="F112" s="130" t="str">
        <f t="shared" si="12"/>
        <v/>
      </c>
      <c r="G112" s="130" t="str">
        <f t="shared" si="15"/>
        <v/>
      </c>
    </row>
    <row r="113" spans="1:7">
      <c r="A113" s="131" t="str">
        <f t="shared" si="13"/>
        <v/>
      </c>
      <c r="B113" s="132" t="str">
        <f t="shared" si="10"/>
        <v/>
      </c>
      <c r="C113" s="133" t="str">
        <f t="shared" si="14"/>
        <v/>
      </c>
      <c r="D113" s="133" t="str">
        <f t="shared" si="11"/>
        <v/>
      </c>
      <c r="E113" s="133" t="str">
        <f t="shared" si="17"/>
        <v/>
      </c>
      <c r="F113" s="133" t="str">
        <f t="shared" si="12"/>
        <v/>
      </c>
      <c r="G113" s="133" t="str">
        <f t="shared" si="15"/>
        <v/>
      </c>
    </row>
    <row r="114" spans="1:7">
      <c r="A114" s="134" t="str">
        <f t="shared" si="13"/>
        <v/>
      </c>
      <c r="B114" s="135" t="str">
        <f t="shared" si="10"/>
        <v/>
      </c>
      <c r="C114" s="136" t="str">
        <f t="shared" si="14"/>
        <v/>
      </c>
      <c r="D114" s="136" t="str">
        <f t="shared" si="11"/>
        <v/>
      </c>
      <c r="E114" s="136" t="str">
        <f t="shared" si="17"/>
        <v/>
      </c>
      <c r="F114" s="136" t="str">
        <f t="shared" si="12"/>
        <v/>
      </c>
      <c r="G114" s="136" t="str">
        <f t="shared" si="15"/>
        <v/>
      </c>
    </row>
    <row r="115" spans="1:7">
      <c r="A115" s="128" t="str">
        <f t="shared" si="13"/>
        <v/>
      </c>
      <c r="B115" s="129" t="str">
        <f t="shared" si="10"/>
        <v/>
      </c>
      <c r="C115" s="130" t="str">
        <f t="shared" si="14"/>
        <v/>
      </c>
      <c r="D115" s="130" t="str">
        <f t="shared" si="11"/>
        <v/>
      </c>
      <c r="E115" s="130" t="str">
        <f t="shared" si="17"/>
        <v/>
      </c>
      <c r="F115" s="130" t="str">
        <f t="shared" si="12"/>
        <v/>
      </c>
      <c r="G115" s="130" t="str">
        <f t="shared" si="15"/>
        <v/>
      </c>
    </row>
    <row r="116" spans="1:7">
      <c r="A116" s="131" t="str">
        <f t="shared" si="13"/>
        <v/>
      </c>
      <c r="B116" s="132" t="str">
        <f t="shared" si="10"/>
        <v/>
      </c>
      <c r="C116" s="133" t="str">
        <f t="shared" si="14"/>
        <v/>
      </c>
      <c r="D116" s="133" t="str">
        <f t="shared" si="11"/>
        <v/>
      </c>
      <c r="E116" s="133" t="str">
        <f t="shared" si="17"/>
        <v/>
      </c>
      <c r="F116" s="133" t="str">
        <f t="shared" si="12"/>
        <v/>
      </c>
      <c r="G116" s="133" t="str">
        <f t="shared" si="15"/>
        <v/>
      </c>
    </row>
    <row r="117" spans="1:7">
      <c r="A117" s="134" t="str">
        <f t="shared" si="13"/>
        <v/>
      </c>
      <c r="B117" s="135" t="str">
        <f t="shared" si="10"/>
        <v/>
      </c>
      <c r="C117" s="136" t="str">
        <f t="shared" si="14"/>
        <v/>
      </c>
      <c r="D117" s="136" t="str">
        <f t="shared" si="11"/>
        <v/>
      </c>
      <c r="E117" s="136" t="str">
        <f t="shared" si="17"/>
        <v/>
      </c>
      <c r="F117" s="136" t="str">
        <f t="shared" si="12"/>
        <v/>
      </c>
      <c r="G117" s="136" t="str">
        <f t="shared" si="15"/>
        <v/>
      </c>
    </row>
    <row r="118" spans="1:7">
      <c r="A118" s="128" t="str">
        <f t="shared" si="13"/>
        <v/>
      </c>
      <c r="B118" s="129" t="str">
        <f t="shared" si="10"/>
        <v/>
      </c>
      <c r="C118" s="130" t="str">
        <f t="shared" si="14"/>
        <v/>
      </c>
      <c r="D118" s="130" t="str">
        <f t="shared" si="11"/>
        <v/>
      </c>
      <c r="E118" s="130" t="str">
        <f t="shared" si="17"/>
        <v/>
      </c>
      <c r="F118" s="130" t="str">
        <f t="shared" si="12"/>
        <v/>
      </c>
      <c r="G118" s="130" t="str">
        <f t="shared" si="15"/>
        <v/>
      </c>
    </row>
    <row r="119" spans="1:7">
      <c r="A119" s="131" t="str">
        <f t="shared" si="13"/>
        <v/>
      </c>
      <c r="B119" s="132" t="str">
        <f t="shared" si="10"/>
        <v/>
      </c>
      <c r="C119" s="133" t="str">
        <f t="shared" si="14"/>
        <v/>
      </c>
      <c r="D119" s="133" t="str">
        <f t="shared" si="11"/>
        <v/>
      </c>
      <c r="E119" s="133" t="str">
        <f t="shared" si="17"/>
        <v/>
      </c>
      <c r="F119" s="133" t="str">
        <f t="shared" si="12"/>
        <v/>
      </c>
      <c r="G119" s="133" t="str">
        <f t="shared" si="15"/>
        <v/>
      </c>
    </row>
    <row r="120" spans="1:7">
      <c r="A120" s="134" t="str">
        <f t="shared" si="13"/>
        <v/>
      </c>
      <c r="B120" s="135" t="str">
        <f t="shared" si="10"/>
        <v/>
      </c>
      <c r="C120" s="136" t="str">
        <f t="shared" si="14"/>
        <v/>
      </c>
      <c r="D120" s="136" t="str">
        <f t="shared" si="11"/>
        <v/>
      </c>
      <c r="E120" s="136" t="str">
        <f t="shared" si="17"/>
        <v/>
      </c>
      <c r="F120" s="136" t="str">
        <f t="shared" si="12"/>
        <v/>
      </c>
      <c r="G120" s="136" t="str">
        <f t="shared" si="15"/>
        <v/>
      </c>
    </row>
    <row r="121" spans="1:7">
      <c r="A121" s="128" t="str">
        <f t="shared" si="13"/>
        <v/>
      </c>
      <c r="B121" s="129" t="str">
        <f t="shared" si="10"/>
        <v/>
      </c>
      <c r="C121" s="130" t="str">
        <f t="shared" si="14"/>
        <v/>
      </c>
      <c r="D121" s="130" t="str">
        <f t="shared" si="11"/>
        <v/>
      </c>
      <c r="E121" s="130" t="str">
        <f t="shared" ref="E121:E136" si="18">Principal</f>
        <v/>
      </c>
      <c r="F121" s="130" t="str">
        <f t="shared" si="12"/>
        <v/>
      </c>
      <c r="G121" s="130" t="str">
        <f t="shared" si="15"/>
        <v/>
      </c>
    </row>
    <row r="122" spans="1:7">
      <c r="A122" s="131" t="str">
        <f t="shared" si="13"/>
        <v/>
      </c>
      <c r="B122" s="132" t="str">
        <f t="shared" si="10"/>
        <v/>
      </c>
      <c r="C122" s="133" t="str">
        <f t="shared" si="14"/>
        <v/>
      </c>
      <c r="D122" s="133" t="str">
        <f t="shared" si="11"/>
        <v/>
      </c>
      <c r="E122" s="133" t="str">
        <f t="shared" si="18"/>
        <v/>
      </c>
      <c r="F122" s="133" t="str">
        <f t="shared" si="12"/>
        <v/>
      </c>
      <c r="G122" s="133" t="str">
        <f t="shared" si="15"/>
        <v/>
      </c>
    </row>
    <row r="123" spans="1:7">
      <c r="A123" s="134" t="str">
        <f t="shared" si="13"/>
        <v/>
      </c>
      <c r="B123" s="135" t="str">
        <f t="shared" si="10"/>
        <v/>
      </c>
      <c r="C123" s="136" t="str">
        <f t="shared" si="14"/>
        <v/>
      </c>
      <c r="D123" s="136" t="str">
        <f t="shared" si="11"/>
        <v/>
      </c>
      <c r="E123" s="136" t="str">
        <f t="shared" si="18"/>
        <v/>
      </c>
      <c r="F123" s="136" t="str">
        <f t="shared" si="12"/>
        <v/>
      </c>
      <c r="G123" s="136" t="str">
        <f t="shared" si="15"/>
        <v/>
      </c>
    </row>
    <row r="124" spans="1:7">
      <c r="A124" s="128" t="str">
        <f t="shared" si="13"/>
        <v/>
      </c>
      <c r="B124" s="129" t="str">
        <f t="shared" si="10"/>
        <v/>
      </c>
      <c r="C124" s="130" t="str">
        <f t="shared" si="14"/>
        <v/>
      </c>
      <c r="D124" s="130" t="str">
        <f t="shared" si="11"/>
        <v/>
      </c>
      <c r="E124" s="130" t="str">
        <f t="shared" si="18"/>
        <v/>
      </c>
      <c r="F124" s="130" t="str">
        <f t="shared" si="12"/>
        <v/>
      </c>
      <c r="G124" s="130" t="str">
        <f t="shared" si="15"/>
        <v/>
      </c>
    </row>
    <row r="125" spans="1:7">
      <c r="A125" s="131" t="str">
        <f t="shared" si="13"/>
        <v/>
      </c>
      <c r="B125" s="132" t="str">
        <f t="shared" si="10"/>
        <v/>
      </c>
      <c r="C125" s="133" t="str">
        <f t="shared" si="14"/>
        <v/>
      </c>
      <c r="D125" s="133" t="str">
        <f t="shared" si="11"/>
        <v/>
      </c>
      <c r="E125" s="133" t="str">
        <f t="shared" si="18"/>
        <v/>
      </c>
      <c r="F125" s="133" t="str">
        <f t="shared" si="12"/>
        <v/>
      </c>
      <c r="G125" s="133" t="str">
        <f t="shared" si="15"/>
        <v/>
      </c>
    </row>
    <row r="126" spans="1:7">
      <c r="A126" s="134" t="str">
        <f t="shared" si="13"/>
        <v/>
      </c>
      <c r="B126" s="135" t="str">
        <f t="shared" si="10"/>
        <v/>
      </c>
      <c r="C126" s="136" t="str">
        <f t="shared" si="14"/>
        <v/>
      </c>
      <c r="D126" s="136" t="str">
        <f t="shared" si="11"/>
        <v/>
      </c>
      <c r="E126" s="136" t="str">
        <f t="shared" si="18"/>
        <v/>
      </c>
      <c r="F126" s="136" t="str">
        <f t="shared" si="12"/>
        <v/>
      </c>
      <c r="G126" s="136" t="str">
        <f t="shared" si="15"/>
        <v/>
      </c>
    </row>
    <row r="127" spans="1:7">
      <c r="A127" s="131" t="str">
        <f t="shared" si="13"/>
        <v/>
      </c>
      <c r="B127" s="132" t="str">
        <f t="shared" si="10"/>
        <v/>
      </c>
      <c r="C127" s="133" t="str">
        <f t="shared" si="14"/>
        <v/>
      </c>
      <c r="D127" s="133" t="str">
        <f t="shared" si="11"/>
        <v/>
      </c>
      <c r="E127" s="130" t="str">
        <f t="shared" si="18"/>
        <v/>
      </c>
      <c r="F127" s="133" t="str">
        <f t="shared" si="12"/>
        <v/>
      </c>
      <c r="G127" s="133" t="str">
        <f t="shared" si="15"/>
        <v/>
      </c>
    </row>
    <row r="128" spans="1:7">
      <c r="A128" s="131" t="str">
        <f t="shared" si="13"/>
        <v/>
      </c>
      <c r="B128" s="132" t="str">
        <f t="shared" si="10"/>
        <v/>
      </c>
      <c r="C128" s="133" t="str">
        <f t="shared" si="14"/>
        <v/>
      </c>
      <c r="D128" s="133" t="str">
        <f t="shared" si="11"/>
        <v/>
      </c>
      <c r="E128" s="133" t="str">
        <f t="shared" si="18"/>
        <v/>
      </c>
      <c r="F128" s="133" t="str">
        <f t="shared" si="12"/>
        <v/>
      </c>
      <c r="G128" s="133" t="str">
        <f t="shared" si="15"/>
        <v/>
      </c>
    </row>
    <row r="129" spans="1:7">
      <c r="A129" s="134" t="str">
        <f t="shared" si="13"/>
        <v/>
      </c>
      <c r="B129" s="135" t="str">
        <f t="shared" si="10"/>
        <v/>
      </c>
      <c r="C129" s="136" t="str">
        <f t="shared" si="14"/>
        <v/>
      </c>
      <c r="D129" s="136" t="str">
        <f t="shared" si="11"/>
        <v/>
      </c>
      <c r="E129" s="136" t="str">
        <f t="shared" si="18"/>
        <v/>
      </c>
      <c r="F129" s="136" t="str">
        <f t="shared" si="12"/>
        <v/>
      </c>
      <c r="G129" s="136" t="str">
        <f t="shared" si="15"/>
        <v/>
      </c>
    </row>
    <row r="130" spans="1:7">
      <c r="A130" s="131" t="str">
        <f t="shared" si="13"/>
        <v/>
      </c>
      <c r="B130" s="132" t="str">
        <f t="shared" si="10"/>
        <v/>
      </c>
      <c r="C130" s="133" t="str">
        <f t="shared" si="14"/>
        <v/>
      </c>
      <c r="D130" s="133" t="str">
        <f t="shared" si="11"/>
        <v/>
      </c>
      <c r="E130" s="130" t="str">
        <f t="shared" si="18"/>
        <v/>
      </c>
      <c r="F130" s="133" t="str">
        <f t="shared" si="12"/>
        <v/>
      </c>
      <c r="G130" s="133" t="str">
        <f t="shared" si="15"/>
        <v/>
      </c>
    </row>
    <row r="131" spans="1:7">
      <c r="A131" s="131" t="str">
        <f t="shared" si="13"/>
        <v/>
      </c>
      <c r="B131" s="132" t="str">
        <f t="shared" si="10"/>
        <v/>
      </c>
      <c r="C131" s="133" t="str">
        <f t="shared" si="14"/>
        <v/>
      </c>
      <c r="D131" s="133" t="str">
        <f t="shared" si="11"/>
        <v/>
      </c>
      <c r="E131" s="133" t="str">
        <f t="shared" si="18"/>
        <v/>
      </c>
      <c r="F131" s="133" t="str">
        <f t="shared" si="12"/>
        <v/>
      </c>
      <c r="G131" s="133" t="str">
        <f t="shared" si="15"/>
        <v/>
      </c>
    </row>
    <row r="132" spans="1:7">
      <c r="A132" s="134" t="str">
        <f t="shared" si="13"/>
        <v/>
      </c>
      <c r="B132" s="135" t="str">
        <f t="shared" si="10"/>
        <v/>
      </c>
      <c r="C132" s="136" t="str">
        <f t="shared" si="14"/>
        <v/>
      </c>
      <c r="D132" s="136" t="str">
        <f t="shared" si="11"/>
        <v/>
      </c>
      <c r="E132" s="136" t="str">
        <f t="shared" si="18"/>
        <v/>
      </c>
      <c r="F132" s="136" t="str">
        <f t="shared" si="12"/>
        <v/>
      </c>
      <c r="G132" s="136" t="str">
        <f t="shared" si="15"/>
        <v/>
      </c>
    </row>
    <row r="133" spans="1:7">
      <c r="A133" s="128" t="str">
        <f t="shared" si="13"/>
        <v/>
      </c>
      <c r="B133" s="129" t="str">
        <f t="shared" si="10"/>
        <v/>
      </c>
      <c r="C133" s="130" t="str">
        <f t="shared" si="14"/>
        <v/>
      </c>
      <c r="D133" s="130" t="str">
        <f t="shared" si="11"/>
        <v/>
      </c>
      <c r="E133" s="130" t="str">
        <f t="shared" si="18"/>
        <v/>
      </c>
      <c r="F133" s="130" t="str">
        <f t="shared" si="12"/>
        <v/>
      </c>
      <c r="G133" s="130" t="str">
        <f t="shared" si="15"/>
        <v/>
      </c>
    </row>
    <row r="134" spans="1:7">
      <c r="A134" s="131" t="str">
        <f t="shared" si="13"/>
        <v/>
      </c>
      <c r="B134" s="132" t="str">
        <f t="shared" si="10"/>
        <v/>
      </c>
      <c r="C134" s="133" t="str">
        <f t="shared" si="14"/>
        <v/>
      </c>
      <c r="D134" s="133" t="str">
        <f t="shared" si="11"/>
        <v/>
      </c>
      <c r="E134" s="133" t="str">
        <f t="shared" si="18"/>
        <v/>
      </c>
      <c r="F134" s="133" t="str">
        <f t="shared" si="12"/>
        <v/>
      </c>
      <c r="G134" s="133" t="str">
        <f t="shared" si="15"/>
        <v/>
      </c>
    </row>
    <row r="135" spans="1:7">
      <c r="A135" s="134" t="str">
        <f t="shared" si="13"/>
        <v/>
      </c>
      <c r="B135" s="135" t="str">
        <f t="shared" si="10"/>
        <v/>
      </c>
      <c r="C135" s="136" t="str">
        <f t="shared" si="14"/>
        <v/>
      </c>
      <c r="D135" s="136" t="str">
        <f t="shared" si="11"/>
        <v/>
      </c>
      <c r="E135" s="136" t="str">
        <f t="shared" si="18"/>
        <v/>
      </c>
      <c r="F135" s="136" t="str">
        <f t="shared" si="12"/>
        <v/>
      </c>
      <c r="G135" s="136" t="str">
        <f t="shared" si="15"/>
        <v/>
      </c>
    </row>
    <row r="136" spans="1:7">
      <c r="A136" s="128" t="str">
        <f t="shared" si="13"/>
        <v/>
      </c>
      <c r="B136" s="129" t="str">
        <f t="shared" si="10"/>
        <v/>
      </c>
      <c r="C136" s="130" t="str">
        <f t="shared" si="14"/>
        <v/>
      </c>
      <c r="D136" s="130" t="str">
        <f t="shared" si="11"/>
        <v/>
      </c>
      <c r="E136" s="130" t="str">
        <f t="shared" si="18"/>
        <v/>
      </c>
      <c r="F136" s="130" t="str">
        <f t="shared" si="12"/>
        <v/>
      </c>
      <c r="G136" s="130" t="str">
        <f t="shared" si="15"/>
        <v/>
      </c>
    </row>
    <row r="137" spans="1:7">
      <c r="A137" s="131" t="str">
        <f t="shared" si="13"/>
        <v/>
      </c>
      <c r="B137" s="132" t="str">
        <f t="shared" si="10"/>
        <v/>
      </c>
      <c r="C137" s="133" t="str">
        <f t="shared" si="14"/>
        <v/>
      </c>
      <c r="D137" s="133" t="str">
        <f t="shared" si="11"/>
        <v/>
      </c>
      <c r="E137" s="133" t="str">
        <f t="shared" ref="E137:E152" si="19">Principal</f>
        <v/>
      </c>
      <c r="F137" s="133" t="str">
        <f t="shared" si="12"/>
        <v/>
      </c>
      <c r="G137" s="133" t="str">
        <f t="shared" si="15"/>
        <v/>
      </c>
    </row>
    <row r="138" spans="1:7">
      <c r="A138" s="134" t="str">
        <f t="shared" si="13"/>
        <v/>
      </c>
      <c r="B138" s="135" t="str">
        <f t="shared" si="10"/>
        <v/>
      </c>
      <c r="C138" s="136" t="str">
        <f t="shared" si="14"/>
        <v/>
      </c>
      <c r="D138" s="136" t="str">
        <f t="shared" si="11"/>
        <v/>
      </c>
      <c r="E138" s="136" t="str">
        <f t="shared" si="19"/>
        <v/>
      </c>
      <c r="F138" s="136" t="str">
        <f t="shared" si="12"/>
        <v/>
      </c>
      <c r="G138" s="136" t="str">
        <f t="shared" si="15"/>
        <v/>
      </c>
    </row>
    <row r="139" spans="1:7">
      <c r="A139" s="128" t="str">
        <f t="shared" si="13"/>
        <v/>
      </c>
      <c r="B139" s="129" t="str">
        <f t="shared" si="10"/>
        <v/>
      </c>
      <c r="C139" s="130" t="str">
        <f t="shared" si="14"/>
        <v/>
      </c>
      <c r="D139" s="130" t="str">
        <f t="shared" si="11"/>
        <v/>
      </c>
      <c r="E139" s="130" t="str">
        <f t="shared" si="19"/>
        <v/>
      </c>
      <c r="F139" s="130" t="str">
        <f t="shared" si="12"/>
        <v/>
      </c>
      <c r="G139" s="130" t="str">
        <f t="shared" si="15"/>
        <v/>
      </c>
    </row>
    <row r="140" spans="1:7">
      <c r="A140" s="131" t="str">
        <f t="shared" si="13"/>
        <v/>
      </c>
      <c r="B140" s="132" t="str">
        <f t="shared" si="10"/>
        <v/>
      </c>
      <c r="C140" s="133" t="str">
        <f t="shared" si="14"/>
        <v/>
      </c>
      <c r="D140" s="133" t="str">
        <f t="shared" si="11"/>
        <v/>
      </c>
      <c r="E140" s="133" t="str">
        <f t="shared" si="19"/>
        <v/>
      </c>
      <c r="F140" s="133" t="str">
        <f t="shared" si="12"/>
        <v/>
      </c>
      <c r="G140" s="133" t="str">
        <f t="shared" si="15"/>
        <v/>
      </c>
    </row>
    <row r="141" spans="1:7">
      <c r="A141" s="134" t="str">
        <f t="shared" si="13"/>
        <v/>
      </c>
      <c r="B141" s="135" t="str">
        <f t="shared" si="10"/>
        <v/>
      </c>
      <c r="C141" s="136" t="str">
        <f t="shared" si="14"/>
        <v/>
      </c>
      <c r="D141" s="136" t="str">
        <f t="shared" si="11"/>
        <v/>
      </c>
      <c r="E141" s="136" t="str">
        <f t="shared" si="19"/>
        <v/>
      </c>
      <c r="F141" s="136" t="str">
        <f t="shared" si="12"/>
        <v/>
      </c>
      <c r="G141" s="136" t="str">
        <f t="shared" si="15"/>
        <v/>
      </c>
    </row>
    <row r="142" spans="1:7">
      <c r="A142" s="128" t="str">
        <f t="shared" si="13"/>
        <v/>
      </c>
      <c r="B142" s="129" t="str">
        <f t="shared" si="10"/>
        <v/>
      </c>
      <c r="C142" s="130" t="str">
        <f t="shared" si="14"/>
        <v/>
      </c>
      <c r="D142" s="130" t="str">
        <f t="shared" si="11"/>
        <v/>
      </c>
      <c r="E142" s="130" t="str">
        <f t="shared" si="19"/>
        <v/>
      </c>
      <c r="F142" s="130" t="str">
        <f t="shared" si="12"/>
        <v/>
      </c>
      <c r="G142" s="130" t="str">
        <f t="shared" si="15"/>
        <v/>
      </c>
    </row>
    <row r="143" spans="1:7">
      <c r="A143" s="131" t="str">
        <f t="shared" si="13"/>
        <v/>
      </c>
      <c r="B143" s="132" t="str">
        <f t="shared" si="10"/>
        <v/>
      </c>
      <c r="C143" s="133" t="str">
        <f t="shared" si="14"/>
        <v/>
      </c>
      <c r="D143" s="133" t="str">
        <f t="shared" si="11"/>
        <v/>
      </c>
      <c r="E143" s="133" t="str">
        <f t="shared" si="19"/>
        <v/>
      </c>
      <c r="F143" s="133" t="str">
        <f t="shared" si="12"/>
        <v/>
      </c>
      <c r="G143" s="133" t="str">
        <f t="shared" si="15"/>
        <v/>
      </c>
    </row>
    <row r="144" spans="1:7">
      <c r="A144" s="134" t="str">
        <f t="shared" si="13"/>
        <v/>
      </c>
      <c r="B144" s="135" t="str">
        <f t="shared" si="10"/>
        <v/>
      </c>
      <c r="C144" s="136" t="str">
        <f t="shared" si="14"/>
        <v/>
      </c>
      <c r="D144" s="136" t="str">
        <f t="shared" si="11"/>
        <v/>
      </c>
      <c r="E144" s="136" t="str">
        <f t="shared" si="19"/>
        <v/>
      </c>
      <c r="F144" s="136" t="str">
        <f t="shared" si="12"/>
        <v/>
      </c>
      <c r="G144" s="136" t="str">
        <f t="shared" si="15"/>
        <v/>
      </c>
    </row>
    <row r="145" spans="1:7">
      <c r="A145" s="128" t="str">
        <f t="shared" si="13"/>
        <v/>
      </c>
      <c r="B145" s="129" t="str">
        <f t="shared" si="10"/>
        <v/>
      </c>
      <c r="C145" s="130" t="str">
        <f t="shared" si="14"/>
        <v/>
      </c>
      <c r="D145" s="130" t="str">
        <f t="shared" si="11"/>
        <v/>
      </c>
      <c r="E145" s="130" t="str">
        <f t="shared" si="19"/>
        <v/>
      </c>
      <c r="F145" s="130" t="str">
        <f t="shared" si="12"/>
        <v/>
      </c>
      <c r="G145" s="130" t="str">
        <f t="shared" si="15"/>
        <v/>
      </c>
    </row>
    <row r="146" spans="1:7">
      <c r="A146" s="131" t="str">
        <f t="shared" si="13"/>
        <v/>
      </c>
      <c r="B146" s="132" t="str">
        <f t="shared" si="10"/>
        <v/>
      </c>
      <c r="C146" s="133" t="str">
        <f t="shared" si="14"/>
        <v/>
      </c>
      <c r="D146" s="133" t="str">
        <f t="shared" si="11"/>
        <v/>
      </c>
      <c r="E146" s="133" t="str">
        <f t="shared" si="19"/>
        <v/>
      </c>
      <c r="F146" s="133" t="str">
        <f t="shared" si="12"/>
        <v/>
      </c>
      <c r="G146" s="133" t="str">
        <f t="shared" si="15"/>
        <v/>
      </c>
    </row>
    <row r="147" spans="1:7">
      <c r="A147" s="134" t="str">
        <f t="shared" si="13"/>
        <v/>
      </c>
      <c r="B147" s="135" t="str">
        <f t="shared" si="10"/>
        <v/>
      </c>
      <c r="C147" s="136" t="str">
        <f t="shared" si="14"/>
        <v/>
      </c>
      <c r="D147" s="136" t="str">
        <f t="shared" si="11"/>
        <v/>
      </c>
      <c r="E147" s="136" t="str">
        <f t="shared" si="19"/>
        <v/>
      </c>
      <c r="F147" s="136" t="str">
        <f t="shared" si="12"/>
        <v/>
      </c>
      <c r="G147" s="136" t="str">
        <f t="shared" si="15"/>
        <v/>
      </c>
    </row>
    <row r="148" spans="1:7">
      <c r="A148" s="128" t="str">
        <f t="shared" si="13"/>
        <v/>
      </c>
      <c r="B148" s="129" t="str">
        <f t="shared" si="10"/>
        <v/>
      </c>
      <c r="C148" s="130" t="str">
        <f t="shared" si="14"/>
        <v/>
      </c>
      <c r="D148" s="130" t="str">
        <f t="shared" si="11"/>
        <v/>
      </c>
      <c r="E148" s="130" t="str">
        <f t="shared" si="19"/>
        <v/>
      </c>
      <c r="F148" s="130" t="str">
        <f t="shared" si="12"/>
        <v/>
      </c>
      <c r="G148" s="130" t="str">
        <f t="shared" si="15"/>
        <v/>
      </c>
    </row>
    <row r="149" spans="1:7">
      <c r="A149" s="131" t="str">
        <f t="shared" si="13"/>
        <v/>
      </c>
      <c r="B149" s="132" t="str">
        <f t="shared" si="10"/>
        <v/>
      </c>
      <c r="C149" s="133" t="str">
        <f t="shared" si="14"/>
        <v/>
      </c>
      <c r="D149" s="133" t="str">
        <f t="shared" si="11"/>
        <v/>
      </c>
      <c r="E149" s="133" t="str">
        <f t="shared" si="19"/>
        <v/>
      </c>
      <c r="F149" s="133" t="str">
        <f t="shared" si="12"/>
        <v/>
      </c>
      <c r="G149" s="133" t="str">
        <f t="shared" si="15"/>
        <v/>
      </c>
    </row>
    <row r="150" spans="1:7">
      <c r="A150" s="134" t="str">
        <f t="shared" si="13"/>
        <v/>
      </c>
      <c r="B150" s="135" t="str">
        <f t="shared" ref="B150:B213" si="20">Show.Date</f>
        <v/>
      </c>
      <c r="C150" s="136" t="str">
        <f t="shared" si="14"/>
        <v/>
      </c>
      <c r="D150" s="136" t="str">
        <f t="shared" ref="D150:D213" si="21">Interest</f>
        <v/>
      </c>
      <c r="E150" s="136" t="str">
        <f t="shared" si="19"/>
        <v/>
      </c>
      <c r="F150" s="136" t="str">
        <f t="shared" ref="F150:F213" si="22">Ending.Balance</f>
        <v/>
      </c>
      <c r="G150" s="136" t="str">
        <f t="shared" si="15"/>
        <v/>
      </c>
    </row>
    <row r="151" spans="1:7">
      <c r="A151" s="131" t="str">
        <f t="shared" ref="A151:A214" si="23">payment.Num</f>
        <v/>
      </c>
      <c r="B151" s="132" t="str">
        <f t="shared" si="20"/>
        <v/>
      </c>
      <c r="C151" s="133" t="str">
        <f t="shared" ref="C151:C214" si="24">Beg.Bal</f>
        <v/>
      </c>
      <c r="D151" s="133" t="str">
        <f t="shared" si="21"/>
        <v/>
      </c>
      <c r="E151" s="130" t="str">
        <f t="shared" si="19"/>
        <v/>
      </c>
      <c r="F151" s="133" t="str">
        <f t="shared" si="22"/>
        <v/>
      </c>
      <c r="G151" s="133" t="str">
        <f t="shared" ref="G151:G214" si="25">Cum.Interest</f>
        <v/>
      </c>
    </row>
    <row r="152" spans="1:7">
      <c r="A152" s="131" t="str">
        <f t="shared" si="23"/>
        <v/>
      </c>
      <c r="B152" s="132" t="str">
        <f t="shared" si="20"/>
        <v/>
      </c>
      <c r="C152" s="133" t="str">
        <f t="shared" si="24"/>
        <v/>
      </c>
      <c r="D152" s="133" t="str">
        <f t="shared" si="21"/>
        <v/>
      </c>
      <c r="E152" s="133" t="str">
        <f t="shared" si="19"/>
        <v/>
      </c>
      <c r="F152" s="133" t="str">
        <f t="shared" si="22"/>
        <v/>
      </c>
      <c r="G152" s="133" t="str">
        <f t="shared" si="25"/>
        <v/>
      </c>
    </row>
    <row r="153" spans="1:7">
      <c r="A153" s="134" t="str">
        <f t="shared" si="23"/>
        <v/>
      </c>
      <c r="B153" s="135" t="str">
        <f t="shared" si="20"/>
        <v/>
      </c>
      <c r="C153" s="136" t="str">
        <f t="shared" si="24"/>
        <v/>
      </c>
      <c r="D153" s="136" t="str">
        <f t="shared" si="21"/>
        <v/>
      </c>
      <c r="E153" s="136" t="str">
        <f t="shared" ref="E153:E168" si="26">Principal</f>
        <v/>
      </c>
      <c r="F153" s="136" t="str">
        <f t="shared" si="22"/>
        <v/>
      </c>
      <c r="G153" s="136" t="str">
        <f t="shared" si="25"/>
        <v/>
      </c>
    </row>
    <row r="154" spans="1:7">
      <c r="A154" s="131" t="str">
        <f t="shared" si="23"/>
        <v/>
      </c>
      <c r="B154" s="132" t="str">
        <f t="shared" si="20"/>
        <v/>
      </c>
      <c r="C154" s="133" t="str">
        <f t="shared" si="24"/>
        <v/>
      </c>
      <c r="D154" s="133" t="str">
        <f t="shared" si="21"/>
        <v/>
      </c>
      <c r="E154" s="130" t="str">
        <f t="shared" si="26"/>
        <v/>
      </c>
      <c r="F154" s="133" t="str">
        <f t="shared" si="22"/>
        <v/>
      </c>
      <c r="G154" s="133" t="str">
        <f t="shared" si="25"/>
        <v/>
      </c>
    </row>
    <row r="155" spans="1:7">
      <c r="A155" s="131" t="str">
        <f t="shared" si="23"/>
        <v/>
      </c>
      <c r="B155" s="132" t="str">
        <f t="shared" si="20"/>
        <v/>
      </c>
      <c r="C155" s="133" t="str">
        <f t="shared" si="24"/>
        <v/>
      </c>
      <c r="D155" s="133" t="str">
        <f t="shared" si="21"/>
        <v/>
      </c>
      <c r="E155" s="133" t="str">
        <f t="shared" si="26"/>
        <v/>
      </c>
      <c r="F155" s="133" t="str">
        <f t="shared" si="22"/>
        <v/>
      </c>
      <c r="G155" s="133" t="str">
        <f t="shared" si="25"/>
        <v/>
      </c>
    </row>
    <row r="156" spans="1:7">
      <c r="A156" s="134" t="str">
        <f t="shared" si="23"/>
        <v/>
      </c>
      <c r="B156" s="135" t="str">
        <f t="shared" si="20"/>
        <v/>
      </c>
      <c r="C156" s="136" t="str">
        <f t="shared" si="24"/>
        <v/>
      </c>
      <c r="D156" s="136" t="str">
        <f t="shared" si="21"/>
        <v/>
      </c>
      <c r="E156" s="136" t="str">
        <f t="shared" si="26"/>
        <v/>
      </c>
      <c r="F156" s="136" t="str">
        <f t="shared" si="22"/>
        <v/>
      </c>
      <c r="G156" s="136" t="str">
        <f t="shared" si="25"/>
        <v/>
      </c>
    </row>
    <row r="157" spans="1:7">
      <c r="A157" s="128" t="str">
        <f t="shared" si="23"/>
        <v/>
      </c>
      <c r="B157" s="129" t="str">
        <f t="shared" si="20"/>
        <v/>
      </c>
      <c r="C157" s="130" t="str">
        <f t="shared" si="24"/>
        <v/>
      </c>
      <c r="D157" s="130" t="str">
        <f t="shared" si="21"/>
        <v/>
      </c>
      <c r="E157" s="130" t="str">
        <f t="shared" si="26"/>
        <v/>
      </c>
      <c r="F157" s="130" t="str">
        <f t="shared" si="22"/>
        <v/>
      </c>
      <c r="G157" s="130" t="str">
        <f t="shared" si="25"/>
        <v/>
      </c>
    </row>
    <row r="158" spans="1:7">
      <c r="A158" s="131" t="str">
        <f t="shared" si="23"/>
        <v/>
      </c>
      <c r="B158" s="132" t="str">
        <f t="shared" si="20"/>
        <v/>
      </c>
      <c r="C158" s="133" t="str">
        <f t="shared" si="24"/>
        <v/>
      </c>
      <c r="D158" s="133" t="str">
        <f t="shared" si="21"/>
        <v/>
      </c>
      <c r="E158" s="133" t="str">
        <f t="shared" si="26"/>
        <v/>
      </c>
      <c r="F158" s="133" t="str">
        <f t="shared" si="22"/>
        <v/>
      </c>
      <c r="G158" s="133" t="str">
        <f t="shared" si="25"/>
        <v/>
      </c>
    </row>
    <row r="159" spans="1:7">
      <c r="A159" s="134" t="str">
        <f t="shared" si="23"/>
        <v/>
      </c>
      <c r="B159" s="135" t="str">
        <f t="shared" si="20"/>
        <v/>
      </c>
      <c r="C159" s="136" t="str">
        <f t="shared" si="24"/>
        <v/>
      </c>
      <c r="D159" s="136" t="str">
        <f t="shared" si="21"/>
        <v/>
      </c>
      <c r="E159" s="136" t="str">
        <f t="shared" si="26"/>
        <v/>
      </c>
      <c r="F159" s="136" t="str">
        <f t="shared" si="22"/>
        <v/>
      </c>
      <c r="G159" s="136" t="str">
        <f t="shared" si="25"/>
        <v/>
      </c>
    </row>
    <row r="160" spans="1:7">
      <c r="A160" s="131" t="str">
        <f t="shared" si="23"/>
        <v/>
      </c>
      <c r="B160" s="132" t="str">
        <f t="shared" si="20"/>
        <v/>
      </c>
      <c r="C160" s="133" t="str">
        <f t="shared" si="24"/>
        <v/>
      </c>
      <c r="D160" s="133" t="str">
        <f t="shared" si="21"/>
        <v/>
      </c>
      <c r="E160" s="130" t="str">
        <f t="shared" si="26"/>
        <v/>
      </c>
      <c r="F160" s="133" t="str">
        <f t="shared" si="22"/>
        <v/>
      </c>
      <c r="G160" s="133" t="str">
        <f t="shared" si="25"/>
        <v/>
      </c>
    </row>
    <row r="161" spans="1:7">
      <c r="A161" s="131" t="str">
        <f t="shared" si="23"/>
        <v/>
      </c>
      <c r="B161" s="132" t="str">
        <f t="shared" si="20"/>
        <v/>
      </c>
      <c r="C161" s="133" t="str">
        <f t="shared" si="24"/>
        <v/>
      </c>
      <c r="D161" s="133" t="str">
        <f t="shared" si="21"/>
        <v/>
      </c>
      <c r="E161" s="133" t="str">
        <f t="shared" si="26"/>
        <v/>
      </c>
      <c r="F161" s="133" t="str">
        <f t="shared" si="22"/>
        <v/>
      </c>
      <c r="G161" s="133" t="str">
        <f t="shared" si="25"/>
        <v/>
      </c>
    </row>
    <row r="162" spans="1:7">
      <c r="A162" s="134" t="str">
        <f t="shared" si="23"/>
        <v/>
      </c>
      <c r="B162" s="135" t="str">
        <f t="shared" si="20"/>
        <v/>
      </c>
      <c r="C162" s="136" t="str">
        <f t="shared" si="24"/>
        <v/>
      </c>
      <c r="D162" s="136" t="str">
        <f t="shared" si="21"/>
        <v/>
      </c>
      <c r="E162" s="136" t="str">
        <f t="shared" si="26"/>
        <v/>
      </c>
      <c r="F162" s="136" t="str">
        <f t="shared" si="22"/>
        <v/>
      </c>
      <c r="G162" s="136" t="str">
        <f t="shared" si="25"/>
        <v/>
      </c>
    </row>
    <row r="163" spans="1:7">
      <c r="A163" s="131" t="str">
        <f t="shared" si="23"/>
        <v/>
      </c>
      <c r="B163" s="132" t="str">
        <f t="shared" si="20"/>
        <v/>
      </c>
      <c r="C163" s="133" t="str">
        <f t="shared" si="24"/>
        <v/>
      </c>
      <c r="D163" s="133" t="str">
        <f t="shared" si="21"/>
        <v/>
      </c>
      <c r="E163" s="130" t="str">
        <f t="shared" si="26"/>
        <v/>
      </c>
      <c r="F163" s="133" t="str">
        <f t="shared" si="22"/>
        <v/>
      </c>
      <c r="G163" s="133" t="str">
        <f t="shared" si="25"/>
        <v/>
      </c>
    </row>
    <row r="164" spans="1:7">
      <c r="A164" s="131" t="str">
        <f t="shared" si="23"/>
        <v/>
      </c>
      <c r="B164" s="132" t="str">
        <f t="shared" si="20"/>
        <v/>
      </c>
      <c r="C164" s="133" t="str">
        <f t="shared" si="24"/>
        <v/>
      </c>
      <c r="D164" s="133" t="str">
        <f t="shared" si="21"/>
        <v/>
      </c>
      <c r="E164" s="133" t="str">
        <f t="shared" si="26"/>
        <v/>
      </c>
      <c r="F164" s="133" t="str">
        <f t="shared" si="22"/>
        <v/>
      </c>
      <c r="G164" s="133" t="str">
        <f t="shared" si="25"/>
        <v/>
      </c>
    </row>
    <row r="165" spans="1:7">
      <c r="A165" s="134" t="str">
        <f t="shared" si="23"/>
        <v/>
      </c>
      <c r="B165" s="135" t="str">
        <f t="shared" si="20"/>
        <v/>
      </c>
      <c r="C165" s="136" t="str">
        <f t="shared" si="24"/>
        <v/>
      </c>
      <c r="D165" s="136" t="str">
        <f t="shared" si="21"/>
        <v/>
      </c>
      <c r="E165" s="136" t="str">
        <f t="shared" si="26"/>
        <v/>
      </c>
      <c r="F165" s="136" t="str">
        <f t="shared" si="22"/>
        <v/>
      </c>
      <c r="G165" s="136" t="str">
        <f t="shared" si="25"/>
        <v/>
      </c>
    </row>
    <row r="166" spans="1:7">
      <c r="A166" s="128" t="str">
        <f t="shared" si="23"/>
        <v/>
      </c>
      <c r="B166" s="129" t="str">
        <f t="shared" si="20"/>
        <v/>
      </c>
      <c r="C166" s="130" t="str">
        <f t="shared" si="24"/>
        <v/>
      </c>
      <c r="D166" s="130" t="str">
        <f t="shared" si="21"/>
        <v/>
      </c>
      <c r="E166" s="130" t="str">
        <f t="shared" si="26"/>
        <v/>
      </c>
      <c r="F166" s="130" t="str">
        <f t="shared" si="22"/>
        <v/>
      </c>
      <c r="G166" s="130" t="str">
        <f t="shared" si="25"/>
        <v/>
      </c>
    </row>
    <row r="167" spans="1:7">
      <c r="A167" s="131" t="str">
        <f t="shared" si="23"/>
        <v/>
      </c>
      <c r="B167" s="132" t="str">
        <f t="shared" si="20"/>
        <v/>
      </c>
      <c r="C167" s="133" t="str">
        <f t="shared" si="24"/>
        <v/>
      </c>
      <c r="D167" s="133" t="str">
        <f t="shared" si="21"/>
        <v/>
      </c>
      <c r="E167" s="133" t="str">
        <f t="shared" si="26"/>
        <v/>
      </c>
      <c r="F167" s="133" t="str">
        <f t="shared" si="22"/>
        <v/>
      </c>
      <c r="G167" s="133" t="str">
        <f t="shared" si="25"/>
        <v/>
      </c>
    </row>
    <row r="168" spans="1:7">
      <c r="A168" s="134" t="str">
        <f t="shared" si="23"/>
        <v/>
      </c>
      <c r="B168" s="135" t="str">
        <f t="shared" si="20"/>
        <v/>
      </c>
      <c r="C168" s="136" t="str">
        <f t="shared" si="24"/>
        <v/>
      </c>
      <c r="D168" s="136" t="str">
        <f t="shared" si="21"/>
        <v/>
      </c>
      <c r="E168" s="136" t="str">
        <f t="shared" si="26"/>
        <v/>
      </c>
      <c r="F168" s="136" t="str">
        <f t="shared" si="22"/>
        <v/>
      </c>
      <c r="G168" s="136" t="str">
        <f t="shared" si="25"/>
        <v/>
      </c>
    </row>
    <row r="169" spans="1:7">
      <c r="A169" s="131" t="str">
        <f t="shared" si="23"/>
        <v/>
      </c>
      <c r="B169" s="132" t="str">
        <f t="shared" si="20"/>
        <v/>
      </c>
      <c r="C169" s="133" t="str">
        <f t="shared" si="24"/>
        <v/>
      </c>
      <c r="D169" s="133" t="str">
        <f t="shared" si="21"/>
        <v/>
      </c>
      <c r="E169" s="130" t="str">
        <f t="shared" ref="E169:E184" si="27">Principal</f>
        <v/>
      </c>
      <c r="F169" s="133" t="str">
        <f t="shared" si="22"/>
        <v/>
      </c>
      <c r="G169" s="133" t="str">
        <f t="shared" si="25"/>
        <v/>
      </c>
    </row>
    <row r="170" spans="1:7">
      <c r="A170" s="131" t="str">
        <f t="shared" si="23"/>
        <v/>
      </c>
      <c r="B170" s="132" t="str">
        <f t="shared" si="20"/>
        <v/>
      </c>
      <c r="C170" s="133" t="str">
        <f t="shared" si="24"/>
        <v/>
      </c>
      <c r="D170" s="133" t="str">
        <f t="shared" si="21"/>
        <v/>
      </c>
      <c r="E170" s="133" t="str">
        <f t="shared" si="27"/>
        <v/>
      </c>
      <c r="F170" s="133" t="str">
        <f t="shared" si="22"/>
        <v/>
      </c>
      <c r="G170" s="133" t="str">
        <f t="shared" si="25"/>
        <v/>
      </c>
    </row>
    <row r="171" spans="1:7">
      <c r="A171" s="134" t="str">
        <f t="shared" si="23"/>
        <v/>
      </c>
      <c r="B171" s="135" t="str">
        <f t="shared" si="20"/>
        <v/>
      </c>
      <c r="C171" s="136" t="str">
        <f t="shared" si="24"/>
        <v/>
      </c>
      <c r="D171" s="136" t="str">
        <f t="shared" si="21"/>
        <v/>
      </c>
      <c r="E171" s="136" t="str">
        <f t="shared" si="27"/>
        <v/>
      </c>
      <c r="F171" s="136" t="str">
        <f t="shared" si="22"/>
        <v/>
      </c>
      <c r="G171" s="136" t="str">
        <f t="shared" si="25"/>
        <v/>
      </c>
    </row>
    <row r="172" spans="1:7">
      <c r="A172" s="131" t="str">
        <f t="shared" si="23"/>
        <v/>
      </c>
      <c r="B172" s="132" t="str">
        <f t="shared" si="20"/>
        <v/>
      </c>
      <c r="C172" s="133" t="str">
        <f t="shared" si="24"/>
        <v/>
      </c>
      <c r="D172" s="133" t="str">
        <f t="shared" si="21"/>
        <v/>
      </c>
      <c r="E172" s="130" t="str">
        <f t="shared" si="27"/>
        <v/>
      </c>
      <c r="F172" s="133" t="str">
        <f t="shared" si="22"/>
        <v/>
      </c>
      <c r="G172" s="133" t="str">
        <f t="shared" si="25"/>
        <v/>
      </c>
    </row>
    <row r="173" spans="1:7">
      <c r="A173" s="131" t="str">
        <f t="shared" si="23"/>
        <v/>
      </c>
      <c r="B173" s="132" t="str">
        <f t="shared" si="20"/>
        <v/>
      </c>
      <c r="C173" s="133" t="str">
        <f t="shared" si="24"/>
        <v/>
      </c>
      <c r="D173" s="133" t="str">
        <f t="shared" si="21"/>
        <v/>
      </c>
      <c r="E173" s="133" t="str">
        <f t="shared" si="27"/>
        <v/>
      </c>
      <c r="F173" s="133" t="str">
        <f t="shared" si="22"/>
        <v/>
      </c>
      <c r="G173" s="133" t="str">
        <f t="shared" si="25"/>
        <v/>
      </c>
    </row>
    <row r="174" spans="1:7">
      <c r="A174" s="9" t="str">
        <f t="shared" si="23"/>
        <v/>
      </c>
      <c r="B174" s="10" t="str">
        <f t="shared" si="20"/>
        <v/>
      </c>
      <c r="C174" s="11" t="str">
        <f t="shared" si="24"/>
        <v/>
      </c>
      <c r="D174" s="11" t="str">
        <f t="shared" si="21"/>
        <v/>
      </c>
      <c r="E174" s="11" t="str">
        <f t="shared" si="27"/>
        <v/>
      </c>
      <c r="F174" s="11" t="str">
        <f t="shared" si="22"/>
        <v/>
      </c>
      <c r="G174" s="11" t="str">
        <f t="shared" si="25"/>
        <v/>
      </c>
    </row>
    <row r="175" spans="1:7">
      <c r="A175" s="3" t="str">
        <f t="shared" si="23"/>
        <v/>
      </c>
      <c r="B175" s="4" t="str">
        <f t="shared" si="20"/>
        <v/>
      </c>
      <c r="C175" s="5" t="str">
        <f t="shared" si="24"/>
        <v/>
      </c>
      <c r="D175" s="5" t="str">
        <f t="shared" si="21"/>
        <v/>
      </c>
      <c r="E175" s="5" t="str">
        <f t="shared" si="27"/>
        <v/>
      </c>
      <c r="F175" s="5" t="str">
        <f t="shared" si="22"/>
        <v/>
      </c>
      <c r="G175" s="5" t="str">
        <f t="shared" si="25"/>
        <v/>
      </c>
    </row>
    <row r="176" spans="1:7">
      <c r="A176" s="6" t="str">
        <f t="shared" si="23"/>
        <v/>
      </c>
      <c r="B176" s="7" t="str">
        <f t="shared" si="20"/>
        <v/>
      </c>
      <c r="C176" s="8" t="str">
        <f t="shared" si="24"/>
        <v/>
      </c>
      <c r="D176" s="8" t="str">
        <f t="shared" si="21"/>
        <v/>
      </c>
      <c r="E176" s="8" t="str">
        <f t="shared" si="27"/>
        <v/>
      </c>
      <c r="F176" s="8" t="str">
        <f t="shared" si="22"/>
        <v/>
      </c>
      <c r="G176" s="8" t="str">
        <f t="shared" si="25"/>
        <v/>
      </c>
    </row>
    <row r="177" spans="1:7">
      <c r="A177" s="9" t="str">
        <f t="shared" si="23"/>
        <v/>
      </c>
      <c r="B177" s="10" t="str">
        <f t="shared" si="20"/>
        <v/>
      </c>
      <c r="C177" s="11" t="str">
        <f t="shared" si="24"/>
        <v/>
      </c>
      <c r="D177" s="11" t="str">
        <f t="shared" si="21"/>
        <v/>
      </c>
      <c r="E177" s="11" t="str">
        <f t="shared" si="27"/>
        <v/>
      </c>
      <c r="F177" s="11" t="str">
        <f t="shared" si="22"/>
        <v/>
      </c>
      <c r="G177" s="11" t="str">
        <f t="shared" si="25"/>
        <v/>
      </c>
    </row>
    <row r="178" spans="1:7">
      <c r="A178" s="6" t="str">
        <f t="shared" si="23"/>
        <v/>
      </c>
      <c r="B178" s="7" t="str">
        <f t="shared" si="20"/>
        <v/>
      </c>
      <c r="C178" s="8" t="str">
        <f t="shared" si="24"/>
        <v/>
      </c>
      <c r="D178" s="8" t="str">
        <f t="shared" si="21"/>
        <v/>
      </c>
      <c r="E178" s="5" t="str">
        <f t="shared" si="27"/>
        <v/>
      </c>
      <c r="F178" s="8" t="str">
        <f t="shared" si="22"/>
        <v/>
      </c>
      <c r="G178" s="8" t="str">
        <f t="shared" si="25"/>
        <v/>
      </c>
    </row>
    <row r="179" spans="1:7">
      <c r="A179" s="6" t="str">
        <f t="shared" si="23"/>
        <v/>
      </c>
      <c r="B179" s="7" t="str">
        <f t="shared" si="20"/>
        <v/>
      </c>
      <c r="C179" s="8" t="str">
        <f t="shared" si="24"/>
        <v/>
      </c>
      <c r="D179" s="8" t="str">
        <f t="shared" si="21"/>
        <v/>
      </c>
      <c r="E179" s="8" t="str">
        <f t="shared" si="27"/>
        <v/>
      </c>
      <c r="F179" s="8" t="str">
        <f t="shared" si="22"/>
        <v/>
      </c>
      <c r="G179" s="8" t="str">
        <f t="shared" si="25"/>
        <v/>
      </c>
    </row>
    <row r="180" spans="1:7">
      <c r="A180" s="9" t="str">
        <f t="shared" si="23"/>
        <v/>
      </c>
      <c r="B180" s="10" t="str">
        <f t="shared" si="20"/>
        <v/>
      </c>
      <c r="C180" s="11" t="str">
        <f t="shared" si="24"/>
        <v/>
      </c>
      <c r="D180" s="11" t="str">
        <f t="shared" si="21"/>
        <v/>
      </c>
      <c r="E180" s="11" t="str">
        <f t="shared" si="27"/>
        <v/>
      </c>
      <c r="F180" s="11" t="str">
        <f t="shared" si="22"/>
        <v/>
      </c>
      <c r="G180" s="11" t="str">
        <f t="shared" si="25"/>
        <v/>
      </c>
    </row>
    <row r="181" spans="1:7">
      <c r="A181" s="6" t="str">
        <f t="shared" si="23"/>
        <v/>
      </c>
      <c r="B181" s="7" t="str">
        <f t="shared" si="20"/>
        <v/>
      </c>
      <c r="C181" s="8" t="str">
        <f t="shared" si="24"/>
        <v/>
      </c>
      <c r="D181" s="8" t="str">
        <f t="shared" si="21"/>
        <v/>
      </c>
      <c r="E181" s="5" t="str">
        <f t="shared" si="27"/>
        <v/>
      </c>
      <c r="F181" s="8" t="str">
        <f t="shared" si="22"/>
        <v/>
      </c>
      <c r="G181" s="8" t="str">
        <f t="shared" si="25"/>
        <v/>
      </c>
    </row>
    <row r="182" spans="1:7">
      <c r="A182" s="6" t="str">
        <f t="shared" si="23"/>
        <v/>
      </c>
      <c r="B182" s="7" t="str">
        <f t="shared" si="20"/>
        <v/>
      </c>
      <c r="C182" s="8" t="str">
        <f t="shared" si="24"/>
        <v/>
      </c>
      <c r="D182" s="8" t="str">
        <f t="shared" si="21"/>
        <v/>
      </c>
      <c r="E182" s="8" t="str">
        <f t="shared" si="27"/>
        <v/>
      </c>
      <c r="F182" s="8" t="str">
        <f t="shared" si="22"/>
        <v/>
      </c>
      <c r="G182" s="8" t="str">
        <f t="shared" si="25"/>
        <v/>
      </c>
    </row>
    <row r="183" spans="1:7">
      <c r="A183" s="9" t="str">
        <f t="shared" si="23"/>
        <v/>
      </c>
      <c r="B183" s="10" t="str">
        <f t="shared" si="20"/>
        <v/>
      </c>
      <c r="C183" s="11" t="str">
        <f t="shared" si="24"/>
        <v/>
      </c>
      <c r="D183" s="11" t="str">
        <f t="shared" si="21"/>
        <v/>
      </c>
      <c r="E183" s="11" t="str">
        <f t="shared" si="27"/>
        <v/>
      </c>
      <c r="F183" s="11" t="str">
        <f t="shared" si="22"/>
        <v/>
      </c>
      <c r="G183" s="11" t="str">
        <f t="shared" si="25"/>
        <v/>
      </c>
    </row>
    <row r="184" spans="1:7">
      <c r="A184" s="3" t="str">
        <f t="shared" si="23"/>
        <v/>
      </c>
      <c r="B184" s="4" t="str">
        <f t="shared" si="20"/>
        <v/>
      </c>
      <c r="C184" s="5" t="str">
        <f t="shared" si="24"/>
        <v/>
      </c>
      <c r="D184" s="5" t="str">
        <f t="shared" si="21"/>
        <v/>
      </c>
      <c r="E184" s="5" t="str">
        <f t="shared" si="27"/>
        <v/>
      </c>
      <c r="F184" s="5" t="str">
        <f t="shared" si="22"/>
        <v/>
      </c>
      <c r="G184" s="5" t="str">
        <f t="shared" si="25"/>
        <v/>
      </c>
    </row>
    <row r="185" spans="1:7">
      <c r="A185" s="6" t="str">
        <f t="shared" si="23"/>
        <v/>
      </c>
      <c r="B185" s="7" t="str">
        <f t="shared" si="20"/>
        <v/>
      </c>
      <c r="C185" s="8" t="str">
        <f t="shared" si="24"/>
        <v/>
      </c>
      <c r="D185" s="8" t="str">
        <f t="shared" si="21"/>
        <v/>
      </c>
      <c r="E185" s="8" t="str">
        <f t="shared" ref="E185:E200" si="28">Principal</f>
        <v/>
      </c>
      <c r="F185" s="8" t="str">
        <f t="shared" si="22"/>
        <v/>
      </c>
      <c r="G185" s="8" t="str">
        <f t="shared" si="25"/>
        <v/>
      </c>
    </row>
    <row r="186" spans="1:7">
      <c r="A186" s="9" t="str">
        <f t="shared" si="23"/>
        <v/>
      </c>
      <c r="B186" s="10" t="str">
        <f t="shared" si="20"/>
        <v/>
      </c>
      <c r="C186" s="11" t="str">
        <f t="shared" si="24"/>
        <v/>
      </c>
      <c r="D186" s="11" t="str">
        <f t="shared" si="21"/>
        <v/>
      </c>
      <c r="E186" s="11" t="str">
        <f t="shared" si="28"/>
        <v/>
      </c>
      <c r="F186" s="11" t="str">
        <f t="shared" si="22"/>
        <v/>
      </c>
      <c r="G186" s="11" t="str">
        <f t="shared" si="25"/>
        <v/>
      </c>
    </row>
    <row r="187" spans="1:7">
      <c r="A187" s="6" t="str">
        <f t="shared" si="23"/>
        <v/>
      </c>
      <c r="B187" s="7" t="str">
        <f t="shared" si="20"/>
        <v/>
      </c>
      <c r="C187" s="8" t="str">
        <f t="shared" si="24"/>
        <v/>
      </c>
      <c r="D187" s="8" t="str">
        <f t="shared" si="21"/>
        <v/>
      </c>
      <c r="E187" s="5" t="str">
        <f t="shared" si="28"/>
        <v/>
      </c>
      <c r="F187" s="8" t="str">
        <f t="shared" si="22"/>
        <v/>
      </c>
      <c r="G187" s="8" t="str">
        <f t="shared" si="25"/>
        <v/>
      </c>
    </row>
    <row r="188" spans="1:7">
      <c r="A188" s="6" t="str">
        <f t="shared" si="23"/>
        <v/>
      </c>
      <c r="B188" s="7" t="str">
        <f t="shared" si="20"/>
        <v/>
      </c>
      <c r="C188" s="8" t="str">
        <f t="shared" si="24"/>
        <v/>
      </c>
      <c r="D188" s="8" t="str">
        <f t="shared" si="21"/>
        <v/>
      </c>
      <c r="E188" s="8" t="str">
        <f t="shared" si="28"/>
        <v/>
      </c>
      <c r="F188" s="8" t="str">
        <f t="shared" si="22"/>
        <v/>
      </c>
      <c r="G188" s="8" t="str">
        <f t="shared" si="25"/>
        <v/>
      </c>
    </row>
    <row r="189" spans="1:7">
      <c r="A189" s="9" t="str">
        <f t="shared" si="23"/>
        <v/>
      </c>
      <c r="B189" s="10" t="str">
        <f t="shared" si="20"/>
        <v/>
      </c>
      <c r="C189" s="11" t="str">
        <f t="shared" si="24"/>
        <v/>
      </c>
      <c r="D189" s="11" t="str">
        <f t="shared" si="21"/>
        <v/>
      </c>
      <c r="E189" s="11" t="str">
        <f t="shared" si="28"/>
        <v/>
      </c>
      <c r="F189" s="11" t="str">
        <f t="shared" si="22"/>
        <v/>
      </c>
      <c r="G189" s="11" t="str">
        <f t="shared" si="25"/>
        <v/>
      </c>
    </row>
    <row r="190" spans="1:7">
      <c r="A190" s="6" t="str">
        <f t="shared" si="23"/>
        <v/>
      </c>
      <c r="B190" s="7" t="str">
        <f t="shared" si="20"/>
        <v/>
      </c>
      <c r="C190" s="8" t="str">
        <f t="shared" si="24"/>
        <v/>
      </c>
      <c r="D190" s="8" t="str">
        <f t="shared" si="21"/>
        <v/>
      </c>
      <c r="E190" s="5" t="str">
        <f t="shared" si="28"/>
        <v/>
      </c>
      <c r="F190" s="8" t="str">
        <f t="shared" si="22"/>
        <v/>
      </c>
      <c r="G190" s="8" t="str">
        <f t="shared" si="25"/>
        <v/>
      </c>
    </row>
    <row r="191" spans="1:7">
      <c r="A191" s="6" t="str">
        <f t="shared" si="23"/>
        <v/>
      </c>
      <c r="B191" s="7" t="str">
        <f t="shared" si="20"/>
        <v/>
      </c>
      <c r="C191" s="8" t="str">
        <f t="shared" si="24"/>
        <v/>
      </c>
      <c r="D191" s="8" t="str">
        <f t="shared" si="21"/>
        <v/>
      </c>
      <c r="E191" s="8" t="str">
        <f t="shared" si="28"/>
        <v/>
      </c>
      <c r="F191" s="8" t="str">
        <f t="shared" si="22"/>
        <v/>
      </c>
      <c r="G191" s="8" t="str">
        <f t="shared" si="25"/>
        <v/>
      </c>
    </row>
    <row r="192" spans="1:7">
      <c r="A192" s="9" t="str">
        <f t="shared" si="23"/>
        <v/>
      </c>
      <c r="B192" s="10" t="str">
        <f t="shared" si="20"/>
        <v/>
      </c>
      <c r="C192" s="11" t="str">
        <f t="shared" si="24"/>
        <v/>
      </c>
      <c r="D192" s="11" t="str">
        <f t="shared" si="21"/>
        <v/>
      </c>
      <c r="E192" s="11" t="str">
        <f t="shared" si="28"/>
        <v/>
      </c>
      <c r="F192" s="11" t="str">
        <f t="shared" si="22"/>
        <v/>
      </c>
      <c r="G192" s="11" t="str">
        <f t="shared" si="25"/>
        <v/>
      </c>
    </row>
    <row r="193" spans="1:7">
      <c r="A193" s="3" t="str">
        <f t="shared" si="23"/>
        <v/>
      </c>
      <c r="B193" s="4" t="str">
        <f t="shared" si="20"/>
        <v/>
      </c>
      <c r="C193" s="5" t="str">
        <f t="shared" si="24"/>
        <v/>
      </c>
      <c r="D193" s="5" t="str">
        <f t="shared" si="21"/>
        <v/>
      </c>
      <c r="E193" s="5" t="str">
        <f t="shared" si="28"/>
        <v/>
      </c>
      <c r="F193" s="5" t="str">
        <f t="shared" si="22"/>
        <v/>
      </c>
      <c r="G193" s="5" t="str">
        <f t="shared" si="25"/>
        <v/>
      </c>
    </row>
    <row r="194" spans="1:7">
      <c r="A194" s="6" t="str">
        <f t="shared" si="23"/>
        <v/>
      </c>
      <c r="B194" s="7" t="str">
        <f t="shared" si="20"/>
        <v/>
      </c>
      <c r="C194" s="8" t="str">
        <f t="shared" si="24"/>
        <v/>
      </c>
      <c r="D194" s="8" t="str">
        <f t="shared" si="21"/>
        <v/>
      </c>
      <c r="E194" s="8" t="str">
        <f t="shared" si="28"/>
        <v/>
      </c>
      <c r="F194" s="8" t="str">
        <f t="shared" si="22"/>
        <v/>
      </c>
      <c r="G194" s="8" t="str">
        <f t="shared" si="25"/>
        <v/>
      </c>
    </row>
    <row r="195" spans="1:7">
      <c r="A195" s="9" t="str">
        <f t="shared" si="23"/>
        <v/>
      </c>
      <c r="B195" s="10" t="str">
        <f t="shared" si="20"/>
        <v/>
      </c>
      <c r="C195" s="11" t="str">
        <f t="shared" si="24"/>
        <v/>
      </c>
      <c r="D195" s="11" t="str">
        <f t="shared" si="21"/>
        <v/>
      </c>
      <c r="E195" s="11" t="str">
        <f t="shared" si="28"/>
        <v/>
      </c>
      <c r="F195" s="11" t="str">
        <f t="shared" si="22"/>
        <v/>
      </c>
      <c r="G195" s="11" t="str">
        <f t="shared" si="25"/>
        <v/>
      </c>
    </row>
    <row r="196" spans="1:7">
      <c r="A196" s="6" t="str">
        <f t="shared" si="23"/>
        <v/>
      </c>
      <c r="B196" s="7" t="str">
        <f t="shared" si="20"/>
        <v/>
      </c>
      <c r="C196" s="8" t="str">
        <f t="shared" si="24"/>
        <v/>
      </c>
      <c r="D196" s="8" t="str">
        <f t="shared" si="21"/>
        <v/>
      </c>
      <c r="E196" s="5" t="str">
        <f t="shared" si="28"/>
        <v/>
      </c>
      <c r="F196" s="8" t="str">
        <f t="shared" si="22"/>
        <v/>
      </c>
      <c r="G196" s="8" t="str">
        <f t="shared" si="25"/>
        <v/>
      </c>
    </row>
    <row r="197" spans="1:7">
      <c r="A197" s="6" t="str">
        <f t="shared" si="23"/>
        <v/>
      </c>
      <c r="B197" s="7" t="str">
        <f t="shared" si="20"/>
        <v/>
      </c>
      <c r="C197" s="8" t="str">
        <f t="shared" si="24"/>
        <v/>
      </c>
      <c r="D197" s="8" t="str">
        <f t="shared" si="21"/>
        <v/>
      </c>
      <c r="E197" s="8" t="str">
        <f t="shared" si="28"/>
        <v/>
      </c>
      <c r="F197" s="8" t="str">
        <f t="shared" si="22"/>
        <v/>
      </c>
      <c r="G197" s="8" t="str">
        <f t="shared" si="25"/>
        <v/>
      </c>
    </row>
    <row r="198" spans="1:7">
      <c r="A198" s="9" t="str">
        <f t="shared" si="23"/>
        <v/>
      </c>
      <c r="B198" s="10" t="str">
        <f t="shared" si="20"/>
        <v/>
      </c>
      <c r="C198" s="11" t="str">
        <f t="shared" si="24"/>
        <v/>
      </c>
      <c r="D198" s="11" t="str">
        <f t="shared" si="21"/>
        <v/>
      </c>
      <c r="E198" s="11" t="str">
        <f t="shared" si="28"/>
        <v/>
      </c>
      <c r="F198" s="11" t="str">
        <f t="shared" si="22"/>
        <v/>
      </c>
      <c r="G198" s="11" t="str">
        <f t="shared" si="25"/>
        <v/>
      </c>
    </row>
    <row r="199" spans="1:7">
      <c r="A199" s="6" t="str">
        <f t="shared" si="23"/>
        <v/>
      </c>
      <c r="B199" s="7" t="str">
        <f t="shared" si="20"/>
        <v/>
      </c>
      <c r="C199" s="8" t="str">
        <f t="shared" si="24"/>
        <v/>
      </c>
      <c r="D199" s="8" t="str">
        <f t="shared" si="21"/>
        <v/>
      </c>
      <c r="E199" s="5" t="str">
        <f t="shared" si="28"/>
        <v/>
      </c>
      <c r="F199" s="8" t="str">
        <f t="shared" si="22"/>
        <v/>
      </c>
      <c r="G199" s="8" t="str">
        <f t="shared" si="25"/>
        <v/>
      </c>
    </row>
    <row r="200" spans="1:7">
      <c r="A200" s="6" t="str">
        <f t="shared" si="23"/>
        <v/>
      </c>
      <c r="B200" s="7" t="str">
        <f t="shared" si="20"/>
        <v/>
      </c>
      <c r="C200" s="8" t="str">
        <f t="shared" si="24"/>
        <v/>
      </c>
      <c r="D200" s="8" t="str">
        <f t="shared" si="21"/>
        <v/>
      </c>
      <c r="E200" s="8" t="str">
        <f t="shared" si="28"/>
        <v/>
      </c>
      <c r="F200" s="8" t="str">
        <f t="shared" si="22"/>
        <v/>
      </c>
      <c r="G200" s="8" t="str">
        <f t="shared" si="25"/>
        <v/>
      </c>
    </row>
    <row r="201" spans="1:7">
      <c r="A201" s="9" t="str">
        <f t="shared" si="23"/>
        <v/>
      </c>
      <c r="B201" s="10" t="str">
        <f t="shared" si="20"/>
        <v/>
      </c>
      <c r="C201" s="11" t="str">
        <f t="shared" si="24"/>
        <v/>
      </c>
      <c r="D201" s="11" t="str">
        <f t="shared" si="21"/>
        <v/>
      </c>
      <c r="E201" s="11" t="str">
        <f t="shared" ref="E201:E216" si="29">Principal</f>
        <v/>
      </c>
      <c r="F201" s="11" t="str">
        <f t="shared" si="22"/>
        <v/>
      </c>
      <c r="G201" s="11" t="str">
        <f t="shared" si="25"/>
        <v/>
      </c>
    </row>
    <row r="202" spans="1:7">
      <c r="A202" s="3" t="str">
        <f t="shared" si="23"/>
        <v/>
      </c>
      <c r="B202" s="4" t="str">
        <f t="shared" si="20"/>
        <v/>
      </c>
      <c r="C202" s="5" t="str">
        <f t="shared" si="24"/>
        <v/>
      </c>
      <c r="D202" s="5" t="str">
        <f t="shared" si="21"/>
        <v/>
      </c>
      <c r="E202" s="5" t="str">
        <f t="shared" si="29"/>
        <v/>
      </c>
      <c r="F202" s="5" t="str">
        <f t="shared" si="22"/>
        <v/>
      </c>
      <c r="G202" s="5" t="str">
        <f t="shared" si="25"/>
        <v/>
      </c>
    </row>
    <row r="203" spans="1:7">
      <c r="A203" s="6" t="str">
        <f t="shared" si="23"/>
        <v/>
      </c>
      <c r="B203" s="7" t="str">
        <f t="shared" si="20"/>
        <v/>
      </c>
      <c r="C203" s="8" t="str">
        <f t="shared" si="24"/>
        <v/>
      </c>
      <c r="D203" s="8" t="str">
        <f t="shared" si="21"/>
        <v/>
      </c>
      <c r="E203" s="8" t="str">
        <f t="shared" si="29"/>
        <v/>
      </c>
      <c r="F203" s="8" t="str">
        <f t="shared" si="22"/>
        <v/>
      </c>
      <c r="G203" s="8" t="str">
        <f t="shared" si="25"/>
        <v/>
      </c>
    </row>
    <row r="204" spans="1:7">
      <c r="A204" s="9" t="str">
        <f t="shared" si="23"/>
        <v/>
      </c>
      <c r="B204" s="10" t="str">
        <f t="shared" si="20"/>
        <v/>
      </c>
      <c r="C204" s="11" t="str">
        <f t="shared" si="24"/>
        <v/>
      </c>
      <c r="D204" s="11" t="str">
        <f t="shared" si="21"/>
        <v/>
      </c>
      <c r="E204" s="11" t="str">
        <f t="shared" si="29"/>
        <v/>
      </c>
      <c r="F204" s="11" t="str">
        <f t="shared" si="22"/>
        <v/>
      </c>
      <c r="G204" s="11" t="str">
        <f t="shared" si="25"/>
        <v/>
      </c>
    </row>
    <row r="205" spans="1:7">
      <c r="A205" s="6" t="str">
        <f t="shared" si="23"/>
        <v/>
      </c>
      <c r="B205" s="7" t="str">
        <f t="shared" si="20"/>
        <v/>
      </c>
      <c r="C205" s="8" t="str">
        <f t="shared" si="24"/>
        <v/>
      </c>
      <c r="D205" s="8" t="str">
        <f t="shared" si="21"/>
        <v/>
      </c>
      <c r="E205" s="5" t="str">
        <f t="shared" si="29"/>
        <v/>
      </c>
      <c r="F205" s="8" t="str">
        <f t="shared" si="22"/>
        <v/>
      </c>
      <c r="G205" s="8" t="str">
        <f t="shared" si="25"/>
        <v/>
      </c>
    </row>
    <row r="206" spans="1:7">
      <c r="A206" s="6" t="str">
        <f t="shared" si="23"/>
        <v/>
      </c>
      <c r="B206" s="7" t="str">
        <f t="shared" si="20"/>
        <v/>
      </c>
      <c r="C206" s="8" t="str">
        <f t="shared" si="24"/>
        <v/>
      </c>
      <c r="D206" s="8" t="str">
        <f t="shared" si="21"/>
        <v/>
      </c>
      <c r="E206" s="8" t="str">
        <f t="shared" si="29"/>
        <v/>
      </c>
      <c r="F206" s="8" t="str">
        <f t="shared" si="22"/>
        <v/>
      </c>
      <c r="G206" s="8" t="str">
        <f t="shared" si="25"/>
        <v/>
      </c>
    </row>
    <row r="207" spans="1:7">
      <c r="A207" s="9" t="str">
        <f t="shared" si="23"/>
        <v/>
      </c>
      <c r="B207" s="10" t="str">
        <f t="shared" si="20"/>
        <v/>
      </c>
      <c r="C207" s="11" t="str">
        <f t="shared" si="24"/>
        <v/>
      </c>
      <c r="D207" s="11" t="str">
        <f t="shared" si="21"/>
        <v/>
      </c>
      <c r="E207" s="11" t="str">
        <f t="shared" si="29"/>
        <v/>
      </c>
      <c r="F207" s="11" t="str">
        <f t="shared" si="22"/>
        <v/>
      </c>
      <c r="G207" s="11" t="str">
        <f t="shared" si="25"/>
        <v/>
      </c>
    </row>
    <row r="208" spans="1:7">
      <c r="A208" s="6" t="str">
        <f t="shared" si="23"/>
        <v/>
      </c>
      <c r="B208" s="7" t="str">
        <f t="shared" si="20"/>
        <v/>
      </c>
      <c r="C208" s="8" t="str">
        <f t="shared" si="24"/>
        <v/>
      </c>
      <c r="D208" s="8" t="str">
        <f t="shared" si="21"/>
        <v/>
      </c>
      <c r="E208" s="5" t="str">
        <f t="shared" si="29"/>
        <v/>
      </c>
      <c r="F208" s="8" t="str">
        <f t="shared" si="22"/>
        <v/>
      </c>
      <c r="G208" s="8" t="str">
        <f t="shared" si="25"/>
        <v/>
      </c>
    </row>
    <row r="209" spans="1:7">
      <c r="A209" s="6" t="str">
        <f t="shared" si="23"/>
        <v/>
      </c>
      <c r="B209" s="7" t="str">
        <f t="shared" si="20"/>
        <v/>
      </c>
      <c r="C209" s="8" t="str">
        <f t="shared" si="24"/>
        <v/>
      </c>
      <c r="D209" s="8" t="str">
        <f t="shared" si="21"/>
        <v/>
      </c>
      <c r="E209" s="8" t="str">
        <f t="shared" si="29"/>
        <v/>
      </c>
      <c r="F209" s="8" t="str">
        <f t="shared" si="22"/>
        <v/>
      </c>
      <c r="G209" s="8" t="str">
        <f t="shared" si="25"/>
        <v/>
      </c>
    </row>
    <row r="210" spans="1:7">
      <c r="A210" s="9" t="str">
        <f t="shared" si="23"/>
        <v/>
      </c>
      <c r="B210" s="10" t="str">
        <f t="shared" si="20"/>
        <v/>
      </c>
      <c r="C210" s="11" t="str">
        <f t="shared" si="24"/>
        <v/>
      </c>
      <c r="D210" s="11" t="str">
        <f t="shared" si="21"/>
        <v/>
      </c>
      <c r="E210" s="11" t="str">
        <f t="shared" si="29"/>
        <v/>
      </c>
      <c r="F210" s="11" t="str">
        <f t="shared" si="22"/>
        <v/>
      </c>
      <c r="G210" s="11" t="str">
        <f t="shared" si="25"/>
        <v/>
      </c>
    </row>
    <row r="211" spans="1:7">
      <c r="A211" s="3" t="str">
        <f t="shared" si="23"/>
        <v/>
      </c>
      <c r="B211" s="4" t="str">
        <f t="shared" si="20"/>
        <v/>
      </c>
      <c r="C211" s="5" t="str">
        <f t="shared" si="24"/>
        <v/>
      </c>
      <c r="D211" s="5" t="str">
        <f t="shared" si="21"/>
        <v/>
      </c>
      <c r="E211" s="5" t="str">
        <f t="shared" si="29"/>
        <v/>
      </c>
      <c r="F211" s="5" t="str">
        <f t="shared" si="22"/>
        <v/>
      </c>
      <c r="G211" s="5" t="str">
        <f t="shared" si="25"/>
        <v/>
      </c>
    </row>
    <row r="212" spans="1:7">
      <c r="A212" s="6" t="str">
        <f t="shared" si="23"/>
        <v/>
      </c>
      <c r="B212" s="7" t="str">
        <f t="shared" si="20"/>
        <v/>
      </c>
      <c r="C212" s="8" t="str">
        <f t="shared" si="24"/>
        <v/>
      </c>
      <c r="D212" s="8" t="str">
        <f t="shared" si="21"/>
        <v/>
      </c>
      <c r="E212" s="8" t="str">
        <f t="shared" si="29"/>
        <v/>
      </c>
      <c r="F212" s="8" t="str">
        <f t="shared" si="22"/>
        <v/>
      </c>
      <c r="G212" s="8" t="str">
        <f t="shared" si="25"/>
        <v/>
      </c>
    </row>
    <row r="213" spans="1:7">
      <c r="A213" s="9" t="str">
        <f t="shared" si="23"/>
        <v/>
      </c>
      <c r="B213" s="10" t="str">
        <f t="shared" si="20"/>
        <v/>
      </c>
      <c r="C213" s="11" t="str">
        <f t="shared" si="24"/>
        <v/>
      </c>
      <c r="D213" s="11" t="str">
        <f t="shared" si="21"/>
        <v/>
      </c>
      <c r="E213" s="11" t="str">
        <f t="shared" si="29"/>
        <v/>
      </c>
      <c r="F213" s="11" t="str">
        <f t="shared" si="22"/>
        <v/>
      </c>
      <c r="G213" s="11" t="str">
        <f t="shared" si="25"/>
        <v/>
      </c>
    </row>
    <row r="214" spans="1:7">
      <c r="A214" s="6" t="str">
        <f t="shared" si="23"/>
        <v/>
      </c>
      <c r="B214" s="7" t="str">
        <f t="shared" ref="B214:B283" si="30">Show.Date</f>
        <v/>
      </c>
      <c r="C214" s="8" t="str">
        <f t="shared" si="24"/>
        <v/>
      </c>
      <c r="D214" s="8" t="str">
        <f t="shared" ref="D214:D283" si="31">Interest</f>
        <v/>
      </c>
      <c r="E214" s="5" t="str">
        <f t="shared" si="29"/>
        <v/>
      </c>
      <c r="F214" s="8" t="str">
        <f t="shared" ref="F214:F283" si="32">Ending.Balance</f>
        <v/>
      </c>
      <c r="G214" s="8" t="str">
        <f t="shared" si="25"/>
        <v/>
      </c>
    </row>
    <row r="215" spans="1:7">
      <c r="A215" s="6" t="str">
        <f t="shared" ref="A215:A283" si="33">payment.Num</f>
        <v/>
      </c>
      <c r="B215" s="7" t="str">
        <f t="shared" si="30"/>
        <v/>
      </c>
      <c r="C215" s="8" t="str">
        <f t="shared" ref="C215:C283" si="34">Beg.Bal</f>
        <v/>
      </c>
      <c r="D215" s="8" t="str">
        <f t="shared" si="31"/>
        <v/>
      </c>
      <c r="E215" s="8" t="str">
        <f t="shared" si="29"/>
        <v/>
      </c>
      <c r="F215" s="8" t="str">
        <f t="shared" si="32"/>
        <v/>
      </c>
      <c r="G215" s="8" t="str">
        <f t="shared" ref="G215:G283" si="35">Cum.Interest</f>
        <v/>
      </c>
    </row>
    <row r="216" spans="1:7">
      <c r="A216" s="9" t="str">
        <f t="shared" si="33"/>
        <v/>
      </c>
      <c r="B216" s="10" t="str">
        <f t="shared" si="30"/>
        <v/>
      </c>
      <c r="C216" s="11" t="str">
        <f t="shared" si="34"/>
        <v/>
      </c>
      <c r="D216" s="11" t="str">
        <f t="shared" si="31"/>
        <v/>
      </c>
      <c r="E216" s="11" t="str">
        <f t="shared" si="29"/>
        <v/>
      </c>
      <c r="F216" s="11" t="str">
        <f t="shared" si="32"/>
        <v/>
      </c>
      <c r="G216" s="11" t="str">
        <f t="shared" si="35"/>
        <v/>
      </c>
    </row>
    <row r="217" spans="1:7">
      <c r="A217" s="6" t="str">
        <f t="shared" si="33"/>
        <v/>
      </c>
      <c r="B217" s="7" t="str">
        <f t="shared" si="30"/>
        <v/>
      </c>
      <c r="C217" s="8" t="str">
        <f t="shared" si="34"/>
        <v/>
      </c>
      <c r="D217" s="8" t="str">
        <f t="shared" si="31"/>
        <v/>
      </c>
      <c r="E217" s="5" t="str">
        <f t="shared" ref="E217:E232" si="36">Principal</f>
        <v/>
      </c>
      <c r="F217" s="8" t="str">
        <f t="shared" si="32"/>
        <v/>
      </c>
      <c r="G217" s="8" t="str">
        <f t="shared" si="35"/>
        <v/>
      </c>
    </row>
    <row r="218" spans="1:7">
      <c r="A218" s="6" t="str">
        <f t="shared" si="33"/>
        <v/>
      </c>
      <c r="B218" s="7" t="str">
        <f t="shared" si="30"/>
        <v/>
      </c>
      <c r="C218" s="8" t="str">
        <f t="shared" si="34"/>
        <v/>
      </c>
      <c r="D218" s="8" t="str">
        <f t="shared" si="31"/>
        <v/>
      </c>
      <c r="E218" s="8" t="str">
        <f t="shared" si="36"/>
        <v/>
      </c>
      <c r="F218" s="8" t="str">
        <f t="shared" si="32"/>
        <v/>
      </c>
      <c r="G218" s="8" t="str">
        <f t="shared" si="35"/>
        <v/>
      </c>
    </row>
    <row r="219" spans="1:7">
      <c r="A219" s="9" t="str">
        <f t="shared" si="33"/>
        <v/>
      </c>
      <c r="B219" s="10" t="str">
        <f t="shared" si="30"/>
        <v/>
      </c>
      <c r="C219" s="11" t="str">
        <f t="shared" si="34"/>
        <v/>
      </c>
      <c r="D219" s="11" t="str">
        <f t="shared" si="31"/>
        <v/>
      </c>
      <c r="E219" s="11" t="str">
        <f t="shared" si="36"/>
        <v/>
      </c>
      <c r="F219" s="11" t="str">
        <f t="shared" si="32"/>
        <v/>
      </c>
      <c r="G219" s="11" t="str">
        <f t="shared" si="35"/>
        <v/>
      </c>
    </row>
    <row r="220" spans="1:7">
      <c r="A220" s="3" t="str">
        <f t="shared" si="33"/>
        <v/>
      </c>
      <c r="B220" s="4" t="str">
        <f t="shared" si="30"/>
        <v/>
      </c>
      <c r="C220" s="5" t="str">
        <f t="shared" si="34"/>
        <v/>
      </c>
      <c r="D220" s="5" t="str">
        <f t="shared" si="31"/>
        <v/>
      </c>
      <c r="E220" s="5" t="str">
        <f t="shared" si="36"/>
        <v/>
      </c>
      <c r="F220" s="5" t="str">
        <f t="shared" si="32"/>
        <v/>
      </c>
      <c r="G220" s="5" t="str">
        <f t="shared" si="35"/>
        <v/>
      </c>
    </row>
    <row r="221" spans="1:7">
      <c r="A221" s="6" t="str">
        <f t="shared" si="33"/>
        <v/>
      </c>
      <c r="B221" s="7" t="str">
        <f t="shared" si="30"/>
        <v/>
      </c>
      <c r="C221" s="8" t="str">
        <f t="shared" si="34"/>
        <v/>
      </c>
      <c r="D221" s="8" t="str">
        <f t="shared" si="31"/>
        <v/>
      </c>
      <c r="E221" s="8" t="str">
        <f t="shared" si="36"/>
        <v/>
      </c>
      <c r="F221" s="8" t="str">
        <f t="shared" si="32"/>
        <v/>
      </c>
      <c r="G221" s="8" t="str">
        <f t="shared" si="35"/>
        <v/>
      </c>
    </row>
    <row r="222" spans="1:7">
      <c r="A222" s="9" t="str">
        <f t="shared" si="33"/>
        <v/>
      </c>
      <c r="B222" s="10" t="str">
        <f t="shared" si="30"/>
        <v/>
      </c>
      <c r="C222" s="11" t="str">
        <f t="shared" si="34"/>
        <v/>
      </c>
      <c r="D222" s="11" t="str">
        <f t="shared" si="31"/>
        <v/>
      </c>
      <c r="E222" s="11" t="str">
        <f t="shared" si="36"/>
        <v/>
      </c>
      <c r="F222" s="11" t="str">
        <f t="shared" si="32"/>
        <v/>
      </c>
      <c r="G222" s="11" t="str">
        <f t="shared" si="35"/>
        <v/>
      </c>
    </row>
    <row r="223" spans="1:7">
      <c r="A223" s="6" t="str">
        <f t="shared" si="33"/>
        <v/>
      </c>
      <c r="B223" s="7" t="str">
        <f t="shared" si="30"/>
        <v/>
      </c>
      <c r="C223" s="8" t="str">
        <f t="shared" si="34"/>
        <v/>
      </c>
      <c r="D223" s="8" t="str">
        <f t="shared" si="31"/>
        <v/>
      </c>
      <c r="E223" s="5" t="str">
        <f t="shared" si="36"/>
        <v/>
      </c>
      <c r="F223" s="8" t="str">
        <f t="shared" si="32"/>
        <v/>
      </c>
      <c r="G223" s="8" t="str">
        <f t="shared" si="35"/>
        <v/>
      </c>
    </row>
    <row r="224" spans="1:7">
      <c r="A224" s="6" t="str">
        <f t="shared" si="33"/>
        <v/>
      </c>
      <c r="B224" s="7" t="str">
        <f t="shared" si="30"/>
        <v/>
      </c>
      <c r="C224" s="8" t="str">
        <f t="shared" si="34"/>
        <v/>
      </c>
      <c r="D224" s="8" t="str">
        <f t="shared" si="31"/>
        <v/>
      </c>
      <c r="E224" s="8" t="str">
        <f t="shared" si="36"/>
        <v/>
      </c>
      <c r="F224" s="8" t="str">
        <f t="shared" si="32"/>
        <v/>
      </c>
      <c r="G224" s="8" t="str">
        <f t="shared" si="35"/>
        <v/>
      </c>
    </row>
    <row r="225" spans="1:7">
      <c r="A225" s="9" t="str">
        <f t="shared" si="33"/>
        <v/>
      </c>
      <c r="B225" s="10" t="str">
        <f t="shared" si="30"/>
        <v/>
      </c>
      <c r="C225" s="11" t="str">
        <f t="shared" si="34"/>
        <v/>
      </c>
      <c r="D225" s="11" t="str">
        <f t="shared" si="31"/>
        <v/>
      </c>
      <c r="E225" s="11" t="str">
        <f t="shared" si="36"/>
        <v/>
      </c>
      <c r="F225" s="11" t="str">
        <f t="shared" si="32"/>
        <v/>
      </c>
      <c r="G225" s="11" t="str">
        <f t="shared" si="35"/>
        <v/>
      </c>
    </row>
    <row r="226" spans="1:7">
      <c r="A226" s="6" t="str">
        <f t="shared" si="33"/>
        <v/>
      </c>
      <c r="B226" s="7" t="str">
        <f t="shared" si="30"/>
        <v/>
      </c>
      <c r="C226" s="8" t="str">
        <f t="shared" si="34"/>
        <v/>
      </c>
      <c r="D226" s="8" t="str">
        <f t="shared" si="31"/>
        <v/>
      </c>
      <c r="E226" s="5" t="str">
        <f t="shared" si="36"/>
        <v/>
      </c>
      <c r="F226" s="8" t="str">
        <f t="shared" si="32"/>
        <v/>
      </c>
      <c r="G226" s="8" t="str">
        <f t="shared" si="35"/>
        <v/>
      </c>
    </row>
    <row r="227" spans="1:7">
      <c r="A227" s="6" t="str">
        <f t="shared" si="33"/>
        <v/>
      </c>
      <c r="B227" s="7" t="str">
        <f t="shared" si="30"/>
        <v/>
      </c>
      <c r="C227" s="8" t="str">
        <f t="shared" si="34"/>
        <v/>
      </c>
      <c r="D227" s="8" t="str">
        <f t="shared" si="31"/>
        <v/>
      </c>
      <c r="E227" s="8" t="str">
        <f t="shared" si="36"/>
        <v/>
      </c>
      <c r="F227" s="8" t="str">
        <f t="shared" si="32"/>
        <v/>
      </c>
      <c r="G227" s="8" t="str">
        <f t="shared" si="35"/>
        <v/>
      </c>
    </row>
    <row r="228" spans="1:7">
      <c r="A228" s="9" t="str">
        <f t="shared" si="33"/>
        <v/>
      </c>
      <c r="B228" s="10" t="str">
        <f t="shared" si="30"/>
        <v/>
      </c>
      <c r="C228" s="11" t="str">
        <f t="shared" si="34"/>
        <v/>
      </c>
      <c r="D228" s="11" t="str">
        <f t="shared" si="31"/>
        <v/>
      </c>
      <c r="E228" s="11" t="str">
        <f t="shared" si="36"/>
        <v/>
      </c>
      <c r="F228" s="11" t="str">
        <f t="shared" si="32"/>
        <v/>
      </c>
      <c r="G228" s="11" t="str">
        <f t="shared" si="35"/>
        <v/>
      </c>
    </row>
    <row r="229" spans="1:7">
      <c r="A229" s="3" t="str">
        <f t="shared" si="33"/>
        <v/>
      </c>
      <c r="B229" s="4" t="str">
        <f t="shared" si="30"/>
        <v/>
      </c>
      <c r="C229" s="5" t="str">
        <f t="shared" si="34"/>
        <v/>
      </c>
      <c r="D229" s="5" t="str">
        <f t="shared" si="31"/>
        <v/>
      </c>
      <c r="E229" s="5" t="str">
        <f t="shared" si="36"/>
        <v/>
      </c>
      <c r="F229" s="5" t="str">
        <f t="shared" si="32"/>
        <v/>
      </c>
      <c r="G229" s="5" t="str">
        <f t="shared" si="35"/>
        <v/>
      </c>
    </row>
    <row r="230" spans="1:7">
      <c r="A230" s="6" t="str">
        <f t="shared" si="33"/>
        <v/>
      </c>
      <c r="B230" s="7" t="str">
        <f t="shared" si="30"/>
        <v/>
      </c>
      <c r="C230" s="8" t="str">
        <f t="shared" si="34"/>
        <v/>
      </c>
      <c r="D230" s="8" t="str">
        <f t="shared" si="31"/>
        <v/>
      </c>
      <c r="E230" s="8" t="str">
        <f t="shared" si="36"/>
        <v/>
      </c>
      <c r="F230" s="8" t="str">
        <f t="shared" si="32"/>
        <v/>
      </c>
      <c r="G230" s="8" t="str">
        <f t="shared" si="35"/>
        <v/>
      </c>
    </row>
    <row r="231" spans="1:7">
      <c r="A231" s="9" t="str">
        <f t="shared" si="33"/>
        <v/>
      </c>
      <c r="B231" s="10" t="str">
        <f t="shared" si="30"/>
        <v/>
      </c>
      <c r="C231" s="11" t="str">
        <f t="shared" si="34"/>
        <v/>
      </c>
      <c r="D231" s="11" t="str">
        <f t="shared" si="31"/>
        <v/>
      </c>
      <c r="E231" s="11" t="str">
        <f t="shared" si="36"/>
        <v/>
      </c>
      <c r="F231" s="11" t="str">
        <f t="shared" si="32"/>
        <v/>
      </c>
      <c r="G231" s="11" t="str">
        <f t="shared" si="35"/>
        <v/>
      </c>
    </row>
    <row r="232" spans="1:7">
      <c r="A232" s="6" t="str">
        <f t="shared" si="33"/>
        <v/>
      </c>
      <c r="B232" s="7" t="str">
        <f t="shared" si="30"/>
        <v/>
      </c>
      <c r="C232" s="8" t="str">
        <f t="shared" si="34"/>
        <v/>
      </c>
      <c r="D232" s="8" t="str">
        <f t="shared" si="31"/>
        <v/>
      </c>
      <c r="E232" s="5" t="str">
        <f t="shared" si="36"/>
        <v/>
      </c>
      <c r="F232" s="8" t="str">
        <f t="shared" si="32"/>
        <v/>
      </c>
      <c r="G232" s="8" t="str">
        <f t="shared" si="35"/>
        <v/>
      </c>
    </row>
    <row r="233" spans="1:7">
      <c r="A233" s="6" t="str">
        <f t="shared" si="33"/>
        <v/>
      </c>
      <c r="B233" s="7" t="str">
        <f t="shared" si="30"/>
        <v/>
      </c>
      <c r="C233" s="8" t="str">
        <f t="shared" si="34"/>
        <v/>
      </c>
      <c r="D233" s="8" t="str">
        <f t="shared" si="31"/>
        <v/>
      </c>
      <c r="E233" s="8" t="str">
        <f t="shared" ref="E233:E248" si="37">Principal</f>
        <v/>
      </c>
      <c r="F233" s="8" t="str">
        <f t="shared" si="32"/>
        <v/>
      </c>
      <c r="G233" s="8" t="str">
        <f t="shared" si="35"/>
        <v/>
      </c>
    </row>
    <row r="234" spans="1:7">
      <c r="A234" s="9" t="str">
        <f t="shared" si="33"/>
        <v/>
      </c>
      <c r="B234" s="10" t="str">
        <f t="shared" si="30"/>
        <v/>
      </c>
      <c r="C234" s="11" t="str">
        <f t="shared" si="34"/>
        <v/>
      </c>
      <c r="D234" s="11" t="str">
        <f t="shared" si="31"/>
        <v/>
      </c>
      <c r="E234" s="11" t="str">
        <f t="shared" si="37"/>
        <v/>
      </c>
      <c r="F234" s="11" t="str">
        <f t="shared" si="32"/>
        <v/>
      </c>
      <c r="G234" s="11" t="str">
        <f t="shared" si="35"/>
        <v/>
      </c>
    </row>
    <row r="235" spans="1:7">
      <c r="A235" s="6" t="str">
        <f t="shared" si="33"/>
        <v/>
      </c>
      <c r="B235" s="7" t="str">
        <f t="shared" si="30"/>
        <v/>
      </c>
      <c r="C235" s="8" t="str">
        <f t="shared" si="34"/>
        <v/>
      </c>
      <c r="D235" s="8" t="str">
        <f t="shared" si="31"/>
        <v/>
      </c>
      <c r="E235" s="5" t="str">
        <f t="shared" si="37"/>
        <v/>
      </c>
      <c r="F235" s="8" t="str">
        <f t="shared" si="32"/>
        <v/>
      </c>
      <c r="G235" s="8" t="str">
        <f t="shared" si="35"/>
        <v/>
      </c>
    </row>
    <row r="236" spans="1:7">
      <c r="A236" s="6" t="str">
        <f t="shared" si="33"/>
        <v/>
      </c>
      <c r="B236" s="7" t="str">
        <f t="shared" si="30"/>
        <v/>
      </c>
      <c r="C236" s="8" t="str">
        <f t="shared" si="34"/>
        <v/>
      </c>
      <c r="D236" s="8" t="str">
        <f t="shared" si="31"/>
        <v/>
      </c>
      <c r="E236" s="8" t="str">
        <f t="shared" si="37"/>
        <v/>
      </c>
      <c r="F236" s="8" t="str">
        <f t="shared" si="32"/>
        <v/>
      </c>
      <c r="G236" s="8" t="str">
        <f t="shared" si="35"/>
        <v/>
      </c>
    </row>
    <row r="237" spans="1:7">
      <c r="A237" s="9" t="str">
        <f t="shared" si="33"/>
        <v/>
      </c>
      <c r="B237" s="10" t="str">
        <f t="shared" si="30"/>
        <v/>
      </c>
      <c r="C237" s="11" t="str">
        <f t="shared" si="34"/>
        <v/>
      </c>
      <c r="D237" s="11" t="str">
        <f t="shared" si="31"/>
        <v/>
      </c>
      <c r="E237" s="11" t="str">
        <f t="shared" si="37"/>
        <v/>
      </c>
      <c r="F237" s="11" t="str">
        <f t="shared" si="32"/>
        <v/>
      </c>
      <c r="G237" s="11" t="str">
        <f t="shared" si="35"/>
        <v/>
      </c>
    </row>
    <row r="238" spans="1:7">
      <c r="A238" s="3" t="str">
        <f t="shared" si="33"/>
        <v/>
      </c>
      <c r="B238" s="4" t="str">
        <f t="shared" si="30"/>
        <v/>
      </c>
      <c r="C238" s="5" t="str">
        <f t="shared" si="34"/>
        <v/>
      </c>
      <c r="D238" s="5" t="str">
        <f t="shared" si="31"/>
        <v/>
      </c>
      <c r="E238" s="5" t="str">
        <f t="shared" si="37"/>
        <v/>
      </c>
      <c r="F238" s="5" t="str">
        <f t="shared" si="32"/>
        <v/>
      </c>
      <c r="G238" s="5" t="str">
        <f t="shared" si="35"/>
        <v/>
      </c>
    </row>
    <row r="239" spans="1:7">
      <c r="A239" s="6" t="str">
        <f t="shared" si="33"/>
        <v/>
      </c>
      <c r="B239" s="7" t="str">
        <f t="shared" si="30"/>
        <v/>
      </c>
      <c r="C239" s="8" t="str">
        <f t="shared" si="34"/>
        <v/>
      </c>
      <c r="D239" s="8" t="str">
        <f t="shared" si="31"/>
        <v/>
      </c>
      <c r="E239" s="8" t="str">
        <f t="shared" si="37"/>
        <v/>
      </c>
      <c r="F239" s="8" t="str">
        <f t="shared" si="32"/>
        <v/>
      </c>
      <c r="G239" s="8" t="str">
        <f t="shared" si="35"/>
        <v/>
      </c>
    </row>
    <row r="240" spans="1:7">
      <c r="A240" s="9" t="str">
        <f t="shared" si="33"/>
        <v/>
      </c>
      <c r="B240" s="10" t="str">
        <f t="shared" si="30"/>
        <v/>
      </c>
      <c r="C240" s="11" t="str">
        <f t="shared" si="34"/>
        <v/>
      </c>
      <c r="D240" s="11" t="str">
        <f t="shared" si="31"/>
        <v/>
      </c>
      <c r="E240" s="11" t="str">
        <f t="shared" si="37"/>
        <v/>
      </c>
      <c r="F240" s="11" t="str">
        <f t="shared" si="32"/>
        <v/>
      </c>
      <c r="G240" s="11" t="str">
        <f t="shared" si="35"/>
        <v/>
      </c>
    </row>
    <row r="241" spans="1:7">
      <c r="A241" s="6" t="str">
        <f t="shared" si="33"/>
        <v/>
      </c>
      <c r="B241" s="7" t="str">
        <f t="shared" si="30"/>
        <v/>
      </c>
      <c r="C241" s="8" t="str">
        <f t="shared" si="34"/>
        <v/>
      </c>
      <c r="D241" s="8" t="str">
        <f t="shared" si="31"/>
        <v/>
      </c>
      <c r="E241" s="5" t="str">
        <f t="shared" si="37"/>
        <v/>
      </c>
      <c r="F241" s="8" t="str">
        <f t="shared" si="32"/>
        <v/>
      </c>
      <c r="G241" s="8" t="str">
        <f t="shared" si="35"/>
        <v/>
      </c>
    </row>
    <row r="242" spans="1:7">
      <c r="A242" s="6" t="str">
        <f t="shared" si="33"/>
        <v/>
      </c>
      <c r="B242" s="7" t="str">
        <f t="shared" si="30"/>
        <v/>
      </c>
      <c r="C242" s="8" t="str">
        <f t="shared" si="34"/>
        <v/>
      </c>
      <c r="D242" s="8" t="str">
        <f t="shared" si="31"/>
        <v/>
      </c>
      <c r="E242" s="8" t="str">
        <f t="shared" si="37"/>
        <v/>
      </c>
      <c r="F242" s="8" t="str">
        <f t="shared" si="32"/>
        <v/>
      </c>
      <c r="G242" s="8" t="str">
        <f t="shared" si="35"/>
        <v/>
      </c>
    </row>
    <row r="243" spans="1:7">
      <c r="A243" s="9" t="str">
        <f t="shared" si="33"/>
        <v/>
      </c>
      <c r="B243" s="10" t="str">
        <f t="shared" si="30"/>
        <v/>
      </c>
      <c r="C243" s="11" t="str">
        <f t="shared" si="34"/>
        <v/>
      </c>
      <c r="D243" s="11" t="str">
        <f t="shared" si="31"/>
        <v/>
      </c>
      <c r="E243" s="11" t="str">
        <f t="shared" si="37"/>
        <v/>
      </c>
      <c r="F243" s="11" t="str">
        <f t="shared" si="32"/>
        <v/>
      </c>
      <c r="G243" s="11" t="str">
        <f t="shared" si="35"/>
        <v/>
      </c>
    </row>
    <row r="244" spans="1:7">
      <c r="A244" s="6" t="str">
        <f t="shared" si="33"/>
        <v/>
      </c>
      <c r="B244" s="7" t="str">
        <f t="shared" si="30"/>
        <v/>
      </c>
      <c r="C244" s="8" t="str">
        <f t="shared" si="34"/>
        <v/>
      </c>
      <c r="D244" s="8" t="str">
        <f t="shared" si="31"/>
        <v/>
      </c>
      <c r="E244" s="5" t="str">
        <f t="shared" si="37"/>
        <v/>
      </c>
      <c r="F244" s="8" t="str">
        <f t="shared" si="32"/>
        <v/>
      </c>
      <c r="G244" s="8" t="str">
        <f t="shared" si="35"/>
        <v/>
      </c>
    </row>
    <row r="245" spans="1:7">
      <c r="A245" s="6" t="str">
        <f t="shared" si="33"/>
        <v/>
      </c>
      <c r="B245" s="7" t="str">
        <f t="shared" si="30"/>
        <v/>
      </c>
      <c r="C245" s="8" t="str">
        <f t="shared" si="34"/>
        <v/>
      </c>
      <c r="D245" s="8" t="str">
        <f t="shared" si="31"/>
        <v/>
      </c>
      <c r="E245" s="8" t="str">
        <f t="shared" si="37"/>
        <v/>
      </c>
      <c r="F245" s="8" t="str">
        <f t="shared" si="32"/>
        <v/>
      </c>
      <c r="G245" s="8" t="str">
        <f t="shared" si="35"/>
        <v/>
      </c>
    </row>
    <row r="246" spans="1:7">
      <c r="A246" s="9" t="str">
        <f t="shared" si="33"/>
        <v/>
      </c>
      <c r="B246" s="10" t="str">
        <f t="shared" si="30"/>
        <v/>
      </c>
      <c r="C246" s="11" t="str">
        <f t="shared" si="34"/>
        <v/>
      </c>
      <c r="D246" s="11" t="str">
        <f t="shared" si="31"/>
        <v/>
      </c>
      <c r="E246" s="11" t="str">
        <f t="shared" si="37"/>
        <v/>
      </c>
      <c r="F246" s="11" t="str">
        <f t="shared" si="32"/>
        <v/>
      </c>
      <c r="G246" s="11" t="str">
        <f t="shared" si="35"/>
        <v/>
      </c>
    </row>
    <row r="247" spans="1:7">
      <c r="A247" s="3" t="str">
        <f t="shared" si="33"/>
        <v/>
      </c>
      <c r="B247" s="4" t="str">
        <f t="shared" si="30"/>
        <v/>
      </c>
      <c r="C247" s="5" t="str">
        <f t="shared" si="34"/>
        <v/>
      </c>
      <c r="D247" s="5" t="str">
        <f t="shared" si="31"/>
        <v/>
      </c>
      <c r="E247" s="5" t="str">
        <f t="shared" si="37"/>
        <v/>
      </c>
      <c r="F247" s="5" t="str">
        <f t="shared" si="32"/>
        <v/>
      </c>
      <c r="G247" s="5" t="str">
        <f t="shared" si="35"/>
        <v/>
      </c>
    </row>
    <row r="248" spans="1:7">
      <c r="A248" s="6" t="str">
        <f t="shared" si="33"/>
        <v/>
      </c>
      <c r="B248" s="7" t="str">
        <f t="shared" si="30"/>
        <v/>
      </c>
      <c r="C248" s="8" t="str">
        <f t="shared" si="34"/>
        <v/>
      </c>
      <c r="D248" s="8" t="str">
        <f t="shared" si="31"/>
        <v/>
      </c>
      <c r="E248" s="8" t="str">
        <f t="shared" si="37"/>
        <v/>
      </c>
      <c r="F248" s="8" t="str">
        <f t="shared" si="32"/>
        <v/>
      </c>
      <c r="G248" s="8" t="str">
        <f t="shared" si="35"/>
        <v/>
      </c>
    </row>
    <row r="249" spans="1:7">
      <c r="A249" s="9" t="str">
        <f t="shared" si="33"/>
        <v/>
      </c>
      <c r="B249" s="10" t="str">
        <f t="shared" si="30"/>
        <v/>
      </c>
      <c r="C249" s="11" t="str">
        <f t="shared" si="34"/>
        <v/>
      </c>
      <c r="D249" s="11" t="str">
        <f t="shared" si="31"/>
        <v/>
      </c>
      <c r="E249" s="11" t="str">
        <f t="shared" ref="E249:E264" si="38">Principal</f>
        <v/>
      </c>
      <c r="F249" s="11" t="str">
        <f t="shared" si="32"/>
        <v/>
      </c>
      <c r="G249" s="11" t="str">
        <f t="shared" si="35"/>
        <v/>
      </c>
    </row>
    <row r="250" spans="1:7">
      <c r="A250" s="6" t="str">
        <f t="shared" si="33"/>
        <v/>
      </c>
      <c r="B250" s="7" t="str">
        <f t="shared" si="30"/>
        <v/>
      </c>
      <c r="C250" s="8" t="str">
        <f t="shared" si="34"/>
        <v/>
      </c>
      <c r="D250" s="8" t="str">
        <f t="shared" si="31"/>
        <v/>
      </c>
      <c r="E250" s="5" t="str">
        <f t="shared" si="38"/>
        <v/>
      </c>
      <c r="F250" s="8" t="str">
        <f t="shared" si="32"/>
        <v/>
      </c>
      <c r="G250" s="8" t="str">
        <f t="shared" si="35"/>
        <v/>
      </c>
    </row>
    <row r="251" spans="1:7">
      <c r="A251" s="6" t="str">
        <f t="shared" si="33"/>
        <v/>
      </c>
      <c r="B251" s="7" t="str">
        <f t="shared" si="30"/>
        <v/>
      </c>
      <c r="C251" s="8" t="str">
        <f t="shared" si="34"/>
        <v/>
      </c>
      <c r="D251" s="8" t="str">
        <f t="shared" si="31"/>
        <v/>
      </c>
      <c r="E251" s="8" t="str">
        <f t="shared" si="38"/>
        <v/>
      </c>
      <c r="F251" s="8" t="str">
        <f t="shared" si="32"/>
        <v/>
      </c>
      <c r="G251" s="8" t="str">
        <f t="shared" si="35"/>
        <v/>
      </c>
    </row>
    <row r="252" spans="1:7">
      <c r="A252" s="9" t="str">
        <f t="shared" si="33"/>
        <v/>
      </c>
      <c r="B252" s="10" t="str">
        <f t="shared" si="30"/>
        <v/>
      </c>
      <c r="C252" s="11" t="str">
        <f t="shared" si="34"/>
        <v/>
      </c>
      <c r="D252" s="11" t="str">
        <f t="shared" si="31"/>
        <v/>
      </c>
      <c r="E252" s="11" t="str">
        <f t="shared" si="38"/>
        <v/>
      </c>
      <c r="F252" s="11" t="str">
        <f t="shared" si="32"/>
        <v/>
      </c>
      <c r="G252" s="11" t="str">
        <f t="shared" si="35"/>
        <v/>
      </c>
    </row>
    <row r="253" spans="1:7">
      <c r="A253" s="6" t="str">
        <f t="shared" si="33"/>
        <v/>
      </c>
      <c r="B253" s="7" t="str">
        <f t="shared" si="30"/>
        <v/>
      </c>
      <c r="C253" s="8" t="str">
        <f t="shared" si="34"/>
        <v/>
      </c>
      <c r="D253" s="8" t="str">
        <f t="shared" si="31"/>
        <v/>
      </c>
      <c r="E253" s="5" t="str">
        <f t="shared" si="38"/>
        <v/>
      </c>
      <c r="F253" s="8" t="str">
        <f t="shared" si="32"/>
        <v/>
      </c>
      <c r="G253" s="8" t="str">
        <f t="shared" si="35"/>
        <v/>
      </c>
    </row>
    <row r="254" spans="1:7">
      <c r="A254" s="6" t="str">
        <f t="shared" si="33"/>
        <v/>
      </c>
      <c r="B254" s="7" t="str">
        <f t="shared" si="30"/>
        <v/>
      </c>
      <c r="C254" s="8" t="str">
        <f t="shared" si="34"/>
        <v/>
      </c>
      <c r="D254" s="8" t="str">
        <f t="shared" si="31"/>
        <v/>
      </c>
      <c r="E254" s="8" t="str">
        <f t="shared" si="38"/>
        <v/>
      </c>
      <c r="F254" s="8" t="str">
        <f t="shared" si="32"/>
        <v/>
      </c>
      <c r="G254" s="8" t="str">
        <f t="shared" si="35"/>
        <v/>
      </c>
    </row>
    <row r="255" spans="1:7">
      <c r="A255" s="9" t="str">
        <f t="shared" si="33"/>
        <v/>
      </c>
      <c r="B255" s="10" t="str">
        <f t="shared" si="30"/>
        <v/>
      </c>
      <c r="C255" s="11" t="str">
        <f t="shared" si="34"/>
        <v/>
      </c>
      <c r="D255" s="11" t="str">
        <f t="shared" si="31"/>
        <v/>
      </c>
      <c r="E255" s="11" t="str">
        <f t="shared" si="38"/>
        <v/>
      </c>
      <c r="F255" s="11" t="str">
        <f t="shared" si="32"/>
        <v/>
      </c>
      <c r="G255" s="11" t="str">
        <f t="shared" si="35"/>
        <v/>
      </c>
    </row>
    <row r="256" spans="1:7">
      <c r="A256" s="3" t="str">
        <f t="shared" si="33"/>
        <v/>
      </c>
      <c r="B256" s="4" t="str">
        <f t="shared" si="30"/>
        <v/>
      </c>
      <c r="C256" s="5" t="str">
        <f t="shared" si="34"/>
        <v/>
      </c>
      <c r="D256" s="5" t="str">
        <f t="shared" si="31"/>
        <v/>
      </c>
      <c r="E256" s="5" t="str">
        <f t="shared" si="38"/>
        <v/>
      </c>
      <c r="F256" s="5" t="str">
        <f t="shared" si="32"/>
        <v/>
      </c>
      <c r="G256" s="5" t="str">
        <f t="shared" si="35"/>
        <v/>
      </c>
    </row>
    <row r="257" spans="1:7">
      <c r="A257" s="6" t="str">
        <f t="shared" si="33"/>
        <v/>
      </c>
      <c r="B257" s="7" t="str">
        <f t="shared" si="30"/>
        <v/>
      </c>
      <c r="C257" s="8" t="str">
        <f t="shared" si="34"/>
        <v/>
      </c>
      <c r="D257" s="8" t="str">
        <f t="shared" si="31"/>
        <v/>
      </c>
      <c r="E257" s="8" t="str">
        <f t="shared" si="38"/>
        <v/>
      </c>
      <c r="F257" s="8" t="str">
        <f t="shared" si="32"/>
        <v/>
      </c>
      <c r="G257" s="8" t="str">
        <f t="shared" si="35"/>
        <v/>
      </c>
    </row>
    <row r="258" spans="1:7">
      <c r="A258" s="9" t="str">
        <f t="shared" si="33"/>
        <v/>
      </c>
      <c r="B258" s="10" t="str">
        <f t="shared" si="30"/>
        <v/>
      </c>
      <c r="C258" s="11" t="str">
        <f t="shared" si="34"/>
        <v/>
      </c>
      <c r="D258" s="11" t="str">
        <f t="shared" si="31"/>
        <v/>
      </c>
      <c r="E258" s="11" t="str">
        <f t="shared" si="38"/>
        <v/>
      </c>
      <c r="F258" s="11" t="str">
        <f t="shared" si="32"/>
        <v/>
      </c>
      <c r="G258" s="11" t="str">
        <f t="shared" si="35"/>
        <v/>
      </c>
    </row>
    <row r="259" spans="1:7">
      <c r="A259" s="6" t="str">
        <f t="shared" si="33"/>
        <v/>
      </c>
      <c r="B259" s="7" t="str">
        <f t="shared" si="30"/>
        <v/>
      </c>
      <c r="C259" s="8" t="str">
        <f t="shared" si="34"/>
        <v/>
      </c>
      <c r="D259" s="8" t="str">
        <f t="shared" si="31"/>
        <v/>
      </c>
      <c r="E259" s="5" t="str">
        <f t="shared" si="38"/>
        <v/>
      </c>
      <c r="F259" s="8" t="str">
        <f t="shared" si="32"/>
        <v/>
      </c>
      <c r="G259" s="8" t="str">
        <f t="shared" si="35"/>
        <v/>
      </c>
    </row>
    <row r="260" spans="1:7">
      <c r="A260" s="6" t="str">
        <f t="shared" si="33"/>
        <v/>
      </c>
      <c r="B260" s="7" t="str">
        <f t="shared" si="30"/>
        <v/>
      </c>
      <c r="C260" s="8" t="str">
        <f t="shared" si="34"/>
        <v/>
      </c>
      <c r="D260" s="8" t="str">
        <f t="shared" si="31"/>
        <v/>
      </c>
      <c r="E260" s="8" t="str">
        <f t="shared" si="38"/>
        <v/>
      </c>
      <c r="F260" s="8" t="str">
        <f t="shared" si="32"/>
        <v/>
      </c>
      <c r="G260" s="8" t="str">
        <f t="shared" si="35"/>
        <v/>
      </c>
    </row>
    <row r="261" spans="1:7">
      <c r="A261" s="9" t="str">
        <f t="shared" si="33"/>
        <v/>
      </c>
      <c r="B261" s="10" t="str">
        <f t="shared" si="30"/>
        <v/>
      </c>
      <c r="C261" s="11" t="str">
        <f t="shared" si="34"/>
        <v/>
      </c>
      <c r="D261" s="11" t="str">
        <f t="shared" si="31"/>
        <v/>
      </c>
      <c r="E261" s="11" t="str">
        <f t="shared" si="38"/>
        <v/>
      </c>
      <c r="F261" s="11" t="str">
        <f t="shared" si="32"/>
        <v/>
      </c>
      <c r="G261" s="11" t="str">
        <f t="shared" si="35"/>
        <v/>
      </c>
    </row>
    <row r="262" spans="1:7">
      <c r="A262" s="6" t="str">
        <f t="shared" si="33"/>
        <v/>
      </c>
      <c r="B262" s="7" t="str">
        <f t="shared" si="30"/>
        <v/>
      </c>
      <c r="C262" s="8" t="str">
        <f t="shared" si="34"/>
        <v/>
      </c>
      <c r="D262" s="8" t="str">
        <f t="shared" si="31"/>
        <v/>
      </c>
      <c r="E262" s="5" t="str">
        <f t="shared" si="38"/>
        <v/>
      </c>
      <c r="F262" s="8" t="str">
        <f t="shared" si="32"/>
        <v/>
      </c>
      <c r="G262" s="8" t="str">
        <f t="shared" si="35"/>
        <v/>
      </c>
    </row>
    <row r="263" spans="1:7">
      <c r="A263" s="6" t="str">
        <f t="shared" si="33"/>
        <v/>
      </c>
      <c r="B263" s="7" t="str">
        <f t="shared" si="30"/>
        <v/>
      </c>
      <c r="C263" s="8" t="str">
        <f t="shared" si="34"/>
        <v/>
      </c>
      <c r="D263" s="8" t="str">
        <f t="shared" si="31"/>
        <v/>
      </c>
      <c r="E263" s="8" t="str">
        <f t="shared" si="38"/>
        <v/>
      </c>
      <c r="F263" s="8" t="str">
        <f t="shared" si="32"/>
        <v/>
      </c>
      <c r="G263" s="8" t="str">
        <f t="shared" si="35"/>
        <v/>
      </c>
    </row>
    <row r="264" spans="1:7">
      <c r="A264" s="9" t="str">
        <f t="shared" si="33"/>
        <v/>
      </c>
      <c r="B264" s="10" t="str">
        <f t="shared" si="30"/>
        <v/>
      </c>
      <c r="C264" s="11" t="str">
        <f t="shared" si="34"/>
        <v/>
      </c>
      <c r="D264" s="11" t="str">
        <f t="shared" si="31"/>
        <v/>
      </c>
      <c r="E264" s="11" t="str">
        <f t="shared" si="38"/>
        <v/>
      </c>
      <c r="F264" s="11" t="str">
        <f t="shared" si="32"/>
        <v/>
      </c>
      <c r="G264" s="11" t="str">
        <f t="shared" si="35"/>
        <v/>
      </c>
    </row>
    <row r="265" spans="1:7">
      <c r="A265" s="3" t="str">
        <f t="shared" si="33"/>
        <v/>
      </c>
      <c r="B265" s="4" t="str">
        <f t="shared" si="30"/>
        <v/>
      </c>
      <c r="C265" s="5" t="str">
        <f t="shared" si="34"/>
        <v/>
      </c>
      <c r="D265" s="5" t="str">
        <f t="shared" si="31"/>
        <v/>
      </c>
      <c r="E265" s="5" t="str">
        <f t="shared" ref="E265:E280" si="39">Principal</f>
        <v/>
      </c>
      <c r="F265" s="5" t="str">
        <f t="shared" si="32"/>
        <v/>
      </c>
      <c r="G265" s="5" t="str">
        <f t="shared" si="35"/>
        <v/>
      </c>
    </row>
    <row r="266" spans="1:7">
      <c r="A266" s="6" t="str">
        <f t="shared" si="33"/>
        <v/>
      </c>
      <c r="B266" s="7" t="str">
        <f t="shared" si="30"/>
        <v/>
      </c>
      <c r="C266" s="8" t="str">
        <f t="shared" si="34"/>
        <v/>
      </c>
      <c r="D266" s="8" t="str">
        <f t="shared" si="31"/>
        <v/>
      </c>
      <c r="E266" s="8" t="str">
        <f t="shared" si="39"/>
        <v/>
      </c>
      <c r="F266" s="8" t="str">
        <f t="shared" si="32"/>
        <v/>
      </c>
      <c r="G266" s="8" t="str">
        <f t="shared" si="35"/>
        <v/>
      </c>
    </row>
    <row r="267" spans="1:7">
      <c r="A267" s="9" t="str">
        <f t="shared" si="33"/>
        <v/>
      </c>
      <c r="B267" s="10" t="str">
        <f t="shared" si="30"/>
        <v/>
      </c>
      <c r="C267" s="11" t="str">
        <f t="shared" si="34"/>
        <v/>
      </c>
      <c r="D267" s="11" t="str">
        <f t="shared" si="31"/>
        <v/>
      </c>
      <c r="E267" s="11" t="str">
        <f t="shared" si="39"/>
        <v/>
      </c>
      <c r="F267" s="11" t="str">
        <f t="shared" si="32"/>
        <v/>
      </c>
      <c r="G267" s="11" t="str">
        <f t="shared" si="35"/>
        <v/>
      </c>
    </row>
    <row r="268" spans="1:7">
      <c r="A268" s="6" t="str">
        <f t="shared" si="33"/>
        <v/>
      </c>
      <c r="B268" s="7" t="str">
        <f t="shared" si="30"/>
        <v/>
      </c>
      <c r="C268" s="8" t="str">
        <f t="shared" si="34"/>
        <v/>
      </c>
      <c r="D268" s="8" t="str">
        <f t="shared" si="31"/>
        <v/>
      </c>
      <c r="E268" s="5" t="str">
        <f t="shared" si="39"/>
        <v/>
      </c>
      <c r="F268" s="8" t="str">
        <f t="shared" si="32"/>
        <v/>
      </c>
      <c r="G268" s="8" t="str">
        <f t="shared" si="35"/>
        <v/>
      </c>
    </row>
    <row r="269" spans="1:7">
      <c r="A269" s="6" t="str">
        <f t="shared" si="33"/>
        <v/>
      </c>
      <c r="B269" s="7" t="str">
        <f t="shared" si="30"/>
        <v/>
      </c>
      <c r="C269" s="8" t="str">
        <f t="shared" si="34"/>
        <v/>
      </c>
      <c r="D269" s="8" t="str">
        <f t="shared" si="31"/>
        <v/>
      </c>
      <c r="E269" s="8" t="str">
        <f t="shared" si="39"/>
        <v/>
      </c>
      <c r="F269" s="8" t="str">
        <f t="shared" si="32"/>
        <v/>
      </c>
      <c r="G269" s="8" t="str">
        <f t="shared" si="35"/>
        <v/>
      </c>
    </row>
    <row r="270" spans="1:7">
      <c r="A270" s="9" t="str">
        <f t="shared" si="33"/>
        <v/>
      </c>
      <c r="B270" s="10" t="str">
        <f t="shared" si="30"/>
        <v/>
      </c>
      <c r="C270" s="11" t="str">
        <f t="shared" si="34"/>
        <v/>
      </c>
      <c r="D270" s="11" t="str">
        <f t="shared" si="31"/>
        <v/>
      </c>
      <c r="E270" s="11" t="str">
        <f t="shared" si="39"/>
        <v/>
      </c>
      <c r="F270" s="11" t="str">
        <f t="shared" si="32"/>
        <v/>
      </c>
      <c r="G270" s="11" t="str">
        <f t="shared" si="35"/>
        <v/>
      </c>
    </row>
    <row r="271" spans="1:7">
      <c r="A271" s="6" t="str">
        <f t="shared" si="33"/>
        <v/>
      </c>
      <c r="B271" s="7" t="str">
        <f t="shared" si="30"/>
        <v/>
      </c>
      <c r="C271" s="8" t="str">
        <f t="shared" si="34"/>
        <v/>
      </c>
      <c r="D271" s="8" t="str">
        <f t="shared" si="31"/>
        <v/>
      </c>
      <c r="E271" s="5" t="str">
        <f t="shared" si="39"/>
        <v/>
      </c>
      <c r="F271" s="8" t="str">
        <f t="shared" si="32"/>
        <v/>
      </c>
      <c r="G271" s="8" t="str">
        <f t="shared" si="35"/>
        <v/>
      </c>
    </row>
    <row r="272" spans="1:7">
      <c r="A272" s="6" t="str">
        <f t="shared" si="33"/>
        <v/>
      </c>
      <c r="B272" s="7" t="str">
        <f t="shared" si="30"/>
        <v/>
      </c>
      <c r="C272" s="8" t="str">
        <f t="shared" si="34"/>
        <v/>
      </c>
      <c r="D272" s="8" t="str">
        <f t="shared" si="31"/>
        <v/>
      </c>
      <c r="E272" s="8" t="str">
        <f t="shared" si="39"/>
        <v/>
      </c>
      <c r="F272" s="8" t="str">
        <f t="shared" si="32"/>
        <v/>
      </c>
      <c r="G272" s="8" t="str">
        <f t="shared" si="35"/>
        <v/>
      </c>
    </row>
    <row r="273" spans="1:7">
      <c r="A273" s="9" t="str">
        <f t="shared" si="33"/>
        <v/>
      </c>
      <c r="B273" s="10" t="str">
        <f t="shared" si="30"/>
        <v/>
      </c>
      <c r="C273" s="11" t="str">
        <f t="shared" si="34"/>
        <v/>
      </c>
      <c r="D273" s="11" t="str">
        <f t="shared" si="31"/>
        <v/>
      </c>
      <c r="E273" s="11" t="str">
        <f t="shared" si="39"/>
        <v/>
      </c>
      <c r="F273" s="11" t="str">
        <f t="shared" si="32"/>
        <v/>
      </c>
      <c r="G273" s="11" t="str">
        <f t="shared" si="35"/>
        <v/>
      </c>
    </row>
    <row r="274" spans="1:7">
      <c r="A274" s="3" t="str">
        <f t="shared" si="33"/>
        <v/>
      </c>
      <c r="B274" s="4" t="str">
        <f t="shared" si="30"/>
        <v/>
      </c>
      <c r="C274" s="5" t="str">
        <f t="shared" si="34"/>
        <v/>
      </c>
      <c r="D274" s="5" t="str">
        <f t="shared" si="31"/>
        <v/>
      </c>
      <c r="E274" s="5" t="str">
        <f t="shared" si="39"/>
        <v/>
      </c>
      <c r="F274" s="5" t="str">
        <f t="shared" si="32"/>
        <v/>
      </c>
      <c r="G274" s="5" t="str">
        <f t="shared" si="35"/>
        <v/>
      </c>
    </row>
    <row r="275" spans="1:7">
      <c r="A275" s="6" t="str">
        <f t="shared" si="33"/>
        <v/>
      </c>
      <c r="B275" s="7" t="str">
        <f t="shared" si="30"/>
        <v/>
      </c>
      <c r="C275" s="8" t="str">
        <f t="shared" si="34"/>
        <v/>
      </c>
      <c r="D275" s="8" t="str">
        <f t="shared" si="31"/>
        <v/>
      </c>
      <c r="E275" s="8" t="str">
        <f t="shared" si="39"/>
        <v/>
      </c>
      <c r="F275" s="8" t="str">
        <f t="shared" si="32"/>
        <v/>
      </c>
      <c r="G275" s="8" t="str">
        <f t="shared" si="35"/>
        <v/>
      </c>
    </row>
    <row r="276" spans="1:7">
      <c r="A276" s="9" t="str">
        <f t="shared" si="33"/>
        <v/>
      </c>
      <c r="B276" s="10" t="str">
        <f t="shared" si="30"/>
        <v/>
      </c>
      <c r="C276" s="11" t="str">
        <f t="shared" si="34"/>
        <v/>
      </c>
      <c r="D276" s="11" t="str">
        <f t="shared" si="31"/>
        <v/>
      </c>
      <c r="E276" s="11" t="str">
        <f t="shared" si="39"/>
        <v/>
      </c>
      <c r="F276" s="11" t="str">
        <f t="shared" si="32"/>
        <v/>
      </c>
      <c r="G276" s="11" t="str">
        <f t="shared" si="35"/>
        <v/>
      </c>
    </row>
    <row r="277" spans="1:7">
      <c r="A277" s="6" t="str">
        <f t="shared" si="33"/>
        <v/>
      </c>
      <c r="B277" s="7" t="str">
        <f t="shared" si="30"/>
        <v/>
      </c>
      <c r="C277" s="8" t="str">
        <f t="shared" si="34"/>
        <v/>
      </c>
      <c r="D277" s="8" t="str">
        <f t="shared" si="31"/>
        <v/>
      </c>
      <c r="E277" s="5" t="str">
        <f t="shared" si="39"/>
        <v/>
      </c>
      <c r="F277" s="8" t="str">
        <f t="shared" si="32"/>
        <v/>
      </c>
      <c r="G277" s="8" t="str">
        <f t="shared" si="35"/>
        <v/>
      </c>
    </row>
    <row r="278" spans="1:7">
      <c r="A278" s="6" t="str">
        <f t="shared" si="33"/>
        <v/>
      </c>
      <c r="B278" s="7" t="str">
        <f t="shared" si="30"/>
        <v/>
      </c>
      <c r="C278" s="8" t="str">
        <f t="shared" si="34"/>
        <v/>
      </c>
      <c r="D278" s="8" t="str">
        <f t="shared" si="31"/>
        <v/>
      </c>
      <c r="E278" s="8" t="str">
        <f t="shared" si="39"/>
        <v/>
      </c>
      <c r="F278" s="8" t="str">
        <f t="shared" si="32"/>
        <v/>
      </c>
      <c r="G278" s="8" t="str">
        <f t="shared" si="35"/>
        <v/>
      </c>
    </row>
    <row r="279" spans="1:7">
      <c r="A279" s="9" t="str">
        <f t="shared" si="33"/>
        <v/>
      </c>
      <c r="B279" s="10" t="str">
        <f t="shared" si="30"/>
        <v/>
      </c>
      <c r="C279" s="11" t="str">
        <f t="shared" si="34"/>
        <v/>
      </c>
      <c r="D279" s="11" t="str">
        <f t="shared" si="31"/>
        <v/>
      </c>
      <c r="E279" s="11" t="str">
        <f t="shared" si="39"/>
        <v/>
      </c>
      <c r="F279" s="11" t="str">
        <f t="shared" si="32"/>
        <v/>
      </c>
      <c r="G279" s="11" t="str">
        <f t="shared" si="35"/>
        <v/>
      </c>
    </row>
    <row r="280" spans="1:7">
      <c r="A280" s="6" t="str">
        <f t="shared" si="33"/>
        <v/>
      </c>
      <c r="B280" s="7" t="str">
        <f t="shared" si="30"/>
        <v/>
      </c>
      <c r="C280" s="8" t="str">
        <f t="shared" si="34"/>
        <v/>
      </c>
      <c r="D280" s="8" t="str">
        <f t="shared" si="31"/>
        <v/>
      </c>
      <c r="E280" s="5" t="str">
        <f t="shared" si="39"/>
        <v/>
      </c>
      <c r="F280" s="8" t="str">
        <f t="shared" si="32"/>
        <v/>
      </c>
      <c r="G280" s="8" t="str">
        <f t="shared" si="35"/>
        <v/>
      </c>
    </row>
    <row r="281" spans="1:7">
      <c r="A281" s="6" t="str">
        <f t="shared" si="33"/>
        <v/>
      </c>
      <c r="B281" s="7" t="str">
        <f t="shared" si="30"/>
        <v/>
      </c>
      <c r="C281" s="8" t="str">
        <f t="shared" si="34"/>
        <v/>
      </c>
      <c r="D281" s="8" t="str">
        <f t="shared" si="31"/>
        <v/>
      </c>
      <c r="E281" s="8" t="str">
        <f t="shared" ref="E281:E296" si="40">Principal</f>
        <v/>
      </c>
      <c r="F281" s="8" t="str">
        <f t="shared" si="32"/>
        <v/>
      </c>
      <c r="G281" s="8" t="str">
        <f t="shared" si="35"/>
        <v/>
      </c>
    </row>
    <row r="282" spans="1:7">
      <c r="A282" s="9" t="str">
        <f t="shared" si="33"/>
        <v/>
      </c>
      <c r="B282" s="10" t="str">
        <f t="shared" si="30"/>
        <v/>
      </c>
      <c r="C282" s="11" t="str">
        <f t="shared" si="34"/>
        <v/>
      </c>
      <c r="D282" s="11" t="str">
        <f t="shared" si="31"/>
        <v/>
      </c>
      <c r="E282" s="11" t="str">
        <f t="shared" si="40"/>
        <v/>
      </c>
      <c r="F282" s="11" t="str">
        <f t="shared" si="32"/>
        <v/>
      </c>
      <c r="G282" s="11" t="str">
        <f t="shared" si="35"/>
        <v/>
      </c>
    </row>
    <row r="283" spans="1:7">
      <c r="A283" s="3" t="str">
        <f t="shared" si="33"/>
        <v/>
      </c>
      <c r="B283" s="4" t="str">
        <f t="shared" si="30"/>
        <v/>
      </c>
      <c r="C283" s="5" t="str">
        <f t="shared" si="34"/>
        <v/>
      </c>
      <c r="D283" s="5" t="str">
        <f t="shared" si="31"/>
        <v/>
      </c>
      <c r="E283" s="5" t="str">
        <f t="shared" si="40"/>
        <v/>
      </c>
      <c r="F283" s="5" t="str">
        <f t="shared" si="32"/>
        <v/>
      </c>
      <c r="G283" s="5" t="str">
        <f t="shared" si="35"/>
        <v/>
      </c>
    </row>
    <row r="284" spans="1:7">
      <c r="A284" s="6" t="str">
        <f t="shared" ref="A284:A299" si="41">payment.Num</f>
        <v/>
      </c>
      <c r="B284" s="7" t="str">
        <f t="shared" ref="B284:B299" si="42">Show.Date</f>
        <v/>
      </c>
      <c r="C284" s="8" t="str">
        <f t="shared" ref="C284:C299" si="43">Beg.Bal</f>
        <v/>
      </c>
      <c r="D284" s="8" t="str">
        <f t="shared" ref="D284:D299" si="44">Interest</f>
        <v/>
      </c>
      <c r="E284" s="8" t="str">
        <f t="shared" si="40"/>
        <v/>
      </c>
      <c r="F284" s="8" t="str">
        <f t="shared" ref="F284:F299" si="45">Ending.Balance</f>
        <v/>
      </c>
      <c r="G284" s="8" t="str">
        <f t="shared" ref="G284:G299" si="46">Cum.Interest</f>
        <v/>
      </c>
    </row>
    <row r="285" spans="1:7">
      <c r="A285" s="9" t="str">
        <f t="shared" si="41"/>
        <v/>
      </c>
      <c r="B285" s="10" t="str">
        <f t="shared" si="42"/>
        <v/>
      </c>
      <c r="C285" s="11" t="str">
        <f t="shared" si="43"/>
        <v/>
      </c>
      <c r="D285" s="11" t="str">
        <f t="shared" si="44"/>
        <v/>
      </c>
      <c r="E285" s="11" t="str">
        <f t="shared" si="40"/>
        <v/>
      </c>
      <c r="F285" s="11" t="str">
        <f t="shared" si="45"/>
        <v/>
      </c>
      <c r="G285" s="11" t="str">
        <f t="shared" si="46"/>
        <v/>
      </c>
    </row>
    <row r="286" spans="1:7">
      <c r="A286" s="6" t="str">
        <f t="shared" si="41"/>
        <v/>
      </c>
      <c r="B286" s="7" t="str">
        <f t="shared" si="42"/>
        <v/>
      </c>
      <c r="C286" s="8" t="str">
        <f t="shared" si="43"/>
        <v/>
      </c>
      <c r="D286" s="8" t="str">
        <f t="shared" si="44"/>
        <v/>
      </c>
      <c r="E286" s="5" t="str">
        <f t="shared" si="40"/>
        <v/>
      </c>
      <c r="F286" s="8" t="str">
        <f t="shared" si="45"/>
        <v/>
      </c>
      <c r="G286" s="8" t="str">
        <f t="shared" si="46"/>
        <v/>
      </c>
    </row>
    <row r="287" spans="1:7">
      <c r="A287" s="6" t="str">
        <f t="shared" si="41"/>
        <v/>
      </c>
      <c r="B287" s="7" t="str">
        <f t="shared" si="42"/>
        <v/>
      </c>
      <c r="C287" s="8" t="str">
        <f t="shared" si="43"/>
        <v/>
      </c>
      <c r="D287" s="8" t="str">
        <f t="shared" si="44"/>
        <v/>
      </c>
      <c r="E287" s="8" t="str">
        <f t="shared" si="40"/>
        <v/>
      </c>
      <c r="F287" s="8" t="str">
        <f t="shared" si="45"/>
        <v/>
      </c>
      <c r="G287" s="8" t="str">
        <f t="shared" si="46"/>
        <v/>
      </c>
    </row>
    <row r="288" spans="1:7">
      <c r="A288" s="9" t="str">
        <f t="shared" si="41"/>
        <v/>
      </c>
      <c r="B288" s="10" t="str">
        <f t="shared" si="42"/>
        <v/>
      </c>
      <c r="C288" s="11" t="str">
        <f t="shared" si="43"/>
        <v/>
      </c>
      <c r="D288" s="11" t="str">
        <f t="shared" si="44"/>
        <v/>
      </c>
      <c r="E288" s="11" t="str">
        <f t="shared" si="40"/>
        <v/>
      </c>
      <c r="F288" s="11" t="str">
        <f t="shared" si="45"/>
        <v/>
      </c>
      <c r="G288" s="11" t="str">
        <f t="shared" si="46"/>
        <v/>
      </c>
    </row>
    <row r="289" spans="1:7">
      <c r="A289" s="6" t="str">
        <f t="shared" si="41"/>
        <v/>
      </c>
      <c r="B289" s="7" t="str">
        <f t="shared" si="42"/>
        <v/>
      </c>
      <c r="C289" s="8" t="str">
        <f t="shared" si="43"/>
        <v/>
      </c>
      <c r="D289" s="8" t="str">
        <f t="shared" si="44"/>
        <v/>
      </c>
      <c r="E289" s="5" t="str">
        <f t="shared" si="40"/>
        <v/>
      </c>
      <c r="F289" s="8" t="str">
        <f t="shared" si="45"/>
        <v/>
      </c>
      <c r="G289" s="8" t="str">
        <f t="shared" si="46"/>
        <v/>
      </c>
    </row>
    <row r="290" spans="1:7">
      <c r="A290" s="6" t="str">
        <f t="shared" si="41"/>
        <v/>
      </c>
      <c r="B290" s="7" t="str">
        <f t="shared" si="42"/>
        <v/>
      </c>
      <c r="C290" s="8" t="str">
        <f t="shared" si="43"/>
        <v/>
      </c>
      <c r="D290" s="8" t="str">
        <f t="shared" si="44"/>
        <v/>
      </c>
      <c r="E290" s="8" t="str">
        <f t="shared" si="40"/>
        <v/>
      </c>
      <c r="F290" s="8" t="str">
        <f t="shared" si="45"/>
        <v/>
      </c>
      <c r="G290" s="8" t="str">
        <f t="shared" si="46"/>
        <v/>
      </c>
    </row>
    <row r="291" spans="1:7">
      <c r="A291" s="9" t="str">
        <f t="shared" si="41"/>
        <v/>
      </c>
      <c r="B291" s="10" t="str">
        <f t="shared" si="42"/>
        <v/>
      </c>
      <c r="C291" s="11" t="str">
        <f t="shared" si="43"/>
        <v/>
      </c>
      <c r="D291" s="11" t="str">
        <f t="shared" si="44"/>
        <v/>
      </c>
      <c r="E291" s="11" t="str">
        <f t="shared" si="40"/>
        <v/>
      </c>
      <c r="F291" s="11" t="str">
        <f t="shared" si="45"/>
        <v/>
      </c>
      <c r="G291" s="11" t="str">
        <f t="shared" si="46"/>
        <v/>
      </c>
    </row>
    <row r="292" spans="1:7">
      <c r="A292" s="3" t="str">
        <f t="shared" si="41"/>
        <v/>
      </c>
      <c r="B292" s="4" t="str">
        <f t="shared" si="42"/>
        <v/>
      </c>
      <c r="C292" s="5" t="str">
        <f t="shared" si="43"/>
        <v/>
      </c>
      <c r="D292" s="5" t="str">
        <f t="shared" si="44"/>
        <v/>
      </c>
      <c r="E292" s="5" t="str">
        <f t="shared" si="40"/>
        <v/>
      </c>
      <c r="F292" s="5" t="str">
        <f t="shared" si="45"/>
        <v/>
      </c>
      <c r="G292" s="5" t="str">
        <f t="shared" si="46"/>
        <v/>
      </c>
    </row>
    <row r="293" spans="1:7">
      <c r="A293" s="6" t="str">
        <f t="shared" si="41"/>
        <v/>
      </c>
      <c r="B293" s="7" t="str">
        <f t="shared" si="42"/>
        <v/>
      </c>
      <c r="C293" s="8" t="str">
        <f t="shared" si="43"/>
        <v/>
      </c>
      <c r="D293" s="8" t="str">
        <f t="shared" si="44"/>
        <v/>
      </c>
      <c r="E293" s="8" t="str">
        <f t="shared" si="40"/>
        <v/>
      </c>
      <c r="F293" s="8" t="str">
        <f t="shared" si="45"/>
        <v/>
      </c>
      <c r="G293" s="8" t="str">
        <f t="shared" si="46"/>
        <v/>
      </c>
    </row>
    <row r="294" spans="1:7">
      <c r="A294" s="9" t="str">
        <f t="shared" si="41"/>
        <v/>
      </c>
      <c r="B294" s="10" t="str">
        <f t="shared" si="42"/>
        <v/>
      </c>
      <c r="C294" s="11" t="str">
        <f t="shared" si="43"/>
        <v/>
      </c>
      <c r="D294" s="11" t="str">
        <f t="shared" si="44"/>
        <v/>
      </c>
      <c r="E294" s="11" t="str">
        <f t="shared" si="40"/>
        <v/>
      </c>
      <c r="F294" s="11" t="str">
        <f t="shared" si="45"/>
        <v/>
      </c>
      <c r="G294" s="11" t="str">
        <f t="shared" si="46"/>
        <v/>
      </c>
    </row>
    <row r="295" spans="1:7">
      <c r="A295" s="6" t="str">
        <f t="shared" si="41"/>
        <v/>
      </c>
      <c r="B295" s="7" t="str">
        <f t="shared" si="42"/>
        <v/>
      </c>
      <c r="C295" s="8" t="str">
        <f t="shared" si="43"/>
        <v/>
      </c>
      <c r="D295" s="8" t="str">
        <f t="shared" si="44"/>
        <v/>
      </c>
      <c r="E295" s="5" t="str">
        <f t="shared" si="40"/>
        <v/>
      </c>
      <c r="F295" s="8" t="str">
        <f t="shared" si="45"/>
        <v/>
      </c>
      <c r="G295" s="8" t="str">
        <f t="shared" si="46"/>
        <v/>
      </c>
    </row>
    <row r="296" spans="1:7">
      <c r="A296" s="6" t="str">
        <f t="shared" si="41"/>
        <v/>
      </c>
      <c r="B296" s="7" t="str">
        <f t="shared" si="42"/>
        <v/>
      </c>
      <c r="C296" s="8" t="str">
        <f t="shared" si="43"/>
        <v/>
      </c>
      <c r="D296" s="8" t="str">
        <f t="shared" si="44"/>
        <v/>
      </c>
      <c r="E296" s="8" t="str">
        <f t="shared" si="40"/>
        <v/>
      </c>
      <c r="F296" s="8" t="str">
        <f t="shared" si="45"/>
        <v/>
      </c>
      <c r="G296" s="8" t="str">
        <f t="shared" si="46"/>
        <v/>
      </c>
    </row>
    <row r="297" spans="1:7">
      <c r="A297" s="9" t="str">
        <f t="shared" si="41"/>
        <v/>
      </c>
      <c r="B297" s="10" t="str">
        <f t="shared" si="42"/>
        <v/>
      </c>
      <c r="C297" s="11" t="str">
        <f t="shared" si="43"/>
        <v/>
      </c>
      <c r="D297" s="11" t="str">
        <f t="shared" si="44"/>
        <v/>
      </c>
      <c r="E297" s="11" t="str">
        <f t="shared" ref="E297:E312" si="47">Principal</f>
        <v/>
      </c>
      <c r="F297" s="11" t="str">
        <f t="shared" si="45"/>
        <v/>
      </c>
      <c r="G297" s="11" t="str">
        <f t="shared" si="46"/>
        <v/>
      </c>
    </row>
    <row r="298" spans="1:7">
      <c r="A298" s="6" t="str">
        <f t="shared" si="41"/>
        <v/>
      </c>
      <c r="B298" s="7" t="str">
        <f t="shared" si="42"/>
        <v/>
      </c>
      <c r="C298" s="8" t="str">
        <f t="shared" si="43"/>
        <v/>
      </c>
      <c r="D298" s="8" t="str">
        <f t="shared" si="44"/>
        <v/>
      </c>
      <c r="E298" s="5" t="str">
        <f t="shared" si="47"/>
        <v/>
      </c>
      <c r="F298" s="8" t="str">
        <f t="shared" si="45"/>
        <v/>
      </c>
      <c r="G298" s="8" t="str">
        <f t="shared" si="46"/>
        <v/>
      </c>
    </row>
    <row r="299" spans="1:7">
      <c r="A299" s="6" t="str">
        <f t="shared" si="41"/>
        <v/>
      </c>
      <c r="B299" s="7" t="str">
        <f t="shared" si="42"/>
        <v/>
      </c>
      <c r="C299" s="8" t="str">
        <f t="shared" si="43"/>
        <v/>
      </c>
      <c r="D299" s="8" t="str">
        <f t="shared" si="44"/>
        <v/>
      </c>
      <c r="E299" s="8" t="str">
        <f t="shared" si="47"/>
        <v/>
      </c>
      <c r="F299" s="8" t="str">
        <f t="shared" si="45"/>
        <v/>
      </c>
      <c r="G299" s="8" t="str">
        <f t="shared" si="46"/>
        <v/>
      </c>
    </row>
    <row r="300" spans="1:7">
      <c r="A300" s="9" t="str">
        <f t="shared" ref="A300:A315" si="48">payment.Num</f>
        <v/>
      </c>
      <c r="B300" s="10" t="str">
        <f t="shared" ref="B300:B315" si="49">Show.Date</f>
        <v/>
      </c>
      <c r="C300" s="11" t="str">
        <f t="shared" ref="C300:C315" si="50">Beg.Bal</f>
        <v/>
      </c>
      <c r="D300" s="11" t="str">
        <f t="shared" ref="D300:D315" si="51">Interest</f>
        <v/>
      </c>
      <c r="E300" s="11" t="str">
        <f t="shared" si="47"/>
        <v/>
      </c>
      <c r="F300" s="11" t="str">
        <f t="shared" ref="F300:F315" si="52">Ending.Balance</f>
        <v/>
      </c>
      <c r="G300" s="11" t="str">
        <f t="shared" ref="G300:G315" si="53">Cum.Interest</f>
        <v/>
      </c>
    </row>
    <row r="301" spans="1:7">
      <c r="A301" s="3" t="str">
        <f t="shared" si="48"/>
        <v/>
      </c>
      <c r="B301" s="4" t="str">
        <f t="shared" si="49"/>
        <v/>
      </c>
      <c r="C301" s="5" t="str">
        <f t="shared" si="50"/>
        <v/>
      </c>
      <c r="D301" s="5" t="str">
        <f t="shared" si="51"/>
        <v/>
      </c>
      <c r="E301" s="5" t="str">
        <f t="shared" si="47"/>
        <v/>
      </c>
      <c r="F301" s="5" t="str">
        <f t="shared" si="52"/>
        <v/>
      </c>
      <c r="G301" s="5" t="str">
        <f t="shared" si="53"/>
        <v/>
      </c>
    </row>
    <row r="302" spans="1:7">
      <c r="A302" s="6" t="str">
        <f t="shared" si="48"/>
        <v/>
      </c>
      <c r="B302" s="7" t="str">
        <f t="shared" si="49"/>
        <v/>
      </c>
      <c r="C302" s="8" t="str">
        <f t="shared" si="50"/>
        <v/>
      </c>
      <c r="D302" s="8" t="str">
        <f t="shared" si="51"/>
        <v/>
      </c>
      <c r="E302" s="8" t="str">
        <f t="shared" si="47"/>
        <v/>
      </c>
      <c r="F302" s="8" t="str">
        <f t="shared" si="52"/>
        <v/>
      </c>
      <c r="G302" s="8" t="str">
        <f t="shared" si="53"/>
        <v/>
      </c>
    </row>
    <row r="303" spans="1:7">
      <c r="A303" s="9" t="str">
        <f t="shared" si="48"/>
        <v/>
      </c>
      <c r="B303" s="10" t="str">
        <f t="shared" si="49"/>
        <v/>
      </c>
      <c r="C303" s="11" t="str">
        <f t="shared" si="50"/>
        <v/>
      </c>
      <c r="D303" s="11" t="str">
        <f t="shared" si="51"/>
        <v/>
      </c>
      <c r="E303" s="11" t="str">
        <f t="shared" si="47"/>
        <v/>
      </c>
      <c r="F303" s="11" t="str">
        <f t="shared" si="52"/>
        <v/>
      </c>
      <c r="G303" s="11" t="str">
        <f t="shared" si="53"/>
        <v/>
      </c>
    </row>
    <row r="304" spans="1:7">
      <c r="A304" s="6" t="str">
        <f t="shared" si="48"/>
        <v/>
      </c>
      <c r="B304" s="7" t="str">
        <f t="shared" si="49"/>
        <v/>
      </c>
      <c r="C304" s="8" t="str">
        <f t="shared" si="50"/>
        <v/>
      </c>
      <c r="D304" s="8" t="str">
        <f t="shared" si="51"/>
        <v/>
      </c>
      <c r="E304" s="5" t="str">
        <f t="shared" si="47"/>
        <v/>
      </c>
      <c r="F304" s="8" t="str">
        <f t="shared" si="52"/>
        <v/>
      </c>
      <c r="G304" s="8" t="str">
        <f t="shared" si="53"/>
        <v/>
      </c>
    </row>
    <row r="305" spans="1:7">
      <c r="A305" s="6" t="str">
        <f t="shared" si="48"/>
        <v/>
      </c>
      <c r="B305" s="7" t="str">
        <f t="shared" si="49"/>
        <v/>
      </c>
      <c r="C305" s="8" t="str">
        <f t="shared" si="50"/>
        <v/>
      </c>
      <c r="D305" s="8" t="str">
        <f t="shared" si="51"/>
        <v/>
      </c>
      <c r="E305" s="8" t="str">
        <f t="shared" si="47"/>
        <v/>
      </c>
      <c r="F305" s="8" t="str">
        <f t="shared" si="52"/>
        <v/>
      </c>
      <c r="G305" s="8" t="str">
        <f t="shared" si="53"/>
        <v/>
      </c>
    </row>
    <row r="306" spans="1:7">
      <c r="A306" s="9" t="str">
        <f t="shared" si="48"/>
        <v/>
      </c>
      <c r="B306" s="10" t="str">
        <f t="shared" si="49"/>
        <v/>
      </c>
      <c r="C306" s="11" t="str">
        <f t="shared" si="50"/>
        <v/>
      </c>
      <c r="D306" s="11" t="str">
        <f t="shared" si="51"/>
        <v/>
      </c>
      <c r="E306" s="11" t="str">
        <f t="shared" si="47"/>
        <v/>
      </c>
      <c r="F306" s="11" t="str">
        <f t="shared" si="52"/>
        <v/>
      </c>
      <c r="G306" s="11" t="str">
        <f t="shared" si="53"/>
        <v/>
      </c>
    </row>
    <row r="307" spans="1:7">
      <c r="A307" s="6" t="str">
        <f t="shared" si="48"/>
        <v/>
      </c>
      <c r="B307" s="7" t="str">
        <f t="shared" si="49"/>
        <v/>
      </c>
      <c r="C307" s="8" t="str">
        <f t="shared" si="50"/>
        <v/>
      </c>
      <c r="D307" s="8" t="str">
        <f t="shared" si="51"/>
        <v/>
      </c>
      <c r="E307" s="5" t="str">
        <f t="shared" si="47"/>
        <v/>
      </c>
      <c r="F307" s="8" t="str">
        <f t="shared" si="52"/>
        <v/>
      </c>
      <c r="G307" s="8" t="str">
        <f t="shared" si="53"/>
        <v/>
      </c>
    </row>
    <row r="308" spans="1:7">
      <c r="A308" s="6" t="str">
        <f t="shared" si="48"/>
        <v/>
      </c>
      <c r="B308" s="7" t="str">
        <f t="shared" si="49"/>
        <v/>
      </c>
      <c r="C308" s="8" t="str">
        <f t="shared" si="50"/>
        <v/>
      </c>
      <c r="D308" s="8" t="str">
        <f t="shared" si="51"/>
        <v/>
      </c>
      <c r="E308" s="8" t="str">
        <f t="shared" si="47"/>
        <v/>
      </c>
      <c r="F308" s="8" t="str">
        <f t="shared" si="52"/>
        <v/>
      </c>
      <c r="G308" s="8" t="str">
        <f t="shared" si="53"/>
        <v/>
      </c>
    </row>
    <row r="309" spans="1:7">
      <c r="A309" s="9" t="str">
        <f t="shared" si="48"/>
        <v/>
      </c>
      <c r="B309" s="10" t="str">
        <f t="shared" si="49"/>
        <v/>
      </c>
      <c r="C309" s="11" t="str">
        <f t="shared" si="50"/>
        <v/>
      </c>
      <c r="D309" s="11" t="str">
        <f t="shared" si="51"/>
        <v/>
      </c>
      <c r="E309" s="11" t="str">
        <f t="shared" si="47"/>
        <v/>
      </c>
      <c r="F309" s="11" t="str">
        <f t="shared" si="52"/>
        <v/>
      </c>
      <c r="G309" s="11" t="str">
        <f t="shared" si="53"/>
        <v/>
      </c>
    </row>
    <row r="310" spans="1:7">
      <c r="A310" s="3" t="str">
        <f t="shared" si="48"/>
        <v/>
      </c>
      <c r="B310" s="4" t="str">
        <f t="shared" si="49"/>
        <v/>
      </c>
      <c r="C310" s="5" t="str">
        <f t="shared" si="50"/>
        <v/>
      </c>
      <c r="D310" s="5" t="str">
        <f t="shared" si="51"/>
        <v/>
      </c>
      <c r="E310" s="5" t="str">
        <f t="shared" si="47"/>
        <v/>
      </c>
      <c r="F310" s="5" t="str">
        <f t="shared" si="52"/>
        <v/>
      </c>
      <c r="G310" s="5" t="str">
        <f t="shared" si="53"/>
        <v/>
      </c>
    </row>
    <row r="311" spans="1:7">
      <c r="A311" s="6" t="str">
        <f t="shared" si="48"/>
        <v/>
      </c>
      <c r="B311" s="7" t="str">
        <f t="shared" si="49"/>
        <v/>
      </c>
      <c r="C311" s="8" t="str">
        <f t="shared" si="50"/>
        <v/>
      </c>
      <c r="D311" s="8" t="str">
        <f t="shared" si="51"/>
        <v/>
      </c>
      <c r="E311" s="8" t="str">
        <f t="shared" si="47"/>
        <v/>
      </c>
      <c r="F311" s="8" t="str">
        <f t="shared" si="52"/>
        <v/>
      </c>
      <c r="G311" s="8" t="str">
        <f t="shared" si="53"/>
        <v/>
      </c>
    </row>
    <row r="312" spans="1:7">
      <c r="A312" s="9" t="str">
        <f t="shared" si="48"/>
        <v/>
      </c>
      <c r="B312" s="10" t="str">
        <f t="shared" si="49"/>
        <v/>
      </c>
      <c r="C312" s="11" t="str">
        <f t="shared" si="50"/>
        <v/>
      </c>
      <c r="D312" s="11" t="str">
        <f t="shared" si="51"/>
        <v/>
      </c>
      <c r="E312" s="11" t="str">
        <f t="shared" si="47"/>
        <v/>
      </c>
      <c r="F312" s="11" t="str">
        <f t="shared" si="52"/>
        <v/>
      </c>
      <c r="G312" s="11" t="str">
        <f t="shared" si="53"/>
        <v/>
      </c>
    </row>
    <row r="313" spans="1:7">
      <c r="A313" s="6" t="str">
        <f t="shared" si="48"/>
        <v/>
      </c>
      <c r="B313" s="7" t="str">
        <f t="shared" si="49"/>
        <v/>
      </c>
      <c r="C313" s="8" t="str">
        <f t="shared" si="50"/>
        <v/>
      </c>
      <c r="D313" s="8" t="str">
        <f t="shared" si="51"/>
        <v/>
      </c>
      <c r="E313" s="5" t="str">
        <f t="shared" ref="E313:E321" si="54">Principal</f>
        <v/>
      </c>
      <c r="F313" s="8" t="str">
        <f t="shared" si="52"/>
        <v/>
      </c>
      <c r="G313" s="8" t="str">
        <f t="shared" si="53"/>
        <v/>
      </c>
    </row>
    <row r="314" spans="1:7">
      <c r="A314" s="6" t="str">
        <f t="shared" si="48"/>
        <v/>
      </c>
      <c r="B314" s="7" t="str">
        <f t="shared" si="49"/>
        <v/>
      </c>
      <c r="C314" s="8" t="str">
        <f t="shared" si="50"/>
        <v/>
      </c>
      <c r="D314" s="8" t="str">
        <f t="shared" si="51"/>
        <v/>
      </c>
      <c r="E314" s="8" t="str">
        <f t="shared" si="54"/>
        <v/>
      </c>
      <c r="F314" s="8" t="str">
        <f t="shared" si="52"/>
        <v/>
      </c>
      <c r="G314" s="8" t="str">
        <f t="shared" si="53"/>
        <v/>
      </c>
    </row>
    <row r="315" spans="1:7">
      <c r="A315" s="9" t="str">
        <f t="shared" si="48"/>
        <v/>
      </c>
      <c r="B315" s="10" t="str">
        <f t="shared" si="49"/>
        <v/>
      </c>
      <c r="C315" s="11" t="str">
        <f t="shared" si="50"/>
        <v/>
      </c>
      <c r="D315" s="11" t="str">
        <f t="shared" si="51"/>
        <v/>
      </c>
      <c r="E315" s="11" t="str">
        <f t="shared" si="54"/>
        <v/>
      </c>
      <c r="F315" s="11" t="str">
        <f t="shared" si="52"/>
        <v/>
      </c>
      <c r="G315" s="11" t="str">
        <f t="shared" si="53"/>
        <v/>
      </c>
    </row>
    <row r="316" spans="1:7">
      <c r="A316" s="6" t="str">
        <f t="shared" ref="A316:A331" si="55">payment.Num</f>
        <v/>
      </c>
      <c r="B316" s="7" t="str">
        <f t="shared" ref="B316:B331" si="56">Show.Date</f>
        <v/>
      </c>
      <c r="C316" s="8" t="str">
        <f t="shared" ref="C316:C331" si="57">Beg.Bal</f>
        <v/>
      </c>
      <c r="D316" s="8" t="str">
        <f t="shared" ref="D316:D331" si="58">Interest</f>
        <v/>
      </c>
      <c r="E316" s="5" t="str">
        <f t="shared" si="54"/>
        <v/>
      </c>
      <c r="F316" s="8" t="str">
        <f t="shared" ref="F316:F331" si="59">Ending.Balance</f>
        <v/>
      </c>
      <c r="G316" s="8" t="str">
        <f t="shared" ref="G316:G331" si="60">Cum.Interest</f>
        <v/>
      </c>
    </row>
    <row r="317" spans="1:7">
      <c r="A317" s="6" t="str">
        <f t="shared" si="55"/>
        <v/>
      </c>
      <c r="B317" s="7" t="str">
        <f t="shared" si="56"/>
        <v/>
      </c>
      <c r="C317" s="8" t="str">
        <f t="shared" si="57"/>
        <v/>
      </c>
      <c r="D317" s="8" t="str">
        <f t="shared" si="58"/>
        <v/>
      </c>
      <c r="E317" s="8" t="str">
        <f t="shared" si="54"/>
        <v/>
      </c>
      <c r="F317" s="8" t="str">
        <f t="shared" si="59"/>
        <v/>
      </c>
      <c r="G317" s="8" t="str">
        <f t="shared" si="60"/>
        <v/>
      </c>
    </row>
    <row r="318" spans="1:7">
      <c r="A318" s="9" t="str">
        <f t="shared" si="55"/>
        <v/>
      </c>
      <c r="B318" s="10" t="str">
        <f t="shared" si="56"/>
        <v/>
      </c>
      <c r="C318" s="11" t="str">
        <f t="shared" si="57"/>
        <v/>
      </c>
      <c r="D318" s="11" t="str">
        <f t="shared" si="58"/>
        <v/>
      </c>
      <c r="E318" s="11" t="str">
        <f t="shared" si="54"/>
        <v/>
      </c>
      <c r="F318" s="11" t="str">
        <f t="shared" si="59"/>
        <v/>
      </c>
      <c r="G318" s="11" t="str">
        <f t="shared" si="60"/>
        <v/>
      </c>
    </row>
    <row r="319" spans="1:7">
      <c r="A319" s="3" t="str">
        <f t="shared" si="55"/>
        <v/>
      </c>
      <c r="B319" s="4" t="str">
        <f t="shared" si="56"/>
        <v/>
      </c>
      <c r="C319" s="5" t="str">
        <f t="shared" si="57"/>
        <v/>
      </c>
      <c r="D319" s="5" t="str">
        <f t="shared" si="58"/>
        <v/>
      </c>
      <c r="E319" s="5" t="str">
        <f t="shared" si="54"/>
        <v/>
      </c>
      <c r="F319" s="5" t="str">
        <f t="shared" si="59"/>
        <v/>
      </c>
      <c r="G319" s="5" t="str">
        <f t="shared" si="60"/>
        <v/>
      </c>
    </row>
    <row r="320" spans="1:7">
      <c r="A320" s="6" t="str">
        <f t="shared" si="55"/>
        <v/>
      </c>
      <c r="B320" s="7" t="str">
        <f t="shared" si="56"/>
        <v/>
      </c>
      <c r="C320" s="8" t="str">
        <f t="shared" si="57"/>
        <v/>
      </c>
      <c r="D320" s="8" t="str">
        <f t="shared" si="58"/>
        <v/>
      </c>
      <c r="E320" s="8" t="str">
        <f t="shared" si="54"/>
        <v/>
      </c>
      <c r="F320" s="8" t="str">
        <f t="shared" si="59"/>
        <v/>
      </c>
      <c r="G320" s="8" t="str">
        <f t="shared" si="60"/>
        <v/>
      </c>
    </row>
    <row r="321" spans="1:7">
      <c r="A321" s="9" t="str">
        <f t="shared" si="55"/>
        <v/>
      </c>
      <c r="B321" s="10" t="str">
        <f t="shared" si="56"/>
        <v/>
      </c>
      <c r="C321" s="11" t="str">
        <f t="shared" si="57"/>
        <v/>
      </c>
      <c r="D321" s="11" t="str">
        <f t="shared" si="58"/>
        <v/>
      </c>
      <c r="E321" s="11" t="str">
        <f t="shared" si="54"/>
        <v/>
      </c>
      <c r="F321" s="11" t="str">
        <f t="shared" si="59"/>
        <v/>
      </c>
      <c r="G321" s="11" t="str">
        <f t="shared" si="60"/>
        <v/>
      </c>
    </row>
    <row r="322" spans="1:7">
      <c r="A322" s="6" t="str">
        <f t="shared" si="55"/>
        <v/>
      </c>
      <c r="B322" s="7" t="str">
        <f t="shared" si="56"/>
        <v/>
      </c>
      <c r="C322" s="8" t="str">
        <f t="shared" si="57"/>
        <v/>
      </c>
      <c r="D322" s="8" t="str">
        <f t="shared" si="58"/>
        <v/>
      </c>
      <c r="E322" s="8" t="str">
        <f t="shared" ref="E322:E331" si="61">Principal</f>
        <v/>
      </c>
      <c r="F322" s="8" t="str">
        <f t="shared" si="59"/>
        <v/>
      </c>
      <c r="G322" s="8" t="str">
        <f t="shared" si="60"/>
        <v/>
      </c>
    </row>
    <row r="323" spans="1:7">
      <c r="A323" s="6" t="str">
        <f t="shared" si="55"/>
        <v/>
      </c>
      <c r="B323" s="7" t="str">
        <f t="shared" si="56"/>
        <v/>
      </c>
      <c r="C323" s="8" t="str">
        <f t="shared" si="57"/>
        <v/>
      </c>
      <c r="D323" s="8" t="str">
        <f t="shared" si="58"/>
        <v/>
      </c>
      <c r="E323" s="8" t="str">
        <f t="shared" si="61"/>
        <v/>
      </c>
      <c r="F323" s="8" t="str">
        <f t="shared" si="59"/>
        <v/>
      </c>
      <c r="G323" s="8" t="str">
        <f t="shared" si="60"/>
        <v/>
      </c>
    </row>
    <row r="324" spans="1:7">
      <c r="A324" s="9" t="str">
        <f t="shared" si="55"/>
        <v/>
      </c>
      <c r="B324" s="10" t="str">
        <f t="shared" si="56"/>
        <v/>
      </c>
      <c r="C324" s="11" t="str">
        <f t="shared" si="57"/>
        <v/>
      </c>
      <c r="D324" s="11" t="str">
        <f t="shared" si="58"/>
        <v/>
      </c>
      <c r="E324" s="11" t="str">
        <f t="shared" si="61"/>
        <v/>
      </c>
      <c r="F324" s="11" t="str">
        <f t="shared" si="59"/>
        <v/>
      </c>
      <c r="G324" s="11" t="str">
        <f t="shared" si="60"/>
        <v/>
      </c>
    </row>
    <row r="325" spans="1:7">
      <c r="A325" s="6" t="str">
        <f t="shared" si="55"/>
        <v/>
      </c>
      <c r="B325" s="7" t="str">
        <f t="shared" si="56"/>
        <v/>
      </c>
      <c r="C325" s="8" t="str">
        <f t="shared" si="57"/>
        <v/>
      </c>
      <c r="D325" s="8" t="str">
        <f t="shared" si="58"/>
        <v/>
      </c>
      <c r="E325" s="8" t="str">
        <f t="shared" si="61"/>
        <v/>
      </c>
      <c r="F325" s="8" t="str">
        <f t="shared" si="59"/>
        <v/>
      </c>
      <c r="G325" s="8" t="str">
        <f t="shared" si="60"/>
        <v/>
      </c>
    </row>
    <row r="326" spans="1:7">
      <c r="A326" s="6" t="str">
        <f t="shared" si="55"/>
        <v/>
      </c>
      <c r="B326" s="7" t="str">
        <f t="shared" si="56"/>
        <v/>
      </c>
      <c r="C326" s="8" t="str">
        <f t="shared" si="57"/>
        <v/>
      </c>
      <c r="D326" s="8" t="str">
        <f t="shared" si="58"/>
        <v/>
      </c>
      <c r="E326" s="8" t="str">
        <f t="shared" si="61"/>
        <v/>
      </c>
      <c r="F326" s="8" t="str">
        <f t="shared" si="59"/>
        <v/>
      </c>
      <c r="G326" s="8" t="str">
        <f t="shared" si="60"/>
        <v/>
      </c>
    </row>
    <row r="327" spans="1:7">
      <c r="A327" s="9" t="str">
        <f t="shared" si="55"/>
        <v/>
      </c>
      <c r="B327" s="10" t="str">
        <f t="shared" si="56"/>
        <v/>
      </c>
      <c r="C327" s="11" t="str">
        <f t="shared" si="57"/>
        <v/>
      </c>
      <c r="D327" s="11" t="str">
        <f t="shared" si="58"/>
        <v/>
      </c>
      <c r="E327" s="11" t="str">
        <f t="shared" si="61"/>
        <v/>
      </c>
      <c r="F327" s="11" t="str">
        <f t="shared" si="59"/>
        <v/>
      </c>
      <c r="G327" s="11" t="str">
        <f t="shared" si="60"/>
        <v/>
      </c>
    </row>
    <row r="328" spans="1:7">
      <c r="A328" s="3" t="str">
        <f t="shared" si="55"/>
        <v/>
      </c>
      <c r="B328" s="4" t="str">
        <f t="shared" si="56"/>
        <v/>
      </c>
      <c r="C328" s="5" t="str">
        <f t="shared" si="57"/>
        <v/>
      </c>
      <c r="D328" s="5" t="str">
        <f t="shared" si="58"/>
        <v/>
      </c>
      <c r="E328" s="5" t="str">
        <f t="shared" si="61"/>
        <v/>
      </c>
      <c r="F328" s="5" t="str">
        <f t="shared" si="59"/>
        <v/>
      </c>
      <c r="G328" s="5" t="str">
        <f t="shared" si="60"/>
        <v/>
      </c>
    </row>
    <row r="329" spans="1:7">
      <c r="A329" s="6" t="str">
        <f t="shared" si="55"/>
        <v/>
      </c>
      <c r="B329" s="7" t="str">
        <f t="shared" si="56"/>
        <v/>
      </c>
      <c r="C329" s="8" t="str">
        <f t="shared" si="57"/>
        <v/>
      </c>
      <c r="D329" s="8" t="str">
        <f t="shared" si="58"/>
        <v/>
      </c>
      <c r="E329" s="8" t="str">
        <f t="shared" si="61"/>
        <v/>
      </c>
      <c r="F329" s="8" t="str">
        <f t="shared" si="59"/>
        <v/>
      </c>
      <c r="G329" s="8" t="str">
        <f t="shared" si="60"/>
        <v/>
      </c>
    </row>
    <row r="330" spans="1:7">
      <c r="A330" s="9" t="str">
        <f t="shared" si="55"/>
        <v/>
      </c>
      <c r="B330" s="10" t="str">
        <f t="shared" si="56"/>
        <v/>
      </c>
      <c r="C330" s="11" t="str">
        <f t="shared" si="57"/>
        <v/>
      </c>
      <c r="D330" s="11" t="str">
        <f t="shared" si="58"/>
        <v/>
      </c>
      <c r="E330" s="11" t="str">
        <f t="shared" si="61"/>
        <v/>
      </c>
      <c r="F330" s="11" t="str">
        <f t="shared" si="59"/>
        <v/>
      </c>
      <c r="G330" s="11" t="str">
        <f t="shared" si="60"/>
        <v/>
      </c>
    </row>
    <row r="331" spans="1:7">
      <c r="A331" s="6" t="str">
        <f t="shared" si="55"/>
        <v/>
      </c>
      <c r="B331" s="7" t="str">
        <f t="shared" si="56"/>
        <v/>
      </c>
      <c r="C331" s="8" t="str">
        <f t="shared" si="57"/>
        <v/>
      </c>
      <c r="D331" s="8" t="str">
        <f t="shared" si="58"/>
        <v/>
      </c>
      <c r="E331" s="8" t="str">
        <f t="shared" si="61"/>
        <v/>
      </c>
      <c r="F331" s="8" t="str">
        <f t="shared" si="59"/>
        <v/>
      </c>
      <c r="G331" s="8" t="str">
        <f t="shared" si="60"/>
        <v/>
      </c>
    </row>
    <row r="332" spans="1:7">
      <c r="A332" s="6" t="str">
        <f t="shared" ref="A332:A347" si="62">payment.Num</f>
        <v/>
      </c>
      <c r="B332" s="7" t="str">
        <f t="shared" ref="B332:B347" si="63">Show.Date</f>
        <v/>
      </c>
      <c r="C332" s="8" t="str">
        <f t="shared" ref="C332:C347" si="64">Beg.Bal</f>
        <v/>
      </c>
      <c r="D332" s="8" t="str">
        <f t="shared" ref="D332:D347" si="65">Interest</f>
        <v/>
      </c>
      <c r="E332" s="8" t="str">
        <f t="shared" ref="E332:E347" si="66">Principal</f>
        <v/>
      </c>
      <c r="F332" s="8" t="str">
        <f t="shared" ref="F332:F347" si="67">Ending.Balance</f>
        <v/>
      </c>
      <c r="G332" s="8" t="str">
        <f t="shared" ref="G332:G347" si="68">Cum.Interest</f>
        <v/>
      </c>
    </row>
    <row r="333" spans="1:7">
      <c r="A333" s="9" t="str">
        <f t="shared" si="62"/>
        <v/>
      </c>
      <c r="B333" s="10" t="str">
        <f t="shared" si="63"/>
        <v/>
      </c>
      <c r="C333" s="11" t="str">
        <f t="shared" si="64"/>
        <v/>
      </c>
      <c r="D333" s="11" t="str">
        <f t="shared" si="65"/>
        <v/>
      </c>
      <c r="E333" s="11" t="str">
        <f t="shared" si="66"/>
        <v/>
      </c>
      <c r="F333" s="11" t="str">
        <f t="shared" si="67"/>
        <v/>
      </c>
      <c r="G333" s="11" t="str">
        <f t="shared" si="68"/>
        <v/>
      </c>
    </row>
    <row r="334" spans="1:7">
      <c r="A334" s="6" t="str">
        <f t="shared" si="62"/>
        <v/>
      </c>
      <c r="B334" s="7" t="str">
        <f t="shared" si="63"/>
        <v/>
      </c>
      <c r="C334" s="8" t="str">
        <f t="shared" si="64"/>
        <v/>
      </c>
      <c r="D334" s="8" t="str">
        <f t="shared" si="65"/>
        <v/>
      </c>
      <c r="E334" s="8" t="str">
        <f t="shared" si="66"/>
        <v/>
      </c>
      <c r="F334" s="8" t="str">
        <f t="shared" si="67"/>
        <v/>
      </c>
      <c r="G334" s="8" t="str">
        <f t="shared" si="68"/>
        <v/>
      </c>
    </row>
    <row r="335" spans="1:7">
      <c r="A335" s="6" t="str">
        <f t="shared" si="62"/>
        <v/>
      </c>
      <c r="B335" s="7" t="str">
        <f t="shared" si="63"/>
        <v/>
      </c>
      <c r="C335" s="8" t="str">
        <f t="shared" si="64"/>
        <v/>
      </c>
      <c r="D335" s="8" t="str">
        <f t="shared" si="65"/>
        <v/>
      </c>
      <c r="E335" s="8" t="str">
        <f t="shared" si="66"/>
        <v/>
      </c>
      <c r="F335" s="8" t="str">
        <f t="shared" si="67"/>
        <v/>
      </c>
      <c r="G335" s="8" t="str">
        <f t="shared" si="68"/>
        <v/>
      </c>
    </row>
    <row r="336" spans="1:7">
      <c r="A336" s="9" t="str">
        <f t="shared" si="62"/>
        <v/>
      </c>
      <c r="B336" s="10" t="str">
        <f t="shared" si="63"/>
        <v/>
      </c>
      <c r="C336" s="11" t="str">
        <f t="shared" si="64"/>
        <v/>
      </c>
      <c r="D336" s="11" t="str">
        <f t="shared" si="65"/>
        <v/>
      </c>
      <c r="E336" s="11" t="str">
        <f t="shared" si="66"/>
        <v/>
      </c>
      <c r="F336" s="11" t="str">
        <f t="shared" si="67"/>
        <v/>
      </c>
      <c r="G336" s="11" t="str">
        <f t="shared" si="68"/>
        <v/>
      </c>
    </row>
    <row r="337" spans="1:7">
      <c r="A337" s="3" t="str">
        <f t="shared" si="62"/>
        <v/>
      </c>
      <c r="B337" s="4" t="str">
        <f t="shared" si="63"/>
        <v/>
      </c>
      <c r="C337" s="5" t="str">
        <f t="shared" si="64"/>
        <v/>
      </c>
      <c r="D337" s="5" t="str">
        <f t="shared" si="65"/>
        <v/>
      </c>
      <c r="E337" s="5" t="str">
        <f t="shared" si="66"/>
        <v/>
      </c>
      <c r="F337" s="5" t="str">
        <f t="shared" si="67"/>
        <v/>
      </c>
      <c r="G337" s="5" t="str">
        <f t="shared" si="68"/>
        <v/>
      </c>
    </row>
    <row r="338" spans="1:7">
      <c r="A338" s="6" t="str">
        <f t="shared" si="62"/>
        <v/>
      </c>
      <c r="B338" s="7" t="str">
        <f t="shared" si="63"/>
        <v/>
      </c>
      <c r="C338" s="8" t="str">
        <f t="shared" si="64"/>
        <v/>
      </c>
      <c r="D338" s="8" t="str">
        <f t="shared" si="65"/>
        <v/>
      </c>
      <c r="E338" s="8" t="str">
        <f t="shared" si="66"/>
        <v/>
      </c>
      <c r="F338" s="8" t="str">
        <f t="shared" si="67"/>
        <v/>
      </c>
      <c r="G338" s="8" t="str">
        <f t="shared" si="68"/>
        <v/>
      </c>
    </row>
    <row r="339" spans="1:7">
      <c r="A339" s="9" t="str">
        <f t="shared" si="62"/>
        <v/>
      </c>
      <c r="B339" s="10" t="str">
        <f t="shared" si="63"/>
        <v/>
      </c>
      <c r="C339" s="11" t="str">
        <f t="shared" si="64"/>
        <v/>
      </c>
      <c r="D339" s="11" t="str">
        <f t="shared" si="65"/>
        <v/>
      </c>
      <c r="E339" s="11" t="str">
        <f t="shared" si="66"/>
        <v/>
      </c>
      <c r="F339" s="11" t="str">
        <f t="shared" si="67"/>
        <v/>
      </c>
      <c r="G339" s="11" t="str">
        <f t="shared" si="68"/>
        <v/>
      </c>
    </row>
    <row r="340" spans="1:7">
      <c r="A340" s="6" t="str">
        <f t="shared" si="62"/>
        <v/>
      </c>
      <c r="B340" s="7" t="str">
        <f t="shared" si="63"/>
        <v/>
      </c>
      <c r="C340" s="8" t="str">
        <f t="shared" si="64"/>
        <v/>
      </c>
      <c r="D340" s="8" t="str">
        <f t="shared" si="65"/>
        <v/>
      </c>
      <c r="E340" s="8" t="str">
        <f t="shared" si="66"/>
        <v/>
      </c>
      <c r="F340" s="8" t="str">
        <f t="shared" si="67"/>
        <v/>
      </c>
      <c r="G340" s="8" t="str">
        <f t="shared" si="68"/>
        <v/>
      </c>
    </row>
    <row r="341" spans="1:7">
      <c r="A341" s="6" t="str">
        <f t="shared" si="62"/>
        <v/>
      </c>
      <c r="B341" s="7" t="str">
        <f t="shared" si="63"/>
        <v/>
      </c>
      <c r="C341" s="8" t="str">
        <f t="shared" si="64"/>
        <v/>
      </c>
      <c r="D341" s="8" t="str">
        <f t="shared" si="65"/>
        <v/>
      </c>
      <c r="E341" s="8" t="str">
        <f t="shared" si="66"/>
        <v/>
      </c>
      <c r="F341" s="8" t="str">
        <f t="shared" si="67"/>
        <v/>
      </c>
      <c r="G341" s="8" t="str">
        <f t="shared" si="68"/>
        <v/>
      </c>
    </row>
    <row r="342" spans="1:7">
      <c r="A342" s="9" t="str">
        <f t="shared" si="62"/>
        <v/>
      </c>
      <c r="B342" s="10" t="str">
        <f t="shared" si="63"/>
        <v/>
      </c>
      <c r="C342" s="11" t="str">
        <f t="shared" si="64"/>
        <v/>
      </c>
      <c r="D342" s="11" t="str">
        <f t="shared" si="65"/>
        <v/>
      </c>
      <c r="E342" s="11" t="str">
        <f t="shared" si="66"/>
        <v/>
      </c>
      <c r="F342" s="11" t="str">
        <f t="shared" si="67"/>
        <v/>
      </c>
      <c r="G342" s="11" t="str">
        <f t="shared" si="68"/>
        <v/>
      </c>
    </row>
    <row r="343" spans="1:7">
      <c r="A343" s="6" t="str">
        <f t="shared" si="62"/>
        <v/>
      </c>
      <c r="B343" s="7" t="str">
        <f t="shared" si="63"/>
        <v/>
      </c>
      <c r="C343" s="8" t="str">
        <f t="shared" si="64"/>
        <v/>
      </c>
      <c r="D343" s="8" t="str">
        <f t="shared" si="65"/>
        <v/>
      </c>
      <c r="E343" s="8" t="str">
        <f t="shared" si="66"/>
        <v/>
      </c>
      <c r="F343" s="8" t="str">
        <f t="shared" si="67"/>
        <v/>
      </c>
      <c r="G343" s="8" t="str">
        <f t="shared" si="68"/>
        <v/>
      </c>
    </row>
    <row r="344" spans="1:7">
      <c r="A344" s="6" t="str">
        <f t="shared" si="62"/>
        <v/>
      </c>
      <c r="B344" s="7" t="str">
        <f t="shared" si="63"/>
        <v/>
      </c>
      <c r="C344" s="8" t="str">
        <f t="shared" si="64"/>
        <v/>
      </c>
      <c r="D344" s="8" t="str">
        <f t="shared" si="65"/>
        <v/>
      </c>
      <c r="E344" s="8" t="str">
        <f t="shared" si="66"/>
        <v/>
      </c>
      <c r="F344" s="8" t="str">
        <f t="shared" si="67"/>
        <v/>
      </c>
      <c r="G344" s="8" t="str">
        <f t="shared" si="68"/>
        <v/>
      </c>
    </row>
    <row r="345" spans="1:7">
      <c r="A345" s="9" t="str">
        <f t="shared" si="62"/>
        <v/>
      </c>
      <c r="B345" s="10" t="str">
        <f t="shared" si="63"/>
        <v/>
      </c>
      <c r="C345" s="11" t="str">
        <f t="shared" si="64"/>
        <v/>
      </c>
      <c r="D345" s="11" t="str">
        <f t="shared" si="65"/>
        <v/>
      </c>
      <c r="E345" s="11" t="str">
        <f t="shared" si="66"/>
        <v/>
      </c>
      <c r="F345" s="11" t="str">
        <f t="shared" si="67"/>
        <v/>
      </c>
      <c r="G345" s="11" t="str">
        <f t="shared" si="68"/>
        <v/>
      </c>
    </row>
    <row r="346" spans="1:7">
      <c r="A346" s="3" t="str">
        <f t="shared" si="62"/>
        <v/>
      </c>
      <c r="B346" s="4" t="str">
        <f t="shared" si="63"/>
        <v/>
      </c>
      <c r="C346" s="5" t="str">
        <f t="shared" si="64"/>
        <v/>
      </c>
      <c r="D346" s="5" t="str">
        <f t="shared" si="65"/>
        <v/>
      </c>
      <c r="E346" s="5" t="str">
        <f t="shared" si="66"/>
        <v/>
      </c>
      <c r="F346" s="5" t="str">
        <f t="shared" si="67"/>
        <v/>
      </c>
      <c r="G346" s="5" t="str">
        <f t="shared" si="68"/>
        <v/>
      </c>
    </row>
    <row r="347" spans="1:7">
      <c r="A347" s="6" t="str">
        <f t="shared" si="62"/>
        <v/>
      </c>
      <c r="B347" s="7" t="str">
        <f t="shared" si="63"/>
        <v/>
      </c>
      <c r="C347" s="8" t="str">
        <f t="shared" si="64"/>
        <v/>
      </c>
      <c r="D347" s="8" t="str">
        <f t="shared" si="65"/>
        <v/>
      </c>
      <c r="E347" s="8" t="str">
        <f t="shared" si="66"/>
        <v/>
      </c>
      <c r="F347" s="8" t="str">
        <f t="shared" si="67"/>
        <v/>
      </c>
      <c r="G347" s="8" t="str">
        <f t="shared" si="68"/>
        <v/>
      </c>
    </row>
    <row r="348" spans="1:7">
      <c r="A348" s="9" t="str">
        <f t="shared" ref="A348:A363" si="69">payment.Num</f>
        <v/>
      </c>
      <c r="B348" s="10" t="str">
        <f t="shared" ref="B348:B363" si="70">Show.Date</f>
        <v/>
      </c>
      <c r="C348" s="11" t="str">
        <f t="shared" ref="C348:C363" si="71">Beg.Bal</f>
        <v/>
      </c>
      <c r="D348" s="11" t="str">
        <f t="shared" ref="D348:D363" si="72">Interest</f>
        <v/>
      </c>
      <c r="E348" s="11" t="str">
        <f t="shared" ref="E348:E363" si="73">Principal</f>
        <v/>
      </c>
      <c r="F348" s="11" t="str">
        <f t="shared" ref="F348:F363" si="74">Ending.Balance</f>
        <v/>
      </c>
      <c r="G348" s="11" t="str">
        <f t="shared" ref="G348:G363" si="75">Cum.Interest</f>
        <v/>
      </c>
    </row>
    <row r="349" spans="1:7">
      <c r="A349" s="6" t="str">
        <f t="shared" si="69"/>
        <v/>
      </c>
      <c r="B349" s="7" t="str">
        <f t="shared" si="70"/>
        <v/>
      </c>
      <c r="C349" s="8" t="str">
        <f t="shared" si="71"/>
        <v/>
      </c>
      <c r="D349" s="8" t="str">
        <f t="shared" si="72"/>
        <v/>
      </c>
      <c r="E349" s="8" t="str">
        <f t="shared" si="73"/>
        <v/>
      </c>
      <c r="F349" s="8" t="str">
        <f t="shared" si="74"/>
        <v/>
      </c>
      <c r="G349" s="8" t="str">
        <f t="shared" si="75"/>
        <v/>
      </c>
    </row>
    <row r="350" spans="1:7">
      <c r="A350" s="6" t="str">
        <f t="shared" si="69"/>
        <v/>
      </c>
      <c r="B350" s="7" t="str">
        <f t="shared" si="70"/>
        <v/>
      </c>
      <c r="C350" s="8" t="str">
        <f t="shared" si="71"/>
        <v/>
      </c>
      <c r="D350" s="8" t="str">
        <f t="shared" si="72"/>
        <v/>
      </c>
      <c r="E350" s="8" t="str">
        <f t="shared" si="73"/>
        <v/>
      </c>
      <c r="F350" s="8" t="str">
        <f t="shared" si="74"/>
        <v/>
      </c>
      <c r="G350" s="8" t="str">
        <f t="shared" si="75"/>
        <v/>
      </c>
    </row>
    <row r="351" spans="1:7">
      <c r="A351" s="9" t="str">
        <f t="shared" si="69"/>
        <v/>
      </c>
      <c r="B351" s="10" t="str">
        <f t="shared" si="70"/>
        <v/>
      </c>
      <c r="C351" s="11" t="str">
        <f t="shared" si="71"/>
        <v/>
      </c>
      <c r="D351" s="11" t="str">
        <f t="shared" si="72"/>
        <v/>
      </c>
      <c r="E351" s="11" t="str">
        <f t="shared" si="73"/>
        <v/>
      </c>
      <c r="F351" s="11" t="str">
        <f t="shared" si="74"/>
        <v/>
      </c>
      <c r="G351" s="11" t="str">
        <f t="shared" si="75"/>
        <v/>
      </c>
    </row>
    <row r="352" spans="1:7">
      <c r="A352" s="6" t="str">
        <f t="shared" si="69"/>
        <v/>
      </c>
      <c r="B352" s="7" t="str">
        <f t="shared" si="70"/>
        <v/>
      </c>
      <c r="C352" s="8" t="str">
        <f t="shared" si="71"/>
        <v/>
      </c>
      <c r="D352" s="8" t="str">
        <f t="shared" si="72"/>
        <v/>
      </c>
      <c r="E352" s="8" t="str">
        <f t="shared" si="73"/>
        <v/>
      </c>
      <c r="F352" s="8" t="str">
        <f t="shared" si="74"/>
        <v/>
      </c>
      <c r="G352" s="8" t="str">
        <f t="shared" si="75"/>
        <v/>
      </c>
    </row>
    <row r="353" spans="1:7">
      <c r="A353" s="6" t="str">
        <f t="shared" si="69"/>
        <v/>
      </c>
      <c r="B353" s="7" t="str">
        <f t="shared" si="70"/>
        <v/>
      </c>
      <c r="C353" s="8" t="str">
        <f t="shared" si="71"/>
        <v/>
      </c>
      <c r="D353" s="8" t="str">
        <f t="shared" si="72"/>
        <v/>
      </c>
      <c r="E353" s="8" t="str">
        <f t="shared" si="73"/>
        <v/>
      </c>
      <c r="F353" s="8" t="str">
        <f t="shared" si="74"/>
        <v/>
      </c>
      <c r="G353" s="8" t="str">
        <f t="shared" si="75"/>
        <v/>
      </c>
    </row>
    <row r="354" spans="1:7">
      <c r="A354" s="9" t="str">
        <f t="shared" si="69"/>
        <v/>
      </c>
      <c r="B354" s="10" t="str">
        <f t="shared" si="70"/>
        <v/>
      </c>
      <c r="C354" s="11" t="str">
        <f t="shared" si="71"/>
        <v/>
      </c>
      <c r="D354" s="11" t="str">
        <f t="shared" si="72"/>
        <v/>
      </c>
      <c r="E354" s="11" t="str">
        <f t="shared" si="73"/>
        <v/>
      </c>
      <c r="F354" s="11" t="str">
        <f t="shared" si="74"/>
        <v/>
      </c>
      <c r="G354" s="11" t="str">
        <f t="shared" si="75"/>
        <v/>
      </c>
    </row>
    <row r="355" spans="1:7">
      <c r="A355" s="3" t="str">
        <f t="shared" si="69"/>
        <v/>
      </c>
      <c r="B355" s="4" t="str">
        <f t="shared" si="70"/>
        <v/>
      </c>
      <c r="C355" s="5" t="str">
        <f t="shared" si="71"/>
        <v/>
      </c>
      <c r="D355" s="5" t="str">
        <f t="shared" si="72"/>
        <v/>
      </c>
      <c r="E355" s="5" t="str">
        <f t="shared" si="73"/>
        <v/>
      </c>
      <c r="F355" s="5" t="str">
        <f t="shared" si="74"/>
        <v/>
      </c>
      <c r="G355" s="5" t="str">
        <f t="shared" si="75"/>
        <v/>
      </c>
    </row>
    <row r="356" spans="1:7">
      <c r="A356" s="6" t="str">
        <f t="shared" si="69"/>
        <v/>
      </c>
      <c r="B356" s="7" t="str">
        <f t="shared" si="70"/>
        <v/>
      </c>
      <c r="C356" s="8" t="str">
        <f t="shared" si="71"/>
        <v/>
      </c>
      <c r="D356" s="8" t="str">
        <f t="shared" si="72"/>
        <v/>
      </c>
      <c r="E356" s="8" t="str">
        <f t="shared" si="73"/>
        <v/>
      </c>
      <c r="F356" s="8" t="str">
        <f t="shared" si="74"/>
        <v/>
      </c>
      <c r="G356" s="8" t="str">
        <f t="shared" si="75"/>
        <v/>
      </c>
    </row>
    <row r="357" spans="1:7">
      <c r="A357" s="9" t="str">
        <f t="shared" si="69"/>
        <v/>
      </c>
      <c r="B357" s="10" t="str">
        <f t="shared" si="70"/>
        <v/>
      </c>
      <c r="C357" s="11" t="str">
        <f t="shared" si="71"/>
        <v/>
      </c>
      <c r="D357" s="11" t="str">
        <f t="shared" si="72"/>
        <v/>
      </c>
      <c r="E357" s="11" t="str">
        <f t="shared" si="73"/>
        <v/>
      </c>
      <c r="F357" s="11" t="str">
        <f t="shared" si="74"/>
        <v/>
      </c>
      <c r="G357" s="11" t="str">
        <f t="shared" si="75"/>
        <v/>
      </c>
    </row>
    <row r="358" spans="1:7">
      <c r="A358" s="6" t="str">
        <f t="shared" si="69"/>
        <v/>
      </c>
      <c r="B358" s="7" t="str">
        <f t="shared" si="70"/>
        <v/>
      </c>
      <c r="C358" s="8" t="str">
        <f t="shared" si="71"/>
        <v/>
      </c>
      <c r="D358" s="8" t="str">
        <f t="shared" si="72"/>
        <v/>
      </c>
      <c r="E358" s="8" t="str">
        <f t="shared" si="73"/>
        <v/>
      </c>
      <c r="F358" s="8" t="str">
        <f t="shared" si="74"/>
        <v/>
      </c>
      <c r="G358" s="8" t="str">
        <f t="shared" si="75"/>
        <v/>
      </c>
    </row>
    <row r="359" spans="1:7">
      <c r="A359" s="6" t="str">
        <f t="shared" si="69"/>
        <v/>
      </c>
      <c r="B359" s="7" t="str">
        <f t="shared" si="70"/>
        <v/>
      </c>
      <c r="C359" s="8" t="str">
        <f t="shared" si="71"/>
        <v/>
      </c>
      <c r="D359" s="8" t="str">
        <f t="shared" si="72"/>
        <v/>
      </c>
      <c r="E359" s="8" t="str">
        <f t="shared" si="73"/>
        <v/>
      </c>
      <c r="F359" s="8" t="str">
        <f t="shared" si="74"/>
        <v/>
      </c>
      <c r="G359" s="8" t="str">
        <f t="shared" si="75"/>
        <v/>
      </c>
    </row>
    <row r="360" spans="1:7">
      <c r="A360" s="9" t="str">
        <f t="shared" si="69"/>
        <v/>
      </c>
      <c r="B360" s="10" t="str">
        <f t="shared" si="70"/>
        <v/>
      </c>
      <c r="C360" s="11" t="str">
        <f t="shared" si="71"/>
        <v/>
      </c>
      <c r="D360" s="11" t="str">
        <f t="shared" si="72"/>
        <v/>
      </c>
      <c r="E360" s="11" t="str">
        <f t="shared" si="73"/>
        <v/>
      </c>
      <c r="F360" s="11" t="str">
        <f t="shared" si="74"/>
        <v/>
      </c>
      <c r="G360" s="11" t="str">
        <f t="shared" si="75"/>
        <v/>
      </c>
    </row>
    <row r="361" spans="1:7">
      <c r="A361" s="6" t="str">
        <f t="shared" si="69"/>
        <v/>
      </c>
      <c r="B361" s="7" t="str">
        <f t="shared" si="70"/>
        <v/>
      </c>
      <c r="C361" s="8" t="str">
        <f t="shared" si="71"/>
        <v/>
      </c>
      <c r="D361" s="8" t="str">
        <f t="shared" si="72"/>
        <v/>
      </c>
      <c r="E361" s="8" t="str">
        <f t="shared" si="73"/>
        <v/>
      </c>
      <c r="F361" s="8" t="str">
        <f t="shared" si="74"/>
        <v/>
      </c>
      <c r="G361" s="8" t="str">
        <f t="shared" si="75"/>
        <v/>
      </c>
    </row>
    <row r="362" spans="1:7">
      <c r="A362" s="6" t="str">
        <f t="shared" si="69"/>
        <v/>
      </c>
      <c r="B362" s="7" t="str">
        <f t="shared" si="70"/>
        <v/>
      </c>
      <c r="C362" s="8" t="str">
        <f t="shared" si="71"/>
        <v/>
      </c>
      <c r="D362" s="8" t="str">
        <f t="shared" si="72"/>
        <v/>
      </c>
      <c r="E362" s="8" t="str">
        <f t="shared" si="73"/>
        <v/>
      </c>
      <c r="F362" s="8" t="str">
        <f t="shared" si="74"/>
        <v/>
      </c>
      <c r="G362" s="8" t="str">
        <f t="shared" si="75"/>
        <v/>
      </c>
    </row>
    <row r="363" spans="1:7">
      <c r="A363" s="9" t="str">
        <f t="shared" si="69"/>
        <v/>
      </c>
      <c r="B363" s="10" t="str">
        <f t="shared" si="70"/>
        <v/>
      </c>
      <c r="C363" s="11" t="str">
        <f t="shared" si="71"/>
        <v/>
      </c>
      <c r="D363" s="11" t="str">
        <f t="shared" si="72"/>
        <v/>
      </c>
      <c r="E363" s="11" t="str">
        <f t="shared" si="73"/>
        <v/>
      </c>
      <c r="F363" s="11" t="str">
        <f t="shared" si="74"/>
        <v/>
      </c>
      <c r="G363" s="11" t="str">
        <f t="shared" si="75"/>
        <v/>
      </c>
    </row>
    <row r="364" spans="1:7">
      <c r="A364" s="3" t="str">
        <f t="shared" ref="A364:A379" si="76">payment.Num</f>
        <v/>
      </c>
      <c r="B364" s="4" t="str">
        <f t="shared" ref="B364:B379" si="77">Show.Date</f>
        <v/>
      </c>
      <c r="C364" s="5" t="str">
        <f t="shared" ref="C364:C379" si="78">Beg.Bal</f>
        <v/>
      </c>
      <c r="D364" s="5" t="str">
        <f t="shared" ref="D364:D379" si="79">Interest</f>
        <v/>
      </c>
      <c r="E364" s="5" t="str">
        <f t="shared" ref="E364:E379" si="80">Principal</f>
        <v/>
      </c>
      <c r="F364" s="5" t="str">
        <f t="shared" ref="F364:F379" si="81">Ending.Balance</f>
        <v/>
      </c>
      <c r="G364" s="5" t="str">
        <f t="shared" ref="G364:G379" si="82">Cum.Interest</f>
        <v/>
      </c>
    </row>
    <row r="365" spans="1:7">
      <c r="A365" s="6" t="str">
        <f t="shared" si="76"/>
        <v/>
      </c>
      <c r="B365" s="7" t="str">
        <f t="shared" si="77"/>
        <v/>
      </c>
      <c r="C365" s="8" t="str">
        <f t="shared" si="78"/>
        <v/>
      </c>
      <c r="D365" s="8" t="str">
        <f t="shared" si="79"/>
        <v/>
      </c>
      <c r="E365" s="8" t="str">
        <f t="shared" si="80"/>
        <v/>
      </c>
      <c r="F365" s="8" t="str">
        <f t="shared" si="81"/>
        <v/>
      </c>
      <c r="G365" s="8" t="str">
        <f t="shared" si="82"/>
        <v/>
      </c>
    </row>
    <row r="366" spans="1:7">
      <c r="A366" s="9" t="str">
        <f t="shared" si="76"/>
        <v/>
      </c>
      <c r="B366" s="10" t="str">
        <f t="shared" si="77"/>
        <v/>
      </c>
      <c r="C366" s="11" t="str">
        <f t="shared" si="78"/>
        <v/>
      </c>
      <c r="D366" s="11" t="str">
        <f t="shared" si="79"/>
        <v/>
      </c>
      <c r="E366" s="11" t="str">
        <f t="shared" si="80"/>
        <v/>
      </c>
      <c r="F366" s="11" t="str">
        <f t="shared" si="81"/>
        <v/>
      </c>
      <c r="G366" s="11" t="str">
        <f t="shared" si="82"/>
        <v/>
      </c>
    </row>
    <row r="367" spans="1:7">
      <c r="A367" s="6" t="str">
        <f t="shared" si="76"/>
        <v/>
      </c>
      <c r="B367" s="7" t="str">
        <f t="shared" si="77"/>
        <v/>
      </c>
      <c r="C367" s="8" t="str">
        <f t="shared" si="78"/>
        <v/>
      </c>
      <c r="D367" s="8" t="str">
        <f t="shared" si="79"/>
        <v/>
      </c>
      <c r="E367" s="8" t="str">
        <f t="shared" si="80"/>
        <v/>
      </c>
      <c r="F367" s="8" t="str">
        <f t="shared" si="81"/>
        <v/>
      </c>
      <c r="G367" s="8" t="str">
        <f t="shared" si="82"/>
        <v/>
      </c>
    </row>
    <row r="368" spans="1:7">
      <c r="A368" s="6" t="str">
        <f t="shared" si="76"/>
        <v/>
      </c>
      <c r="B368" s="7" t="str">
        <f t="shared" si="77"/>
        <v/>
      </c>
      <c r="C368" s="8" t="str">
        <f t="shared" si="78"/>
        <v/>
      </c>
      <c r="D368" s="8" t="str">
        <f t="shared" si="79"/>
        <v/>
      </c>
      <c r="E368" s="8" t="str">
        <f t="shared" si="80"/>
        <v/>
      </c>
      <c r="F368" s="8" t="str">
        <f t="shared" si="81"/>
        <v/>
      </c>
      <c r="G368" s="8" t="str">
        <f t="shared" si="82"/>
        <v/>
      </c>
    </row>
    <row r="369" spans="1:7">
      <c r="A369" s="9" t="str">
        <f t="shared" si="76"/>
        <v/>
      </c>
      <c r="B369" s="10" t="str">
        <f t="shared" si="77"/>
        <v/>
      </c>
      <c r="C369" s="11" t="str">
        <f t="shared" si="78"/>
        <v/>
      </c>
      <c r="D369" s="11" t="str">
        <f t="shared" si="79"/>
        <v/>
      </c>
      <c r="E369" s="11" t="str">
        <f t="shared" si="80"/>
        <v/>
      </c>
      <c r="F369" s="11" t="str">
        <f t="shared" si="81"/>
        <v/>
      </c>
      <c r="G369" s="11" t="str">
        <f t="shared" si="82"/>
        <v/>
      </c>
    </row>
    <row r="370" spans="1:7">
      <c r="A370" s="6" t="str">
        <f t="shared" si="76"/>
        <v/>
      </c>
      <c r="B370" s="7" t="str">
        <f t="shared" si="77"/>
        <v/>
      </c>
      <c r="C370" s="8" t="str">
        <f t="shared" si="78"/>
        <v/>
      </c>
      <c r="D370" s="8" t="str">
        <f t="shared" si="79"/>
        <v/>
      </c>
      <c r="E370" s="8" t="str">
        <f t="shared" si="80"/>
        <v/>
      </c>
      <c r="F370" s="8" t="str">
        <f t="shared" si="81"/>
        <v/>
      </c>
      <c r="G370" s="8" t="str">
        <f t="shared" si="82"/>
        <v/>
      </c>
    </row>
    <row r="371" spans="1:7">
      <c r="A371" s="6" t="str">
        <f t="shared" si="76"/>
        <v/>
      </c>
      <c r="B371" s="7" t="str">
        <f t="shared" si="77"/>
        <v/>
      </c>
      <c r="C371" s="8" t="str">
        <f t="shared" si="78"/>
        <v/>
      </c>
      <c r="D371" s="8" t="str">
        <f t="shared" si="79"/>
        <v/>
      </c>
      <c r="E371" s="8" t="str">
        <f t="shared" si="80"/>
        <v/>
      </c>
      <c r="F371" s="8" t="str">
        <f t="shared" si="81"/>
        <v/>
      </c>
      <c r="G371" s="8" t="str">
        <f t="shared" si="82"/>
        <v/>
      </c>
    </row>
    <row r="372" spans="1:7">
      <c r="A372" s="9" t="str">
        <f t="shared" si="76"/>
        <v/>
      </c>
      <c r="B372" s="10" t="str">
        <f t="shared" si="77"/>
        <v/>
      </c>
      <c r="C372" s="11" t="str">
        <f t="shared" si="78"/>
        <v/>
      </c>
      <c r="D372" s="11" t="str">
        <f t="shared" si="79"/>
        <v/>
      </c>
      <c r="E372" s="11" t="str">
        <f t="shared" si="80"/>
        <v/>
      </c>
      <c r="F372" s="11" t="str">
        <f t="shared" si="81"/>
        <v/>
      </c>
      <c r="G372" s="11" t="str">
        <f t="shared" si="82"/>
        <v/>
      </c>
    </row>
    <row r="373" spans="1:7">
      <c r="A373" s="3" t="str">
        <f t="shared" si="76"/>
        <v/>
      </c>
      <c r="B373" s="4" t="str">
        <f t="shared" si="77"/>
        <v/>
      </c>
      <c r="C373" s="5" t="str">
        <f t="shared" si="78"/>
        <v/>
      </c>
      <c r="D373" s="5" t="str">
        <f t="shared" si="79"/>
        <v/>
      </c>
      <c r="E373" s="5" t="str">
        <f t="shared" si="80"/>
        <v/>
      </c>
      <c r="F373" s="5" t="str">
        <f t="shared" si="81"/>
        <v/>
      </c>
      <c r="G373" s="5" t="str">
        <f t="shared" si="82"/>
        <v/>
      </c>
    </row>
    <row r="374" spans="1:7">
      <c r="A374" s="6" t="str">
        <f t="shared" si="76"/>
        <v/>
      </c>
      <c r="B374" s="7" t="str">
        <f t="shared" si="77"/>
        <v/>
      </c>
      <c r="C374" s="8" t="str">
        <f t="shared" si="78"/>
        <v/>
      </c>
      <c r="D374" s="8" t="str">
        <f t="shared" si="79"/>
        <v/>
      </c>
      <c r="E374" s="8" t="str">
        <f t="shared" si="80"/>
        <v/>
      </c>
      <c r="F374" s="8" t="str">
        <f t="shared" si="81"/>
        <v/>
      </c>
      <c r="G374" s="8" t="str">
        <f t="shared" si="82"/>
        <v/>
      </c>
    </row>
    <row r="375" spans="1:7">
      <c r="A375" s="9" t="str">
        <f t="shared" si="76"/>
        <v/>
      </c>
      <c r="B375" s="10" t="str">
        <f t="shared" si="77"/>
        <v/>
      </c>
      <c r="C375" s="11" t="str">
        <f t="shared" si="78"/>
        <v/>
      </c>
      <c r="D375" s="11" t="str">
        <f t="shared" si="79"/>
        <v/>
      </c>
      <c r="E375" s="11" t="str">
        <f t="shared" si="80"/>
        <v/>
      </c>
      <c r="F375" s="11" t="str">
        <f t="shared" si="81"/>
        <v/>
      </c>
      <c r="G375" s="11" t="str">
        <f t="shared" si="82"/>
        <v/>
      </c>
    </row>
    <row r="376" spans="1:7">
      <c r="A376" s="6" t="str">
        <f t="shared" si="76"/>
        <v/>
      </c>
      <c r="B376" s="7" t="str">
        <f t="shared" si="77"/>
        <v/>
      </c>
      <c r="C376" s="8" t="str">
        <f t="shared" si="78"/>
        <v/>
      </c>
      <c r="D376" s="8" t="str">
        <f t="shared" si="79"/>
        <v/>
      </c>
      <c r="E376" s="8" t="str">
        <f t="shared" si="80"/>
        <v/>
      </c>
      <c r="F376" s="8" t="str">
        <f t="shared" si="81"/>
        <v/>
      </c>
      <c r="G376" s="8" t="str">
        <f t="shared" si="82"/>
        <v/>
      </c>
    </row>
    <row r="377" spans="1:7">
      <c r="A377" s="6" t="str">
        <f t="shared" si="76"/>
        <v/>
      </c>
      <c r="B377" s="7" t="str">
        <f t="shared" si="77"/>
        <v/>
      </c>
      <c r="C377" s="8" t="str">
        <f t="shared" si="78"/>
        <v/>
      </c>
      <c r="D377" s="8" t="str">
        <f t="shared" si="79"/>
        <v/>
      </c>
      <c r="E377" s="8" t="str">
        <f t="shared" si="80"/>
        <v/>
      </c>
      <c r="F377" s="8" t="str">
        <f t="shared" si="81"/>
        <v/>
      </c>
      <c r="G377" s="8" t="str">
        <f t="shared" si="82"/>
        <v/>
      </c>
    </row>
    <row r="378" spans="1:7">
      <c r="A378" s="9" t="str">
        <f t="shared" si="76"/>
        <v/>
      </c>
      <c r="B378" s="10" t="str">
        <f t="shared" si="77"/>
        <v/>
      </c>
      <c r="C378" s="11" t="str">
        <f t="shared" si="78"/>
        <v/>
      </c>
      <c r="D378" s="11" t="str">
        <f t="shared" si="79"/>
        <v/>
      </c>
      <c r="E378" s="11" t="str">
        <f t="shared" si="80"/>
        <v/>
      </c>
      <c r="F378" s="11" t="str">
        <f t="shared" si="81"/>
        <v/>
      </c>
      <c r="G378" s="11" t="str">
        <f t="shared" si="82"/>
        <v/>
      </c>
    </row>
    <row r="379" spans="1:7">
      <c r="A379" s="6" t="str">
        <f t="shared" si="76"/>
        <v/>
      </c>
      <c r="B379" s="7" t="str">
        <f t="shared" si="77"/>
        <v/>
      </c>
      <c r="C379" s="8" t="str">
        <f t="shared" si="78"/>
        <v/>
      </c>
      <c r="D379" s="8" t="str">
        <f t="shared" si="79"/>
        <v/>
      </c>
      <c r="E379" s="8" t="str">
        <f t="shared" si="80"/>
        <v/>
      </c>
      <c r="F379" s="8" t="str">
        <f t="shared" si="81"/>
        <v/>
      </c>
      <c r="G379" s="8" t="str">
        <f t="shared" si="82"/>
        <v/>
      </c>
    </row>
    <row r="380" spans="1:7">
      <c r="A380" s="6" t="str">
        <f>payment.Num</f>
        <v/>
      </c>
      <c r="B380" s="7" t="str">
        <f>Show.Date</f>
        <v/>
      </c>
      <c r="C380" s="8" t="str">
        <f>Beg.Bal</f>
        <v/>
      </c>
      <c r="D380" s="8" t="str">
        <f>Interest</f>
        <v/>
      </c>
      <c r="E380" s="8" t="str">
        <f>Principal</f>
        <v/>
      </c>
      <c r="F380" s="8" t="str">
        <f>Ending.Balance</f>
        <v/>
      </c>
      <c r="G380" s="8" t="str">
        <f>Cum.Interest</f>
        <v/>
      </c>
    </row>
    <row r="381" spans="1:7">
      <c r="A381" s="9" t="str">
        <f>payment.Num</f>
        <v/>
      </c>
      <c r="B381" s="10" t="str">
        <f>Show.Date</f>
        <v/>
      </c>
      <c r="C381" s="11" t="str">
        <f>Beg.Bal</f>
        <v/>
      </c>
      <c r="D381" s="11" t="str">
        <f>Interest</f>
        <v/>
      </c>
      <c r="E381" s="11" t="str">
        <f>Principal</f>
        <v/>
      </c>
      <c r="F381" s="11" t="str">
        <f>Ending.Balance</f>
        <v/>
      </c>
      <c r="G381" s="11" t="str">
        <f>Cum.Interest</f>
        <v/>
      </c>
    </row>
  </sheetData>
  <pageMargins left="0.75" right="0.75" top="0.7" bottom="0.76" header="0.5" footer="0.5"/>
  <pageSetup orientation="portrait"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J89"/>
  <sheetViews>
    <sheetView topLeftCell="A2" workbookViewId="0">
      <selection activeCell="B56" sqref="B56"/>
    </sheetView>
  </sheetViews>
  <sheetFormatPr defaultRowHeight="12.5"/>
  <cols>
    <col min="2" max="2" width="37.26953125" customWidth="1"/>
    <col min="3" max="3" width="14.453125" bestFit="1" customWidth="1"/>
    <col min="5" max="5" width="15.26953125" bestFit="1" customWidth="1"/>
  </cols>
  <sheetData>
    <row r="2" spans="2:10">
      <c r="B2" s="23" t="s">
        <v>221</v>
      </c>
      <c r="C2" s="21"/>
      <c r="D2" s="21"/>
      <c r="E2" s="21"/>
      <c r="F2" s="21"/>
      <c r="G2" s="21"/>
      <c r="H2" s="21"/>
      <c r="I2" s="20"/>
      <c r="J2" s="20"/>
    </row>
    <row r="3" spans="2:10">
      <c r="B3" s="21" t="s">
        <v>222</v>
      </c>
      <c r="C3" s="21"/>
      <c r="D3" s="21"/>
      <c r="E3" s="21"/>
      <c r="F3" s="21"/>
      <c r="G3" s="21"/>
      <c r="H3" s="21"/>
      <c r="I3" s="20"/>
      <c r="J3" s="20"/>
    </row>
    <row r="4" spans="2:10">
      <c r="B4" s="21"/>
      <c r="C4" s="21"/>
      <c r="D4" s="21"/>
      <c r="E4" s="21"/>
      <c r="F4" s="21"/>
      <c r="G4" s="21"/>
      <c r="H4" s="21"/>
      <c r="I4" s="20"/>
      <c r="J4" s="20"/>
    </row>
    <row r="5" spans="2:10">
      <c r="B5" s="21"/>
      <c r="C5" s="21"/>
      <c r="D5" s="21"/>
      <c r="E5" s="21"/>
      <c r="F5" s="21"/>
      <c r="G5" s="21"/>
      <c r="H5" s="21"/>
      <c r="I5" s="20"/>
      <c r="J5" s="20"/>
    </row>
    <row r="6" spans="2:10">
      <c r="B6" s="21"/>
      <c r="C6" s="21"/>
      <c r="D6" s="21"/>
      <c r="E6" s="21"/>
      <c r="F6" s="21"/>
      <c r="G6" s="21"/>
      <c r="H6" s="21"/>
      <c r="I6" s="20"/>
      <c r="J6" s="20"/>
    </row>
    <row r="7" spans="2:10">
      <c r="B7" s="24" t="s">
        <v>223</v>
      </c>
      <c r="C7" s="25" t="s">
        <v>224</v>
      </c>
      <c r="D7" s="26"/>
      <c r="E7" s="25" t="s">
        <v>225</v>
      </c>
      <c r="F7" s="27"/>
      <c r="G7" s="21"/>
      <c r="H7" s="21"/>
      <c r="I7" s="20"/>
      <c r="J7" s="20"/>
    </row>
    <row r="8" spans="2:10">
      <c r="B8" s="26" t="s">
        <v>226</v>
      </c>
      <c r="C8" s="28"/>
      <c r="D8" s="26"/>
      <c r="E8" s="29"/>
      <c r="F8" s="27"/>
      <c r="G8" s="21"/>
      <c r="H8" s="21"/>
      <c r="I8" s="20"/>
      <c r="J8" s="20"/>
    </row>
    <row r="9" spans="2:10">
      <c r="B9" s="30" t="s">
        <v>188</v>
      </c>
      <c r="C9" s="28"/>
      <c r="D9" s="28"/>
      <c r="E9" s="29">
        <v>0.4</v>
      </c>
      <c r="F9" s="27"/>
      <c r="G9" s="21"/>
      <c r="H9" s="21"/>
      <c r="I9" s="20"/>
      <c r="J9" s="20"/>
    </row>
    <row r="10" spans="2:10">
      <c r="B10" s="30" t="s">
        <v>227</v>
      </c>
      <c r="C10" s="28"/>
      <c r="D10" s="31"/>
      <c r="E10" s="29">
        <v>0</v>
      </c>
      <c r="F10" s="27"/>
      <c r="G10" s="21"/>
      <c r="H10" s="21"/>
      <c r="I10" s="20"/>
      <c r="J10" s="20"/>
    </row>
    <row r="11" spans="2:10">
      <c r="B11" s="30"/>
      <c r="C11" s="28"/>
      <c r="D11" s="31"/>
      <c r="E11" s="29"/>
      <c r="F11" s="27"/>
      <c r="G11" s="21"/>
      <c r="H11" s="21"/>
      <c r="I11" s="20"/>
      <c r="J11" s="20"/>
    </row>
    <row r="12" spans="2:10">
      <c r="B12" s="32" t="s">
        <v>228</v>
      </c>
      <c r="C12" s="31"/>
      <c r="D12" s="31"/>
      <c r="E12" s="33"/>
      <c r="F12" s="27"/>
      <c r="G12" s="21"/>
      <c r="H12" s="21"/>
      <c r="I12" s="20"/>
      <c r="J12" s="20"/>
    </row>
    <row r="13" spans="2:10">
      <c r="B13" s="30" t="s">
        <v>229</v>
      </c>
      <c r="C13" s="311">
        <v>0</v>
      </c>
      <c r="D13" s="31"/>
      <c r="E13" s="29"/>
      <c r="F13" s="27"/>
      <c r="G13" s="21"/>
      <c r="H13" s="21"/>
      <c r="I13" s="20"/>
      <c r="J13" s="20"/>
    </row>
    <row r="14" spans="2:10">
      <c r="B14" s="30" t="s">
        <v>52</v>
      </c>
      <c r="C14" s="311">
        <v>0</v>
      </c>
      <c r="D14" s="31"/>
      <c r="E14" s="29"/>
      <c r="F14" s="27"/>
      <c r="G14" s="21"/>
      <c r="H14" s="21"/>
      <c r="I14" s="20"/>
      <c r="J14" s="20"/>
    </row>
    <row r="15" spans="2:10">
      <c r="B15" s="30" t="s">
        <v>230</v>
      </c>
      <c r="C15" s="311">
        <v>0</v>
      </c>
      <c r="D15" s="31"/>
      <c r="E15" s="29"/>
      <c r="F15" s="27"/>
      <c r="G15" s="21"/>
      <c r="H15" s="21"/>
      <c r="I15" s="20"/>
      <c r="J15" s="20"/>
    </row>
    <row r="16" spans="2:10">
      <c r="B16" s="30" t="s">
        <v>193</v>
      </c>
      <c r="C16" s="311">
        <v>0</v>
      </c>
      <c r="D16" s="31"/>
      <c r="E16" s="29"/>
      <c r="F16" s="27"/>
      <c r="G16" s="21"/>
      <c r="H16" s="21"/>
      <c r="I16" s="20"/>
      <c r="J16" s="20"/>
    </row>
    <row r="17" spans="2:10">
      <c r="B17" s="30" t="s">
        <v>231</v>
      </c>
      <c r="C17" s="311">
        <v>0</v>
      </c>
      <c r="D17" s="31"/>
      <c r="E17" s="29"/>
      <c r="F17" s="27"/>
      <c r="G17" s="21"/>
      <c r="H17" s="21"/>
      <c r="I17" s="20"/>
      <c r="J17" s="20"/>
    </row>
    <row r="18" spans="2:10">
      <c r="B18" s="30" t="s">
        <v>232</v>
      </c>
      <c r="C18" s="311">
        <v>0</v>
      </c>
      <c r="D18" s="31"/>
      <c r="E18" s="29"/>
      <c r="F18" s="27"/>
      <c r="G18" s="21"/>
      <c r="H18" s="21"/>
      <c r="I18" s="20"/>
      <c r="J18" s="20"/>
    </row>
    <row r="19" spans="2:10">
      <c r="B19" s="30" t="s">
        <v>196</v>
      </c>
      <c r="C19" s="311">
        <v>0</v>
      </c>
      <c r="D19" s="31"/>
      <c r="E19" s="29"/>
      <c r="F19" s="27"/>
      <c r="G19" s="21"/>
      <c r="H19" s="21"/>
      <c r="I19" s="20"/>
      <c r="J19" s="20"/>
    </row>
    <row r="20" spans="2:10">
      <c r="B20" s="30" t="s">
        <v>197</v>
      </c>
      <c r="C20" s="311">
        <v>0</v>
      </c>
      <c r="D20" s="31"/>
      <c r="E20" s="29"/>
      <c r="F20" s="27"/>
      <c r="G20" s="21"/>
      <c r="H20" s="21"/>
      <c r="I20" s="20"/>
      <c r="J20" s="20"/>
    </row>
    <row r="21" spans="2:10">
      <c r="B21" s="30" t="s">
        <v>198</v>
      </c>
      <c r="C21" s="311">
        <v>0</v>
      </c>
      <c r="D21" s="31"/>
      <c r="E21" s="29"/>
      <c r="F21" s="27"/>
      <c r="G21" s="21"/>
      <c r="H21" s="21"/>
      <c r="I21" s="20"/>
      <c r="J21" s="20"/>
    </row>
    <row r="22" spans="2:10">
      <c r="B22" s="30" t="s">
        <v>199</v>
      </c>
      <c r="C22" s="311">
        <v>0</v>
      </c>
      <c r="D22" s="31"/>
      <c r="E22" s="29"/>
      <c r="F22" s="27"/>
      <c r="G22" s="21"/>
      <c r="H22" s="21"/>
      <c r="I22" s="20"/>
      <c r="J22" s="20"/>
    </row>
    <row r="23" spans="2:10">
      <c r="B23" s="30" t="s">
        <v>233</v>
      </c>
      <c r="C23" s="311">
        <v>0</v>
      </c>
      <c r="D23" s="31"/>
      <c r="E23" s="29"/>
      <c r="F23" s="27"/>
      <c r="G23" s="21"/>
      <c r="H23" s="21"/>
      <c r="I23" s="20"/>
      <c r="J23" s="20"/>
    </row>
    <row r="24" spans="2:10">
      <c r="B24" s="30" t="s">
        <v>121</v>
      </c>
      <c r="C24" s="311">
        <v>0</v>
      </c>
      <c r="D24" s="31"/>
      <c r="E24" s="29"/>
      <c r="F24" s="27"/>
      <c r="G24" s="21"/>
      <c r="H24" s="21"/>
      <c r="I24" s="20"/>
      <c r="J24" s="20"/>
    </row>
    <row r="25" spans="2:10">
      <c r="B25" s="30" t="s">
        <v>202</v>
      </c>
      <c r="C25" s="311">
        <v>0</v>
      </c>
      <c r="D25" s="31"/>
      <c r="E25" s="29"/>
      <c r="F25" s="27"/>
      <c r="G25" s="21"/>
      <c r="H25" s="21"/>
      <c r="I25" s="20"/>
      <c r="J25" s="20"/>
    </row>
    <row r="26" spans="2:10">
      <c r="B26" s="30" t="s">
        <v>234</v>
      </c>
      <c r="C26" s="311">
        <v>0</v>
      </c>
      <c r="D26" s="31"/>
      <c r="E26" s="29"/>
      <c r="F26" s="27"/>
      <c r="G26" s="21"/>
      <c r="H26" s="21"/>
      <c r="I26" s="20"/>
      <c r="J26" s="20"/>
    </row>
    <row r="27" spans="2:10">
      <c r="B27" s="30" t="s">
        <v>234</v>
      </c>
      <c r="C27" s="311">
        <v>0</v>
      </c>
      <c r="D27" s="31"/>
      <c r="E27" s="29"/>
      <c r="F27" s="27"/>
      <c r="G27" s="21"/>
      <c r="H27" s="21"/>
      <c r="I27" s="20"/>
      <c r="J27" s="20"/>
    </row>
    <row r="28" spans="2:10">
      <c r="B28" s="30" t="s">
        <v>235</v>
      </c>
      <c r="C28" s="311">
        <v>0</v>
      </c>
      <c r="D28" s="31"/>
      <c r="E28" s="29"/>
      <c r="F28" s="27"/>
      <c r="G28" s="21"/>
      <c r="H28" s="21"/>
      <c r="I28" s="20"/>
      <c r="J28" s="20"/>
    </row>
    <row r="29" spans="2:10">
      <c r="B29" s="30" t="s">
        <v>236</v>
      </c>
      <c r="C29" s="311">
        <v>0</v>
      </c>
      <c r="D29" s="34"/>
      <c r="E29" s="29"/>
      <c r="F29" s="30"/>
      <c r="G29" s="21"/>
      <c r="H29" s="21"/>
      <c r="I29" s="20"/>
      <c r="J29" s="20"/>
    </row>
    <row r="30" spans="2:10">
      <c r="B30" s="30" t="s">
        <v>237</v>
      </c>
      <c r="C30" s="311">
        <v>0</v>
      </c>
      <c r="D30" s="34"/>
      <c r="E30" s="29"/>
      <c r="F30" s="30"/>
      <c r="G30" s="21"/>
      <c r="H30" s="21"/>
      <c r="I30" s="20"/>
      <c r="J30" s="20"/>
    </row>
    <row r="31" spans="2:10">
      <c r="B31" s="30"/>
      <c r="C31" s="34"/>
      <c r="D31" s="34"/>
      <c r="E31" s="35"/>
      <c r="F31" s="30"/>
      <c r="G31" s="21"/>
      <c r="H31" s="21"/>
      <c r="I31" s="20"/>
      <c r="J31" s="20"/>
    </row>
    <row r="32" spans="2:10">
      <c r="B32" s="36" t="s">
        <v>238</v>
      </c>
      <c r="C32" s="37">
        <f>SUM(C9:C30)</f>
        <v>0</v>
      </c>
      <c r="D32" s="38"/>
      <c r="E32" s="35"/>
      <c r="F32" s="30"/>
      <c r="G32" s="21"/>
      <c r="H32" s="21"/>
      <c r="I32" s="20"/>
      <c r="J32" s="20"/>
    </row>
    <row r="33" spans="2:10">
      <c r="B33" s="30"/>
      <c r="C33" s="39"/>
      <c r="D33" s="39"/>
      <c r="E33" s="35"/>
      <c r="F33" s="30"/>
      <c r="G33" s="21"/>
      <c r="H33" s="21"/>
      <c r="I33" s="20"/>
      <c r="J33" s="20"/>
    </row>
    <row r="34" spans="2:10">
      <c r="B34" s="36" t="s">
        <v>239</v>
      </c>
      <c r="C34" s="40"/>
      <c r="D34" s="40"/>
      <c r="E34" s="41">
        <f>SUM(E9:E30)</f>
        <v>0.4</v>
      </c>
      <c r="F34" s="30"/>
      <c r="G34" s="21"/>
      <c r="H34" s="21"/>
      <c r="I34" s="20"/>
      <c r="J34" s="20"/>
    </row>
    <row r="35" spans="2:10">
      <c r="B35" s="32"/>
      <c r="C35" s="39"/>
      <c r="D35" s="39"/>
      <c r="E35" s="35"/>
      <c r="F35" s="30"/>
      <c r="G35" s="21"/>
      <c r="H35" s="21"/>
      <c r="I35" s="20"/>
      <c r="J35" s="20"/>
    </row>
    <row r="36" spans="2:10">
      <c r="B36" s="30"/>
      <c r="C36" s="30"/>
      <c r="D36" s="30"/>
      <c r="E36" s="30"/>
      <c r="F36" s="30"/>
      <c r="G36" s="21"/>
      <c r="H36" s="21"/>
      <c r="I36" s="20"/>
      <c r="J36" s="20"/>
    </row>
    <row r="37" spans="2:10" ht="13" thickBot="1">
      <c r="B37" s="42" t="s">
        <v>240</v>
      </c>
      <c r="C37" s="43">
        <f>C32/((100-E34)/100)</f>
        <v>0</v>
      </c>
      <c r="D37" s="30"/>
      <c r="E37" s="30"/>
      <c r="F37" s="30"/>
      <c r="G37" s="21"/>
      <c r="H37" s="21"/>
      <c r="I37" s="20"/>
      <c r="J37" s="20"/>
    </row>
    <row r="38" spans="2:10" ht="13" thickTop="1">
      <c r="B38" s="30"/>
      <c r="C38" s="30"/>
      <c r="D38" s="30"/>
      <c r="E38" s="30"/>
      <c r="F38" s="30"/>
      <c r="G38" s="21"/>
      <c r="H38" s="21"/>
      <c r="I38" s="20"/>
      <c r="J38" s="20"/>
    </row>
    <row r="39" spans="2:10">
      <c r="B39" s="30"/>
      <c r="C39" s="30"/>
      <c r="D39" s="30"/>
      <c r="E39" s="30"/>
      <c r="F39" s="30"/>
      <c r="G39" s="21"/>
      <c r="H39" s="21"/>
      <c r="I39" s="20"/>
      <c r="J39" s="20"/>
    </row>
    <row r="40" spans="2:10">
      <c r="B40" s="30"/>
      <c r="C40" s="30"/>
      <c r="D40" s="30"/>
      <c r="E40" s="30"/>
      <c r="F40" s="30"/>
      <c r="G40" s="21"/>
      <c r="H40" s="21"/>
      <c r="I40" s="20"/>
      <c r="J40" s="20"/>
    </row>
    <row r="41" spans="2:10">
      <c r="B41" s="21"/>
      <c r="C41" s="21"/>
      <c r="D41" s="21"/>
      <c r="E41" s="21"/>
      <c r="F41" s="21"/>
      <c r="G41" s="21"/>
      <c r="H41" s="21"/>
      <c r="I41" s="20"/>
      <c r="J41" s="20"/>
    </row>
    <row r="42" spans="2:10">
      <c r="B42" s="21"/>
      <c r="C42" s="21"/>
      <c r="D42" s="21"/>
      <c r="E42" s="21"/>
      <c r="F42" s="21"/>
      <c r="G42" s="21"/>
      <c r="H42" s="21"/>
      <c r="I42" s="20"/>
      <c r="J42" s="20"/>
    </row>
    <row r="43" spans="2:10">
      <c r="B43" s="21"/>
      <c r="C43" s="21"/>
      <c r="D43" s="21"/>
      <c r="E43" s="21"/>
      <c r="F43" s="21"/>
      <c r="G43" s="21"/>
      <c r="H43" s="21"/>
      <c r="I43" s="20"/>
      <c r="J43" s="20"/>
    </row>
    <row r="44" spans="2:10">
      <c r="B44" s="21"/>
      <c r="C44" s="21"/>
      <c r="D44" s="21"/>
      <c r="E44" s="21"/>
      <c r="F44" s="21"/>
      <c r="G44" s="21"/>
      <c r="H44" s="21"/>
      <c r="I44" s="20"/>
      <c r="J44" s="20"/>
    </row>
    <row r="45" spans="2:10">
      <c r="B45" s="21"/>
      <c r="C45" s="21"/>
      <c r="D45" s="21"/>
      <c r="E45" s="21"/>
      <c r="F45" s="21"/>
      <c r="G45" s="21"/>
      <c r="H45" s="21"/>
      <c r="I45" s="20"/>
      <c r="J45" s="20"/>
    </row>
    <row r="46" spans="2:10">
      <c r="B46" s="21"/>
      <c r="C46" s="21"/>
      <c r="D46" s="21"/>
      <c r="E46" s="21"/>
      <c r="F46" s="21"/>
      <c r="G46" s="21"/>
      <c r="H46" s="21"/>
      <c r="I46" s="20"/>
      <c r="J46" s="20"/>
    </row>
    <row r="47" spans="2:10">
      <c r="B47" s="21"/>
      <c r="C47" s="21"/>
      <c r="D47" s="21"/>
      <c r="E47" s="21"/>
      <c r="F47" s="21"/>
      <c r="G47" s="21"/>
      <c r="H47" s="21"/>
      <c r="I47" s="20"/>
      <c r="J47" s="20"/>
    </row>
    <row r="48" spans="2:10">
      <c r="B48" s="21"/>
      <c r="C48" s="21"/>
      <c r="D48" s="21"/>
      <c r="E48" s="21"/>
      <c r="F48" s="21"/>
      <c r="G48" s="21"/>
      <c r="H48" s="21"/>
      <c r="I48" s="20"/>
      <c r="J48" s="20"/>
    </row>
    <row r="49" spans="2:10">
      <c r="B49" s="21"/>
      <c r="C49" s="21"/>
      <c r="D49" s="21"/>
      <c r="E49" s="21"/>
      <c r="F49" s="21"/>
      <c r="G49" s="21"/>
      <c r="H49" s="21"/>
      <c r="I49" s="20"/>
      <c r="J49" s="20"/>
    </row>
    <row r="50" spans="2:10">
      <c r="B50" s="21"/>
      <c r="C50" s="21"/>
      <c r="D50" s="21"/>
      <c r="E50" s="21"/>
      <c r="F50" s="21"/>
      <c r="G50" s="21"/>
      <c r="H50" s="21"/>
      <c r="I50" s="20"/>
      <c r="J50" s="20"/>
    </row>
    <row r="51" spans="2:10">
      <c r="B51" s="21"/>
      <c r="C51" s="21"/>
      <c r="D51" s="21"/>
      <c r="E51" s="21"/>
      <c r="F51" s="21"/>
      <c r="G51" s="21"/>
      <c r="H51" s="21"/>
      <c r="I51" s="20"/>
      <c r="J51" s="20"/>
    </row>
    <row r="52" spans="2:10">
      <c r="B52" s="21"/>
      <c r="C52" s="21"/>
      <c r="D52" s="21"/>
      <c r="E52" s="21"/>
      <c r="F52" s="21"/>
      <c r="G52" s="21"/>
      <c r="H52" s="21"/>
      <c r="I52" s="20"/>
      <c r="J52" s="20"/>
    </row>
    <row r="53" spans="2:10">
      <c r="B53" s="21"/>
      <c r="C53" s="21"/>
      <c r="D53" s="21"/>
      <c r="E53" s="21"/>
      <c r="F53" s="21"/>
      <c r="G53" s="21"/>
      <c r="H53" s="21"/>
      <c r="I53" s="20"/>
      <c r="J53" s="20"/>
    </row>
    <row r="54" spans="2:10">
      <c r="B54" s="21"/>
      <c r="C54" s="21"/>
      <c r="D54" s="21"/>
      <c r="E54" s="21"/>
      <c r="F54" s="21"/>
      <c r="G54" s="21"/>
      <c r="H54" s="21"/>
      <c r="I54" s="20"/>
      <c r="J54" s="20"/>
    </row>
    <row r="55" spans="2:10">
      <c r="B55" s="21"/>
      <c r="C55" s="21"/>
      <c r="D55" s="21"/>
      <c r="E55" s="21"/>
      <c r="F55" s="21"/>
      <c r="G55" s="21"/>
      <c r="H55" s="21"/>
      <c r="I55" s="20"/>
      <c r="J55" s="20"/>
    </row>
    <row r="56" spans="2:10">
      <c r="B56" s="21"/>
      <c r="C56" s="21"/>
      <c r="D56" s="21"/>
      <c r="E56" s="21"/>
      <c r="F56" s="21"/>
      <c r="G56" s="21"/>
      <c r="H56" s="21"/>
      <c r="I56" s="20"/>
      <c r="J56" s="20"/>
    </row>
    <row r="57" spans="2:10">
      <c r="B57" s="21"/>
      <c r="C57" s="21"/>
      <c r="D57" s="21"/>
      <c r="E57" s="21"/>
      <c r="F57" s="21"/>
      <c r="G57" s="21"/>
      <c r="H57" s="21"/>
      <c r="I57" s="20"/>
      <c r="J57" s="20"/>
    </row>
    <row r="58" spans="2:10">
      <c r="B58" s="20"/>
      <c r="C58" s="20"/>
      <c r="D58" s="20"/>
      <c r="E58" s="20"/>
      <c r="F58" s="20"/>
      <c r="G58" s="20"/>
      <c r="H58" s="20"/>
      <c r="I58" s="20"/>
      <c r="J58" s="20"/>
    </row>
    <row r="59" spans="2:10">
      <c r="B59" s="20"/>
      <c r="C59" s="20"/>
      <c r="D59" s="20"/>
      <c r="E59" s="20"/>
      <c r="F59" s="20"/>
      <c r="G59" s="20"/>
      <c r="H59" s="20"/>
      <c r="I59" s="20"/>
      <c r="J59" s="20"/>
    </row>
    <row r="60" spans="2:10">
      <c r="B60" s="20"/>
      <c r="C60" s="20"/>
      <c r="D60" s="20"/>
      <c r="E60" s="20"/>
      <c r="F60" s="20"/>
      <c r="G60" s="20"/>
      <c r="H60" s="20"/>
      <c r="I60" s="20"/>
      <c r="J60" s="20"/>
    </row>
    <row r="61" spans="2:10">
      <c r="B61" s="20"/>
      <c r="C61" s="20"/>
      <c r="D61" s="20"/>
      <c r="E61" s="20"/>
      <c r="F61" s="20"/>
      <c r="G61" s="20"/>
      <c r="H61" s="20"/>
      <c r="I61" s="20"/>
      <c r="J61" s="20"/>
    </row>
    <row r="62" spans="2:10">
      <c r="B62" s="20"/>
      <c r="C62" s="20"/>
      <c r="D62" s="20"/>
      <c r="E62" s="20"/>
      <c r="F62" s="20"/>
      <c r="G62" s="20"/>
      <c r="H62" s="20"/>
      <c r="I62" s="20"/>
      <c r="J62" s="20"/>
    </row>
    <row r="63" spans="2:10">
      <c r="B63" s="20"/>
      <c r="C63" s="20"/>
      <c r="D63" s="20"/>
      <c r="E63" s="20"/>
      <c r="F63" s="20"/>
      <c r="G63" s="20"/>
      <c r="H63" s="20"/>
      <c r="I63" s="20"/>
      <c r="J63" s="20"/>
    </row>
    <row r="64" spans="2:10">
      <c r="B64" s="20"/>
      <c r="C64" s="20"/>
      <c r="D64" s="20"/>
      <c r="E64" s="20"/>
      <c r="F64" s="20"/>
      <c r="G64" s="20"/>
      <c r="H64" s="20"/>
      <c r="I64" s="20"/>
      <c r="J64" s="20"/>
    </row>
    <row r="65" spans="2:10">
      <c r="B65" s="20"/>
      <c r="C65" s="20"/>
      <c r="D65" s="20"/>
      <c r="E65" s="20"/>
      <c r="F65" s="20"/>
      <c r="G65" s="20"/>
      <c r="H65" s="20"/>
      <c r="I65" s="20"/>
      <c r="J65" s="20"/>
    </row>
    <row r="66" spans="2:10">
      <c r="B66" s="20"/>
      <c r="C66" s="20"/>
      <c r="D66" s="20"/>
      <c r="E66" s="20"/>
      <c r="F66" s="20"/>
      <c r="G66" s="20"/>
      <c r="H66" s="20"/>
      <c r="I66" s="20"/>
      <c r="J66" s="20"/>
    </row>
    <row r="67" spans="2:10">
      <c r="B67" s="20"/>
      <c r="C67" s="20"/>
      <c r="D67" s="20"/>
      <c r="E67" s="20"/>
      <c r="F67" s="20"/>
      <c r="G67" s="20"/>
      <c r="H67" s="20"/>
      <c r="I67" s="20"/>
      <c r="J67" s="20"/>
    </row>
    <row r="68" spans="2:10">
      <c r="B68" s="20"/>
      <c r="C68" s="20"/>
      <c r="D68" s="20"/>
      <c r="E68" s="20"/>
      <c r="F68" s="20"/>
      <c r="G68" s="20"/>
      <c r="H68" s="20"/>
      <c r="I68" s="20"/>
      <c r="J68" s="20"/>
    </row>
    <row r="69" spans="2:10">
      <c r="B69" s="20"/>
      <c r="C69" s="20"/>
      <c r="D69" s="20"/>
      <c r="E69" s="20"/>
      <c r="F69" s="20"/>
      <c r="G69" s="20"/>
      <c r="H69" s="20"/>
      <c r="I69" s="20"/>
      <c r="J69" s="20"/>
    </row>
    <row r="70" spans="2:10">
      <c r="B70" s="20"/>
      <c r="C70" s="20"/>
      <c r="D70" s="20"/>
      <c r="E70" s="20"/>
      <c r="F70" s="20"/>
      <c r="G70" s="20"/>
      <c r="H70" s="20"/>
      <c r="I70" s="20"/>
      <c r="J70" s="20"/>
    </row>
    <row r="71" spans="2:10">
      <c r="B71" s="20"/>
      <c r="C71" s="20"/>
      <c r="D71" s="20"/>
      <c r="E71" s="20"/>
      <c r="F71" s="20"/>
      <c r="G71" s="20"/>
      <c r="H71" s="20"/>
      <c r="I71" s="20"/>
      <c r="J71" s="20"/>
    </row>
    <row r="72" spans="2:10">
      <c r="B72" s="20"/>
      <c r="C72" s="20"/>
      <c r="D72" s="20"/>
      <c r="E72" s="20"/>
      <c r="F72" s="20"/>
      <c r="G72" s="20"/>
      <c r="H72" s="20"/>
      <c r="I72" s="20"/>
      <c r="J72" s="20"/>
    </row>
    <row r="73" spans="2:10">
      <c r="B73" s="20"/>
      <c r="C73" s="20"/>
      <c r="D73" s="20"/>
      <c r="E73" s="20"/>
      <c r="F73" s="20"/>
      <c r="G73" s="20"/>
      <c r="H73" s="20"/>
      <c r="I73" s="20"/>
      <c r="J73" s="20"/>
    </row>
    <row r="74" spans="2:10">
      <c r="B74" s="20"/>
      <c r="C74" s="20"/>
      <c r="D74" s="20"/>
      <c r="E74" s="20"/>
      <c r="F74" s="20"/>
      <c r="G74" s="20"/>
      <c r="H74" s="20"/>
      <c r="I74" s="20"/>
      <c r="J74" s="20"/>
    </row>
    <row r="75" spans="2:10">
      <c r="B75" s="20"/>
      <c r="C75" s="20"/>
      <c r="D75" s="20"/>
      <c r="E75" s="20"/>
      <c r="F75" s="20"/>
      <c r="G75" s="20"/>
      <c r="H75" s="20"/>
      <c r="I75" s="20"/>
      <c r="J75" s="20"/>
    </row>
    <row r="76" spans="2:10">
      <c r="B76" s="20"/>
      <c r="C76" s="20"/>
      <c r="D76" s="20"/>
      <c r="E76" s="20"/>
      <c r="F76" s="20"/>
      <c r="G76" s="20"/>
      <c r="H76" s="20"/>
      <c r="I76" s="20"/>
      <c r="J76" s="20"/>
    </row>
    <row r="77" spans="2:10">
      <c r="B77" s="20"/>
      <c r="C77" s="20"/>
      <c r="D77" s="20"/>
      <c r="E77" s="20"/>
      <c r="F77" s="20"/>
      <c r="G77" s="20"/>
      <c r="H77" s="20"/>
      <c r="I77" s="20"/>
      <c r="J77" s="20"/>
    </row>
    <row r="78" spans="2:10">
      <c r="B78" s="20"/>
      <c r="C78" s="20"/>
      <c r="D78" s="20"/>
      <c r="E78" s="20"/>
      <c r="F78" s="20"/>
      <c r="G78" s="20"/>
      <c r="H78" s="20"/>
      <c r="I78" s="20"/>
      <c r="J78" s="20"/>
    </row>
    <row r="79" spans="2:10">
      <c r="B79" s="20"/>
      <c r="C79" s="20"/>
      <c r="D79" s="20"/>
      <c r="E79" s="20"/>
      <c r="F79" s="20"/>
      <c r="G79" s="20"/>
      <c r="H79" s="20"/>
      <c r="I79" s="20"/>
      <c r="J79" s="20"/>
    </row>
    <row r="80" spans="2:10">
      <c r="B80" s="20"/>
      <c r="C80" s="20"/>
      <c r="D80" s="20"/>
      <c r="E80" s="20"/>
      <c r="F80" s="20"/>
      <c r="G80" s="20"/>
      <c r="H80" s="20"/>
      <c r="I80" s="20"/>
      <c r="J80" s="20"/>
    </row>
    <row r="81" spans="2:10">
      <c r="B81" s="20"/>
      <c r="C81" s="20"/>
      <c r="D81" s="20"/>
      <c r="E81" s="20"/>
      <c r="F81" s="20"/>
      <c r="G81" s="20"/>
      <c r="H81" s="20"/>
      <c r="I81" s="20"/>
      <c r="J81" s="20"/>
    </row>
    <row r="82" spans="2:10">
      <c r="B82" s="20"/>
      <c r="C82" s="20"/>
      <c r="D82" s="20"/>
      <c r="E82" s="20"/>
      <c r="F82" s="20"/>
      <c r="G82" s="20"/>
      <c r="H82" s="20"/>
      <c r="I82" s="20"/>
      <c r="J82" s="20"/>
    </row>
    <row r="83" spans="2:10">
      <c r="B83" s="20"/>
      <c r="C83" s="20"/>
      <c r="D83" s="20"/>
      <c r="E83" s="20"/>
      <c r="F83" s="20"/>
      <c r="G83" s="20"/>
      <c r="H83" s="20"/>
      <c r="I83" s="20"/>
      <c r="J83" s="20"/>
    </row>
    <row r="84" spans="2:10">
      <c r="B84" s="20"/>
      <c r="C84" s="20"/>
      <c r="D84" s="20"/>
      <c r="E84" s="20"/>
      <c r="F84" s="20"/>
      <c r="G84" s="20"/>
      <c r="H84" s="20"/>
      <c r="I84" s="20"/>
      <c r="J84" s="20"/>
    </row>
    <row r="85" spans="2:10">
      <c r="B85" s="20"/>
      <c r="C85" s="20"/>
      <c r="D85" s="20"/>
      <c r="E85" s="20"/>
      <c r="F85" s="20"/>
      <c r="G85" s="20"/>
      <c r="H85" s="20"/>
      <c r="I85" s="20"/>
      <c r="J85" s="20"/>
    </row>
    <row r="86" spans="2:10">
      <c r="B86" s="20"/>
      <c r="C86" s="20"/>
      <c r="D86" s="20"/>
      <c r="E86" s="20"/>
      <c r="F86" s="20"/>
      <c r="G86" s="20"/>
      <c r="H86" s="20"/>
      <c r="I86" s="20"/>
      <c r="J86" s="20"/>
    </row>
    <row r="87" spans="2:10">
      <c r="B87" s="20"/>
      <c r="C87" s="20"/>
      <c r="D87" s="20"/>
      <c r="E87" s="20"/>
      <c r="F87" s="20"/>
      <c r="G87" s="20"/>
      <c r="H87" s="20"/>
      <c r="I87" s="20"/>
      <c r="J87" s="20"/>
    </row>
    <row r="88" spans="2:10">
      <c r="B88" s="20"/>
      <c r="C88" s="20"/>
      <c r="D88" s="20"/>
      <c r="E88" s="20"/>
      <c r="F88" s="20"/>
      <c r="G88" s="20"/>
      <c r="H88" s="20"/>
      <c r="I88" s="20"/>
      <c r="J88" s="20"/>
    </row>
    <row r="89" spans="2:10">
      <c r="B89" s="20"/>
      <c r="C89" s="20"/>
      <c r="D89" s="20"/>
      <c r="E89" s="20"/>
      <c r="F89" s="20"/>
      <c r="G89" s="20"/>
      <c r="H89" s="20"/>
      <c r="I89" s="20"/>
      <c r="J89" s="20"/>
    </row>
  </sheetData>
  <pageMargins left="0.7" right="0.7" top="0.75" bottom="0.75" header="0.3" footer="0.3"/>
  <pageSetup scale="76" orientation="portrait" horizontalDpi="0" verticalDpi="0"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1AB5-B165-4110-BCEB-72F80FDC3FAB}">
  <sheetPr>
    <tabColor rgb="FF00B050"/>
  </sheetPr>
  <dimension ref="A1:J18"/>
  <sheetViews>
    <sheetView workbookViewId="0">
      <selection activeCell="J10" sqref="J10"/>
    </sheetView>
  </sheetViews>
  <sheetFormatPr defaultRowHeight="12.5"/>
  <cols>
    <col min="1" max="1" width="12.453125" bestFit="1" customWidth="1"/>
    <col min="10" max="10" width="40.7265625" customWidth="1"/>
  </cols>
  <sheetData>
    <row r="1" spans="1:10" ht="20">
      <c r="A1" s="342" t="s">
        <v>249</v>
      </c>
      <c r="B1" s="342"/>
      <c r="C1" s="342"/>
      <c r="D1" s="342"/>
      <c r="E1" s="342"/>
      <c r="F1" s="342"/>
      <c r="G1" s="342"/>
      <c r="H1" s="342"/>
    </row>
    <row r="3" spans="1:10" ht="13">
      <c r="A3" s="308" t="s">
        <v>280</v>
      </c>
    </row>
    <row r="4" spans="1:10">
      <c r="A4" s="309"/>
      <c r="B4" t="s">
        <v>299</v>
      </c>
      <c r="J4" s="295" t="s">
        <v>319</v>
      </c>
    </row>
    <row r="5" spans="1:10" ht="13">
      <c r="A5" s="309"/>
      <c r="B5" t="s">
        <v>288</v>
      </c>
      <c r="G5" s="310" t="e">
        <f>+A5/A$4</f>
        <v>#DIV/0!</v>
      </c>
      <c r="J5" s="295" t="s">
        <v>320</v>
      </c>
    </row>
    <row r="6" spans="1:10" ht="13">
      <c r="A6" s="309"/>
      <c r="B6" t="s">
        <v>289</v>
      </c>
      <c r="G6" s="310" t="e">
        <f>+A6/A$4</f>
        <v>#DIV/0!</v>
      </c>
      <c r="J6" s="295" t="s">
        <v>321</v>
      </c>
    </row>
    <row r="7" spans="1:10" ht="13">
      <c r="A7" s="309"/>
      <c r="B7" t="s">
        <v>290</v>
      </c>
      <c r="G7" s="310" t="e">
        <f>+A7/A$4</f>
        <v>#DIV/0!</v>
      </c>
    </row>
    <row r="10" spans="1:10" ht="13">
      <c r="A10" s="308" t="s">
        <v>291</v>
      </c>
    </row>
    <row r="12" spans="1:10">
      <c r="A12" t="s">
        <v>292</v>
      </c>
    </row>
    <row r="13" spans="1:10">
      <c r="A13" t="s">
        <v>293</v>
      </c>
    </row>
    <row r="14" spans="1:10">
      <c r="A14" t="s">
        <v>294</v>
      </c>
    </row>
    <row r="15" spans="1:10">
      <c r="A15" t="s">
        <v>295</v>
      </c>
    </row>
    <row r="16" spans="1:10">
      <c r="A16" t="s">
        <v>296</v>
      </c>
    </row>
    <row r="17" spans="1:1">
      <c r="A17" t="s">
        <v>297</v>
      </c>
    </row>
    <row r="18" spans="1:1">
      <c r="A18" t="s">
        <v>298</v>
      </c>
    </row>
  </sheetData>
  <mergeCells count="1">
    <mergeCell ref="A1:H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
  <sheetViews>
    <sheetView zoomScale="85" zoomScaleNormal="85" workbookViewId="0">
      <selection activeCell="P37" sqref="P37"/>
    </sheetView>
  </sheetViews>
  <sheetFormatPr defaultRowHeight="12.5"/>
  <cols>
    <col min="1" max="1" width="4.81640625" customWidth="1"/>
    <col min="5" max="5" width="8.7265625" customWidth="1"/>
  </cols>
  <sheetData/>
  <pageMargins left="0.7" right="0.7" top="0.75" bottom="0.75" header="0.3" footer="0.3"/>
  <pageSetup scale="7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R94"/>
  <sheetViews>
    <sheetView topLeftCell="A8" zoomScale="86" zoomScaleNormal="86" workbookViewId="0">
      <selection activeCell="C10" sqref="C10"/>
    </sheetView>
  </sheetViews>
  <sheetFormatPr defaultRowHeight="12.5"/>
  <cols>
    <col min="1" max="1" width="31.7265625" bestFit="1" customWidth="1"/>
    <col min="2" max="2" width="10.26953125" bestFit="1" customWidth="1"/>
    <col min="3" max="3" width="11.81640625" customWidth="1"/>
    <col min="4" max="6" width="9.7265625" bestFit="1" customWidth="1"/>
    <col min="7" max="7" width="11.1796875" customWidth="1"/>
    <col min="8" max="10" width="11" bestFit="1" customWidth="1"/>
    <col min="11" max="11" width="11.7265625" customWidth="1"/>
    <col min="12" max="12" width="11" bestFit="1" customWidth="1"/>
    <col min="13" max="13" width="11.453125" customWidth="1"/>
    <col min="14" max="14" width="10.54296875" customWidth="1"/>
    <col min="15" max="15" width="15.1796875" bestFit="1" customWidth="1"/>
    <col min="16" max="16" width="4.7265625" customWidth="1"/>
    <col min="17" max="17" width="72.1796875" customWidth="1"/>
  </cols>
  <sheetData>
    <row r="1" spans="1:18" ht="18">
      <c r="A1" s="69" t="s">
        <v>260</v>
      </c>
      <c r="B1" s="69"/>
      <c r="C1" s="22"/>
      <c r="D1" s="70"/>
      <c r="E1" s="71"/>
      <c r="F1" s="72"/>
      <c r="G1" s="21"/>
      <c r="H1" s="21"/>
      <c r="I1" s="22"/>
      <c r="J1" s="22"/>
      <c r="K1" s="22"/>
      <c r="L1" s="22"/>
      <c r="M1" s="22"/>
      <c r="N1" s="22"/>
      <c r="O1" s="22"/>
      <c r="P1" s="21"/>
      <c r="Q1" s="21"/>
    </row>
    <row r="2" spans="1:18" ht="16.899999999999999" customHeight="1">
      <c r="A2" s="73" t="s">
        <v>162</v>
      </c>
      <c r="B2" s="73"/>
      <c r="C2" s="335"/>
      <c r="D2" s="335"/>
      <c r="E2" s="335"/>
      <c r="F2" s="335"/>
      <c r="G2" s="335"/>
      <c r="H2" s="335"/>
      <c r="I2" s="335"/>
      <c r="J2" s="335"/>
      <c r="K2" s="335"/>
      <c r="L2" s="335"/>
      <c r="M2" s="335"/>
      <c r="N2" s="335"/>
      <c r="O2" s="335"/>
      <c r="P2" s="335"/>
      <c r="Q2" s="335"/>
      <c r="R2" s="335"/>
    </row>
    <row r="3" spans="1:18" ht="17.5" customHeight="1" thickBot="1">
      <c r="A3" s="74">
        <v>2017</v>
      </c>
      <c r="B3" s="74"/>
      <c r="C3" s="22"/>
      <c r="D3" s="21"/>
      <c r="E3" s="75"/>
      <c r="F3" s="22"/>
      <c r="G3" s="21"/>
      <c r="H3" s="22"/>
      <c r="I3" s="22"/>
      <c r="J3" s="22"/>
      <c r="K3" s="22"/>
      <c r="L3" s="22"/>
      <c r="M3" s="22"/>
      <c r="N3" s="22"/>
      <c r="O3" s="22"/>
      <c r="P3" s="21"/>
      <c r="Q3" s="21"/>
    </row>
    <row r="4" spans="1:18" ht="18" thickBot="1">
      <c r="A4" s="21"/>
      <c r="B4" s="21"/>
      <c r="C4" s="21"/>
      <c r="D4" s="21"/>
      <c r="E4" s="21"/>
      <c r="F4" s="21"/>
      <c r="G4" s="21"/>
      <c r="H4" s="21"/>
      <c r="I4" s="21"/>
      <c r="J4" s="21"/>
      <c r="K4" s="21"/>
      <c r="L4" s="21"/>
      <c r="M4" s="21"/>
      <c r="N4" s="50" t="s">
        <v>163</v>
      </c>
      <c r="O4" s="281">
        <v>159233</v>
      </c>
      <c r="P4" s="21"/>
      <c r="Q4" s="304" t="s">
        <v>281</v>
      </c>
    </row>
    <row r="5" spans="1:18" ht="15">
      <c r="A5" s="76" t="s">
        <v>164</v>
      </c>
      <c r="B5" s="76"/>
      <c r="C5" s="280">
        <v>6.386E-2</v>
      </c>
      <c r="D5" s="280">
        <v>2.7099999999999999E-2</v>
      </c>
      <c r="E5" s="280">
        <v>3.8260000000000002E-2</v>
      </c>
      <c r="F5" s="280">
        <v>4.3819999999999998E-2</v>
      </c>
      <c r="G5" s="280">
        <v>7.2580000000000006E-2</v>
      </c>
      <c r="H5" s="280">
        <v>0.11904000000000001</v>
      </c>
      <c r="I5" s="280">
        <v>0.11996</v>
      </c>
      <c r="J5" s="280">
        <v>0.13625000000000001</v>
      </c>
      <c r="K5" s="280">
        <v>9.5380000000000006E-2</v>
      </c>
      <c r="L5" s="280">
        <v>0.1052</v>
      </c>
      <c r="M5" s="280">
        <v>9.8030000000000006E-2</v>
      </c>
      <c r="N5" s="280">
        <v>8.0519999999999994E-2</v>
      </c>
      <c r="O5" s="77">
        <f>SUM(C5:N5)</f>
        <v>1</v>
      </c>
      <c r="P5" s="21"/>
      <c r="Q5" s="305" t="s">
        <v>300</v>
      </c>
    </row>
    <row r="6" spans="1:18" ht="16">
      <c r="A6" s="78"/>
      <c r="B6" s="78"/>
      <c r="C6" s="21"/>
      <c r="D6" s="21"/>
      <c r="E6" s="21"/>
      <c r="F6" s="21"/>
      <c r="G6" s="21"/>
      <c r="H6" s="21"/>
      <c r="I6" s="21"/>
      <c r="J6" s="21"/>
      <c r="K6" s="21"/>
      <c r="L6" s="21"/>
      <c r="M6" s="21"/>
      <c r="N6" s="21"/>
      <c r="O6" s="21"/>
      <c r="P6" s="21"/>
      <c r="Q6" s="306" t="s">
        <v>275</v>
      </c>
    </row>
    <row r="7" spans="1:18" ht="15">
      <c r="A7" s="21"/>
      <c r="B7" s="75"/>
      <c r="C7" s="79" t="s">
        <v>165</v>
      </c>
      <c r="D7" s="79" t="s">
        <v>166</v>
      </c>
      <c r="E7" s="79" t="s">
        <v>167</v>
      </c>
      <c r="F7" s="79" t="s">
        <v>168</v>
      </c>
      <c r="G7" s="79" t="s">
        <v>169</v>
      </c>
      <c r="H7" s="79" t="s">
        <v>170</v>
      </c>
      <c r="I7" s="79" t="s">
        <v>171</v>
      </c>
      <c r="J7" s="79" t="s">
        <v>172</v>
      </c>
      <c r="K7" s="79" t="s">
        <v>173</v>
      </c>
      <c r="L7" s="79" t="s">
        <v>174</v>
      </c>
      <c r="M7" s="79" t="s">
        <v>175</v>
      </c>
      <c r="N7" s="79" t="s">
        <v>176</v>
      </c>
      <c r="O7" s="73" t="s">
        <v>177</v>
      </c>
      <c r="P7" s="21"/>
      <c r="Q7" s="306" t="s">
        <v>276</v>
      </c>
    </row>
    <row r="8" spans="1:18" ht="15">
      <c r="A8" s="80" t="s">
        <v>243</v>
      </c>
      <c r="B8" s="81"/>
      <c r="C8" s="79"/>
      <c r="D8" s="79"/>
      <c r="E8" s="79"/>
      <c r="F8" s="79"/>
      <c r="G8" s="79"/>
      <c r="H8" s="79"/>
      <c r="I8" s="79"/>
      <c r="J8" s="79"/>
      <c r="K8" s="79"/>
      <c r="L8" s="79"/>
      <c r="M8" s="79"/>
      <c r="N8" s="79"/>
      <c r="O8" s="73"/>
      <c r="P8" s="21"/>
      <c r="Q8" s="306" t="s">
        <v>287</v>
      </c>
    </row>
    <row r="9" spans="1:18" ht="16">
      <c r="A9" s="78" t="s">
        <v>178</v>
      </c>
      <c r="B9" s="283">
        <v>1</v>
      </c>
      <c r="C9" s="82"/>
      <c r="D9" s="82"/>
      <c r="E9" s="82" t="s">
        <v>179</v>
      </c>
      <c r="F9" s="82"/>
      <c r="G9" s="82"/>
      <c r="H9" s="82"/>
      <c r="I9" s="82"/>
      <c r="J9" s="82"/>
      <c r="K9" s="82"/>
      <c r="L9" s="82"/>
      <c r="M9" s="82"/>
      <c r="N9" s="82"/>
      <c r="O9" s="83"/>
      <c r="P9" s="21"/>
      <c r="Q9" s="306" t="s">
        <v>282</v>
      </c>
    </row>
    <row r="10" spans="1:18" ht="16">
      <c r="A10" s="73" t="s">
        <v>180</v>
      </c>
      <c r="B10" s="73"/>
      <c r="C10" s="83">
        <f>$O$4*$B$9*C5</f>
        <v>10168.61938</v>
      </c>
      <c r="D10" s="83">
        <f t="shared" ref="D10:N10" si="0">$O$4*$B$9*D5</f>
        <v>4315.2142999999996</v>
      </c>
      <c r="E10" s="83">
        <f t="shared" si="0"/>
        <v>6092.2545800000007</v>
      </c>
      <c r="F10" s="83">
        <f t="shared" si="0"/>
        <v>6977.5900599999995</v>
      </c>
      <c r="G10" s="83">
        <f t="shared" si="0"/>
        <v>11557.131140000001</v>
      </c>
      <c r="H10" s="83">
        <f t="shared" si="0"/>
        <v>18955.096320000001</v>
      </c>
      <c r="I10" s="83">
        <f t="shared" si="0"/>
        <v>19101.590680000001</v>
      </c>
      <c r="J10" s="83">
        <f t="shared" si="0"/>
        <v>21695.49625</v>
      </c>
      <c r="K10" s="83">
        <f t="shared" si="0"/>
        <v>15187.643540000001</v>
      </c>
      <c r="L10" s="83">
        <f t="shared" si="0"/>
        <v>16751.311600000001</v>
      </c>
      <c r="M10" s="83">
        <f t="shared" si="0"/>
        <v>15609.610990000001</v>
      </c>
      <c r="N10" s="83">
        <f t="shared" si="0"/>
        <v>12821.441159999998</v>
      </c>
      <c r="O10" s="83">
        <f>SUM(C10:N10)</f>
        <v>159233</v>
      </c>
      <c r="P10" s="21"/>
      <c r="Q10" s="306" t="s">
        <v>277</v>
      </c>
      <c r="R10" s="19"/>
    </row>
    <row r="11" spans="1:18" ht="16">
      <c r="A11" s="78" t="s">
        <v>181</v>
      </c>
      <c r="B11" s="283">
        <v>0</v>
      </c>
      <c r="C11" s="84">
        <f>C10*$B$11</f>
        <v>0</v>
      </c>
      <c r="D11" s="84">
        <f t="shared" ref="D11:N11" si="1">D10*$B$11</f>
        <v>0</v>
      </c>
      <c r="E11" s="84">
        <f t="shared" si="1"/>
        <v>0</v>
      </c>
      <c r="F11" s="84">
        <f t="shared" si="1"/>
        <v>0</v>
      </c>
      <c r="G11" s="84">
        <f t="shared" si="1"/>
        <v>0</v>
      </c>
      <c r="H11" s="84">
        <f t="shared" si="1"/>
        <v>0</v>
      </c>
      <c r="I11" s="84">
        <f t="shared" si="1"/>
        <v>0</v>
      </c>
      <c r="J11" s="84">
        <f t="shared" si="1"/>
        <v>0</v>
      </c>
      <c r="K11" s="84">
        <f t="shared" si="1"/>
        <v>0</v>
      </c>
      <c r="L11" s="84">
        <f t="shared" si="1"/>
        <v>0</v>
      </c>
      <c r="M11" s="84">
        <f t="shared" si="1"/>
        <v>0</v>
      </c>
      <c r="N11" s="84">
        <f t="shared" si="1"/>
        <v>0</v>
      </c>
      <c r="O11" s="83">
        <f>SUM(C11:N11)</f>
        <v>0</v>
      </c>
      <c r="P11" s="21"/>
      <c r="Q11" s="306" t="s">
        <v>278</v>
      </c>
    </row>
    <row r="12" spans="1:18" ht="16">
      <c r="A12" s="73" t="s">
        <v>182</v>
      </c>
      <c r="B12" s="73"/>
      <c r="C12" s="83">
        <f>C10-C11</f>
        <v>10168.61938</v>
      </c>
      <c r="D12" s="83">
        <f t="shared" ref="D12:N12" si="2">D10-D11</f>
        <v>4315.2142999999996</v>
      </c>
      <c r="E12" s="83">
        <f t="shared" si="2"/>
        <v>6092.2545800000007</v>
      </c>
      <c r="F12" s="83">
        <f t="shared" si="2"/>
        <v>6977.5900599999995</v>
      </c>
      <c r="G12" s="83">
        <f t="shared" si="2"/>
        <v>11557.131140000001</v>
      </c>
      <c r="H12" s="83">
        <f t="shared" si="2"/>
        <v>18955.096320000001</v>
      </c>
      <c r="I12" s="83">
        <f t="shared" si="2"/>
        <v>19101.590680000001</v>
      </c>
      <c r="J12" s="83">
        <f t="shared" si="2"/>
        <v>21695.49625</v>
      </c>
      <c r="K12" s="83">
        <f t="shared" si="2"/>
        <v>15187.643540000001</v>
      </c>
      <c r="L12" s="83">
        <f t="shared" si="2"/>
        <v>16751.311600000001</v>
      </c>
      <c r="M12" s="83">
        <f t="shared" si="2"/>
        <v>15609.610990000001</v>
      </c>
      <c r="N12" s="83">
        <f t="shared" si="2"/>
        <v>12821.441159999998</v>
      </c>
      <c r="O12" s="83">
        <f>SUM(C12:N12)</f>
        <v>159233</v>
      </c>
      <c r="P12" s="21"/>
      <c r="Q12" s="307" t="s">
        <v>283</v>
      </c>
    </row>
    <row r="13" spans="1:18" ht="16">
      <c r="A13" s="78" t="s">
        <v>183</v>
      </c>
      <c r="B13" s="73"/>
      <c r="C13" s="282">
        <v>100</v>
      </c>
      <c r="D13" s="85">
        <f>C13</f>
        <v>100</v>
      </c>
      <c r="E13" s="85">
        <f t="shared" ref="E13:N13" si="3">D13</f>
        <v>100</v>
      </c>
      <c r="F13" s="85">
        <f t="shared" si="3"/>
        <v>100</v>
      </c>
      <c r="G13" s="85">
        <f t="shared" si="3"/>
        <v>100</v>
      </c>
      <c r="H13" s="85">
        <f t="shared" si="3"/>
        <v>100</v>
      </c>
      <c r="I13" s="85">
        <f t="shared" si="3"/>
        <v>100</v>
      </c>
      <c r="J13" s="85">
        <f t="shared" si="3"/>
        <v>100</v>
      </c>
      <c r="K13" s="85">
        <f t="shared" si="3"/>
        <v>100</v>
      </c>
      <c r="L13" s="85">
        <f t="shared" si="3"/>
        <v>100</v>
      </c>
      <c r="M13" s="85">
        <f t="shared" si="3"/>
        <v>100</v>
      </c>
      <c r="N13" s="85">
        <f t="shared" si="3"/>
        <v>100</v>
      </c>
      <c r="O13" s="83"/>
      <c r="P13" s="21"/>
    </row>
    <row r="14" spans="1:18" ht="16">
      <c r="A14" s="78" t="s">
        <v>184</v>
      </c>
      <c r="B14" s="73"/>
      <c r="C14" s="83">
        <v>102</v>
      </c>
      <c r="D14" s="83">
        <v>43</v>
      </c>
      <c r="E14" s="83">
        <v>61</v>
      </c>
      <c r="F14" s="83">
        <v>70</v>
      </c>
      <c r="G14" s="83">
        <v>116</v>
      </c>
      <c r="H14" s="83">
        <v>190</v>
      </c>
      <c r="I14" s="83">
        <v>191</v>
      </c>
      <c r="J14" s="83">
        <v>217</v>
      </c>
      <c r="K14" s="83">
        <v>152</v>
      </c>
      <c r="L14" s="83">
        <v>168</v>
      </c>
      <c r="M14" s="83">
        <v>156</v>
      </c>
      <c r="N14" s="83">
        <v>128</v>
      </c>
      <c r="O14" s="83">
        <f>SUM(C14:N14)</f>
        <v>1594</v>
      </c>
      <c r="P14" s="21"/>
      <c r="Q14" s="291" t="s">
        <v>314</v>
      </c>
    </row>
    <row r="15" spans="1:18" ht="16">
      <c r="A15" s="78"/>
      <c r="B15" s="73"/>
      <c r="C15" s="86"/>
      <c r="D15" s="86"/>
      <c r="E15" s="86"/>
      <c r="F15" s="86"/>
      <c r="G15" s="86"/>
      <c r="H15" s="86"/>
      <c r="I15" s="86"/>
      <c r="J15" s="86"/>
      <c r="K15" s="86"/>
      <c r="L15" s="86"/>
      <c r="M15" s="86"/>
      <c r="N15" s="86"/>
      <c r="O15" s="83"/>
      <c r="P15" s="21"/>
      <c r="Q15" s="291" t="s">
        <v>311</v>
      </c>
    </row>
    <row r="16" spans="1:18" ht="15">
      <c r="A16" s="80" t="s">
        <v>242</v>
      </c>
      <c r="B16" s="81"/>
      <c r="C16" s="79"/>
      <c r="D16" s="79"/>
      <c r="E16" s="79"/>
      <c r="F16" s="79"/>
      <c r="G16" s="79"/>
      <c r="H16" s="79"/>
      <c r="I16" s="79"/>
      <c r="J16" s="79"/>
      <c r="K16" s="79"/>
      <c r="L16" s="79"/>
      <c r="M16" s="79"/>
      <c r="N16" s="79"/>
      <c r="O16" s="73"/>
      <c r="P16" s="21"/>
      <c r="Q16" s="291" t="s">
        <v>312</v>
      </c>
    </row>
    <row r="17" spans="1:17" ht="16">
      <c r="A17" s="78" t="s">
        <v>178</v>
      </c>
      <c r="B17" s="283">
        <v>0</v>
      </c>
      <c r="C17" s="82"/>
      <c r="D17" s="82"/>
      <c r="E17" s="82" t="s">
        <v>179</v>
      </c>
      <c r="F17" s="82"/>
      <c r="G17" s="82"/>
      <c r="H17" s="82"/>
      <c r="I17" s="82"/>
      <c r="J17" s="82"/>
      <c r="K17" s="82"/>
      <c r="L17" s="82"/>
      <c r="M17" s="82"/>
      <c r="N17" s="82"/>
      <c r="O17" s="83"/>
      <c r="P17" s="21"/>
      <c r="Q17" s="291" t="s">
        <v>313</v>
      </c>
    </row>
    <row r="18" spans="1:17" ht="16">
      <c r="A18" s="73" t="s">
        <v>180</v>
      </c>
      <c r="B18" s="73"/>
      <c r="C18" s="83">
        <f>$O$4*$B$17*C5</f>
        <v>0</v>
      </c>
      <c r="D18" s="83">
        <f t="shared" ref="D18:N18" si="4">$O$4*$B$17*D5</f>
        <v>0</v>
      </c>
      <c r="E18" s="83">
        <f t="shared" si="4"/>
        <v>0</v>
      </c>
      <c r="F18" s="83">
        <f t="shared" si="4"/>
        <v>0</v>
      </c>
      <c r="G18" s="83">
        <f t="shared" si="4"/>
        <v>0</v>
      </c>
      <c r="H18" s="83">
        <f t="shared" si="4"/>
        <v>0</v>
      </c>
      <c r="I18" s="83">
        <f t="shared" si="4"/>
        <v>0</v>
      </c>
      <c r="J18" s="83">
        <f t="shared" si="4"/>
        <v>0</v>
      </c>
      <c r="K18" s="83">
        <f t="shared" si="4"/>
        <v>0</v>
      </c>
      <c r="L18" s="83">
        <f t="shared" si="4"/>
        <v>0</v>
      </c>
      <c r="M18" s="83">
        <f t="shared" si="4"/>
        <v>0</v>
      </c>
      <c r="N18" s="83">
        <f t="shared" si="4"/>
        <v>0</v>
      </c>
      <c r="O18" s="83">
        <f>SUM(C18:N18)</f>
        <v>0</v>
      </c>
      <c r="P18" s="21"/>
      <c r="Q18" s="292" t="s">
        <v>317</v>
      </c>
    </row>
    <row r="19" spans="1:17" ht="16">
      <c r="A19" s="78" t="s">
        <v>181</v>
      </c>
      <c r="B19" s="283">
        <v>0</v>
      </c>
      <c r="C19" s="84">
        <f>C18*$B$19</f>
        <v>0</v>
      </c>
      <c r="D19" s="84">
        <f t="shared" ref="D19:N19" si="5">D18*$B$19</f>
        <v>0</v>
      </c>
      <c r="E19" s="84">
        <f t="shared" si="5"/>
        <v>0</v>
      </c>
      <c r="F19" s="84">
        <f t="shared" si="5"/>
        <v>0</v>
      </c>
      <c r="G19" s="84">
        <f t="shared" si="5"/>
        <v>0</v>
      </c>
      <c r="H19" s="84">
        <f t="shared" si="5"/>
        <v>0</v>
      </c>
      <c r="I19" s="84">
        <f t="shared" si="5"/>
        <v>0</v>
      </c>
      <c r="J19" s="84">
        <f t="shared" si="5"/>
        <v>0</v>
      </c>
      <c r="K19" s="84">
        <f t="shared" si="5"/>
        <v>0</v>
      </c>
      <c r="L19" s="84">
        <f t="shared" si="5"/>
        <v>0</v>
      </c>
      <c r="M19" s="84">
        <f t="shared" si="5"/>
        <v>0</v>
      </c>
      <c r="N19" s="84">
        <f t="shared" si="5"/>
        <v>0</v>
      </c>
      <c r="O19" s="83">
        <f>SUM(C19:N19)</f>
        <v>0</v>
      </c>
      <c r="P19" s="21"/>
      <c r="Q19" s="21"/>
    </row>
    <row r="20" spans="1:17" ht="16">
      <c r="A20" s="73" t="s">
        <v>182</v>
      </c>
      <c r="B20" s="73"/>
      <c r="C20" s="83">
        <f>C18-C19</f>
        <v>0</v>
      </c>
      <c r="D20" s="83">
        <f t="shared" ref="D20:N20" si="6">D18-D19</f>
        <v>0</v>
      </c>
      <c r="E20" s="83">
        <f t="shared" si="6"/>
        <v>0</v>
      </c>
      <c r="F20" s="83">
        <f t="shared" si="6"/>
        <v>0</v>
      </c>
      <c r="G20" s="83">
        <f t="shared" si="6"/>
        <v>0</v>
      </c>
      <c r="H20" s="83">
        <f t="shared" si="6"/>
        <v>0</v>
      </c>
      <c r="I20" s="83">
        <f t="shared" si="6"/>
        <v>0</v>
      </c>
      <c r="J20" s="83">
        <f t="shared" si="6"/>
        <v>0</v>
      </c>
      <c r="K20" s="83">
        <f t="shared" si="6"/>
        <v>0</v>
      </c>
      <c r="L20" s="83">
        <f t="shared" si="6"/>
        <v>0</v>
      </c>
      <c r="M20" s="83">
        <f t="shared" si="6"/>
        <v>0</v>
      </c>
      <c r="N20" s="83">
        <f t="shared" si="6"/>
        <v>0</v>
      </c>
      <c r="O20" s="83">
        <f>SUM(C20:N20)</f>
        <v>0</v>
      </c>
      <c r="P20" s="21"/>
      <c r="Q20" s="21"/>
    </row>
    <row r="21" spans="1:17" ht="16">
      <c r="A21" s="78" t="s">
        <v>183</v>
      </c>
      <c r="B21" s="73"/>
      <c r="C21" s="282">
        <v>0</v>
      </c>
      <c r="D21" s="85">
        <f>C21</f>
        <v>0</v>
      </c>
      <c r="E21" s="85">
        <f t="shared" ref="E21:N21" si="7">D21</f>
        <v>0</v>
      </c>
      <c r="F21" s="85">
        <f t="shared" si="7"/>
        <v>0</v>
      </c>
      <c r="G21" s="85">
        <f t="shared" si="7"/>
        <v>0</v>
      </c>
      <c r="H21" s="85">
        <f t="shared" si="7"/>
        <v>0</v>
      </c>
      <c r="I21" s="85">
        <f t="shared" si="7"/>
        <v>0</v>
      </c>
      <c r="J21" s="85">
        <f t="shared" si="7"/>
        <v>0</v>
      </c>
      <c r="K21" s="85">
        <f t="shared" si="7"/>
        <v>0</v>
      </c>
      <c r="L21" s="85">
        <f t="shared" si="7"/>
        <v>0</v>
      </c>
      <c r="M21" s="85">
        <f t="shared" si="7"/>
        <v>0</v>
      </c>
      <c r="N21" s="85">
        <f t="shared" si="7"/>
        <v>0</v>
      </c>
      <c r="O21" s="83"/>
      <c r="P21" s="21"/>
      <c r="Q21" s="21"/>
    </row>
    <row r="22" spans="1:17" ht="16">
      <c r="A22" s="78" t="s">
        <v>184</v>
      </c>
      <c r="B22" s="73"/>
      <c r="C22" s="83">
        <f>IF(C21=0,0,C18/C21)</f>
        <v>0</v>
      </c>
      <c r="D22" s="83">
        <f t="shared" ref="D22:N22" si="8">IF(D21=0,0,D18/D21)</f>
        <v>0</v>
      </c>
      <c r="E22" s="83">
        <f t="shared" si="8"/>
        <v>0</v>
      </c>
      <c r="F22" s="83">
        <f t="shared" si="8"/>
        <v>0</v>
      </c>
      <c r="G22" s="83">
        <f t="shared" si="8"/>
        <v>0</v>
      </c>
      <c r="H22" s="83">
        <f t="shared" si="8"/>
        <v>0</v>
      </c>
      <c r="I22" s="83">
        <f t="shared" si="8"/>
        <v>0</v>
      </c>
      <c r="J22" s="83">
        <f t="shared" si="8"/>
        <v>0</v>
      </c>
      <c r="K22" s="83">
        <f t="shared" si="8"/>
        <v>0</v>
      </c>
      <c r="L22" s="83">
        <f t="shared" si="8"/>
        <v>0</v>
      </c>
      <c r="M22" s="83">
        <f t="shared" si="8"/>
        <v>0</v>
      </c>
      <c r="N22" s="83">
        <f t="shared" si="8"/>
        <v>0</v>
      </c>
      <c r="O22" s="83">
        <f>SUM(C22:N22)</f>
        <v>0</v>
      </c>
      <c r="P22" s="21"/>
      <c r="Q22" s="21"/>
    </row>
    <row r="23" spans="1:17" ht="16">
      <c r="A23" s="73"/>
      <c r="B23" s="73"/>
      <c r="C23" s="84"/>
      <c r="D23" s="87"/>
      <c r="E23" s="87"/>
      <c r="F23" s="87"/>
      <c r="G23" s="87"/>
      <c r="H23" s="87"/>
      <c r="I23" s="87"/>
      <c r="J23" s="87"/>
      <c r="K23" s="87"/>
      <c r="L23" s="87"/>
      <c r="M23" s="87"/>
      <c r="N23" s="87"/>
      <c r="O23" s="83"/>
      <c r="P23" s="21"/>
      <c r="Q23" s="21"/>
    </row>
    <row r="24" spans="1:17" ht="15">
      <c r="A24" s="80" t="s">
        <v>242</v>
      </c>
      <c r="B24" s="81"/>
      <c r="C24" s="79"/>
      <c r="D24" s="79"/>
      <c r="E24" s="79"/>
      <c r="F24" s="79"/>
      <c r="G24" s="79"/>
      <c r="H24" s="79"/>
      <c r="I24" s="79"/>
      <c r="J24" s="79"/>
      <c r="K24" s="79"/>
      <c r="L24" s="79"/>
      <c r="M24" s="79"/>
      <c r="N24" s="79"/>
      <c r="O24" s="73"/>
      <c r="P24" s="21"/>
      <c r="Q24" s="21"/>
    </row>
    <row r="25" spans="1:17" ht="16">
      <c r="A25" s="78" t="s">
        <v>178</v>
      </c>
      <c r="B25" s="283">
        <v>0</v>
      </c>
      <c r="C25" s="82"/>
      <c r="D25" s="82"/>
      <c r="E25" s="82" t="s">
        <v>179</v>
      </c>
      <c r="F25" s="82"/>
      <c r="G25" s="82"/>
      <c r="H25" s="82"/>
      <c r="I25" s="82"/>
      <c r="J25" s="82"/>
      <c r="K25" s="82"/>
      <c r="L25" s="82"/>
      <c r="M25" s="82"/>
      <c r="N25" s="82"/>
      <c r="O25" s="83"/>
      <c r="P25" s="21"/>
      <c r="Q25" s="21"/>
    </row>
    <row r="26" spans="1:17" ht="16">
      <c r="A26" s="73" t="s">
        <v>180</v>
      </c>
      <c r="B26" s="73"/>
      <c r="C26" s="83">
        <f>$O$4*$B$25*C5</f>
        <v>0</v>
      </c>
      <c r="D26" s="83">
        <f t="shared" ref="D26:N26" si="9">$O$4*$B$25*D5</f>
        <v>0</v>
      </c>
      <c r="E26" s="83">
        <f t="shared" si="9"/>
        <v>0</v>
      </c>
      <c r="F26" s="83">
        <f t="shared" si="9"/>
        <v>0</v>
      </c>
      <c r="G26" s="83">
        <f t="shared" si="9"/>
        <v>0</v>
      </c>
      <c r="H26" s="83">
        <f t="shared" si="9"/>
        <v>0</v>
      </c>
      <c r="I26" s="83">
        <f t="shared" si="9"/>
        <v>0</v>
      </c>
      <c r="J26" s="83">
        <f t="shared" si="9"/>
        <v>0</v>
      </c>
      <c r="K26" s="83">
        <f t="shared" si="9"/>
        <v>0</v>
      </c>
      <c r="L26" s="83">
        <f t="shared" si="9"/>
        <v>0</v>
      </c>
      <c r="M26" s="83">
        <f t="shared" si="9"/>
        <v>0</v>
      </c>
      <c r="N26" s="83">
        <f t="shared" si="9"/>
        <v>0</v>
      </c>
      <c r="O26" s="83">
        <f>SUM(C26:N26)</f>
        <v>0</v>
      </c>
      <c r="P26" s="21"/>
      <c r="Q26" s="21"/>
    </row>
    <row r="27" spans="1:17" ht="16">
      <c r="A27" s="78" t="s">
        <v>181</v>
      </c>
      <c r="B27" s="283">
        <v>0</v>
      </c>
      <c r="C27" s="84">
        <f>C26*$B$27</f>
        <v>0</v>
      </c>
      <c r="D27" s="84">
        <f t="shared" ref="D27:N27" si="10">D26*$B$27</f>
        <v>0</v>
      </c>
      <c r="E27" s="84">
        <f t="shared" si="10"/>
        <v>0</v>
      </c>
      <c r="F27" s="84">
        <f t="shared" si="10"/>
        <v>0</v>
      </c>
      <c r="G27" s="84">
        <f t="shared" si="10"/>
        <v>0</v>
      </c>
      <c r="H27" s="84">
        <f t="shared" si="10"/>
        <v>0</v>
      </c>
      <c r="I27" s="84">
        <f t="shared" si="10"/>
        <v>0</v>
      </c>
      <c r="J27" s="84">
        <f t="shared" si="10"/>
        <v>0</v>
      </c>
      <c r="K27" s="84">
        <f t="shared" si="10"/>
        <v>0</v>
      </c>
      <c r="L27" s="84">
        <f t="shared" si="10"/>
        <v>0</v>
      </c>
      <c r="M27" s="84">
        <f t="shared" si="10"/>
        <v>0</v>
      </c>
      <c r="N27" s="84">
        <f t="shared" si="10"/>
        <v>0</v>
      </c>
      <c r="O27" s="83">
        <f>SUM(C27:N27)</f>
        <v>0</v>
      </c>
      <c r="P27" s="21"/>
      <c r="Q27" s="21"/>
    </row>
    <row r="28" spans="1:17" ht="16">
      <c r="A28" s="73" t="s">
        <v>182</v>
      </c>
      <c r="B28" s="73"/>
      <c r="C28" s="83">
        <f>C26-C27</f>
        <v>0</v>
      </c>
      <c r="D28" s="83">
        <f t="shared" ref="D28:N28" si="11">D26-D27</f>
        <v>0</v>
      </c>
      <c r="E28" s="83">
        <f t="shared" si="11"/>
        <v>0</v>
      </c>
      <c r="F28" s="83">
        <f t="shared" si="11"/>
        <v>0</v>
      </c>
      <c r="G28" s="83">
        <f t="shared" si="11"/>
        <v>0</v>
      </c>
      <c r="H28" s="83">
        <f t="shared" si="11"/>
        <v>0</v>
      </c>
      <c r="I28" s="83">
        <f t="shared" si="11"/>
        <v>0</v>
      </c>
      <c r="J28" s="83">
        <f t="shared" si="11"/>
        <v>0</v>
      </c>
      <c r="K28" s="83">
        <f t="shared" si="11"/>
        <v>0</v>
      </c>
      <c r="L28" s="83">
        <f t="shared" si="11"/>
        <v>0</v>
      </c>
      <c r="M28" s="83">
        <f t="shared" si="11"/>
        <v>0</v>
      </c>
      <c r="N28" s="83">
        <f t="shared" si="11"/>
        <v>0</v>
      </c>
      <c r="O28" s="83">
        <f>SUM(C28:N28)</f>
        <v>0</v>
      </c>
      <c r="P28" s="21"/>
      <c r="Q28" s="21"/>
    </row>
    <row r="29" spans="1:17" ht="16">
      <c r="A29" s="78" t="s">
        <v>183</v>
      </c>
      <c r="B29" s="73"/>
      <c r="C29" s="282"/>
      <c r="D29" s="85">
        <f>C29</f>
        <v>0</v>
      </c>
      <c r="E29" s="85">
        <f t="shared" ref="E29:N29" si="12">D29</f>
        <v>0</v>
      </c>
      <c r="F29" s="85">
        <f t="shared" si="12"/>
        <v>0</v>
      </c>
      <c r="G29" s="85">
        <f t="shared" si="12"/>
        <v>0</v>
      </c>
      <c r="H29" s="85">
        <f t="shared" si="12"/>
        <v>0</v>
      </c>
      <c r="I29" s="85">
        <f t="shared" si="12"/>
        <v>0</v>
      </c>
      <c r="J29" s="85">
        <f t="shared" si="12"/>
        <v>0</v>
      </c>
      <c r="K29" s="85">
        <f t="shared" si="12"/>
        <v>0</v>
      </c>
      <c r="L29" s="85">
        <f t="shared" si="12"/>
        <v>0</v>
      </c>
      <c r="M29" s="85">
        <f t="shared" si="12"/>
        <v>0</v>
      </c>
      <c r="N29" s="85">
        <f t="shared" si="12"/>
        <v>0</v>
      </c>
      <c r="O29" s="83"/>
      <c r="P29" s="21"/>
      <c r="Q29" s="21"/>
    </row>
    <row r="30" spans="1:17" ht="16">
      <c r="A30" s="78" t="s">
        <v>184</v>
      </c>
      <c r="B30" s="73"/>
      <c r="C30" s="83">
        <f>IF(C29=0,0,C26/C29)</f>
        <v>0</v>
      </c>
      <c r="D30" s="83">
        <f t="shared" ref="D30:N30" si="13">IF(D29=0,0,D26/D29)</f>
        <v>0</v>
      </c>
      <c r="E30" s="83">
        <f t="shared" si="13"/>
        <v>0</v>
      </c>
      <c r="F30" s="83">
        <f t="shared" si="13"/>
        <v>0</v>
      </c>
      <c r="G30" s="83">
        <f t="shared" si="13"/>
        <v>0</v>
      </c>
      <c r="H30" s="83">
        <f t="shared" si="13"/>
        <v>0</v>
      </c>
      <c r="I30" s="83">
        <f t="shared" si="13"/>
        <v>0</v>
      </c>
      <c r="J30" s="83">
        <f t="shared" si="13"/>
        <v>0</v>
      </c>
      <c r="K30" s="83">
        <f t="shared" si="13"/>
        <v>0</v>
      </c>
      <c r="L30" s="83">
        <f t="shared" si="13"/>
        <v>0</v>
      </c>
      <c r="M30" s="83">
        <f t="shared" si="13"/>
        <v>0</v>
      </c>
      <c r="N30" s="83">
        <f t="shared" si="13"/>
        <v>0</v>
      </c>
      <c r="O30" s="83">
        <f>SUM(C30:N30)</f>
        <v>0</v>
      </c>
      <c r="P30" s="21"/>
      <c r="Q30" s="21"/>
    </row>
    <row r="31" spans="1:17" ht="16">
      <c r="A31" s="73"/>
      <c r="B31" s="73"/>
      <c r="C31" s="86"/>
      <c r="D31" s="86"/>
      <c r="E31" s="86"/>
      <c r="F31" s="86"/>
      <c r="G31" s="86"/>
      <c r="H31" s="86"/>
      <c r="I31" s="86"/>
      <c r="J31" s="86"/>
      <c r="K31" s="86"/>
      <c r="L31" s="86"/>
      <c r="M31" s="86"/>
      <c r="N31" s="86"/>
      <c r="O31" s="83"/>
      <c r="P31" s="21"/>
      <c r="Q31" s="21"/>
    </row>
    <row r="32" spans="1:17" ht="15">
      <c r="A32" s="80" t="s">
        <v>243</v>
      </c>
      <c r="B32" s="81"/>
      <c r="C32" s="79"/>
      <c r="D32" s="79"/>
      <c r="E32" s="79"/>
      <c r="F32" s="79"/>
      <c r="G32" s="79"/>
      <c r="H32" s="79"/>
      <c r="I32" s="79"/>
      <c r="J32" s="79"/>
      <c r="K32" s="79"/>
      <c r="L32" s="79"/>
      <c r="M32" s="79"/>
      <c r="N32" s="79"/>
      <c r="O32" s="73"/>
      <c r="P32" s="21"/>
      <c r="Q32" s="21"/>
    </row>
    <row r="33" spans="1:17" ht="16">
      <c r="A33" s="78" t="s">
        <v>178</v>
      </c>
      <c r="B33" s="283">
        <v>0</v>
      </c>
      <c r="C33" s="82"/>
      <c r="D33" s="82"/>
      <c r="E33" s="82" t="s">
        <v>179</v>
      </c>
      <c r="F33" s="82"/>
      <c r="G33" s="82"/>
      <c r="H33" s="82"/>
      <c r="I33" s="82"/>
      <c r="J33" s="82"/>
      <c r="K33" s="82"/>
      <c r="L33" s="82"/>
      <c r="M33" s="82"/>
      <c r="N33" s="82"/>
      <c r="O33" s="83"/>
      <c r="P33" s="21"/>
      <c r="Q33" s="21"/>
    </row>
    <row r="34" spans="1:17" ht="16">
      <c r="A34" s="73" t="s">
        <v>180</v>
      </c>
      <c r="B34" s="73"/>
      <c r="C34" s="83">
        <f>$O$4*$B33*C5</f>
        <v>0</v>
      </c>
      <c r="D34" s="83">
        <f t="shared" ref="D34:N34" si="14">$O$4*$B33*D5</f>
        <v>0</v>
      </c>
      <c r="E34" s="83">
        <f t="shared" si="14"/>
        <v>0</v>
      </c>
      <c r="F34" s="83">
        <f t="shared" si="14"/>
        <v>0</v>
      </c>
      <c r="G34" s="83">
        <f t="shared" si="14"/>
        <v>0</v>
      </c>
      <c r="H34" s="83">
        <f t="shared" si="14"/>
        <v>0</v>
      </c>
      <c r="I34" s="83">
        <f t="shared" si="14"/>
        <v>0</v>
      </c>
      <c r="J34" s="83">
        <f t="shared" si="14"/>
        <v>0</v>
      </c>
      <c r="K34" s="83">
        <f t="shared" si="14"/>
        <v>0</v>
      </c>
      <c r="L34" s="83">
        <f t="shared" si="14"/>
        <v>0</v>
      </c>
      <c r="M34" s="83">
        <f t="shared" si="14"/>
        <v>0</v>
      </c>
      <c r="N34" s="83">
        <f t="shared" si="14"/>
        <v>0</v>
      </c>
      <c r="O34" s="83">
        <f>SUM(C34:N34)</f>
        <v>0</v>
      </c>
      <c r="P34" s="21"/>
      <c r="Q34" s="21"/>
    </row>
    <row r="35" spans="1:17" ht="16">
      <c r="A35" s="78" t="s">
        <v>181</v>
      </c>
      <c r="B35" s="283">
        <v>0</v>
      </c>
      <c r="C35" s="84">
        <f>C34*$B$35</f>
        <v>0</v>
      </c>
      <c r="D35" s="84">
        <f t="shared" ref="D35:N35" si="15">D34*$B$35</f>
        <v>0</v>
      </c>
      <c r="E35" s="84">
        <f t="shared" si="15"/>
        <v>0</v>
      </c>
      <c r="F35" s="84">
        <f t="shared" si="15"/>
        <v>0</v>
      </c>
      <c r="G35" s="84">
        <f t="shared" si="15"/>
        <v>0</v>
      </c>
      <c r="H35" s="84">
        <f t="shared" si="15"/>
        <v>0</v>
      </c>
      <c r="I35" s="84">
        <f t="shared" si="15"/>
        <v>0</v>
      </c>
      <c r="J35" s="84">
        <f t="shared" si="15"/>
        <v>0</v>
      </c>
      <c r="K35" s="84">
        <f t="shared" si="15"/>
        <v>0</v>
      </c>
      <c r="L35" s="84">
        <f t="shared" si="15"/>
        <v>0</v>
      </c>
      <c r="M35" s="84">
        <f t="shared" si="15"/>
        <v>0</v>
      </c>
      <c r="N35" s="84">
        <f t="shared" si="15"/>
        <v>0</v>
      </c>
      <c r="O35" s="83">
        <f>SUM(C35:N35)</f>
        <v>0</v>
      </c>
      <c r="P35" s="21"/>
      <c r="Q35" s="21"/>
    </row>
    <row r="36" spans="1:17" ht="16">
      <c r="A36" s="73" t="s">
        <v>182</v>
      </c>
      <c r="B36" s="73"/>
      <c r="C36" s="83">
        <f>C34-C35</f>
        <v>0</v>
      </c>
      <c r="D36" s="83">
        <f t="shared" ref="D36:N36" si="16">D34-D35</f>
        <v>0</v>
      </c>
      <c r="E36" s="83">
        <f t="shared" si="16"/>
        <v>0</v>
      </c>
      <c r="F36" s="83">
        <f t="shared" si="16"/>
        <v>0</v>
      </c>
      <c r="G36" s="83">
        <f t="shared" si="16"/>
        <v>0</v>
      </c>
      <c r="H36" s="83">
        <f t="shared" si="16"/>
        <v>0</v>
      </c>
      <c r="I36" s="83">
        <f t="shared" si="16"/>
        <v>0</v>
      </c>
      <c r="J36" s="83">
        <f t="shared" si="16"/>
        <v>0</v>
      </c>
      <c r="K36" s="83">
        <f t="shared" si="16"/>
        <v>0</v>
      </c>
      <c r="L36" s="83">
        <f t="shared" si="16"/>
        <v>0</v>
      </c>
      <c r="M36" s="83">
        <f t="shared" si="16"/>
        <v>0</v>
      </c>
      <c r="N36" s="83">
        <f t="shared" si="16"/>
        <v>0</v>
      </c>
      <c r="O36" s="83">
        <f>SUM(C36:N36)</f>
        <v>0</v>
      </c>
      <c r="P36" s="21"/>
      <c r="Q36" s="21"/>
    </row>
    <row r="37" spans="1:17" ht="16">
      <c r="A37" s="78" t="s">
        <v>183</v>
      </c>
      <c r="B37" s="73"/>
      <c r="C37" s="282"/>
      <c r="D37" s="85">
        <f>C37</f>
        <v>0</v>
      </c>
      <c r="E37" s="85">
        <f t="shared" ref="E37:N37" si="17">D37</f>
        <v>0</v>
      </c>
      <c r="F37" s="85">
        <f t="shared" si="17"/>
        <v>0</v>
      </c>
      <c r="G37" s="85">
        <f t="shared" si="17"/>
        <v>0</v>
      </c>
      <c r="H37" s="85">
        <f t="shared" si="17"/>
        <v>0</v>
      </c>
      <c r="I37" s="85">
        <f t="shared" si="17"/>
        <v>0</v>
      </c>
      <c r="J37" s="85">
        <f t="shared" si="17"/>
        <v>0</v>
      </c>
      <c r="K37" s="85">
        <f t="shared" si="17"/>
        <v>0</v>
      </c>
      <c r="L37" s="85">
        <f t="shared" si="17"/>
        <v>0</v>
      </c>
      <c r="M37" s="85">
        <f t="shared" si="17"/>
        <v>0</v>
      </c>
      <c r="N37" s="85">
        <f t="shared" si="17"/>
        <v>0</v>
      </c>
      <c r="O37" s="83"/>
      <c r="P37" s="21"/>
      <c r="Q37" s="21"/>
    </row>
    <row r="38" spans="1:17" ht="16">
      <c r="A38" s="78" t="s">
        <v>184</v>
      </c>
      <c r="B38" s="73"/>
      <c r="C38" s="83">
        <f>IF(C37=0,0,C34/C37)</f>
        <v>0</v>
      </c>
      <c r="D38" s="83">
        <f t="shared" ref="D38:N38" si="18">IF(D37=0,0,D34/D37)</f>
        <v>0</v>
      </c>
      <c r="E38" s="83">
        <f t="shared" si="18"/>
        <v>0</v>
      </c>
      <c r="F38" s="83">
        <f t="shared" si="18"/>
        <v>0</v>
      </c>
      <c r="G38" s="83">
        <f t="shared" si="18"/>
        <v>0</v>
      </c>
      <c r="H38" s="83">
        <f t="shared" si="18"/>
        <v>0</v>
      </c>
      <c r="I38" s="83">
        <f t="shared" si="18"/>
        <v>0</v>
      </c>
      <c r="J38" s="83">
        <f t="shared" si="18"/>
        <v>0</v>
      </c>
      <c r="K38" s="83">
        <f t="shared" si="18"/>
        <v>0</v>
      </c>
      <c r="L38" s="83">
        <f t="shared" si="18"/>
        <v>0</v>
      </c>
      <c r="M38" s="83">
        <f t="shared" si="18"/>
        <v>0</v>
      </c>
      <c r="N38" s="83">
        <f t="shared" si="18"/>
        <v>0</v>
      </c>
      <c r="O38" s="83">
        <f>SUM(C38:N38)</f>
        <v>0</v>
      </c>
      <c r="P38" s="21"/>
      <c r="Q38" s="21"/>
    </row>
    <row r="39" spans="1:17" ht="16">
      <c r="A39" s="78"/>
      <c r="B39" s="73"/>
      <c r="C39" s="86"/>
      <c r="D39" s="86"/>
      <c r="E39" s="86"/>
      <c r="F39" s="86"/>
      <c r="G39" s="86"/>
      <c r="H39" s="86"/>
      <c r="I39" s="86"/>
      <c r="J39" s="86"/>
      <c r="K39" s="86"/>
      <c r="L39" s="86"/>
      <c r="M39" s="86"/>
      <c r="N39" s="86"/>
      <c r="O39" s="83"/>
      <c r="P39" s="21"/>
      <c r="Q39" s="21"/>
    </row>
    <row r="40" spans="1:17" ht="15">
      <c r="A40" s="80" t="s">
        <v>243</v>
      </c>
      <c r="B40" s="81"/>
      <c r="C40" s="79"/>
      <c r="D40" s="79"/>
      <c r="E40" s="79"/>
      <c r="F40" s="79"/>
      <c r="G40" s="79"/>
      <c r="H40" s="79"/>
      <c r="I40" s="79"/>
      <c r="J40" s="79"/>
      <c r="K40" s="79"/>
      <c r="L40" s="79"/>
      <c r="M40" s="79"/>
      <c r="N40" s="79"/>
      <c r="O40" s="73"/>
      <c r="P40" s="21"/>
      <c r="Q40" s="21"/>
    </row>
    <row r="41" spans="1:17" ht="16">
      <c r="A41" s="78" t="s">
        <v>178</v>
      </c>
      <c r="B41" s="283">
        <v>0</v>
      </c>
      <c r="C41" s="82"/>
      <c r="D41" s="82"/>
      <c r="E41" s="82" t="s">
        <v>179</v>
      </c>
      <c r="F41" s="82"/>
      <c r="G41" s="82"/>
      <c r="H41" s="82"/>
      <c r="I41" s="82"/>
      <c r="J41" s="82"/>
      <c r="K41" s="82"/>
      <c r="L41" s="82"/>
      <c r="M41" s="82"/>
      <c r="N41" s="82"/>
      <c r="O41" s="83"/>
      <c r="P41" s="21"/>
      <c r="Q41" s="21"/>
    </row>
    <row r="42" spans="1:17" ht="16">
      <c r="A42" s="73" t="s">
        <v>180</v>
      </c>
      <c r="B42" s="73"/>
      <c r="C42" s="83">
        <f>$O$4*$B41*C5</f>
        <v>0</v>
      </c>
      <c r="D42" s="83">
        <f t="shared" ref="D42:N42" si="19">$O$4*$B41*D5</f>
        <v>0</v>
      </c>
      <c r="E42" s="83">
        <f t="shared" si="19"/>
        <v>0</v>
      </c>
      <c r="F42" s="83">
        <f t="shared" si="19"/>
        <v>0</v>
      </c>
      <c r="G42" s="83">
        <f t="shared" si="19"/>
        <v>0</v>
      </c>
      <c r="H42" s="83">
        <f t="shared" si="19"/>
        <v>0</v>
      </c>
      <c r="I42" s="83">
        <f t="shared" si="19"/>
        <v>0</v>
      </c>
      <c r="J42" s="83">
        <f t="shared" si="19"/>
        <v>0</v>
      </c>
      <c r="K42" s="83">
        <f t="shared" si="19"/>
        <v>0</v>
      </c>
      <c r="L42" s="83">
        <f t="shared" si="19"/>
        <v>0</v>
      </c>
      <c r="M42" s="83">
        <f t="shared" si="19"/>
        <v>0</v>
      </c>
      <c r="N42" s="83">
        <f t="shared" si="19"/>
        <v>0</v>
      </c>
      <c r="O42" s="83">
        <f>SUM(C42:N42)</f>
        <v>0</v>
      </c>
      <c r="P42" s="21"/>
      <c r="Q42" s="21"/>
    </row>
    <row r="43" spans="1:17" ht="16">
      <c r="A43" s="78" t="s">
        <v>181</v>
      </c>
      <c r="B43" s="283">
        <v>0</v>
      </c>
      <c r="C43" s="84">
        <f>C42*$B$43</f>
        <v>0</v>
      </c>
      <c r="D43" s="84">
        <f t="shared" ref="D43:N43" si="20">D42*$B$43</f>
        <v>0</v>
      </c>
      <c r="E43" s="84">
        <f t="shared" si="20"/>
        <v>0</v>
      </c>
      <c r="F43" s="84">
        <f t="shared" si="20"/>
        <v>0</v>
      </c>
      <c r="G43" s="84">
        <f t="shared" si="20"/>
        <v>0</v>
      </c>
      <c r="H43" s="84">
        <f t="shared" si="20"/>
        <v>0</v>
      </c>
      <c r="I43" s="84">
        <f t="shared" si="20"/>
        <v>0</v>
      </c>
      <c r="J43" s="84">
        <f t="shared" si="20"/>
        <v>0</v>
      </c>
      <c r="K43" s="84">
        <f t="shared" si="20"/>
        <v>0</v>
      </c>
      <c r="L43" s="84">
        <f t="shared" si="20"/>
        <v>0</v>
      </c>
      <c r="M43" s="84">
        <f t="shared" si="20"/>
        <v>0</v>
      </c>
      <c r="N43" s="84">
        <f t="shared" si="20"/>
        <v>0</v>
      </c>
      <c r="O43" s="83">
        <f>SUM(C43:N43)</f>
        <v>0</v>
      </c>
      <c r="P43" s="21"/>
      <c r="Q43" s="21"/>
    </row>
    <row r="44" spans="1:17" ht="16">
      <c r="A44" s="73" t="s">
        <v>182</v>
      </c>
      <c r="B44" s="73"/>
      <c r="C44" s="83">
        <f>C42-C43</f>
        <v>0</v>
      </c>
      <c r="D44" s="83">
        <f t="shared" ref="D44:N44" si="21">D42-D43</f>
        <v>0</v>
      </c>
      <c r="E44" s="83">
        <f t="shared" si="21"/>
        <v>0</v>
      </c>
      <c r="F44" s="83">
        <f t="shared" si="21"/>
        <v>0</v>
      </c>
      <c r="G44" s="83">
        <f t="shared" si="21"/>
        <v>0</v>
      </c>
      <c r="H44" s="83">
        <f t="shared" si="21"/>
        <v>0</v>
      </c>
      <c r="I44" s="83">
        <f t="shared" si="21"/>
        <v>0</v>
      </c>
      <c r="J44" s="83">
        <f t="shared" si="21"/>
        <v>0</v>
      </c>
      <c r="K44" s="83">
        <f t="shared" si="21"/>
        <v>0</v>
      </c>
      <c r="L44" s="83">
        <f t="shared" si="21"/>
        <v>0</v>
      </c>
      <c r="M44" s="83">
        <f t="shared" si="21"/>
        <v>0</v>
      </c>
      <c r="N44" s="83">
        <f t="shared" si="21"/>
        <v>0</v>
      </c>
      <c r="O44" s="83">
        <f>SUM(C44:N44)</f>
        <v>0</v>
      </c>
      <c r="P44" s="21"/>
      <c r="Q44" s="21"/>
    </row>
    <row r="45" spans="1:17" ht="16">
      <c r="A45" s="78" t="s">
        <v>183</v>
      </c>
      <c r="B45" s="73"/>
      <c r="C45" s="282"/>
      <c r="D45" s="85">
        <f>C45</f>
        <v>0</v>
      </c>
      <c r="E45" s="85">
        <f t="shared" ref="E45:N45" si="22">D45</f>
        <v>0</v>
      </c>
      <c r="F45" s="85">
        <f t="shared" si="22"/>
        <v>0</v>
      </c>
      <c r="G45" s="85">
        <f t="shared" si="22"/>
        <v>0</v>
      </c>
      <c r="H45" s="85">
        <f t="shared" si="22"/>
        <v>0</v>
      </c>
      <c r="I45" s="85">
        <f t="shared" si="22"/>
        <v>0</v>
      </c>
      <c r="J45" s="85">
        <f t="shared" si="22"/>
        <v>0</v>
      </c>
      <c r="K45" s="85">
        <f t="shared" si="22"/>
        <v>0</v>
      </c>
      <c r="L45" s="85">
        <f t="shared" si="22"/>
        <v>0</v>
      </c>
      <c r="M45" s="85">
        <f t="shared" si="22"/>
        <v>0</v>
      </c>
      <c r="N45" s="85">
        <f t="shared" si="22"/>
        <v>0</v>
      </c>
      <c r="O45" s="83"/>
      <c r="P45" s="21"/>
      <c r="Q45" s="21"/>
    </row>
    <row r="46" spans="1:17" ht="16">
      <c r="A46" s="78" t="s">
        <v>184</v>
      </c>
      <c r="B46" s="73"/>
      <c r="C46" s="83">
        <f>IF(C45=0,0,C42/C45)</f>
        <v>0</v>
      </c>
      <c r="D46" s="83">
        <f t="shared" ref="D46:N46" si="23">IF(D45=0,0,D42/D45)</f>
        <v>0</v>
      </c>
      <c r="E46" s="83">
        <f t="shared" si="23"/>
        <v>0</v>
      </c>
      <c r="F46" s="83">
        <f t="shared" si="23"/>
        <v>0</v>
      </c>
      <c r="G46" s="83">
        <f t="shared" si="23"/>
        <v>0</v>
      </c>
      <c r="H46" s="83">
        <f t="shared" si="23"/>
        <v>0</v>
      </c>
      <c r="I46" s="83">
        <f t="shared" si="23"/>
        <v>0</v>
      </c>
      <c r="J46" s="83">
        <f t="shared" si="23"/>
        <v>0</v>
      </c>
      <c r="K46" s="83">
        <f t="shared" si="23"/>
        <v>0</v>
      </c>
      <c r="L46" s="83">
        <f t="shared" si="23"/>
        <v>0</v>
      </c>
      <c r="M46" s="83">
        <f t="shared" si="23"/>
        <v>0</v>
      </c>
      <c r="N46" s="83">
        <f t="shared" si="23"/>
        <v>0</v>
      </c>
      <c r="O46" s="83">
        <f>SUM(C46:N46)</f>
        <v>0</v>
      </c>
      <c r="P46" s="21"/>
      <c r="Q46" s="21"/>
    </row>
    <row r="47" spans="1:17" ht="16">
      <c r="A47" s="78"/>
      <c r="B47" s="73"/>
      <c r="C47" s="86"/>
      <c r="D47" s="86"/>
      <c r="E47" s="86"/>
      <c r="F47" s="86"/>
      <c r="G47" s="86"/>
      <c r="H47" s="86"/>
      <c r="I47" s="86"/>
      <c r="J47" s="86"/>
      <c r="K47" s="86"/>
      <c r="L47" s="86"/>
      <c r="M47" s="86"/>
      <c r="N47" s="86"/>
      <c r="O47" s="83"/>
      <c r="P47" s="21"/>
      <c r="Q47" s="21"/>
    </row>
    <row r="48" spans="1:17" ht="15">
      <c r="A48" s="80" t="s">
        <v>250</v>
      </c>
      <c r="B48" s="81"/>
      <c r="C48" s="79"/>
      <c r="D48" s="79"/>
      <c r="E48" s="79"/>
      <c r="F48" s="79"/>
      <c r="G48" s="79"/>
      <c r="H48" s="79"/>
      <c r="I48" s="79"/>
      <c r="J48" s="79"/>
      <c r="K48" s="79"/>
      <c r="L48" s="79"/>
      <c r="M48" s="79"/>
      <c r="N48" s="79"/>
      <c r="O48" s="73"/>
      <c r="P48" s="21"/>
      <c r="Q48" s="21"/>
    </row>
    <row r="49" spans="1:17" ht="16">
      <c r="A49" s="78" t="s">
        <v>178</v>
      </c>
      <c r="B49" s="283">
        <v>0</v>
      </c>
      <c r="C49" s="82"/>
      <c r="D49" s="82"/>
      <c r="E49" s="82" t="s">
        <v>179</v>
      </c>
      <c r="F49" s="82"/>
      <c r="G49" s="82"/>
      <c r="H49" s="82"/>
      <c r="I49" s="82"/>
      <c r="J49" s="82"/>
      <c r="K49" s="82"/>
      <c r="L49" s="82"/>
      <c r="M49" s="82"/>
      <c r="N49" s="82"/>
      <c r="O49" s="83"/>
      <c r="P49" s="21"/>
      <c r="Q49" s="21"/>
    </row>
    <row r="50" spans="1:17" ht="16">
      <c r="A50" s="73" t="s">
        <v>180</v>
      </c>
      <c r="B50" s="73"/>
      <c r="C50" s="83">
        <f>$O$4*$B$49*C5</f>
        <v>0</v>
      </c>
      <c r="D50" s="83">
        <f t="shared" ref="D50:N50" si="24">$O$4*$B$49*D5</f>
        <v>0</v>
      </c>
      <c r="E50" s="83">
        <f t="shared" si="24"/>
        <v>0</v>
      </c>
      <c r="F50" s="83">
        <f t="shared" si="24"/>
        <v>0</v>
      </c>
      <c r="G50" s="83">
        <f t="shared" si="24"/>
        <v>0</v>
      </c>
      <c r="H50" s="83">
        <f t="shared" si="24"/>
        <v>0</v>
      </c>
      <c r="I50" s="83">
        <f t="shared" si="24"/>
        <v>0</v>
      </c>
      <c r="J50" s="83">
        <f t="shared" si="24"/>
        <v>0</v>
      </c>
      <c r="K50" s="83">
        <f t="shared" si="24"/>
        <v>0</v>
      </c>
      <c r="L50" s="83">
        <f t="shared" si="24"/>
        <v>0</v>
      </c>
      <c r="M50" s="83">
        <f t="shared" si="24"/>
        <v>0</v>
      </c>
      <c r="N50" s="83">
        <f t="shared" si="24"/>
        <v>0</v>
      </c>
      <c r="O50" s="83">
        <f>SUM(C50:N50)</f>
        <v>0</v>
      </c>
      <c r="P50" s="21"/>
      <c r="Q50" s="21"/>
    </row>
    <row r="51" spans="1:17" ht="16">
      <c r="A51" s="78" t="s">
        <v>181</v>
      </c>
      <c r="B51" s="283">
        <v>0</v>
      </c>
      <c r="C51" s="84">
        <f>C50*$B$51</f>
        <v>0</v>
      </c>
      <c r="D51" s="84">
        <f t="shared" ref="D51:N51" si="25">D50*$B$51</f>
        <v>0</v>
      </c>
      <c r="E51" s="84">
        <f t="shared" si="25"/>
        <v>0</v>
      </c>
      <c r="F51" s="84">
        <f t="shared" si="25"/>
        <v>0</v>
      </c>
      <c r="G51" s="84">
        <f t="shared" si="25"/>
        <v>0</v>
      </c>
      <c r="H51" s="84">
        <f t="shared" si="25"/>
        <v>0</v>
      </c>
      <c r="I51" s="84">
        <f t="shared" si="25"/>
        <v>0</v>
      </c>
      <c r="J51" s="84">
        <f t="shared" si="25"/>
        <v>0</v>
      </c>
      <c r="K51" s="84">
        <f t="shared" si="25"/>
        <v>0</v>
      </c>
      <c r="L51" s="84">
        <f t="shared" si="25"/>
        <v>0</v>
      </c>
      <c r="M51" s="84">
        <f t="shared" si="25"/>
        <v>0</v>
      </c>
      <c r="N51" s="84">
        <f t="shared" si="25"/>
        <v>0</v>
      </c>
      <c r="O51" s="83">
        <f>SUM(C51:N51)</f>
        <v>0</v>
      </c>
      <c r="P51" s="21"/>
      <c r="Q51" s="21"/>
    </row>
    <row r="52" spans="1:17" ht="16">
      <c r="A52" s="73" t="s">
        <v>182</v>
      </c>
      <c r="B52" s="73"/>
      <c r="C52" s="83">
        <f>C50-C51</f>
        <v>0</v>
      </c>
      <c r="D52" s="83">
        <f t="shared" ref="D52:N52" si="26">D50-D51</f>
        <v>0</v>
      </c>
      <c r="E52" s="83">
        <f t="shared" si="26"/>
        <v>0</v>
      </c>
      <c r="F52" s="83">
        <f t="shared" si="26"/>
        <v>0</v>
      </c>
      <c r="G52" s="83">
        <f t="shared" si="26"/>
        <v>0</v>
      </c>
      <c r="H52" s="83">
        <f t="shared" si="26"/>
        <v>0</v>
      </c>
      <c r="I52" s="83">
        <f t="shared" si="26"/>
        <v>0</v>
      </c>
      <c r="J52" s="83">
        <f t="shared" si="26"/>
        <v>0</v>
      </c>
      <c r="K52" s="83">
        <f t="shared" si="26"/>
        <v>0</v>
      </c>
      <c r="L52" s="83">
        <f t="shared" si="26"/>
        <v>0</v>
      </c>
      <c r="M52" s="83">
        <f t="shared" si="26"/>
        <v>0</v>
      </c>
      <c r="N52" s="83">
        <f t="shared" si="26"/>
        <v>0</v>
      </c>
      <c r="O52" s="83">
        <f>SUM(C52:N52)</f>
        <v>0</v>
      </c>
      <c r="P52" s="21"/>
      <c r="Q52" s="21"/>
    </row>
    <row r="53" spans="1:17" ht="16">
      <c r="A53" s="78" t="s">
        <v>183</v>
      </c>
      <c r="B53" s="73"/>
      <c r="C53" s="282"/>
      <c r="D53" s="85">
        <f>C53</f>
        <v>0</v>
      </c>
      <c r="E53" s="85">
        <f t="shared" ref="E53:N53" si="27">D53</f>
        <v>0</v>
      </c>
      <c r="F53" s="85">
        <f t="shared" si="27"/>
        <v>0</v>
      </c>
      <c r="G53" s="85">
        <f t="shared" si="27"/>
        <v>0</v>
      </c>
      <c r="H53" s="85">
        <f t="shared" si="27"/>
        <v>0</v>
      </c>
      <c r="I53" s="85">
        <f t="shared" si="27"/>
        <v>0</v>
      </c>
      <c r="J53" s="85">
        <f t="shared" si="27"/>
        <v>0</v>
      </c>
      <c r="K53" s="85">
        <f t="shared" si="27"/>
        <v>0</v>
      </c>
      <c r="L53" s="85">
        <f t="shared" si="27"/>
        <v>0</v>
      </c>
      <c r="M53" s="85">
        <f t="shared" si="27"/>
        <v>0</v>
      </c>
      <c r="N53" s="85">
        <f t="shared" si="27"/>
        <v>0</v>
      </c>
      <c r="O53" s="83"/>
      <c r="P53" s="21"/>
      <c r="Q53" s="21"/>
    </row>
    <row r="54" spans="1:17" ht="16">
      <c r="A54" s="78" t="s">
        <v>184</v>
      </c>
      <c r="B54" s="73"/>
      <c r="C54" s="83">
        <f>IF(C53=0,0,C50/C53)</f>
        <v>0</v>
      </c>
      <c r="D54" s="83">
        <f t="shared" ref="D54:N54" si="28">IF(D53=0,0,D50/D53)</f>
        <v>0</v>
      </c>
      <c r="E54" s="83">
        <f t="shared" si="28"/>
        <v>0</v>
      </c>
      <c r="F54" s="83">
        <f t="shared" si="28"/>
        <v>0</v>
      </c>
      <c r="G54" s="83">
        <f t="shared" si="28"/>
        <v>0</v>
      </c>
      <c r="H54" s="83">
        <f t="shared" si="28"/>
        <v>0</v>
      </c>
      <c r="I54" s="83">
        <f t="shared" si="28"/>
        <v>0</v>
      </c>
      <c r="J54" s="83">
        <f t="shared" si="28"/>
        <v>0</v>
      </c>
      <c r="K54" s="83">
        <f t="shared" si="28"/>
        <v>0</v>
      </c>
      <c r="L54" s="83">
        <f t="shared" si="28"/>
        <v>0</v>
      </c>
      <c r="M54" s="83">
        <f t="shared" si="28"/>
        <v>0</v>
      </c>
      <c r="N54" s="83">
        <f t="shared" si="28"/>
        <v>0</v>
      </c>
      <c r="O54" s="83">
        <f>SUM(C54:N54)</f>
        <v>0</v>
      </c>
      <c r="P54" s="21"/>
      <c r="Q54" s="21"/>
    </row>
    <row r="55" spans="1:17" ht="16">
      <c r="A55" s="78"/>
      <c r="B55" s="73"/>
      <c r="C55" s="86"/>
      <c r="D55" s="86"/>
      <c r="E55" s="86"/>
      <c r="F55" s="86"/>
      <c r="G55" s="86"/>
      <c r="H55" s="86"/>
      <c r="I55" s="86"/>
      <c r="J55" s="86"/>
      <c r="K55" s="86"/>
      <c r="L55" s="86"/>
      <c r="M55" s="86"/>
      <c r="N55" s="86"/>
      <c r="O55" s="83"/>
      <c r="P55" s="21"/>
      <c r="Q55" s="21"/>
    </row>
    <row r="56" spans="1:17" ht="15">
      <c r="A56" s="80" t="s">
        <v>250</v>
      </c>
      <c r="B56" s="81"/>
      <c r="C56" s="79"/>
      <c r="D56" s="79"/>
      <c r="E56" s="79"/>
      <c r="F56" s="79"/>
      <c r="G56" s="79"/>
      <c r="H56" s="79"/>
      <c r="I56" s="79"/>
      <c r="J56" s="79"/>
      <c r="K56" s="79"/>
      <c r="L56" s="79"/>
      <c r="M56" s="79"/>
      <c r="N56" s="79"/>
      <c r="O56" s="73"/>
      <c r="P56" s="21"/>
      <c r="Q56" s="21"/>
    </row>
    <row r="57" spans="1:17" ht="16">
      <c r="A57" s="78" t="s">
        <v>178</v>
      </c>
      <c r="B57" s="283">
        <v>0</v>
      </c>
      <c r="C57" s="82"/>
      <c r="D57" s="82"/>
      <c r="E57" s="82" t="s">
        <v>179</v>
      </c>
      <c r="F57" s="82"/>
      <c r="G57" s="82"/>
      <c r="H57" s="82"/>
      <c r="I57" s="82"/>
      <c r="J57" s="82"/>
      <c r="K57" s="82"/>
      <c r="L57" s="82"/>
      <c r="M57" s="82"/>
      <c r="N57" s="82"/>
      <c r="O57" s="83"/>
      <c r="P57" s="21"/>
      <c r="Q57" s="21"/>
    </row>
    <row r="58" spans="1:17" ht="16">
      <c r="A58" s="73" t="s">
        <v>180</v>
      </c>
      <c r="B58" s="73"/>
      <c r="C58" s="83">
        <f>$O$4*$B$57*C5</f>
        <v>0</v>
      </c>
      <c r="D58" s="83">
        <f t="shared" ref="D58:N58" si="29">$O$4*$B$57*D5</f>
        <v>0</v>
      </c>
      <c r="E58" s="83">
        <f t="shared" si="29"/>
        <v>0</v>
      </c>
      <c r="F58" s="83">
        <f t="shared" si="29"/>
        <v>0</v>
      </c>
      <c r="G58" s="83">
        <f t="shared" si="29"/>
        <v>0</v>
      </c>
      <c r="H58" s="83">
        <f t="shared" si="29"/>
        <v>0</v>
      </c>
      <c r="I58" s="83">
        <f t="shared" si="29"/>
        <v>0</v>
      </c>
      <c r="J58" s="83">
        <f t="shared" si="29"/>
        <v>0</v>
      </c>
      <c r="K58" s="83">
        <f t="shared" si="29"/>
        <v>0</v>
      </c>
      <c r="L58" s="83">
        <f t="shared" si="29"/>
        <v>0</v>
      </c>
      <c r="M58" s="83">
        <f t="shared" si="29"/>
        <v>0</v>
      </c>
      <c r="N58" s="83">
        <f t="shared" si="29"/>
        <v>0</v>
      </c>
      <c r="O58" s="83">
        <f>SUM(C58:N58)</f>
        <v>0</v>
      </c>
      <c r="P58" s="21"/>
      <c r="Q58" s="21"/>
    </row>
    <row r="59" spans="1:17" ht="16">
      <c r="A59" s="78" t="s">
        <v>181</v>
      </c>
      <c r="B59" s="283">
        <v>0</v>
      </c>
      <c r="C59" s="84">
        <f>C58*$B$59</f>
        <v>0</v>
      </c>
      <c r="D59" s="84">
        <f t="shared" ref="D59:N59" si="30">D58*$B$59</f>
        <v>0</v>
      </c>
      <c r="E59" s="84">
        <f t="shared" si="30"/>
        <v>0</v>
      </c>
      <c r="F59" s="84">
        <f t="shared" si="30"/>
        <v>0</v>
      </c>
      <c r="G59" s="84">
        <f t="shared" si="30"/>
        <v>0</v>
      </c>
      <c r="H59" s="84">
        <f t="shared" si="30"/>
        <v>0</v>
      </c>
      <c r="I59" s="84">
        <f t="shared" si="30"/>
        <v>0</v>
      </c>
      <c r="J59" s="84">
        <f t="shared" si="30"/>
        <v>0</v>
      </c>
      <c r="K59" s="84">
        <f t="shared" si="30"/>
        <v>0</v>
      </c>
      <c r="L59" s="84">
        <f t="shared" si="30"/>
        <v>0</v>
      </c>
      <c r="M59" s="84">
        <f t="shared" si="30"/>
        <v>0</v>
      </c>
      <c r="N59" s="84">
        <f t="shared" si="30"/>
        <v>0</v>
      </c>
      <c r="O59" s="83">
        <f>SUM(C59:N59)</f>
        <v>0</v>
      </c>
      <c r="P59" s="21"/>
      <c r="Q59" s="21"/>
    </row>
    <row r="60" spans="1:17" ht="16">
      <c r="A60" s="73" t="s">
        <v>182</v>
      </c>
      <c r="B60" s="73"/>
      <c r="C60" s="83">
        <f>C58-C59</f>
        <v>0</v>
      </c>
      <c r="D60" s="83">
        <f t="shared" ref="D60:N60" si="31">D58-D59</f>
        <v>0</v>
      </c>
      <c r="E60" s="83">
        <f t="shared" si="31"/>
        <v>0</v>
      </c>
      <c r="F60" s="83">
        <f t="shared" si="31"/>
        <v>0</v>
      </c>
      <c r="G60" s="83">
        <f t="shared" si="31"/>
        <v>0</v>
      </c>
      <c r="H60" s="83">
        <f t="shared" si="31"/>
        <v>0</v>
      </c>
      <c r="I60" s="83">
        <f t="shared" si="31"/>
        <v>0</v>
      </c>
      <c r="J60" s="83">
        <f t="shared" si="31"/>
        <v>0</v>
      </c>
      <c r="K60" s="83">
        <f t="shared" si="31"/>
        <v>0</v>
      </c>
      <c r="L60" s="83">
        <f t="shared" si="31"/>
        <v>0</v>
      </c>
      <c r="M60" s="83">
        <f t="shared" si="31"/>
        <v>0</v>
      </c>
      <c r="N60" s="83">
        <f t="shared" si="31"/>
        <v>0</v>
      </c>
      <c r="O60" s="83">
        <f>SUM(C60:N60)</f>
        <v>0</v>
      </c>
      <c r="P60" s="21"/>
      <c r="Q60" s="21"/>
    </row>
    <row r="61" spans="1:17" ht="16">
      <c r="A61" s="78" t="s">
        <v>183</v>
      </c>
      <c r="B61" s="73"/>
      <c r="C61" s="282"/>
      <c r="D61" s="85">
        <f>C61</f>
        <v>0</v>
      </c>
      <c r="E61" s="85">
        <f t="shared" ref="E61:N61" si="32">D61</f>
        <v>0</v>
      </c>
      <c r="F61" s="85">
        <f t="shared" si="32"/>
        <v>0</v>
      </c>
      <c r="G61" s="85">
        <f t="shared" si="32"/>
        <v>0</v>
      </c>
      <c r="H61" s="85">
        <f t="shared" si="32"/>
        <v>0</v>
      </c>
      <c r="I61" s="85">
        <f t="shared" si="32"/>
        <v>0</v>
      </c>
      <c r="J61" s="85">
        <f t="shared" si="32"/>
        <v>0</v>
      </c>
      <c r="K61" s="85">
        <f t="shared" si="32"/>
        <v>0</v>
      </c>
      <c r="L61" s="85">
        <f t="shared" si="32"/>
        <v>0</v>
      </c>
      <c r="M61" s="85">
        <f t="shared" si="32"/>
        <v>0</v>
      </c>
      <c r="N61" s="85">
        <f t="shared" si="32"/>
        <v>0</v>
      </c>
      <c r="O61" s="83"/>
      <c r="P61" s="21"/>
      <c r="Q61" s="21"/>
    </row>
    <row r="62" spans="1:17" ht="16">
      <c r="A62" s="78" t="s">
        <v>184</v>
      </c>
      <c r="B62" s="73"/>
      <c r="C62" s="83">
        <f>IF(C61=0,0,C58/C61)</f>
        <v>0</v>
      </c>
      <c r="D62" s="83">
        <f t="shared" ref="D62:N62" si="33">IF(D61=0,0,D58/D61)</f>
        <v>0</v>
      </c>
      <c r="E62" s="83">
        <f t="shared" si="33"/>
        <v>0</v>
      </c>
      <c r="F62" s="83">
        <f t="shared" si="33"/>
        <v>0</v>
      </c>
      <c r="G62" s="83">
        <f t="shared" si="33"/>
        <v>0</v>
      </c>
      <c r="H62" s="83">
        <f t="shared" si="33"/>
        <v>0</v>
      </c>
      <c r="I62" s="83">
        <f t="shared" si="33"/>
        <v>0</v>
      </c>
      <c r="J62" s="83">
        <f t="shared" si="33"/>
        <v>0</v>
      </c>
      <c r="K62" s="83">
        <f t="shared" si="33"/>
        <v>0</v>
      </c>
      <c r="L62" s="83">
        <f t="shared" si="33"/>
        <v>0</v>
      </c>
      <c r="M62" s="83">
        <f t="shared" si="33"/>
        <v>0</v>
      </c>
      <c r="N62" s="83">
        <f t="shared" si="33"/>
        <v>0</v>
      </c>
      <c r="O62" s="83">
        <f>SUM(C62:N62)</f>
        <v>0</v>
      </c>
      <c r="P62" s="21"/>
      <c r="Q62" s="21"/>
    </row>
    <row r="63" spans="1:17" ht="16">
      <c r="A63" s="78"/>
      <c r="B63" s="73"/>
      <c r="C63" s="86"/>
      <c r="D63" s="86"/>
      <c r="E63" s="86"/>
      <c r="F63" s="86"/>
      <c r="G63" s="86"/>
      <c r="H63" s="86"/>
      <c r="I63" s="86"/>
      <c r="J63" s="86"/>
      <c r="K63" s="86"/>
      <c r="L63" s="86"/>
      <c r="M63" s="86"/>
      <c r="N63" s="86"/>
      <c r="O63" s="83"/>
      <c r="P63" s="21"/>
      <c r="Q63" s="21"/>
    </row>
    <row r="64" spans="1:17" ht="15">
      <c r="A64" s="80" t="s">
        <v>250</v>
      </c>
      <c r="B64" s="81"/>
      <c r="C64" s="79"/>
      <c r="D64" s="79"/>
      <c r="E64" s="79"/>
      <c r="F64" s="79"/>
      <c r="G64" s="79"/>
      <c r="H64" s="79"/>
      <c r="I64" s="79"/>
      <c r="J64" s="79"/>
      <c r="K64" s="79"/>
      <c r="L64" s="79"/>
      <c r="M64" s="79"/>
      <c r="N64" s="79"/>
      <c r="O64" s="73"/>
      <c r="P64" s="21"/>
      <c r="Q64" s="21"/>
    </row>
    <row r="65" spans="1:17" ht="16">
      <c r="A65" s="78" t="s">
        <v>178</v>
      </c>
      <c r="B65" s="283">
        <v>0</v>
      </c>
      <c r="C65" s="82"/>
      <c r="D65" s="82"/>
      <c r="E65" s="82" t="s">
        <v>179</v>
      </c>
      <c r="F65" s="82"/>
      <c r="G65" s="82"/>
      <c r="H65" s="82"/>
      <c r="I65" s="82"/>
      <c r="J65" s="82"/>
      <c r="K65" s="82"/>
      <c r="L65" s="82"/>
      <c r="M65" s="82"/>
      <c r="N65" s="82"/>
      <c r="O65" s="83"/>
      <c r="P65" s="21"/>
      <c r="Q65" s="21"/>
    </row>
    <row r="66" spans="1:17" ht="16">
      <c r="A66" s="73" t="s">
        <v>180</v>
      </c>
      <c r="B66" s="73"/>
      <c r="C66" s="83">
        <f>$O$4*$B$65*C5</f>
        <v>0</v>
      </c>
      <c r="D66" s="83">
        <f t="shared" ref="D66:N66" si="34">$O$4*$B$65*D5</f>
        <v>0</v>
      </c>
      <c r="E66" s="83">
        <f t="shared" si="34"/>
        <v>0</v>
      </c>
      <c r="F66" s="83">
        <f t="shared" si="34"/>
        <v>0</v>
      </c>
      <c r="G66" s="83">
        <f t="shared" si="34"/>
        <v>0</v>
      </c>
      <c r="H66" s="83">
        <f t="shared" si="34"/>
        <v>0</v>
      </c>
      <c r="I66" s="83">
        <f t="shared" si="34"/>
        <v>0</v>
      </c>
      <c r="J66" s="83">
        <f t="shared" si="34"/>
        <v>0</v>
      </c>
      <c r="K66" s="83">
        <f t="shared" si="34"/>
        <v>0</v>
      </c>
      <c r="L66" s="83">
        <f t="shared" si="34"/>
        <v>0</v>
      </c>
      <c r="M66" s="83">
        <f t="shared" si="34"/>
        <v>0</v>
      </c>
      <c r="N66" s="83">
        <f t="shared" si="34"/>
        <v>0</v>
      </c>
      <c r="O66" s="83">
        <f>SUM(C66:N66)</f>
        <v>0</v>
      </c>
      <c r="P66" s="21"/>
      <c r="Q66" s="21"/>
    </row>
    <row r="67" spans="1:17" ht="16">
      <c r="A67" s="78" t="s">
        <v>181</v>
      </c>
      <c r="B67" s="283">
        <v>0</v>
      </c>
      <c r="C67" s="84">
        <f>C66*$B$67</f>
        <v>0</v>
      </c>
      <c r="D67" s="84">
        <f t="shared" ref="D67:N67" si="35">D66*$B$67</f>
        <v>0</v>
      </c>
      <c r="E67" s="84">
        <f t="shared" si="35"/>
        <v>0</v>
      </c>
      <c r="F67" s="84">
        <f t="shared" si="35"/>
        <v>0</v>
      </c>
      <c r="G67" s="84">
        <f t="shared" si="35"/>
        <v>0</v>
      </c>
      <c r="H67" s="84">
        <f t="shared" si="35"/>
        <v>0</v>
      </c>
      <c r="I67" s="84">
        <f t="shared" si="35"/>
        <v>0</v>
      </c>
      <c r="J67" s="84">
        <f t="shared" si="35"/>
        <v>0</v>
      </c>
      <c r="K67" s="84">
        <f t="shared" si="35"/>
        <v>0</v>
      </c>
      <c r="L67" s="84">
        <f t="shared" si="35"/>
        <v>0</v>
      </c>
      <c r="M67" s="84">
        <f t="shared" si="35"/>
        <v>0</v>
      </c>
      <c r="N67" s="84">
        <f t="shared" si="35"/>
        <v>0</v>
      </c>
      <c r="O67" s="83">
        <f>SUM(C67:N67)</f>
        <v>0</v>
      </c>
      <c r="P67" s="21"/>
      <c r="Q67" s="21"/>
    </row>
    <row r="68" spans="1:17" ht="16">
      <c r="A68" s="73" t="s">
        <v>182</v>
      </c>
      <c r="B68" s="73"/>
      <c r="C68" s="83">
        <f>C66-C67</f>
        <v>0</v>
      </c>
      <c r="D68" s="83">
        <f t="shared" ref="D68:N68" si="36">D66-D67</f>
        <v>0</v>
      </c>
      <c r="E68" s="83">
        <f t="shared" si="36"/>
        <v>0</v>
      </c>
      <c r="F68" s="83">
        <f t="shared" si="36"/>
        <v>0</v>
      </c>
      <c r="G68" s="83">
        <f t="shared" si="36"/>
        <v>0</v>
      </c>
      <c r="H68" s="83">
        <f t="shared" si="36"/>
        <v>0</v>
      </c>
      <c r="I68" s="83">
        <f t="shared" si="36"/>
        <v>0</v>
      </c>
      <c r="J68" s="83">
        <f t="shared" si="36"/>
        <v>0</v>
      </c>
      <c r="K68" s="83">
        <f t="shared" si="36"/>
        <v>0</v>
      </c>
      <c r="L68" s="83">
        <f t="shared" si="36"/>
        <v>0</v>
      </c>
      <c r="M68" s="83">
        <f t="shared" si="36"/>
        <v>0</v>
      </c>
      <c r="N68" s="83">
        <f t="shared" si="36"/>
        <v>0</v>
      </c>
      <c r="O68" s="83">
        <f>SUM(C68:N68)</f>
        <v>0</v>
      </c>
      <c r="P68" s="21"/>
      <c r="Q68" s="21"/>
    </row>
    <row r="69" spans="1:17" ht="16">
      <c r="A69" s="78" t="s">
        <v>183</v>
      </c>
      <c r="B69" s="73"/>
      <c r="C69" s="282"/>
      <c r="D69" s="85">
        <f>C69</f>
        <v>0</v>
      </c>
      <c r="E69" s="85">
        <f t="shared" ref="E69:N69" si="37">D69</f>
        <v>0</v>
      </c>
      <c r="F69" s="85">
        <f t="shared" si="37"/>
        <v>0</v>
      </c>
      <c r="G69" s="85">
        <f t="shared" si="37"/>
        <v>0</v>
      </c>
      <c r="H69" s="85">
        <f t="shared" si="37"/>
        <v>0</v>
      </c>
      <c r="I69" s="85">
        <f t="shared" si="37"/>
        <v>0</v>
      </c>
      <c r="J69" s="85">
        <f t="shared" si="37"/>
        <v>0</v>
      </c>
      <c r="K69" s="85">
        <f t="shared" si="37"/>
        <v>0</v>
      </c>
      <c r="L69" s="85">
        <f t="shared" si="37"/>
        <v>0</v>
      </c>
      <c r="M69" s="85">
        <f t="shared" si="37"/>
        <v>0</v>
      </c>
      <c r="N69" s="85">
        <f t="shared" si="37"/>
        <v>0</v>
      </c>
      <c r="O69" s="83"/>
      <c r="P69" s="21"/>
      <c r="Q69" s="21"/>
    </row>
    <row r="70" spans="1:17" ht="16">
      <c r="A70" s="78" t="s">
        <v>184</v>
      </c>
      <c r="B70" s="73"/>
      <c r="C70" s="83">
        <f>IF(C69=0,0,C66/C69)</f>
        <v>0</v>
      </c>
      <c r="D70" s="83">
        <f t="shared" ref="D70:N70" si="38">IF(D69=0,0,D66/D69)</f>
        <v>0</v>
      </c>
      <c r="E70" s="83">
        <f t="shared" si="38"/>
        <v>0</v>
      </c>
      <c r="F70" s="83">
        <f t="shared" si="38"/>
        <v>0</v>
      </c>
      <c r="G70" s="83">
        <f t="shared" si="38"/>
        <v>0</v>
      </c>
      <c r="H70" s="83">
        <f t="shared" si="38"/>
        <v>0</v>
      </c>
      <c r="I70" s="83">
        <f t="shared" si="38"/>
        <v>0</v>
      </c>
      <c r="J70" s="83">
        <f t="shared" si="38"/>
        <v>0</v>
      </c>
      <c r="K70" s="83">
        <f t="shared" si="38"/>
        <v>0</v>
      </c>
      <c r="L70" s="83">
        <f t="shared" si="38"/>
        <v>0</v>
      </c>
      <c r="M70" s="83">
        <f t="shared" si="38"/>
        <v>0</v>
      </c>
      <c r="N70" s="83">
        <f t="shared" si="38"/>
        <v>0</v>
      </c>
      <c r="O70" s="83">
        <f>SUM(C70:N70)</f>
        <v>0</v>
      </c>
      <c r="P70" s="21"/>
      <c r="Q70" s="21"/>
    </row>
    <row r="71" spans="1:17" ht="16">
      <c r="A71" s="78"/>
      <c r="B71" s="73"/>
      <c r="C71" s="86"/>
      <c r="D71" s="86"/>
      <c r="E71" s="86"/>
      <c r="F71" s="86"/>
      <c r="G71" s="86"/>
      <c r="H71" s="86"/>
      <c r="I71" s="86"/>
      <c r="J71" s="86"/>
      <c r="K71" s="86"/>
      <c r="L71" s="86"/>
      <c r="M71" s="86"/>
      <c r="N71" s="86"/>
      <c r="O71" s="83"/>
      <c r="P71" s="21"/>
      <c r="Q71" s="21"/>
    </row>
    <row r="72" spans="1:17" ht="15">
      <c r="A72" s="80" t="s">
        <v>250</v>
      </c>
      <c r="B72" s="81"/>
      <c r="C72" s="79"/>
      <c r="D72" s="79"/>
      <c r="E72" s="79"/>
      <c r="F72" s="79"/>
      <c r="G72" s="79"/>
      <c r="H72" s="79"/>
      <c r="I72" s="79"/>
      <c r="J72" s="79"/>
      <c r="K72" s="79"/>
      <c r="L72" s="79"/>
      <c r="M72" s="79"/>
      <c r="N72" s="79"/>
      <c r="O72" s="73"/>
      <c r="P72" s="21"/>
      <c r="Q72" s="21"/>
    </row>
    <row r="73" spans="1:17" ht="16">
      <c r="A73" s="78" t="s">
        <v>178</v>
      </c>
      <c r="B73" s="283">
        <v>0</v>
      </c>
      <c r="C73" s="82"/>
      <c r="D73" s="82"/>
      <c r="E73" s="82" t="s">
        <v>179</v>
      </c>
      <c r="F73" s="82"/>
      <c r="G73" s="82"/>
      <c r="H73" s="82"/>
      <c r="I73" s="82"/>
      <c r="J73" s="82"/>
      <c r="K73" s="82"/>
      <c r="L73" s="82"/>
      <c r="M73" s="82"/>
      <c r="N73" s="82"/>
      <c r="O73" s="83"/>
      <c r="P73" s="21"/>
      <c r="Q73" s="21"/>
    </row>
    <row r="74" spans="1:17" ht="16">
      <c r="A74" s="73" t="s">
        <v>180</v>
      </c>
      <c r="B74" s="73"/>
      <c r="C74" s="83">
        <f>$O$4*$B$73*C5</f>
        <v>0</v>
      </c>
      <c r="D74" s="83">
        <f t="shared" ref="D74:N74" si="39">$O$4*$B$73*D5</f>
        <v>0</v>
      </c>
      <c r="E74" s="83">
        <f t="shared" si="39"/>
        <v>0</v>
      </c>
      <c r="F74" s="83">
        <f t="shared" si="39"/>
        <v>0</v>
      </c>
      <c r="G74" s="83">
        <f t="shared" si="39"/>
        <v>0</v>
      </c>
      <c r="H74" s="83">
        <f t="shared" si="39"/>
        <v>0</v>
      </c>
      <c r="I74" s="83">
        <f t="shared" si="39"/>
        <v>0</v>
      </c>
      <c r="J74" s="83">
        <f t="shared" si="39"/>
        <v>0</v>
      </c>
      <c r="K74" s="83">
        <f t="shared" si="39"/>
        <v>0</v>
      </c>
      <c r="L74" s="83">
        <f t="shared" si="39"/>
        <v>0</v>
      </c>
      <c r="M74" s="83">
        <f t="shared" si="39"/>
        <v>0</v>
      </c>
      <c r="N74" s="83">
        <f t="shared" si="39"/>
        <v>0</v>
      </c>
      <c r="O74" s="83">
        <f>SUM(C74:N74)</f>
        <v>0</v>
      </c>
      <c r="P74" s="21"/>
      <c r="Q74" s="21"/>
    </row>
    <row r="75" spans="1:17" ht="16">
      <c r="A75" s="78" t="s">
        <v>181</v>
      </c>
      <c r="B75" s="283">
        <v>0</v>
      </c>
      <c r="C75" s="84">
        <f>C74*$B$75</f>
        <v>0</v>
      </c>
      <c r="D75" s="84">
        <f t="shared" ref="D75:N75" si="40">D74*$B$75</f>
        <v>0</v>
      </c>
      <c r="E75" s="84">
        <f t="shared" si="40"/>
        <v>0</v>
      </c>
      <c r="F75" s="84">
        <f t="shared" si="40"/>
        <v>0</v>
      </c>
      <c r="G75" s="84">
        <f t="shared" si="40"/>
        <v>0</v>
      </c>
      <c r="H75" s="84">
        <f t="shared" si="40"/>
        <v>0</v>
      </c>
      <c r="I75" s="84">
        <f t="shared" si="40"/>
        <v>0</v>
      </c>
      <c r="J75" s="84">
        <f t="shared" si="40"/>
        <v>0</v>
      </c>
      <c r="K75" s="84">
        <f t="shared" si="40"/>
        <v>0</v>
      </c>
      <c r="L75" s="84">
        <f t="shared" si="40"/>
        <v>0</v>
      </c>
      <c r="M75" s="84">
        <f t="shared" si="40"/>
        <v>0</v>
      </c>
      <c r="N75" s="84">
        <f t="shared" si="40"/>
        <v>0</v>
      </c>
      <c r="O75" s="83">
        <f>SUM(C75:N75)</f>
        <v>0</v>
      </c>
      <c r="P75" s="21"/>
      <c r="Q75" s="21"/>
    </row>
    <row r="76" spans="1:17" ht="16">
      <c r="A76" s="73" t="s">
        <v>182</v>
      </c>
      <c r="B76" s="73"/>
      <c r="C76" s="83">
        <f>C74-C75</f>
        <v>0</v>
      </c>
      <c r="D76" s="83">
        <f t="shared" ref="D76:N76" si="41">D74-D75</f>
        <v>0</v>
      </c>
      <c r="E76" s="83">
        <f t="shared" si="41"/>
        <v>0</v>
      </c>
      <c r="F76" s="83">
        <f t="shared" si="41"/>
        <v>0</v>
      </c>
      <c r="G76" s="83">
        <f t="shared" si="41"/>
        <v>0</v>
      </c>
      <c r="H76" s="83">
        <f t="shared" si="41"/>
        <v>0</v>
      </c>
      <c r="I76" s="83">
        <f t="shared" si="41"/>
        <v>0</v>
      </c>
      <c r="J76" s="83">
        <f t="shared" si="41"/>
        <v>0</v>
      </c>
      <c r="K76" s="83">
        <f t="shared" si="41"/>
        <v>0</v>
      </c>
      <c r="L76" s="83">
        <f t="shared" si="41"/>
        <v>0</v>
      </c>
      <c r="M76" s="83">
        <f t="shared" si="41"/>
        <v>0</v>
      </c>
      <c r="N76" s="83">
        <f t="shared" si="41"/>
        <v>0</v>
      </c>
      <c r="O76" s="83">
        <f>SUM(C76:N76)</f>
        <v>0</v>
      </c>
      <c r="P76" s="21"/>
      <c r="Q76" s="21"/>
    </row>
    <row r="77" spans="1:17" ht="16">
      <c r="A77" s="78" t="s">
        <v>183</v>
      </c>
      <c r="B77" s="73"/>
      <c r="C77" s="282"/>
      <c r="D77" s="85">
        <f>C77</f>
        <v>0</v>
      </c>
      <c r="E77" s="85">
        <f t="shared" ref="E77:N77" si="42">D77</f>
        <v>0</v>
      </c>
      <c r="F77" s="85">
        <f t="shared" si="42"/>
        <v>0</v>
      </c>
      <c r="G77" s="85">
        <f t="shared" si="42"/>
        <v>0</v>
      </c>
      <c r="H77" s="85">
        <f t="shared" si="42"/>
        <v>0</v>
      </c>
      <c r="I77" s="85">
        <f t="shared" si="42"/>
        <v>0</v>
      </c>
      <c r="J77" s="85">
        <f t="shared" si="42"/>
        <v>0</v>
      </c>
      <c r="K77" s="85">
        <f t="shared" si="42"/>
        <v>0</v>
      </c>
      <c r="L77" s="85">
        <f t="shared" si="42"/>
        <v>0</v>
      </c>
      <c r="M77" s="85">
        <f t="shared" si="42"/>
        <v>0</v>
      </c>
      <c r="N77" s="85">
        <f t="shared" si="42"/>
        <v>0</v>
      </c>
      <c r="O77" s="83"/>
      <c r="P77" s="21"/>
      <c r="Q77" s="21"/>
    </row>
    <row r="78" spans="1:17" ht="16">
      <c r="A78" s="78" t="s">
        <v>184</v>
      </c>
      <c r="B78" s="73"/>
      <c r="C78" s="83">
        <f>IF(C77=0,0,C74/C77)</f>
        <v>0</v>
      </c>
      <c r="D78" s="83">
        <f t="shared" ref="D78:N78" si="43">IF(D77=0,0,D74/D77)</f>
        <v>0</v>
      </c>
      <c r="E78" s="83">
        <f t="shared" si="43"/>
        <v>0</v>
      </c>
      <c r="F78" s="83">
        <f t="shared" si="43"/>
        <v>0</v>
      </c>
      <c r="G78" s="83">
        <f t="shared" si="43"/>
        <v>0</v>
      </c>
      <c r="H78" s="83">
        <f t="shared" si="43"/>
        <v>0</v>
      </c>
      <c r="I78" s="83">
        <f t="shared" si="43"/>
        <v>0</v>
      </c>
      <c r="J78" s="83">
        <f t="shared" si="43"/>
        <v>0</v>
      </c>
      <c r="K78" s="83">
        <f t="shared" si="43"/>
        <v>0</v>
      </c>
      <c r="L78" s="83">
        <f t="shared" si="43"/>
        <v>0</v>
      </c>
      <c r="M78" s="83">
        <f t="shared" si="43"/>
        <v>0</v>
      </c>
      <c r="N78" s="83">
        <f t="shared" si="43"/>
        <v>0</v>
      </c>
      <c r="O78" s="83">
        <f>SUM(C78:N78)</f>
        <v>0</v>
      </c>
      <c r="P78" s="21"/>
      <c r="Q78" s="21"/>
    </row>
    <row r="79" spans="1:17" ht="16">
      <c r="A79" s="78"/>
      <c r="B79" s="73"/>
      <c r="C79" s="86"/>
      <c r="D79" s="86"/>
      <c r="E79" s="86"/>
      <c r="F79" s="86"/>
      <c r="G79" s="86"/>
      <c r="H79" s="86"/>
      <c r="I79" s="86"/>
      <c r="J79" s="86"/>
      <c r="K79" s="86"/>
      <c r="L79" s="86"/>
      <c r="M79" s="86"/>
      <c r="N79" s="86"/>
      <c r="O79" s="83"/>
      <c r="P79" s="21"/>
      <c r="Q79" s="21"/>
    </row>
    <row r="80" spans="1:17" ht="15">
      <c r="A80" s="80" t="s">
        <v>250</v>
      </c>
      <c r="B80" s="81"/>
      <c r="C80" s="79"/>
      <c r="D80" s="79"/>
      <c r="E80" s="79"/>
      <c r="F80" s="79"/>
      <c r="G80" s="79"/>
      <c r="H80" s="79"/>
      <c r="I80" s="79"/>
      <c r="J80" s="79"/>
      <c r="K80" s="79"/>
      <c r="L80" s="79"/>
      <c r="M80" s="79"/>
      <c r="N80" s="79"/>
      <c r="O80" s="73"/>
      <c r="P80" s="21"/>
      <c r="Q80" s="21"/>
    </row>
    <row r="81" spans="1:17" ht="16">
      <c r="A81" s="78" t="s">
        <v>178</v>
      </c>
      <c r="B81" s="283">
        <v>0</v>
      </c>
      <c r="C81" s="82"/>
      <c r="D81" s="82"/>
      <c r="E81" s="82" t="s">
        <v>179</v>
      </c>
      <c r="F81" s="82"/>
      <c r="G81" s="82"/>
      <c r="H81" s="82"/>
      <c r="I81" s="82"/>
      <c r="J81" s="82"/>
      <c r="K81" s="82"/>
      <c r="L81" s="82"/>
      <c r="M81" s="82"/>
      <c r="N81" s="82"/>
      <c r="O81" s="83"/>
      <c r="P81" s="21"/>
      <c r="Q81" s="21"/>
    </row>
    <row r="82" spans="1:17" ht="16">
      <c r="A82" s="73" t="s">
        <v>180</v>
      </c>
      <c r="B82" s="73"/>
      <c r="C82" s="83">
        <f>$O$4*$B$81*C5</f>
        <v>0</v>
      </c>
      <c r="D82" s="83">
        <f t="shared" ref="D82:N82" si="44">$O$4*$B$81*D5</f>
        <v>0</v>
      </c>
      <c r="E82" s="83">
        <f t="shared" si="44"/>
        <v>0</v>
      </c>
      <c r="F82" s="83">
        <f t="shared" si="44"/>
        <v>0</v>
      </c>
      <c r="G82" s="83">
        <f t="shared" si="44"/>
        <v>0</v>
      </c>
      <c r="H82" s="83">
        <f t="shared" si="44"/>
        <v>0</v>
      </c>
      <c r="I82" s="83">
        <f t="shared" si="44"/>
        <v>0</v>
      </c>
      <c r="J82" s="83">
        <f t="shared" si="44"/>
        <v>0</v>
      </c>
      <c r="K82" s="83">
        <f t="shared" si="44"/>
        <v>0</v>
      </c>
      <c r="L82" s="83">
        <f t="shared" si="44"/>
        <v>0</v>
      </c>
      <c r="M82" s="83">
        <f t="shared" si="44"/>
        <v>0</v>
      </c>
      <c r="N82" s="83">
        <f t="shared" si="44"/>
        <v>0</v>
      </c>
      <c r="O82" s="83">
        <f>SUM(C82:N82)</f>
        <v>0</v>
      </c>
      <c r="P82" s="21"/>
      <c r="Q82" s="21"/>
    </row>
    <row r="83" spans="1:17" ht="16">
      <c r="A83" s="78" t="s">
        <v>181</v>
      </c>
      <c r="B83" s="283">
        <v>0</v>
      </c>
      <c r="C83" s="84">
        <f>C82*$B$83</f>
        <v>0</v>
      </c>
      <c r="D83" s="84">
        <f t="shared" ref="D83:N83" si="45">D82*$B$83</f>
        <v>0</v>
      </c>
      <c r="E83" s="84">
        <f t="shared" si="45"/>
        <v>0</v>
      </c>
      <c r="F83" s="84">
        <f t="shared" si="45"/>
        <v>0</v>
      </c>
      <c r="G83" s="84">
        <f t="shared" si="45"/>
        <v>0</v>
      </c>
      <c r="H83" s="84">
        <f t="shared" si="45"/>
        <v>0</v>
      </c>
      <c r="I83" s="84">
        <f t="shared" si="45"/>
        <v>0</v>
      </c>
      <c r="J83" s="84">
        <f t="shared" si="45"/>
        <v>0</v>
      </c>
      <c r="K83" s="84">
        <f t="shared" si="45"/>
        <v>0</v>
      </c>
      <c r="L83" s="84">
        <f t="shared" si="45"/>
        <v>0</v>
      </c>
      <c r="M83" s="84">
        <f t="shared" si="45"/>
        <v>0</v>
      </c>
      <c r="N83" s="84">
        <f t="shared" si="45"/>
        <v>0</v>
      </c>
      <c r="O83" s="83">
        <f>SUM(C83:N83)</f>
        <v>0</v>
      </c>
      <c r="P83" s="21"/>
      <c r="Q83" s="21"/>
    </row>
    <row r="84" spans="1:17" ht="16">
      <c r="A84" s="73" t="s">
        <v>182</v>
      </c>
      <c r="B84" s="73"/>
      <c r="C84" s="83">
        <f>C82-C83</f>
        <v>0</v>
      </c>
      <c r="D84" s="83">
        <f t="shared" ref="D84:N84" si="46">D82-D83</f>
        <v>0</v>
      </c>
      <c r="E84" s="83">
        <f t="shared" si="46"/>
        <v>0</v>
      </c>
      <c r="F84" s="83">
        <f t="shared" si="46"/>
        <v>0</v>
      </c>
      <c r="G84" s="83">
        <f t="shared" si="46"/>
        <v>0</v>
      </c>
      <c r="H84" s="83">
        <f t="shared" si="46"/>
        <v>0</v>
      </c>
      <c r="I84" s="83">
        <f t="shared" si="46"/>
        <v>0</v>
      </c>
      <c r="J84" s="83">
        <f t="shared" si="46"/>
        <v>0</v>
      </c>
      <c r="K84" s="83">
        <f t="shared" si="46"/>
        <v>0</v>
      </c>
      <c r="L84" s="83">
        <f t="shared" si="46"/>
        <v>0</v>
      </c>
      <c r="M84" s="83">
        <f t="shared" si="46"/>
        <v>0</v>
      </c>
      <c r="N84" s="83">
        <f t="shared" si="46"/>
        <v>0</v>
      </c>
      <c r="O84" s="83">
        <f>SUM(C84:N84)</f>
        <v>0</v>
      </c>
      <c r="P84" s="21"/>
      <c r="Q84" s="21"/>
    </row>
    <row r="85" spans="1:17" ht="16">
      <c r="A85" s="78" t="s">
        <v>183</v>
      </c>
      <c r="B85" s="73"/>
      <c r="C85" s="282"/>
      <c r="D85" s="85">
        <f>C85</f>
        <v>0</v>
      </c>
      <c r="E85" s="85">
        <f t="shared" ref="E85:N85" si="47">D85</f>
        <v>0</v>
      </c>
      <c r="F85" s="85">
        <f t="shared" si="47"/>
        <v>0</v>
      </c>
      <c r="G85" s="85">
        <f t="shared" si="47"/>
        <v>0</v>
      </c>
      <c r="H85" s="85">
        <f t="shared" si="47"/>
        <v>0</v>
      </c>
      <c r="I85" s="85">
        <f t="shared" si="47"/>
        <v>0</v>
      </c>
      <c r="J85" s="85">
        <f t="shared" si="47"/>
        <v>0</v>
      </c>
      <c r="K85" s="85">
        <f t="shared" si="47"/>
        <v>0</v>
      </c>
      <c r="L85" s="85">
        <f t="shared" si="47"/>
        <v>0</v>
      </c>
      <c r="M85" s="85">
        <f t="shared" si="47"/>
        <v>0</v>
      </c>
      <c r="N85" s="85">
        <f t="shared" si="47"/>
        <v>0</v>
      </c>
      <c r="O85" s="83"/>
      <c r="P85" s="21"/>
      <c r="Q85" s="21"/>
    </row>
    <row r="86" spans="1:17" ht="16">
      <c r="A86" s="78" t="s">
        <v>184</v>
      </c>
      <c r="B86" s="73"/>
      <c r="C86" s="83">
        <f>IF(C85=0,0,C82/C85)</f>
        <v>0</v>
      </c>
      <c r="D86" s="83">
        <f t="shared" ref="D86:N86" si="48">IF(D85=0,0,D82/D85)</f>
        <v>0</v>
      </c>
      <c r="E86" s="83">
        <f t="shared" si="48"/>
        <v>0</v>
      </c>
      <c r="F86" s="83">
        <f t="shared" si="48"/>
        <v>0</v>
      </c>
      <c r="G86" s="83">
        <f t="shared" si="48"/>
        <v>0</v>
      </c>
      <c r="H86" s="83">
        <f t="shared" si="48"/>
        <v>0</v>
      </c>
      <c r="I86" s="83">
        <f t="shared" si="48"/>
        <v>0</v>
      </c>
      <c r="J86" s="83">
        <f t="shared" si="48"/>
        <v>0</v>
      </c>
      <c r="K86" s="83">
        <f t="shared" si="48"/>
        <v>0</v>
      </c>
      <c r="L86" s="83">
        <f t="shared" si="48"/>
        <v>0</v>
      </c>
      <c r="M86" s="83">
        <f t="shared" si="48"/>
        <v>0</v>
      </c>
      <c r="N86" s="83">
        <f t="shared" si="48"/>
        <v>0</v>
      </c>
      <c r="O86" s="83">
        <f>SUM(C86:N86)</f>
        <v>0</v>
      </c>
      <c r="P86" s="21"/>
      <c r="Q86" s="21"/>
    </row>
    <row r="87" spans="1:17" ht="16">
      <c r="A87" s="78"/>
      <c r="B87" s="78"/>
      <c r="C87" s="88"/>
      <c r="D87" s="88"/>
      <c r="E87" s="88"/>
      <c r="F87" s="88"/>
      <c r="G87" s="88"/>
      <c r="H87" s="88"/>
      <c r="I87" s="88"/>
      <c r="J87" s="88"/>
      <c r="K87" s="88"/>
      <c r="L87" s="88"/>
      <c r="M87" s="88"/>
      <c r="N87" s="88"/>
      <c r="O87" s="89"/>
      <c r="P87" s="21"/>
      <c r="Q87" s="21"/>
    </row>
    <row r="88" spans="1:17" ht="16">
      <c r="A88" s="90"/>
      <c r="B88" s="90"/>
      <c r="C88" s="91"/>
      <c r="D88" s="91"/>
      <c r="E88" s="91"/>
      <c r="F88" s="91"/>
      <c r="G88" s="91"/>
      <c r="H88" s="91"/>
      <c r="I88" s="91"/>
      <c r="J88" s="91"/>
      <c r="K88" s="91"/>
      <c r="L88" s="91"/>
      <c r="M88" s="91"/>
      <c r="N88" s="91"/>
      <c r="O88" s="92"/>
      <c r="P88" s="21"/>
      <c r="Q88" s="21"/>
    </row>
    <row r="89" spans="1:17" ht="16">
      <c r="A89" s="73" t="s">
        <v>185</v>
      </c>
      <c r="B89" s="93">
        <f>B33+B25+B17+B9+B81+B73+B65+B57+B49+B41</f>
        <v>1</v>
      </c>
      <c r="C89" s="89">
        <f>C82+C74+C66+C58+C50+C42+C34+C26+C18+C10</f>
        <v>10168.61938</v>
      </c>
      <c r="D89" s="89">
        <f t="shared" ref="D89:N90" si="49">D82+D74+D66+D58+D50+D42+D34+D26+D18+D10</f>
        <v>4315.2142999999996</v>
      </c>
      <c r="E89" s="89">
        <f t="shared" si="49"/>
        <v>6092.2545800000007</v>
      </c>
      <c r="F89" s="89">
        <f t="shared" si="49"/>
        <v>6977.5900599999995</v>
      </c>
      <c r="G89" s="89">
        <f t="shared" si="49"/>
        <v>11557.131140000001</v>
      </c>
      <c r="H89" s="89">
        <f t="shared" si="49"/>
        <v>18955.096320000001</v>
      </c>
      <c r="I89" s="89">
        <f t="shared" si="49"/>
        <v>19101.590680000001</v>
      </c>
      <c r="J89" s="89">
        <f t="shared" si="49"/>
        <v>21695.49625</v>
      </c>
      <c r="K89" s="89">
        <f t="shared" si="49"/>
        <v>15187.643540000001</v>
      </c>
      <c r="L89" s="89">
        <f t="shared" si="49"/>
        <v>16751.311600000001</v>
      </c>
      <c r="M89" s="89">
        <f t="shared" si="49"/>
        <v>15609.610990000001</v>
      </c>
      <c r="N89" s="89">
        <f t="shared" si="49"/>
        <v>12821.441159999998</v>
      </c>
      <c r="O89" s="83">
        <f>SUM(C89:N89)</f>
        <v>159233</v>
      </c>
      <c r="P89" s="21"/>
      <c r="Q89" s="21"/>
    </row>
    <row r="90" spans="1:17" ht="16">
      <c r="A90" s="78" t="s">
        <v>186</v>
      </c>
      <c r="B90" s="94">
        <f>IF(O89=0,0,O90/O89)</f>
        <v>0</v>
      </c>
      <c r="C90" s="95">
        <f>C83+C75+C67+C59+C51+C43+C35+C27+C19+C11</f>
        <v>0</v>
      </c>
      <c r="D90" s="95">
        <f t="shared" si="49"/>
        <v>0</v>
      </c>
      <c r="E90" s="95">
        <f t="shared" si="49"/>
        <v>0</v>
      </c>
      <c r="F90" s="95">
        <f t="shared" si="49"/>
        <v>0</v>
      </c>
      <c r="G90" s="95">
        <f t="shared" si="49"/>
        <v>0</v>
      </c>
      <c r="H90" s="95">
        <f t="shared" si="49"/>
        <v>0</v>
      </c>
      <c r="I90" s="95">
        <f t="shared" si="49"/>
        <v>0</v>
      </c>
      <c r="J90" s="95">
        <f t="shared" si="49"/>
        <v>0</v>
      </c>
      <c r="K90" s="95">
        <f t="shared" si="49"/>
        <v>0</v>
      </c>
      <c r="L90" s="95">
        <f t="shared" si="49"/>
        <v>0</v>
      </c>
      <c r="M90" s="95">
        <f t="shared" si="49"/>
        <v>0</v>
      </c>
      <c r="N90" s="95">
        <f t="shared" si="49"/>
        <v>0</v>
      </c>
      <c r="O90" s="95">
        <f>SUM(C90:N90)</f>
        <v>0</v>
      </c>
      <c r="P90" s="21"/>
      <c r="Q90" s="21"/>
    </row>
    <row r="91" spans="1:17" ht="16">
      <c r="A91" s="73" t="s">
        <v>182</v>
      </c>
      <c r="B91" s="96">
        <f>IF(O89=0,0,O91/O89)</f>
        <v>1</v>
      </c>
      <c r="C91" s="83">
        <f>C89-C90</f>
        <v>10168.61938</v>
      </c>
      <c r="D91" s="83">
        <f t="shared" ref="D91:N91" si="50">D89-D90</f>
        <v>4315.2142999999996</v>
      </c>
      <c r="E91" s="83">
        <f t="shared" si="50"/>
        <v>6092.2545800000007</v>
      </c>
      <c r="F91" s="83">
        <f t="shared" si="50"/>
        <v>6977.5900599999995</v>
      </c>
      <c r="G91" s="83">
        <f t="shared" si="50"/>
        <v>11557.131140000001</v>
      </c>
      <c r="H91" s="83">
        <f t="shared" si="50"/>
        <v>18955.096320000001</v>
      </c>
      <c r="I91" s="83">
        <f t="shared" si="50"/>
        <v>19101.590680000001</v>
      </c>
      <c r="J91" s="83">
        <f t="shared" si="50"/>
        <v>21695.49625</v>
      </c>
      <c r="K91" s="83">
        <f t="shared" si="50"/>
        <v>15187.643540000001</v>
      </c>
      <c r="L91" s="83">
        <f t="shared" si="50"/>
        <v>16751.311600000001</v>
      </c>
      <c r="M91" s="83">
        <f t="shared" si="50"/>
        <v>15609.610990000001</v>
      </c>
      <c r="N91" s="83">
        <f t="shared" si="50"/>
        <v>12821.441159999998</v>
      </c>
      <c r="O91" s="83">
        <f>SUM(C91:N91)</f>
        <v>159233</v>
      </c>
      <c r="P91" s="21"/>
      <c r="Q91" s="21"/>
    </row>
    <row r="92" spans="1:17" ht="18">
      <c r="A92" s="22"/>
      <c r="B92" s="22"/>
      <c r="C92" s="97"/>
      <c r="D92" s="97"/>
      <c r="E92" s="97"/>
      <c r="F92" s="97"/>
      <c r="G92" s="97"/>
      <c r="H92" s="97"/>
      <c r="I92" s="97"/>
      <c r="J92" s="97"/>
      <c r="K92" s="97"/>
      <c r="L92" s="97"/>
      <c r="M92" s="97"/>
      <c r="N92" s="97"/>
      <c r="O92" s="97"/>
      <c r="P92" s="21"/>
      <c r="Q92" s="21"/>
    </row>
    <row r="93" spans="1:17">
      <c r="A93" s="21"/>
      <c r="B93" s="21"/>
      <c r="C93" s="21"/>
      <c r="D93" s="21"/>
      <c r="E93" s="21"/>
      <c r="F93" s="21"/>
      <c r="G93" s="21"/>
      <c r="H93" s="21"/>
      <c r="I93" s="21"/>
      <c r="J93" s="21"/>
      <c r="K93" s="21"/>
      <c r="L93" s="21"/>
      <c r="M93" s="21"/>
      <c r="N93" s="21"/>
      <c r="O93" s="21"/>
      <c r="P93" s="21"/>
      <c r="Q93" s="21"/>
    </row>
    <row r="94" spans="1:17">
      <c r="A94" s="21"/>
      <c r="B94" s="21"/>
      <c r="C94" s="21"/>
      <c r="D94" s="21"/>
      <c r="E94" s="21"/>
      <c r="F94" s="21"/>
      <c r="G94" s="21"/>
      <c r="H94" s="21"/>
      <c r="I94" s="21"/>
      <c r="J94" s="21"/>
      <c r="K94" s="21"/>
      <c r="L94" s="21"/>
      <c r="M94" s="21"/>
      <c r="N94" s="21"/>
      <c r="O94" s="21"/>
      <c r="P94" s="21"/>
      <c r="Q94" s="21"/>
    </row>
  </sheetData>
  <mergeCells count="1">
    <mergeCell ref="C2:R2"/>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AC103"/>
  <sheetViews>
    <sheetView showGridLines="0" showZeros="0" zoomScale="70" zoomScaleNormal="70" workbookViewId="0">
      <selection activeCell="W48" sqref="W48"/>
    </sheetView>
  </sheetViews>
  <sheetFormatPr defaultRowHeight="12.5"/>
  <cols>
    <col min="1" max="1" width="33.54296875" customWidth="1"/>
    <col min="2" max="2" width="15.26953125" style="14" customWidth="1"/>
    <col min="3" max="11" width="12.7265625" customWidth="1"/>
    <col min="12" max="12" width="14.81640625" customWidth="1"/>
    <col min="13" max="13" width="16.1796875" customWidth="1"/>
    <col min="14" max="14" width="15.7265625" customWidth="1"/>
    <col min="15" max="16" width="15.1796875" customWidth="1"/>
    <col min="17" max="17" width="14.26953125" customWidth="1"/>
    <col min="18" max="18" width="14.453125" customWidth="1"/>
    <col min="19" max="19" width="14.7265625" customWidth="1"/>
    <col min="20" max="20" width="14" customWidth="1"/>
    <col min="22" max="22" width="75.7265625" customWidth="1"/>
  </cols>
  <sheetData>
    <row r="1" spans="1:29" ht="24" customHeight="1" thickBot="1">
      <c r="A1" s="200" t="s">
        <v>259</v>
      </c>
      <c r="B1" s="194"/>
      <c r="C1" s="195"/>
      <c r="D1" s="195"/>
      <c r="E1" s="195"/>
      <c r="F1" s="201" t="s">
        <v>1</v>
      </c>
      <c r="G1" s="196"/>
      <c r="H1" s="195"/>
      <c r="I1" s="201" t="s">
        <v>2</v>
      </c>
      <c r="J1" s="196"/>
      <c r="K1" s="195"/>
      <c r="L1" s="195"/>
      <c r="M1" s="195"/>
      <c r="N1" s="202" t="s">
        <v>3</v>
      </c>
      <c r="O1" s="197" t="s">
        <v>258</v>
      </c>
      <c r="P1" s="198" t="s">
        <v>8</v>
      </c>
      <c r="Q1" s="199" t="s">
        <v>9</v>
      </c>
      <c r="R1" s="21"/>
      <c r="S1" s="21"/>
      <c r="T1" s="21"/>
      <c r="U1" s="21"/>
      <c r="V1" s="21"/>
      <c r="W1" s="21"/>
    </row>
    <row r="2" spans="1:29">
      <c r="A2" s="203"/>
      <c r="B2" s="337" t="s">
        <v>244</v>
      </c>
      <c r="C2" s="261">
        <v>1</v>
      </c>
      <c r="D2" s="261">
        <v>2</v>
      </c>
      <c r="E2" s="261">
        <v>3</v>
      </c>
      <c r="F2" s="261">
        <v>4</v>
      </c>
      <c r="G2" s="261">
        <v>5</v>
      </c>
      <c r="H2" s="261">
        <v>6</v>
      </c>
      <c r="I2" s="261">
        <v>7</v>
      </c>
      <c r="J2" s="261">
        <v>8</v>
      </c>
      <c r="K2" s="261">
        <v>9</v>
      </c>
      <c r="L2" s="261">
        <v>10</v>
      </c>
      <c r="M2" s="261">
        <v>11</v>
      </c>
      <c r="N2" s="261">
        <v>12</v>
      </c>
      <c r="O2" s="204"/>
      <c r="P2" s="205"/>
      <c r="Q2" s="206"/>
      <c r="R2" s="21"/>
      <c r="S2" s="21"/>
      <c r="T2" s="21"/>
      <c r="U2" s="21"/>
      <c r="V2" s="21"/>
      <c r="W2" s="21"/>
    </row>
    <row r="3" spans="1:29">
      <c r="A3" s="207" t="s">
        <v>4</v>
      </c>
      <c r="B3" s="338"/>
      <c r="C3" s="262" t="s">
        <v>129</v>
      </c>
      <c r="D3" s="262" t="s">
        <v>130</v>
      </c>
      <c r="E3" s="262" t="s">
        <v>131</v>
      </c>
      <c r="F3" s="262" t="s">
        <v>132</v>
      </c>
      <c r="G3" s="262" t="s">
        <v>133</v>
      </c>
      <c r="H3" s="262" t="s">
        <v>134</v>
      </c>
      <c r="I3" s="262" t="s">
        <v>135</v>
      </c>
      <c r="J3" s="262" t="s">
        <v>136</v>
      </c>
      <c r="K3" s="262" t="s">
        <v>137</v>
      </c>
      <c r="L3" s="262" t="s">
        <v>138</v>
      </c>
      <c r="M3" s="262" t="s">
        <v>139</v>
      </c>
      <c r="N3" s="262" t="s">
        <v>140</v>
      </c>
      <c r="O3" s="208" t="s">
        <v>5</v>
      </c>
      <c r="P3" s="209" t="s">
        <v>5</v>
      </c>
      <c r="Q3" s="208" t="s">
        <v>5</v>
      </c>
      <c r="R3" s="210" t="s">
        <v>0</v>
      </c>
      <c r="S3" s="210"/>
      <c r="T3" s="336" t="s">
        <v>123</v>
      </c>
      <c r="U3" s="336"/>
      <c r="V3" s="211"/>
      <c r="W3" s="21"/>
    </row>
    <row r="4" spans="1:29">
      <c r="A4" s="212" t="s">
        <v>6</v>
      </c>
      <c r="B4" s="213" t="s">
        <v>7</v>
      </c>
      <c r="C4" s="166" t="s">
        <v>7</v>
      </c>
      <c r="D4" s="166" t="s">
        <v>7</v>
      </c>
      <c r="E4" s="166" t="s">
        <v>7</v>
      </c>
      <c r="F4" s="166" t="s">
        <v>7</v>
      </c>
      <c r="G4" s="166" t="s">
        <v>7</v>
      </c>
      <c r="H4" s="166" t="s">
        <v>7</v>
      </c>
      <c r="I4" s="166" t="s">
        <v>7</v>
      </c>
      <c r="J4" s="166" t="s">
        <v>7</v>
      </c>
      <c r="K4" s="166" t="s">
        <v>7</v>
      </c>
      <c r="L4" s="166" t="s">
        <v>7</v>
      </c>
      <c r="M4" s="166" t="s">
        <v>7</v>
      </c>
      <c r="N4" s="166" t="s">
        <v>7</v>
      </c>
      <c r="O4" s="214" t="s">
        <v>7</v>
      </c>
      <c r="P4" s="215" t="s">
        <v>7</v>
      </c>
      <c r="Q4" s="214" t="s">
        <v>7</v>
      </c>
      <c r="R4" s="293">
        <v>0.02</v>
      </c>
      <c r="S4" s="211" t="s">
        <v>8</v>
      </c>
      <c r="T4" s="216">
        <f>Loan_amount</f>
        <v>215000</v>
      </c>
      <c r="U4" s="217" t="s">
        <v>125</v>
      </c>
      <c r="V4" s="211"/>
      <c r="W4" s="21"/>
    </row>
    <row r="5" spans="1:29">
      <c r="A5" s="218" t="s">
        <v>161</v>
      </c>
      <c r="B5" s="284">
        <v>10000</v>
      </c>
      <c r="C5" s="183">
        <f t="shared" ref="C5:N5" si="0">B39</f>
        <v>10000</v>
      </c>
      <c r="D5" s="183">
        <f t="shared" si="0"/>
        <v>14078.227254821741</v>
      </c>
      <c r="E5" s="183">
        <f t="shared" si="0"/>
        <v>12986.114509643481</v>
      </c>
      <c r="F5" s="183">
        <f t="shared" si="0"/>
        <v>13022.131764465223</v>
      </c>
      <c r="G5" s="183">
        <f t="shared" si="0"/>
        <v>13949.889019286964</v>
      </c>
      <c r="H5" s="183">
        <f t="shared" si="0"/>
        <v>20058.746274108707</v>
      </c>
      <c r="I5" s="183">
        <f t="shared" si="0"/>
        <v>30334.593528930447</v>
      </c>
      <c r="J5" s="183">
        <f t="shared" si="0"/>
        <v>44660.42078375219</v>
      </c>
      <c r="K5" s="183">
        <f t="shared" si="0"/>
        <v>61190.328038573934</v>
      </c>
      <c r="L5" s="183">
        <f t="shared" si="0"/>
        <v>71200.365293395676</v>
      </c>
      <c r="M5" s="183">
        <f t="shared" si="0"/>
        <v>82863.802548217413</v>
      </c>
      <c r="N5" s="183">
        <f t="shared" si="0"/>
        <v>89826.589803039155</v>
      </c>
      <c r="O5" s="220">
        <f>C5</f>
        <v>10000</v>
      </c>
      <c r="P5" s="221">
        <f>N39</f>
        <v>97245.687057860894</v>
      </c>
      <c r="Q5" s="222">
        <f>P39</f>
        <v>185983.02491572179</v>
      </c>
      <c r="R5" s="293">
        <v>0.03</v>
      </c>
      <c r="S5" s="211" t="s">
        <v>9</v>
      </c>
      <c r="T5" s="223">
        <f>Annual_interest_rate</f>
        <v>2.5000000000000001E-2</v>
      </c>
      <c r="U5" s="217" t="s">
        <v>124</v>
      </c>
      <c r="V5" s="211"/>
      <c r="W5" s="21"/>
    </row>
    <row r="6" spans="1:29">
      <c r="A6" s="218" t="s">
        <v>264</v>
      </c>
      <c r="B6" s="224">
        <v>0</v>
      </c>
      <c r="C6" s="288">
        <v>10169</v>
      </c>
      <c r="D6" s="288">
        <v>4315</v>
      </c>
      <c r="E6" s="288">
        <v>6092</v>
      </c>
      <c r="F6" s="288">
        <v>6978</v>
      </c>
      <c r="G6" s="288">
        <v>11557</v>
      </c>
      <c r="H6" s="288">
        <v>18955</v>
      </c>
      <c r="I6" s="288">
        <v>19102</v>
      </c>
      <c r="J6" s="288">
        <v>21695</v>
      </c>
      <c r="K6" s="288">
        <v>15188</v>
      </c>
      <c r="L6" s="288">
        <v>16751</v>
      </c>
      <c r="M6" s="288">
        <v>15610</v>
      </c>
      <c r="N6" s="288">
        <v>12821</v>
      </c>
      <c r="O6" s="222">
        <f>SUM(C6:N6)</f>
        <v>159233</v>
      </c>
      <c r="P6" s="221">
        <f>(O6*R4)+O6</f>
        <v>162417.66</v>
      </c>
      <c r="Q6" s="222">
        <f>(P6*R5)+P6</f>
        <v>167290.18979999999</v>
      </c>
      <c r="R6" s="293">
        <v>3.5000000000000003E-2</v>
      </c>
      <c r="S6" s="211" t="s">
        <v>10</v>
      </c>
      <c r="T6" s="226">
        <f>Term_in_years</f>
        <v>5</v>
      </c>
      <c r="U6" s="217" t="s">
        <v>126</v>
      </c>
      <c r="V6" s="211"/>
      <c r="W6" s="21"/>
    </row>
    <row r="7" spans="1:29">
      <c r="A7" s="287" t="s">
        <v>263</v>
      </c>
      <c r="B7" s="219">
        <v>0</v>
      </c>
      <c r="C7" s="288"/>
      <c r="D7" s="288"/>
      <c r="E7" s="288">
        <v>0</v>
      </c>
      <c r="F7" s="288">
        <v>0</v>
      </c>
      <c r="G7" s="288">
        <v>0</v>
      </c>
      <c r="H7" s="288">
        <v>0</v>
      </c>
      <c r="I7" s="288">
        <v>0</v>
      </c>
      <c r="J7" s="288">
        <v>0</v>
      </c>
      <c r="K7" s="288">
        <v>0</v>
      </c>
      <c r="L7" s="288">
        <v>0</v>
      </c>
      <c r="M7" s="288">
        <v>0</v>
      </c>
      <c r="N7" s="288">
        <v>0</v>
      </c>
      <c r="O7" s="222">
        <f>SUM(C7:N7)</f>
        <v>0</v>
      </c>
      <c r="P7" s="221">
        <f>(O7*R4)+O7</f>
        <v>0</v>
      </c>
      <c r="Q7" s="222">
        <f>(P7*R5)+P7</f>
        <v>0</v>
      </c>
      <c r="R7" s="294">
        <v>0.28000000000000003</v>
      </c>
      <c r="S7" s="217" t="s">
        <v>11</v>
      </c>
      <c r="T7" s="211"/>
      <c r="U7" s="211"/>
      <c r="V7" s="211"/>
      <c r="W7" s="21"/>
    </row>
    <row r="8" spans="1:29">
      <c r="A8" s="326" t="s">
        <v>328</v>
      </c>
      <c r="B8" s="219">
        <v>400000</v>
      </c>
      <c r="C8" s="288"/>
      <c r="D8" s="288"/>
      <c r="E8" s="288"/>
      <c r="F8" s="288"/>
      <c r="G8" s="288"/>
      <c r="H8" s="288"/>
      <c r="I8" s="288"/>
      <c r="J8" s="288"/>
      <c r="K8" s="288"/>
      <c r="L8" s="288"/>
      <c r="M8" s="288"/>
      <c r="N8" s="288"/>
      <c r="O8" s="222"/>
      <c r="P8" s="221"/>
      <c r="Q8" s="222"/>
      <c r="R8" s="294"/>
      <c r="S8" s="211"/>
      <c r="T8" s="211"/>
      <c r="U8" s="211"/>
      <c r="V8" s="211"/>
      <c r="W8" s="21"/>
    </row>
    <row r="9" spans="1:29">
      <c r="A9" s="218" t="s">
        <v>326</v>
      </c>
      <c r="B9" s="227"/>
      <c r="C9" s="246">
        <v>2727</v>
      </c>
      <c r="D9" s="246">
        <v>2727</v>
      </c>
      <c r="E9" s="246">
        <v>2727</v>
      </c>
      <c r="F9" s="246">
        <v>2727</v>
      </c>
      <c r="G9" s="246">
        <v>2727</v>
      </c>
      <c r="H9" s="246">
        <v>2727</v>
      </c>
      <c r="I9" s="246">
        <v>2727</v>
      </c>
      <c r="J9" s="246">
        <v>2727</v>
      </c>
      <c r="K9" s="246">
        <v>2727</v>
      </c>
      <c r="L9" s="246">
        <v>2727</v>
      </c>
      <c r="M9" s="246">
        <v>2727</v>
      </c>
      <c r="N9" s="246">
        <v>2727</v>
      </c>
      <c r="O9" s="222">
        <f>SUM(C9:N9)</f>
        <v>32724</v>
      </c>
      <c r="P9" s="221">
        <f>(O9*R4)+O9</f>
        <v>33378.480000000003</v>
      </c>
      <c r="Q9" s="222">
        <f>(P9*R5)+P9</f>
        <v>34379.8344</v>
      </c>
      <c r="R9" s="21"/>
      <c r="S9" s="21"/>
      <c r="T9" s="21"/>
      <c r="U9" s="21"/>
      <c r="V9" s="21"/>
      <c r="W9" s="21"/>
    </row>
    <row r="10" spans="1:29" ht="13" thickBot="1">
      <c r="A10" s="228" t="s">
        <v>12</v>
      </c>
      <c r="B10" s="62">
        <f t="shared" ref="B10:N10" si="1">SUM(B6:B9)</f>
        <v>400000</v>
      </c>
      <c r="C10" s="188">
        <f t="shared" si="1"/>
        <v>12896</v>
      </c>
      <c r="D10" s="188">
        <f t="shared" si="1"/>
        <v>7042</v>
      </c>
      <c r="E10" s="188">
        <f t="shared" si="1"/>
        <v>8819</v>
      </c>
      <c r="F10" s="188">
        <f t="shared" si="1"/>
        <v>9705</v>
      </c>
      <c r="G10" s="188">
        <f t="shared" si="1"/>
        <v>14284</v>
      </c>
      <c r="H10" s="188">
        <f t="shared" si="1"/>
        <v>21682</v>
      </c>
      <c r="I10" s="188">
        <f t="shared" si="1"/>
        <v>21829</v>
      </c>
      <c r="J10" s="188">
        <f t="shared" si="1"/>
        <v>24422</v>
      </c>
      <c r="K10" s="188">
        <f t="shared" si="1"/>
        <v>17915</v>
      </c>
      <c r="L10" s="188">
        <f t="shared" si="1"/>
        <v>19478</v>
      </c>
      <c r="M10" s="188">
        <f t="shared" si="1"/>
        <v>18337</v>
      </c>
      <c r="N10" s="188">
        <f t="shared" si="1"/>
        <v>15548</v>
      </c>
      <c r="O10" s="229">
        <f>SUM(C10:N10)</f>
        <v>191957</v>
      </c>
      <c r="P10" s="230">
        <f>(O10*R4)+O10</f>
        <v>195796.14</v>
      </c>
      <c r="Q10" s="229">
        <f>(P10*R5)+P10</f>
        <v>201670.02420000001</v>
      </c>
      <c r="R10" s="231">
        <f>O10/O6</f>
        <v>1.2055101643503545</v>
      </c>
      <c r="S10" s="231">
        <f>P10/P6</f>
        <v>1.2055101643503545</v>
      </c>
      <c r="T10" s="231">
        <f>Q10/Q6</f>
        <v>1.2055101643503547</v>
      </c>
      <c r="U10" s="21"/>
      <c r="V10" s="21"/>
      <c r="W10" s="21"/>
    </row>
    <row r="11" spans="1:29" ht="17.25" customHeight="1" thickTop="1" thickBot="1">
      <c r="A11" s="228" t="s">
        <v>13</v>
      </c>
      <c r="B11" s="188">
        <f>B5+B10</f>
        <v>410000</v>
      </c>
      <c r="C11" s="188">
        <f>C5+C10</f>
        <v>22896</v>
      </c>
      <c r="D11" s="188">
        <f t="shared" ref="D11:N11" si="2">D5+D10</f>
        <v>21120.227254821741</v>
      </c>
      <c r="E11" s="188">
        <f t="shared" si="2"/>
        <v>21805.114509643481</v>
      </c>
      <c r="F11" s="188">
        <f t="shared" si="2"/>
        <v>22727.131764465223</v>
      </c>
      <c r="G11" s="188">
        <f t="shared" si="2"/>
        <v>28233.889019286966</v>
      </c>
      <c r="H11" s="188">
        <f t="shared" si="2"/>
        <v>41740.746274108707</v>
      </c>
      <c r="I11" s="188">
        <f t="shared" si="2"/>
        <v>52163.593528930447</v>
      </c>
      <c r="J11" s="188">
        <f t="shared" si="2"/>
        <v>69082.420783752197</v>
      </c>
      <c r="K11" s="188">
        <f t="shared" si="2"/>
        <v>79105.328038573934</v>
      </c>
      <c r="L11" s="188">
        <f t="shared" si="2"/>
        <v>90678.365293395676</v>
      </c>
      <c r="M11" s="188">
        <f t="shared" si="2"/>
        <v>101200.80254821741</v>
      </c>
      <c r="N11" s="188">
        <f t="shared" si="2"/>
        <v>105374.58980303915</v>
      </c>
      <c r="O11" s="232">
        <f>SUM(O5:O9)</f>
        <v>201957</v>
      </c>
      <c r="P11" s="233">
        <f>SUM(P5:P9)</f>
        <v>293041.82705786091</v>
      </c>
      <c r="Q11" s="234">
        <f>SUM(Q5:Q9)</f>
        <v>387653.04911572178</v>
      </c>
      <c r="R11" s="235"/>
      <c r="S11" s="235"/>
      <c r="T11" s="235"/>
      <c r="U11" s="21"/>
      <c r="V11" s="327" t="s">
        <v>261</v>
      </c>
      <c r="W11" s="300"/>
      <c r="X11" s="301"/>
      <c r="Y11" s="301"/>
      <c r="Z11" s="301"/>
      <c r="AA11" s="301"/>
      <c r="AB11" s="301"/>
      <c r="AC11" s="301"/>
    </row>
    <row r="12" spans="1:29" ht="35.5" customHeight="1" thickTop="1">
      <c r="A12" s="259" t="s">
        <v>246</v>
      </c>
      <c r="B12" s="236"/>
      <c r="C12" s="237"/>
      <c r="D12" s="237"/>
      <c r="E12" s="237"/>
      <c r="F12" s="237"/>
      <c r="G12" s="237"/>
      <c r="H12" s="237"/>
      <c r="I12" s="237"/>
      <c r="J12" s="237"/>
      <c r="K12" s="237"/>
      <c r="L12" s="237"/>
      <c r="M12" s="237"/>
      <c r="N12" s="237"/>
      <c r="O12" s="238"/>
      <c r="P12" s="239"/>
      <c r="Q12" s="238"/>
      <c r="R12" s="235"/>
      <c r="S12" s="235"/>
      <c r="T12" s="235"/>
      <c r="U12" s="21"/>
      <c r="V12" s="302" t="s">
        <v>262</v>
      </c>
      <c r="W12" s="300"/>
      <c r="X12" s="301"/>
      <c r="Y12" s="301"/>
      <c r="Z12" s="301"/>
      <c r="AA12" s="301"/>
      <c r="AB12" s="301"/>
      <c r="AC12" s="301"/>
    </row>
    <row r="13" spans="1:29" ht="13.5" customHeight="1">
      <c r="A13" s="218" t="s">
        <v>142</v>
      </c>
      <c r="B13" s="219"/>
      <c r="C13" s="255">
        <f>'Sales Projections '!C90</f>
        <v>0</v>
      </c>
      <c r="D13" s="255">
        <f>'Sales Projections '!D90</f>
        <v>0</v>
      </c>
      <c r="E13" s="255">
        <f>'Sales Projections '!E90</f>
        <v>0</v>
      </c>
      <c r="F13" s="255">
        <f>'Sales Projections '!F90</f>
        <v>0</v>
      </c>
      <c r="G13" s="255">
        <f>'Sales Projections '!G90</f>
        <v>0</v>
      </c>
      <c r="H13" s="255">
        <f>'Sales Projections '!H90</f>
        <v>0</v>
      </c>
      <c r="I13" s="255">
        <f>'Sales Projections '!I90</f>
        <v>0</v>
      </c>
      <c r="J13" s="255">
        <f>'Sales Projections '!J90</f>
        <v>0</v>
      </c>
      <c r="K13" s="255">
        <f>'Sales Projections '!K90</f>
        <v>0</v>
      </c>
      <c r="L13" s="255">
        <f>'Sales Projections '!L90</f>
        <v>0</v>
      </c>
      <c r="M13" s="255">
        <f>'Sales Projections '!M90</f>
        <v>0</v>
      </c>
      <c r="N13" s="255">
        <f>'Sales Projections '!N90</f>
        <v>0</v>
      </c>
      <c r="O13" s="222">
        <f>SUM(C13:N13)</f>
        <v>0</v>
      </c>
      <c r="P13" s="221">
        <f>(O13*R4)+O13</f>
        <v>0</v>
      </c>
      <c r="Q13" s="222">
        <f>(P13*R5)+P13</f>
        <v>0</v>
      </c>
      <c r="R13" s="231">
        <f>O13/O10</f>
        <v>0</v>
      </c>
      <c r="S13" s="231">
        <f>P13/P10</f>
        <v>0</v>
      </c>
      <c r="T13" s="231">
        <f>Q13/Q10</f>
        <v>0</v>
      </c>
      <c r="U13" s="21"/>
      <c r="V13" s="302" t="s">
        <v>309</v>
      </c>
      <c r="W13" s="300"/>
      <c r="X13" s="301"/>
      <c r="Y13" s="301"/>
      <c r="Z13" s="301"/>
      <c r="AA13" s="301"/>
      <c r="AB13" s="301"/>
      <c r="AC13" s="301"/>
    </row>
    <row r="14" spans="1:29">
      <c r="A14" s="218" t="s">
        <v>327</v>
      </c>
      <c r="B14" s="219">
        <v>0</v>
      </c>
      <c r="C14" s="285">
        <v>1200</v>
      </c>
      <c r="D14" s="285">
        <v>1200</v>
      </c>
      <c r="E14" s="285">
        <v>1200</v>
      </c>
      <c r="F14" s="285">
        <v>1200</v>
      </c>
      <c r="G14" s="285">
        <v>1200</v>
      </c>
      <c r="H14" s="285">
        <v>1200</v>
      </c>
      <c r="I14" s="285">
        <v>1200</v>
      </c>
      <c r="J14" s="285">
        <v>1200</v>
      </c>
      <c r="K14" s="285">
        <v>1200</v>
      </c>
      <c r="L14" s="285">
        <v>1200</v>
      </c>
      <c r="M14" s="285">
        <v>1200</v>
      </c>
      <c r="N14" s="285">
        <v>1200</v>
      </c>
      <c r="O14" s="222">
        <f t="shared" ref="O14:O24" si="3">SUM(C14:N14)</f>
        <v>14400</v>
      </c>
      <c r="P14" s="221">
        <f>(O14*R6)+O14</f>
        <v>14904</v>
      </c>
      <c r="Q14" s="222">
        <f>(P14*R6)+P14</f>
        <v>15425.64</v>
      </c>
      <c r="R14" s="231">
        <f>O14/O10</f>
        <v>7.5016800637642808E-2</v>
      </c>
      <c r="S14" s="231">
        <f>P14/P10</f>
        <v>7.6119988882314013E-2</v>
      </c>
      <c r="T14" s="231">
        <f>Q14/Q10</f>
        <v>7.6489503391451455E-2</v>
      </c>
      <c r="U14" s="21"/>
      <c r="V14" s="302" t="s">
        <v>302</v>
      </c>
      <c r="W14" s="300"/>
      <c r="X14" s="301"/>
      <c r="Y14" s="301"/>
      <c r="Z14" s="301"/>
      <c r="AA14" s="301"/>
      <c r="AB14" s="301"/>
      <c r="AC14" s="301"/>
    </row>
    <row r="15" spans="1:29">
      <c r="A15" s="303" t="s">
        <v>143</v>
      </c>
      <c r="B15" s="219">
        <v>0</v>
      </c>
      <c r="C15" s="255">
        <v>0</v>
      </c>
      <c r="D15" s="255">
        <v>0</v>
      </c>
      <c r="E15" s="255">
        <v>0</v>
      </c>
      <c r="F15" s="255">
        <v>0</v>
      </c>
      <c r="G15" s="255">
        <v>0</v>
      </c>
      <c r="H15" s="255">
        <v>0</v>
      </c>
      <c r="I15" s="255">
        <v>0</v>
      </c>
      <c r="J15" s="255">
        <v>0</v>
      </c>
      <c r="K15" s="255">
        <v>0</v>
      </c>
      <c r="L15" s="255">
        <v>0</v>
      </c>
      <c r="M15" s="255">
        <v>0</v>
      </c>
      <c r="N15" s="255">
        <v>0</v>
      </c>
      <c r="O15" s="222">
        <f t="shared" si="3"/>
        <v>0</v>
      </c>
      <c r="P15" s="221">
        <f>(O15*R6)+O15</f>
        <v>0</v>
      </c>
      <c r="Q15" s="222">
        <f>(P15*R6)+P15</f>
        <v>0</v>
      </c>
      <c r="R15" s="231">
        <f>O15/O10</f>
        <v>0</v>
      </c>
      <c r="S15" s="231">
        <f>P15/P10</f>
        <v>0</v>
      </c>
      <c r="T15" s="231">
        <f>Q15/Q10</f>
        <v>0</v>
      </c>
      <c r="U15" s="21"/>
      <c r="V15" s="302" t="s">
        <v>301</v>
      </c>
      <c r="W15" s="21"/>
    </row>
    <row r="16" spans="1:29">
      <c r="A16" s="218" t="s">
        <v>128</v>
      </c>
      <c r="B16" s="219">
        <v>0</v>
      </c>
      <c r="C16" s="285">
        <v>0</v>
      </c>
      <c r="D16" s="285">
        <v>0</v>
      </c>
      <c r="E16" s="285">
        <v>0</v>
      </c>
      <c r="F16" s="285">
        <v>0</v>
      </c>
      <c r="G16" s="285">
        <v>0</v>
      </c>
      <c r="H16" s="285">
        <v>0</v>
      </c>
      <c r="I16" s="285">
        <v>0</v>
      </c>
      <c r="J16" s="285">
        <v>0</v>
      </c>
      <c r="K16" s="285">
        <v>0</v>
      </c>
      <c r="L16" s="285">
        <v>0</v>
      </c>
      <c r="M16" s="285">
        <v>0</v>
      </c>
      <c r="N16" s="285">
        <v>0</v>
      </c>
      <c r="O16" s="222">
        <f t="shared" si="3"/>
        <v>0</v>
      </c>
      <c r="P16" s="221">
        <f>(O16*R6)+O16</f>
        <v>0</v>
      </c>
      <c r="Q16" s="222">
        <f>(P16*R6)+P16</f>
        <v>0</v>
      </c>
      <c r="R16" s="231">
        <f>O16/O10</f>
        <v>0</v>
      </c>
      <c r="S16" s="231">
        <f>P16/P10</f>
        <v>0</v>
      </c>
      <c r="T16" s="231">
        <f>Q16/Q10</f>
        <v>0</v>
      </c>
      <c r="U16" s="21"/>
      <c r="V16" s="21"/>
      <c r="W16" s="21"/>
    </row>
    <row r="17" spans="1:23">
      <c r="A17" s="218" t="s">
        <v>14</v>
      </c>
      <c r="B17" s="219"/>
      <c r="C17" s="285">
        <v>759.79</v>
      </c>
      <c r="D17" s="285">
        <v>614.83000000000004</v>
      </c>
      <c r="E17" s="285">
        <v>860.35</v>
      </c>
      <c r="F17" s="285">
        <v>1309.75</v>
      </c>
      <c r="G17" s="285">
        <v>759.55</v>
      </c>
      <c r="H17" s="285">
        <v>1773.03</v>
      </c>
      <c r="I17" s="285">
        <v>512.55999999999995</v>
      </c>
      <c r="J17" s="285">
        <v>734.26</v>
      </c>
      <c r="K17" s="285">
        <v>323.19</v>
      </c>
      <c r="L17" s="285">
        <v>480.44</v>
      </c>
      <c r="M17" s="285">
        <v>1105.08</v>
      </c>
      <c r="N17" s="285">
        <v>739.94</v>
      </c>
      <c r="O17" s="222">
        <f t="shared" si="3"/>
        <v>9972.7699999999986</v>
      </c>
      <c r="P17" s="221">
        <f>(O17*R6)+O17</f>
        <v>10321.816949999999</v>
      </c>
      <c r="Q17" s="222">
        <f>(P17*R6)+P17</f>
        <v>10683.080543249998</v>
      </c>
      <c r="R17" s="231">
        <f>O17/O10</f>
        <v>5.1953145756601732E-2</v>
      </c>
      <c r="S17" s="231">
        <f>P17/P10</f>
        <v>5.271716260596352E-2</v>
      </c>
      <c r="T17" s="231">
        <f>Q17/Q10</f>
        <v>5.2973071162303147E-2</v>
      </c>
      <c r="U17" s="21"/>
      <c r="V17" s="292" t="s">
        <v>315</v>
      </c>
      <c r="W17" s="21"/>
    </row>
    <row r="18" spans="1:23">
      <c r="A18" s="218" t="s">
        <v>15</v>
      </c>
      <c r="B18" s="219">
        <v>0</v>
      </c>
      <c r="C18" s="285">
        <v>0</v>
      </c>
      <c r="D18" s="285">
        <v>0</v>
      </c>
      <c r="E18" s="285">
        <v>600</v>
      </c>
      <c r="F18" s="285">
        <v>0</v>
      </c>
      <c r="G18" s="285">
        <v>0</v>
      </c>
      <c r="H18" s="285">
        <v>0</v>
      </c>
      <c r="I18" s="285">
        <v>0</v>
      </c>
      <c r="J18" s="285">
        <v>0</v>
      </c>
      <c r="K18" s="285">
        <v>0</v>
      </c>
      <c r="L18" s="285">
        <v>0</v>
      </c>
      <c r="M18" s="285">
        <v>0</v>
      </c>
      <c r="N18" s="285">
        <v>200</v>
      </c>
      <c r="O18" s="222">
        <f t="shared" si="3"/>
        <v>800</v>
      </c>
      <c r="P18" s="221">
        <f>(O18*R6)+O18</f>
        <v>828</v>
      </c>
      <c r="Q18" s="222">
        <f>(P18*R6)+P18</f>
        <v>856.98</v>
      </c>
      <c r="R18" s="231">
        <f>O18/O10</f>
        <v>4.1676000354246004E-3</v>
      </c>
      <c r="S18" s="231">
        <f>P18/P10</f>
        <v>4.228888271239668E-3</v>
      </c>
      <c r="T18" s="231">
        <f>Q18/Q10</f>
        <v>4.2494168550806372E-3</v>
      </c>
      <c r="U18" s="21"/>
      <c r="V18" s="292" t="s">
        <v>316</v>
      </c>
      <c r="W18" s="21"/>
    </row>
    <row r="19" spans="1:23">
      <c r="A19" s="334" t="s">
        <v>306</v>
      </c>
      <c r="B19" s="219">
        <v>0</v>
      </c>
      <c r="C19" s="285">
        <v>97</v>
      </c>
      <c r="D19" s="285">
        <v>97</v>
      </c>
      <c r="E19" s="285">
        <v>97</v>
      </c>
      <c r="F19" s="285">
        <v>97</v>
      </c>
      <c r="G19" s="285">
        <v>97</v>
      </c>
      <c r="H19" s="285">
        <v>97</v>
      </c>
      <c r="I19" s="285">
        <v>97</v>
      </c>
      <c r="J19" s="285">
        <v>97</v>
      </c>
      <c r="K19" s="285">
        <v>97</v>
      </c>
      <c r="L19" s="285">
        <v>97</v>
      </c>
      <c r="M19" s="285">
        <v>97</v>
      </c>
      <c r="N19" s="285">
        <v>97</v>
      </c>
      <c r="O19" s="222">
        <f t="shared" ref="O19" si="4">SUM(C19:N19)</f>
        <v>1164</v>
      </c>
      <c r="P19" s="221">
        <f>(O19*R7)+O19</f>
        <v>1489.92</v>
      </c>
      <c r="Q19" s="222">
        <f>(P19*R6)+P19</f>
        <v>1542.0672000000002</v>
      </c>
      <c r="R19" s="231">
        <f>O19/O10</f>
        <v>6.0638580515427936E-3</v>
      </c>
      <c r="S19" s="231">
        <f>P19/P10</f>
        <v>7.6095473587987992E-3</v>
      </c>
      <c r="T19" s="231">
        <f>Q19/Q10</f>
        <v>7.6464869090842307E-3</v>
      </c>
      <c r="U19" s="21"/>
      <c r="V19" s="21"/>
      <c r="W19" s="21"/>
    </row>
    <row r="20" spans="1:23">
      <c r="A20" s="334" t="s">
        <v>16</v>
      </c>
      <c r="B20" s="219">
        <v>0</v>
      </c>
      <c r="C20" s="285">
        <v>200</v>
      </c>
      <c r="D20" s="285">
        <v>200</v>
      </c>
      <c r="E20" s="285">
        <v>200</v>
      </c>
      <c r="F20" s="285">
        <v>200</v>
      </c>
      <c r="G20" s="285">
        <v>200</v>
      </c>
      <c r="H20" s="285">
        <v>200</v>
      </c>
      <c r="I20" s="285">
        <v>200</v>
      </c>
      <c r="J20" s="285">
        <v>200</v>
      </c>
      <c r="K20" s="285">
        <v>200</v>
      </c>
      <c r="L20" s="285">
        <v>200</v>
      </c>
      <c r="M20" s="285">
        <v>200</v>
      </c>
      <c r="N20" s="285">
        <v>200</v>
      </c>
      <c r="O20" s="222">
        <f t="shared" si="3"/>
        <v>2400</v>
      </c>
      <c r="P20" s="221">
        <f>(O20*R6)+O20</f>
        <v>2484</v>
      </c>
      <c r="Q20" s="222">
        <f>(P20*R6)+P20</f>
        <v>2570.94</v>
      </c>
      <c r="R20" s="231">
        <f>O20/O10</f>
        <v>1.25028001062738E-2</v>
      </c>
      <c r="S20" s="231">
        <f>P20/P10</f>
        <v>1.2686664813719002E-2</v>
      </c>
      <c r="T20" s="231">
        <f>Q20/Q10</f>
        <v>1.2748250565241911E-2</v>
      </c>
      <c r="U20" s="21"/>
      <c r="V20" s="21"/>
      <c r="W20" s="21"/>
    </row>
    <row r="21" spans="1:23">
      <c r="A21" s="240" t="s">
        <v>17</v>
      </c>
      <c r="B21" s="219">
        <v>0</v>
      </c>
      <c r="C21" s="285"/>
      <c r="D21" s="285"/>
      <c r="E21" s="285"/>
      <c r="F21" s="285"/>
      <c r="G21" s="285"/>
      <c r="H21" s="285"/>
      <c r="I21" s="285"/>
      <c r="J21" s="285"/>
      <c r="K21" s="285"/>
      <c r="L21" s="285"/>
      <c r="M21" s="285"/>
      <c r="N21" s="285"/>
      <c r="O21" s="222">
        <f t="shared" si="3"/>
        <v>0</v>
      </c>
      <c r="P21" s="221">
        <f>(O21*R6)+O21</f>
        <v>0</v>
      </c>
      <c r="Q21" s="222">
        <f>(P21*R6)+P21</f>
        <v>0</v>
      </c>
      <c r="R21" s="231">
        <f>O21/O10</f>
        <v>0</v>
      </c>
      <c r="S21" s="231">
        <f>P21/P10</f>
        <v>0</v>
      </c>
      <c r="T21" s="231">
        <f>Q21/Q10</f>
        <v>0</v>
      </c>
      <c r="U21" s="21"/>
      <c r="V21" s="21"/>
      <c r="W21" s="21"/>
    </row>
    <row r="22" spans="1:23">
      <c r="A22" s="240" t="s">
        <v>144</v>
      </c>
      <c r="B22" s="219"/>
      <c r="C22" s="285">
        <v>0</v>
      </c>
      <c r="D22" s="285">
        <v>0</v>
      </c>
      <c r="E22" s="285">
        <v>0</v>
      </c>
      <c r="F22" s="285">
        <v>0</v>
      </c>
      <c r="G22" s="285">
        <v>0</v>
      </c>
      <c r="H22" s="285">
        <v>0</v>
      </c>
      <c r="I22" s="285">
        <v>0</v>
      </c>
      <c r="J22" s="285">
        <v>0</v>
      </c>
      <c r="K22" s="285">
        <v>0</v>
      </c>
      <c r="L22" s="285">
        <v>0</v>
      </c>
      <c r="M22" s="285">
        <v>0</v>
      </c>
      <c r="N22" s="285">
        <v>0</v>
      </c>
      <c r="O22" s="222">
        <f t="shared" si="3"/>
        <v>0</v>
      </c>
      <c r="P22" s="221">
        <f>O22</f>
        <v>0</v>
      </c>
      <c r="Q22" s="222">
        <f>P22</f>
        <v>0</v>
      </c>
      <c r="R22" s="231">
        <f>O22/O10</f>
        <v>0</v>
      </c>
      <c r="S22" s="231">
        <f>P22/P10</f>
        <v>0</v>
      </c>
      <c r="T22" s="231">
        <f>Q22/Q10</f>
        <v>0</v>
      </c>
      <c r="U22" s="21"/>
      <c r="V22" s="21"/>
      <c r="W22" s="21"/>
    </row>
    <row r="23" spans="1:23">
      <c r="A23" s="240" t="s">
        <v>18</v>
      </c>
      <c r="B23" s="219"/>
      <c r="C23" s="285">
        <v>614.22</v>
      </c>
      <c r="D23" s="285">
        <v>97.52</v>
      </c>
      <c r="E23" s="285">
        <v>355.87</v>
      </c>
      <c r="F23" s="285">
        <v>355.73</v>
      </c>
      <c r="G23" s="285">
        <v>356.83</v>
      </c>
      <c r="H23" s="285">
        <v>359.83</v>
      </c>
      <c r="I23" s="285">
        <v>359.85</v>
      </c>
      <c r="J23" s="285">
        <v>340.07</v>
      </c>
      <c r="K23" s="285">
        <v>360.01</v>
      </c>
      <c r="L23" s="285">
        <v>360.36</v>
      </c>
      <c r="M23" s="285">
        <v>363.2</v>
      </c>
      <c r="N23" s="285">
        <v>363.2</v>
      </c>
      <c r="O23" s="222">
        <f t="shared" si="3"/>
        <v>4286.6900000000005</v>
      </c>
      <c r="P23" s="221">
        <f>(O23*R6)+O23</f>
        <v>4436.7241500000009</v>
      </c>
      <c r="Q23" s="222">
        <f>(P23*R6)+P23</f>
        <v>4592.0094952500012</v>
      </c>
      <c r="R23" s="231">
        <f>O23/O10</f>
        <v>2.2331511744817852E-2</v>
      </c>
      <c r="S23" s="231">
        <f>P23/P10</f>
        <v>2.2659916329300468E-2</v>
      </c>
      <c r="T23" s="231">
        <f>Q23/Q10</f>
        <v>2.2769915923132024E-2</v>
      </c>
      <c r="U23" s="21"/>
      <c r="V23" s="21"/>
      <c r="W23" s="21"/>
    </row>
    <row r="24" spans="1:23">
      <c r="A24" s="240" t="s">
        <v>19</v>
      </c>
      <c r="B24" s="219"/>
      <c r="C24" s="285">
        <v>1533</v>
      </c>
      <c r="D24" s="285">
        <v>1476</v>
      </c>
      <c r="E24" s="285">
        <v>1056</v>
      </c>
      <c r="F24" s="285">
        <v>1201</v>
      </c>
      <c r="G24" s="285">
        <v>1148</v>
      </c>
      <c r="H24" s="285">
        <v>714</v>
      </c>
      <c r="I24" s="285">
        <v>720</v>
      </c>
      <c r="J24" s="285">
        <v>907</v>
      </c>
      <c r="K24" s="285">
        <v>1311</v>
      </c>
      <c r="L24" s="285">
        <v>1063</v>
      </c>
      <c r="M24" s="285">
        <v>1260</v>
      </c>
      <c r="N24" s="285">
        <v>835</v>
      </c>
      <c r="O24" s="222">
        <f t="shared" si="3"/>
        <v>13224</v>
      </c>
      <c r="P24" s="221">
        <f>(O24*R6)+O24</f>
        <v>13686.84</v>
      </c>
      <c r="Q24" s="222">
        <f>(P24*R6)+P24</f>
        <v>14165.8794</v>
      </c>
      <c r="R24" s="231">
        <f>O24/O10</f>
        <v>6.8890428585568639E-2</v>
      </c>
      <c r="S24" s="231">
        <f>P24/P10</f>
        <v>6.9903523123591702E-2</v>
      </c>
      <c r="T24" s="231">
        <f>Q24/Q10</f>
        <v>7.0242860614482927E-2</v>
      </c>
      <c r="U24" s="21"/>
      <c r="V24" s="21"/>
      <c r="W24" s="21"/>
    </row>
    <row r="25" spans="1:23">
      <c r="A25" s="240" t="s">
        <v>20</v>
      </c>
      <c r="B25" s="219"/>
      <c r="C25" s="285">
        <v>598.08000000000004</v>
      </c>
      <c r="D25" s="285">
        <v>598.08000000000004</v>
      </c>
      <c r="E25" s="285">
        <v>598.08000000000004</v>
      </c>
      <c r="F25" s="285">
        <v>598.08000000000004</v>
      </c>
      <c r="G25" s="285">
        <v>598.08000000000004</v>
      </c>
      <c r="H25" s="285">
        <v>598.08000000000004</v>
      </c>
      <c r="I25" s="285">
        <v>598.08000000000004</v>
      </c>
      <c r="J25" s="285">
        <v>598.08000000000004</v>
      </c>
      <c r="K25" s="285">
        <v>598.08000000000004</v>
      </c>
      <c r="L25" s="285">
        <v>598.08000000000004</v>
      </c>
      <c r="M25" s="285">
        <v>598.08000000000004</v>
      </c>
      <c r="N25" s="285">
        <v>598.08000000000004</v>
      </c>
      <c r="O25" s="222">
        <f t="shared" ref="O25:O30" si="5">SUM(C25:N25)</f>
        <v>7176.96</v>
      </c>
      <c r="P25" s="221">
        <f>(O25*R6)+O25</f>
        <v>7428.1535999999996</v>
      </c>
      <c r="Q25" s="222">
        <f>(P25*R6)+P25</f>
        <v>7688.1389759999993</v>
      </c>
      <c r="R25" s="231">
        <f>O25/O10</f>
        <v>3.7388373437801173E-2</v>
      </c>
      <c r="S25" s="231">
        <f>P25/P10</f>
        <v>3.7938202458945303E-2</v>
      </c>
      <c r="T25" s="231">
        <f>Q25/Q10</f>
        <v>3.8122368490299409E-2</v>
      </c>
      <c r="U25" s="21"/>
      <c r="V25" s="21"/>
      <c r="W25" s="21"/>
    </row>
    <row r="26" spans="1:23">
      <c r="A26" s="303" t="s">
        <v>145</v>
      </c>
      <c r="B26" s="219"/>
      <c r="C26" s="255">
        <f t="shared" ref="C26:N26" si="6">0.045*C7</f>
        <v>0</v>
      </c>
      <c r="D26" s="255">
        <f t="shared" si="6"/>
        <v>0</v>
      </c>
      <c r="E26" s="255">
        <f t="shared" si="6"/>
        <v>0</v>
      </c>
      <c r="F26" s="255">
        <f t="shared" si="6"/>
        <v>0</v>
      </c>
      <c r="G26" s="255">
        <f t="shared" si="6"/>
        <v>0</v>
      </c>
      <c r="H26" s="255">
        <f t="shared" si="6"/>
        <v>0</v>
      </c>
      <c r="I26" s="255">
        <f t="shared" si="6"/>
        <v>0</v>
      </c>
      <c r="J26" s="255">
        <f t="shared" si="6"/>
        <v>0</v>
      </c>
      <c r="K26" s="255">
        <f t="shared" si="6"/>
        <v>0</v>
      </c>
      <c r="L26" s="255">
        <f t="shared" si="6"/>
        <v>0</v>
      </c>
      <c r="M26" s="255">
        <f t="shared" si="6"/>
        <v>0</v>
      </c>
      <c r="N26" s="255">
        <f t="shared" si="6"/>
        <v>0</v>
      </c>
      <c r="O26" s="222">
        <f t="shared" si="5"/>
        <v>0</v>
      </c>
      <c r="P26" s="221">
        <f>(O26*R6)+O26</f>
        <v>0</v>
      </c>
      <c r="Q26" s="222">
        <f>(P26*R6)+P26</f>
        <v>0</v>
      </c>
      <c r="R26" s="231">
        <f>O26/O10</f>
        <v>0</v>
      </c>
      <c r="S26" s="231">
        <f>P26/P10</f>
        <v>0</v>
      </c>
      <c r="T26" s="231">
        <f>Q26/Q10</f>
        <v>0</v>
      </c>
      <c r="U26" s="21"/>
      <c r="V26" s="21"/>
      <c r="W26" s="21"/>
    </row>
    <row r="27" spans="1:23">
      <c r="A27" s="218" t="s">
        <v>21</v>
      </c>
      <c r="B27" s="219"/>
      <c r="C27" s="285"/>
      <c r="D27" s="285"/>
      <c r="E27" s="285"/>
      <c r="F27" s="285"/>
      <c r="G27" s="285"/>
      <c r="H27" s="285"/>
      <c r="I27" s="285"/>
      <c r="J27" s="285"/>
      <c r="K27" s="285"/>
      <c r="L27" s="285"/>
      <c r="M27" s="285"/>
      <c r="N27" s="285"/>
      <c r="O27" s="222">
        <f t="shared" si="5"/>
        <v>0</v>
      </c>
      <c r="P27" s="221">
        <f>(O27*R6)+O27</f>
        <v>0</v>
      </c>
      <c r="Q27" s="222">
        <f>(P27*R6)+P27</f>
        <v>0</v>
      </c>
      <c r="R27" s="231">
        <f>O27/O10</f>
        <v>0</v>
      </c>
      <c r="S27" s="231">
        <f>P27/P10</f>
        <v>0</v>
      </c>
      <c r="T27" s="231">
        <f>Q27/Q10</f>
        <v>0</v>
      </c>
      <c r="U27" s="21"/>
      <c r="V27" s="21"/>
      <c r="W27" s="21"/>
    </row>
    <row r="28" spans="1:23">
      <c r="A28" s="218" t="s">
        <v>141</v>
      </c>
      <c r="B28" s="219"/>
      <c r="C28" s="285">
        <v>0</v>
      </c>
      <c r="D28" s="285">
        <v>35</v>
      </c>
      <c r="E28" s="285">
        <v>0</v>
      </c>
      <c r="F28" s="285">
        <v>0</v>
      </c>
      <c r="G28" s="285">
        <v>0</v>
      </c>
      <c r="H28" s="285">
        <v>108</v>
      </c>
      <c r="I28" s="285">
        <v>0</v>
      </c>
      <c r="J28" s="285">
        <v>0</v>
      </c>
      <c r="K28" s="285">
        <v>0</v>
      </c>
      <c r="L28" s="285">
        <v>0</v>
      </c>
      <c r="M28" s="285">
        <v>0</v>
      </c>
      <c r="N28" s="285">
        <v>80</v>
      </c>
      <c r="O28" s="222">
        <f t="shared" si="5"/>
        <v>223</v>
      </c>
      <c r="P28" s="221">
        <f>(O28*R6)+O28</f>
        <v>230.80500000000001</v>
      </c>
      <c r="Q28" s="222">
        <f>(P28*R6)+P28</f>
        <v>238.88317499999999</v>
      </c>
      <c r="R28" s="231">
        <f>O28/O10</f>
        <v>1.1617185098746073E-3</v>
      </c>
      <c r="S28" s="231">
        <f>P28/P10</f>
        <v>1.1788026056080575E-3</v>
      </c>
      <c r="T28" s="231">
        <f>Q28/Q10</f>
        <v>1.1845249483537275E-3</v>
      </c>
      <c r="U28" s="21"/>
      <c r="V28" s="21"/>
      <c r="W28" s="21"/>
    </row>
    <row r="29" spans="1:23">
      <c r="A29" s="241" t="s">
        <v>146</v>
      </c>
      <c r="B29" s="225"/>
      <c r="C29" s="286"/>
      <c r="D29" s="285">
        <v>0</v>
      </c>
      <c r="E29" s="285">
        <v>0</v>
      </c>
      <c r="F29" s="285">
        <v>0</v>
      </c>
      <c r="G29" s="285">
        <v>0</v>
      </c>
      <c r="H29" s="285">
        <v>2540.5300000000002</v>
      </c>
      <c r="I29" s="285">
        <v>0</v>
      </c>
      <c r="J29" s="285">
        <v>0</v>
      </c>
      <c r="K29" s="285">
        <v>0</v>
      </c>
      <c r="L29" s="285">
        <v>0</v>
      </c>
      <c r="M29" s="285">
        <v>2735.17</v>
      </c>
      <c r="N29" s="285">
        <v>0</v>
      </c>
      <c r="O29" s="222">
        <f t="shared" si="5"/>
        <v>5275.7000000000007</v>
      </c>
      <c r="P29" s="221">
        <f>(O29*R6)+O29</f>
        <v>5460.3495000000012</v>
      </c>
      <c r="Q29" s="222">
        <f>(P29*R6)+P29</f>
        <v>5651.4617325000008</v>
      </c>
      <c r="R29" s="231">
        <f>O29/O10</f>
        <v>2.7483759383611958E-2</v>
      </c>
      <c r="S29" s="231">
        <f>P29/P10</f>
        <v>2.7887932315723899E-2</v>
      </c>
      <c r="T29" s="231">
        <f>Q29/Q10</f>
        <v>2.802331062793615E-2</v>
      </c>
      <c r="U29" s="21"/>
      <c r="V29" s="21"/>
      <c r="W29" s="21"/>
    </row>
    <row r="30" spans="1:23">
      <c r="A30" s="241" t="s">
        <v>38</v>
      </c>
      <c r="B30" s="225"/>
      <c r="C30" s="285">
        <v>0</v>
      </c>
      <c r="D30" s="285">
        <v>0</v>
      </c>
      <c r="E30" s="285">
        <v>0</v>
      </c>
      <c r="F30" s="285">
        <v>0</v>
      </c>
      <c r="G30" s="285">
        <v>0</v>
      </c>
      <c r="H30" s="285">
        <v>0</v>
      </c>
      <c r="I30" s="285">
        <v>0</v>
      </c>
      <c r="J30" s="285">
        <v>0</v>
      </c>
      <c r="K30" s="285">
        <v>0</v>
      </c>
      <c r="L30" s="285">
        <v>0</v>
      </c>
      <c r="M30" s="285">
        <v>0</v>
      </c>
      <c r="N30" s="285">
        <v>0</v>
      </c>
      <c r="O30" s="222">
        <f t="shared" si="5"/>
        <v>0</v>
      </c>
      <c r="P30" s="221">
        <f>(O30*R6)+O30</f>
        <v>0</v>
      </c>
      <c r="Q30" s="222">
        <f>(P30*R6)+P30</f>
        <v>0</v>
      </c>
      <c r="R30" s="231">
        <f>O30/O10</f>
        <v>0</v>
      </c>
      <c r="S30" s="231">
        <f>P30/P10</f>
        <v>0</v>
      </c>
      <c r="T30" s="231">
        <f>Q30/Q10</f>
        <v>0</v>
      </c>
      <c r="U30" s="21"/>
      <c r="V30" s="21"/>
      <c r="W30" s="21"/>
    </row>
    <row r="31" spans="1:23" ht="13" thickBot="1">
      <c r="A31" s="218" t="s">
        <v>22</v>
      </c>
      <c r="B31" s="219"/>
      <c r="C31" s="285"/>
      <c r="D31" s="285"/>
      <c r="E31" s="285"/>
      <c r="F31" s="285"/>
      <c r="G31" s="285"/>
      <c r="H31" s="285"/>
      <c r="I31" s="285"/>
      <c r="J31" s="285"/>
      <c r="K31" s="285"/>
      <c r="L31" s="285"/>
      <c r="M31" s="285">
        <v>0</v>
      </c>
      <c r="N31" s="285">
        <v>0</v>
      </c>
      <c r="O31" s="222">
        <f>SUM(C31:N31)</f>
        <v>0</v>
      </c>
      <c r="P31" s="221">
        <f>(O31*R6)+O31</f>
        <v>0</v>
      </c>
      <c r="Q31" s="222">
        <f>(P31*R6)+P31</f>
        <v>0</v>
      </c>
      <c r="R31" s="231">
        <f>O31/O10</f>
        <v>0</v>
      </c>
      <c r="S31" s="231">
        <f>P31/P10</f>
        <v>0</v>
      </c>
      <c r="T31" s="231">
        <f>Q31/Q10</f>
        <v>0</v>
      </c>
      <c r="U31" s="21"/>
      <c r="V31" s="21"/>
      <c r="W31" s="21"/>
    </row>
    <row r="32" spans="1:23" ht="13" thickBot="1">
      <c r="A32" s="260" t="s">
        <v>23</v>
      </c>
      <c r="B32" s="242">
        <f t="shared" ref="B32:N32" si="7">SUM(B13:B31)</f>
        <v>0</v>
      </c>
      <c r="C32" s="256">
        <f t="shared" si="7"/>
        <v>5002.09</v>
      </c>
      <c r="D32" s="256">
        <f t="shared" si="7"/>
        <v>4318.43</v>
      </c>
      <c r="E32" s="256">
        <f t="shared" si="7"/>
        <v>4967.2999999999993</v>
      </c>
      <c r="F32" s="256">
        <f t="shared" si="7"/>
        <v>4961.5599999999995</v>
      </c>
      <c r="G32" s="256">
        <f t="shared" si="7"/>
        <v>4359.46</v>
      </c>
      <c r="H32" s="256">
        <f t="shared" si="7"/>
        <v>7590.4699999999993</v>
      </c>
      <c r="I32" s="256">
        <f t="shared" si="7"/>
        <v>3687.49</v>
      </c>
      <c r="J32" s="256">
        <f t="shared" si="7"/>
        <v>4076.4100000000003</v>
      </c>
      <c r="K32" s="256">
        <f t="shared" si="7"/>
        <v>4089.2799999999997</v>
      </c>
      <c r="L32" s="256">
        <f t="shared" si="7"/>
        <v>3998.88</v>
      </c>
      <c r="M32" s="256">
        <f t="shared" si="7"/>
        <v>7558.53</v>
      </c>
      <c r="N32" s="256">
        <f t="shared" si="7"/>
        <v>4313.22</v>
      </c>
      <c r="O32" s="243">
        <f>SUM(O13:O31)</f>
        <v>58923.119999999995</v>
      </c>
      <c r="P32" s="242">
        <f>SUM(P13:P31)</f>
        <v>61270.609199999999</v>
      </c>
      <c r="Q32" s="243">
        <f>SUM(Q13:Q31)</f>
        <v>63415.080522000004</v>
      </c>
      <c r="R32" s="244">
        <f>O32/O10</f>
        <v>0.30695999624915993</v>
      </c>
      <c r="S32" s="244">
        <f>P32/P10</f>
        <v>0.31293062876520444</v>
      </c>
      <c r="T32" s="244">
        <f>Q32/Q10</f>
        <v>0.31444970948736567</v>
      </c>
      <c r="U32" s="21"/>
      <c r="V32" s="21"/>
      <c r="W32" s="21"/>
    </row>
    <row r="33" spans="1:23">
      <c r="A33" s="218" t="s">
        <v>127</v>
      </c>
      <c r="B33" s="225">
        <v>0</v>
      </c>
      <c r="C33" s="257">
        <f>Calculated_payment</f>
        <v>3815.6827451782592</v>
      </c>
      <c r="D33" s="257">
        <f t="shared" ref="D33:N33" si="8">C33</f>
        <v>3815.6827451782592</v>
      </c>
      <c r="E33" s="257">
        <f t="shared" si="8"/>
        <v>3815.6827451782592</v>
      </c>
      <c r="F33" s="257">
        <f t="shared" si="8"/>
        <v>3815.6827451782592</v>
      </c>
      <c r="G33" s="257">
        <f t="shared" si="8"/>
        <v>3815.6827451782592</v>
      </c>
      <c r="H33" s="257">
        <f t="shared" si="8"/>
        <v>3815.6827451782592</v>
      </c>
      <c r="I33" s="257">
        <f t="shared" si="8"/>
        <v>3815.6827451782592</v>
      </c>
      <c r="J33" s="257">
        <f t="shared" si="8"/>
        <v>3815.6827451782592</v>
      </c>
      <c r="K33" s="257">
        <f t="shared" si="8"/>
        <v>3815.6827451782592</v>
      </c>
      <c r="L33" s="257">
        <f t="shared" si="8"/>
        <v>3815.6827451782592</v>
      </c>
      <c r="M33" s="257">
        <f t="shared" si="8"/>
        <v>3815.6827451782592</v>
      </c>
      <c r="N33" s="257">
        <f t="shared" si="8"/>
        <v>3815.6827451782592</v>
      </c>
      <c r="O33" s="222">
        <f>SUM(C33:N33)</f>
        <v>45788.192942139111</v>
      </c>
      <c r="P33" s="221">
        <f>O33</f>
        <v>45788.192942139111</v>
      </c>
      <c r="Q33" s="222">
        <f>O33</f>
        <v>45788.192942139111</v>
      </c>
      <c r="R33" s="231">
        <f>O33/O10</f>
        <v>0.23853359315960923</v>
      </c>
      <c r="S33" s="231">
        <f>P33/P10</f>
        <v>0.23385646388196982</v>
      </c>
      <c r="T33" s="231">
        <f>Q33/Q10</f>
        <v>0.22704511056501925</v>
      </c>
      <c r="U33" s="21"/>
      <c r="V33" s="21"/>
      <c r="W33" s="21"/>
    </row>
    <row r="34" spans="1:23">
      <c r="A34" s="218" t="s">
        <v>24</v>
      </c>
      <c r="B34" s="225">
        <v>400000</v>
      </c>
      <c r="C34" s="285">
        <v>0</v>
      </c>
      <c r="D34" s="285">
        <f>C34</f>
        <v>0</v>
      </c>
      <c r="E34" s="285">
        <f t="shared" ref="E34:N34" si="9">D34</f>
        <v>0</v>
      </c>
      <c r="F34" s="285">
        <f t="shared" si="9"/>
        <v>0</v>
      </c>
      <c r="G34" s="285">
        <f t="shared" si="9"/>
        <v>0</v>
      </c>
      <c r="H34" s="285">
        <f t="shared" si="9"/>
        <v>0</v>
      </c>
      <c r="I34" s="285">
        <f t="shared" si="9"/>
        <v>0</v>
      </c>
      <c r="J34" s="285">
        <f t="shared" si="9"/>
        <v>0</v>
      </c>
      <c r="K34" s="285">
        <f t="shared" si="9"/>
        <v>0</v>
      </c>
      <c r="L34" s="285">
        <f t="shared" si="9"/>
        <v>0</v>
      </c>
      <c r="M34" s="285">
        <f t="shared" si="9"/>
        <v>0</v>
      </c>
      <c r="N34" s="285">
        <f t="shared" si="9"/>
        <v>0</v>
      </c>
      <c r="O34" s="222">
        <f>SUM(C34:N34)</f>
        <v>0</v>
      </c>
      <c r="P34" s="221">
        <f>(O34*R6)+O34</f>
        <v>0</v>
      </c>
      <c r="Q34" s="222">
        <f>(P34*R6)+P34</f>
        <v>0</v>
      </c>
      <c r="R34" s="231">
        <f>O34/O10</f>
        <v>0</v>
      </c>
      <c r="S34" s="231">
        <f>P34/P10</f>
        <v>0</v>
      </c>
      <c r="T34" s="231">
        <f>Q34/Q10</f>
        <v>0</v>
      </c>
      <c r="U34" s="21"/>
      <c r="V34" s="21"/>
      <c r="W34" s="21"/>
    </row>
    <row r="35" spans="1:23">
      <c r="A35" s="245" t="s">
        <v>25</v>
      </c>
      <c r="B35" s="225"/>
      <c r="C35" s="285">
        <v>0</v>
      </c>
      <c r="D35" s="285">
        <v>0</v>
      </c>
      <c r="E35" s="285">
        <v>0</v>
      </c>
      <c r="F35" s="285">
        <v>0</v>
      </c>
      <c r="G35" s="285">
        <v>0</v>
      </c>
      <c r="H35" s="285">
        <v>0</v>
      </c>
      <c r="I35" s="285">
        <v>0</v>
      </c>
      <c r="J35" s="285">
        <v>0</v>
      </c>
      <c r="K35" s="285">
        <v>0</v>
      </c>
      <c r="L35" s="285">
        <v>0</v>
      </c>
      <c r="M35" s="285">
        <v>0</v>
      </c>
      <c r="N35" s="285">
        <v>0</v>
      </c>
      <c r="O35" s="222">
        <f>SUM(C35:N35)</f>
        <v>0</v>
      </c>
      <c r="P35" s="221">
        <f>+O35</f>
        <v>0</v>
      </c>
      <c r="Q35" s="222">
        <f>+O35</f>
        <v>0</v>
      </c>
      <c r="R35" s="231">
        <f>O35/O10</f>
        <v>0</v>
      </c>
      <c r="S35" s="231">
        <f>P35/P10</f>
        <v>0</v>
      </c>
      <c r="T35" s="231">
        <f>Q35/Q10</f>
        <v>0</v>
      </c>
      <c r="U35" s="21"/>
      <c r="V35" s="21"/>
      <c r="W35" s="21"/>
    </row>
    <row r="36" spans="1:23">
      <c r="A36" s="245" t="s">
        <v>26</v>
      </c>
      <c r="B36" s="225">
        <v>0</v>
      </c>
      <c r="C36" s="285">
        <v>0</v>
      </c>
      <c r="D36" s="285">
        <v>0</v>
      </c>
      <c r="E36" s="285">
        <v>0</v>
      </c>
      <c r="F36" s="285">
        <v>0</v>
      </c>
      <c r="G36" s="285">
        <v>0</v>
      </c>
      <c r="H36" s="285">
        <v>0</v>
      </c>
      <c r="I36" s="285">
        <v>0</v>
      </c>
      <c r="J36" s="285">
        <v>0</v>
      </c>
      <c r="K36" s="285">
        <v>0</v>
      </c>
      <c r="L36" s="285">
        <v>0</v>
      </c>
      <c r="M36" s="285">
        <v>0</v>
      </c>
      <c r="N36" s="285">
        <v>0</v>
      </c>
      <c r="O36" s="222">
        <f>SUM(C36:N36)</f>
        <v>0</v>
      </c>
      <c r="P36" s="221">
        <f>(O36*R6)+O36</f>
        <v>0</v>
      </c>
      <c r="Q36" s="222">
        <f>(P36*R6)+P36</f>
        <v>0</v>
      </c>
      <c r="R36" s="231">
        <f>O36/O10</f>
        <v>0</v>
      </c>
      <c r="S36" s="231">
        <f>P36/P10</f>
        <v>0</v>
      </c>
      <c r="T36" s="231">
        <f>Q36/Q10</f>
        <v>0</v>
      </c>
      <c r="U36" s="21"/>
      <c r="V36" s="21"/>
      <c r="W36" s="21"/>
    </row>
    <row r="37" spans="1:23">
      <c r="A37" s="245" t="s">
        <v>318</v>
      </c>
      <c r="B37" s="246"/>
      <c r="C37" s="323"/>
      <c r="D37" s="285">
        <f t="shared" ref="D37:N37" si="10">C37</f>
        <v>0</v>
      </c>
      <c r="E37" s="285">
        <f t="shared" si="10"/>
        <v>0</v>
      </c>
      <c r="F37" s="285">
        <f t="shared" si="10"/>
        <v>0</v>
      </c>
      <c r="G37" s="285">
        <f t="shared" si="10"/>
        <v>0</v>
      </c>
      <c r="H37" s="285">
        <f t="shared" si="10"/>
        <v>0</v>
      </c>
      <c r="I37" s="285">
        <f t="shared" si="10"/>
        <v>0</v>
      </c>
      <c r="J37" s="285">
        <f t="shared" si="10"/>
        <v>0</v>
      </c>
      <c r="K37" s="285">
        <f t="shared" si="10"/>
        <v>0</v>
      </c>
      <c r="L37" s="285">
        <f t="shared" si="10"/>
        <v>0</v>
      </c>
      <c r="M37" s="285">
        <f t="shared" si="10"/>
        <v>0</v>
      </c>
      <c r="N37" s="285">
        <f t="shared" si="10"/>
        <v>0</v>
      </c>
      <c r="O37" s="222">
        <f>SUM(C37:N37)</f>
        <v>0</v>
      </c>
      <c r="P37" s="221"/>
      <c r="Q37" s="222"/>
      <c r="R37" s="231">
        <f>O37/O10</f>
        <v>0</v>
      </c>
      <c r="S37" s="231">
        <f>P37/P10</f>
        <v>0</v>
      </c>
      <c r="T37" s="231">
        <f>Q37/Q10</f>
        <v>0</v>
      </c>
      <c r="U37" s="21"/>
      <c r="V37" s="21"/>
      <c r="W37" s="21"/>
    </row>
    <row r="38" spans="1:23" ht="13" thickBot="1">
      <c r="A38" s="228" t="s">
        <v>27</v>
      </c>
      <c r="B38" s="230">
        <f>SUM(B33:B37)+B32</f>
        <v>400000</v>
      </c>
      <c r="C38" s="258">
        <f t="shared" ref="C38:Q38" si="11">SUM(C33:C37)+C32</f>
        <v>8817.7727451782594</v>
      </c>
      <c r="D38" s="258">
        <f t="shared" si="11"/>
        <v>8134.1127451782595</v>
      </c>
      <c r="E38" s="258">
        <f t="shared" si="11"/>
        <v>8782.9827451782585</v>
      </c>
      <c r="F38" s="258">
        <f t="shared" si="11"/>
        <v>8777.2427451782587</v>
      </c>
      <c r="G38" s="258">
        <f t="shared" si="11"/>
        <v>8175.1427451782592</v>
      </c>
      <c r="H38" s="258">
        <f t="shared" si="11"/>
        <v>11406.152745178259</v>
      </c>
      <c r="I38" s="258">
        <f t="shared" si="11"/>
        <v>7503.172745178259</v>
      </c>
      <c r="J38" s="258">
        <f t="shared" si="11"/>
        <v>7892.0927451782591</v>
      </c>
      <c r="K38" s="258">
        <f t="shared" si="11"/>
        <v>7904.962745178259</v>
      </c>
      <c r="L38" s="258">
        <f t="shared" si="11"/>
        <v>7814.5627451782593</v>
      </c>
      <c r="M38" s="258">
        <f t="shared" si="11"/>
        <v>11374.212745178258</v>
      </c>
      <c r="N38" s="258">
        <f t="shared" si="11"/>
        <v>8128.9027451782595</v>
      </c>
      <c r="O38" s="229">
        <f t="shared" si="11"/>
        <v>104711.31294213911</v>
      </c>
      <c r="P38" s="230">
        <f t="shared" si="11"/>
        <v>107058.80214213912</v>
      </c>
      <c r="Q38" s="229">
        <f t="shared" si="11"/>
        <v>109203.27346413911</v>
      </c>
      <c r="R38" s="231">
        <f>O38/O10</f>
        <v>0.54549358940876913</v>
      </c>
      <c r="S38" s="231">
        <f>P38/P10</f>
        <v>0.54678709264717429</v>
      </c>
      <c r="T38" s="231">
        <f>Q38/Q10</f>
        <v>0.54149482005238492</v>
      </c>
      <c r="U38" s="21"/>
      <c r="V38" s="21"/>
      <c r="W38" s="21"/>
    </row>
    <row r="39" spans="1:23" s="18" customFormat="1" ht="20.25" customHeight="1" thickTop="1" thickBot="1">
      <c r="A39" s="247" t="s">
        <v>28</v>
      </c>
      <c r="B39" s="248">
        <f>B11-B38</f>
        <v>10000</v>
      </c>
      <c r="C39" s="249">
        <f t="shared" ref="C39:Q39" si="12">C11-C38</f>
        <v>14078.227254821741</v>
      </c>
      <c r="D39" s="249">
        <f t="shared" si="12"/>
        <v>12986.114509643481</v>
      </c>
      <c r="E39" s="249">
        <f t="shared" si="12"/>
        <v>13022.131764465223</v>
      </c>
      <c r="F39" s="249">
        <f t="shared" si="12"/>
        <v>13949.889019286964</v>
      </c>
      <c r="G39" s="249">
        <f t="shared" si="12"/>
        <v>20058.746274108707</v>
      </c>
      <c r="H39" s="249">
        <f t="shared" si="12"/>
        <v>30334.593528930447</v>
      </c>
      <c r="I39" s="249">
        <f t="shared" si="12"/>
        <v>44660.42078375219</v>
      </c>
      <c r="J39" s="249">
        <f t="shared" si="12"/>
        <v>61190.328038573934</v>
      </c>
      <c r="K39" s="249">
        <f t="shared" si="12"/>
        <v>71200.365293395676</v>
      </c>
      <c r="L39" s="249">
        <f t="shared" si="12"/>
        <v>82863.802548217413</v>
      </c>
      <c r="M39" s="249">
        <f t="shared" si="12"/>
        <v>89826.589803039155</v>
      </c>
      <c r="N39" s="250">
        <f t="shared" si="12"/>
        <v>97245.687057860894</v>
      </c>
      <c r="O39" s="251">
        <f>O11-O38</f>
        <v>97245.687057860894</v>
      </c>
      <c r="P39" s="252">
        <f t="shared" si="12"/>
        <v>185983.02491572179</v>
      </c>
      <c r="Q39" s="253">
        <f t="shared" si="12"/>
        <v>278449.77565158263</v>
      </c>
      <c r="R39" s="254">
        <f>R10-R38</f>
        <v>0.66001657494158539</v>
      </c>
      <c r="S39" s="254">
        <f>S10-S38</f>
        <v>0.65872307170318023</v>
      </c>
      <c r="T39" s="254">
        <f>T10-T38</f>
        <v>0.66401534429796982</v>
      </c>
      <c r="U39" s="21"/>
      <c r="V39" s="21"/>
      <c r="W39" s="21"/>
    </row>
    <row r="40" spans="1:23">
      <c r="A40" s="21"/>
      <c r="B40" s="102"/>
      <c r="C40" s="21"/>
      <c r="D40" s="21"/>
      <c r="E40" s="21"/>
      <c r="F40" s="21"/>
      <c r="G40" s="21"/>
      <c r="H40" s="21"/>
      <c r="I40" s="21"/>
      <c r="J40" s="21"/>
      <c r="K40" s="21"/>
      <c r="L40" s="21"/>
      <c r="M40" s="21"/>
      <c r="N40" s="21"/>
      <c r="O40" s="21"/>
      <c r="P40" s="21"/>
      <c r="Q40" s="21"/>
      <c r="R40" s="21"/>
      <c r="S40" s="21"/>
      <c r="T40" s="21"/>
      <c r="U40" s="21"/>
      <c r="V40" s="21"/>
      <c r="W40" s="21"/>
    </row>
    <row r="41" spans="1:23">
      <c r="A41" s="21"/>
      <c r="B41" s="102"/>
      <c r="C41" s="21"/>
      <c r="D41" s="21"/>
      <c r="E41" s="21"/>
      <c r="F41" s="21"/>
      <c r="G41" s="21"/>
      <c r="H41" s="21"/>
      <c r="I41" s="21"/>
      <c r="J41" s="21"/>
      <c r="K41" s="21"/>
      <c r="L41" s="21"/>
      <c r="M41" s="21"/>
      <c r="N41" s="21"/>
      <c r="O41" s="21"/>
      <c r="P41" s="21"/>
      <c r="Q41" s="21"/>
      <c r="R41" s="21"/>
      <c r="S41" s="21"/>
      <c r="T41" s="21"/>
      <c r="U41" s="21"/>
      <c r="V41" s="21"/>
      <c r="W41" s="21"/>
    </row>
    <row r="42" spans="1:23">
      <c r="A42" s="21"/>
      <c r="B42" s="102"/>
      <c r="C42" s="21"/>
      <c r="D42" s="21"/>
      <c r="E42" s="21"/>
      <c r="F42" s="21"/>
      <c r="G42" s="21"/>
      <c r="H42" s="21"/>
      <c r="I42" s="21"/>
      <c r="J42" s="21"/>
      <c r="K42" s="21"/>
      <c r="L42" s="21"/>
      <c r="M42" s="21"/>
      <c r="N42" s="21"/>
      <c r="O42" s="21"/>
      <c r="P42" s="21"/>
      <c r="Q42" s="21"/>
      <c r="R42" s="21"/>
      <c r="S42" s="21"/>
      <c r="T42" s="21"/>
      <c r="U42" s="21"/>
      <c r="V42" s="21"/>
      <c r="W42" s="21"/>
    </row>
    <row r="43" spans="1:23">
      <c r="A43" s="21"/>
      <c r="B43" s="102"/>
      <c r="C43" s="21"/>
      <c r="D43" s="21"/>
      <c r="E43" s="21"/>
      <c r="F43" s="21"/>
      <c r="G43" s="21"/>
      <c r="H43" s="21"/>
      <c r="I43" s="21"/>
      <c r="J43" s="21"/>
      <c r="K43" s="21"/>
      <c r="L43" s="21"/>
      <c r="M43" s="21"/>
      <c r="N43" s="21"/>
      <c r="O43" s="21"/>
      <c r="P43" s="21"/>
      <c r="Q43" s="21"/>
      <c r="R43" s="21"/>
      <c r="S43" s="21"/>
      <c r="T43" s="21"/>
      <c r="U43" s="21"/>
      <c r="V43" s="21"/>
      <c r="W43" s="21"/>
    </row>
    <row r="44" spans="1:23">
      <c r="A44" s="21"/>
      <c r="B44" s="102"/>
      <c r="C44" s="21"/>
      <c r="D44" s="21"/>
      <c r="E44" s="21"/>
      <c r="F44" s="21"/>
      <c r="G44" s="21"/>
      <c r="H44" s="21"/>
      <c r="I44" s="21"/>
      <c r="J44" s="21"/>
      <c r="K44" s="21"/>
      <c r="L44" s="21"/>
      <c r="M44" s="21"/>
      <c r="N44" s="21"/>
      <c r="O44" s="21"/>
      <c r="P44" s="21"/>
      <c r="Q44" s="21"/>
      <c r="R44" s="21"/>
      <c r="S44" s="21"/>
      <c r="T44" s="21"/>
      <c r="U44" s="21"/>
      <c r="V44" s="21"/>
      <c r="W44" s="21"/>
    </row>
    <row r="45" spans="1:23">
      <c r="A45" s="21"/>
      <c r="B45" s="102"/>
      <c r="C45" s="21"/>
      <c r="D45" s="21"/>
      <c r="E45" s="21"/>
      <c r="F45" s="21"/>
      <c r="G45" s="21"/>
      <c r="H45" s="21"/>
      <c r="I45" s="21"/>
      <c r="J45" s="21"/>
      <c r="K45" s="21"/>
      <c r="L45" s="21"/>
      <c r="M45" s="21"/>
      <c r="N45" s="21"/>
      <c r="O45" s="21"/>
      <c r="P45" s="21"/>
      <c r="Q45" s="21"/>
      <c r="R45" s="21"/>
      <c r="S45" s="21"/>
      <c r="T45" s="21"/>
      <c r="U45" s="21"/>
      <c r="V45" s="21"/>
      <c r="W45" s="21"/>
    </row>
    <row r="46" spans="1:23">
      <c r="A46" s="21"/>
      <c r="B46" s="102"/>
      <c r="C46" s="21"/>
      <c r="D46" s="21"/>
      <c r="E46" s="21"/>
      <c r="F46" s="21"/>
      <c r="G46" s="21"/>
      <c r="H46" s="21"/>
      <c r="I46" s="21"/>
      <c r="J46" s="21"/>
      <c r="K46" s="21"/>
      <c r="L46" s="21"/>
      <c r="M46" s="21"/>
      <c r="N46" s="21"/>
      <c r="O46" s="21"/>
      <c r="P46" s="21"/>
      <c r="Q46" s="21"/>
      <c r="R46" s="21"/>
      <c r="S46" s="21"/>
      <c r="T46" s="21"/>
      <c r="U46" s="21"/>
      <c r="V46" s="21"/>
      <c r="W46" s="21"/>
    </row>
    <row r="47" spans="1:23">
      <c r="A47" s="21"/>
      <c r="B47" s="102"/>
      <c r="C47" s="21"/>
      <c r="D47" s="21"/>
      <c r="E47" s="21"/>
      <c r="F47" s="21"/>
      <c r="G47" s="21"/>
      <c r="H47" s="21"/>
      <c r="I47" s="21"/>
      <c r="J47" s="21"/>
      <c r="K47" s="21"/>
      <c r="L47" s="21"/>
      <c r="M47" s="21"/>
      <c r="N47" s="21"/>
      <c r="O47" s="21"/>
      <c r="P47" s="21"/>
      <c r="Q47" s="21"/>
      <c r="R47" s="21"/>
      <c r="S47" s="21"/>
      <c r="T47" s="21"/>
      <c r="U47" s="21"/>
      <c r="V47" s="21"/>
      <c r="W47" s="21"/>
    </row>
    <row r="48" spans="1:23">
      <c r="A48" s="21"/>
      <c r="B48" s="102"/>
      <c r="C48" s="21"/>
      <c r="D48" s="21"/>
      <c r="E48" s="21"/>
      <c r="F48" s="21"/>
      <c r="G48" s="21"/>
      <c r="H48" s="21"/>
      <c r="I48" s="21"/>
      <c r="J48" s="21"/>
      <c r="K48" s="21"/>
      <c r="L48" s="21"/>
      <c r="M48" s="21"/>
      <c r="N48" s="21"/>
      <c r="O48" s="21"/>
      <c r="P48" s="21"/>
      <c r="Q48" s="21"/>
      <c r="R48" s="21"/>
      <c r="S48" s="21"/>
      <c r="T48" s="21"/>
      <c r="U48" s="21"/>
      <c r="V48" s="21"/>
      <c r="W48" s="21"/>
    </row>
    <row r="49" spans="1:23">
      <c r="A49" s="21"/>
      <c r="B49" s="102"/>
      <c r="C49" s="21"/>
      <c r="D49" s="21"/>
      <c r="E49" s="21"/>
      <c r="F49" s="21"/>
      <c r="G49" s="21"/>
      <c r="H49" s="21"/>
      <c r="I49" s="21"/>
      <c r="J49" s="21"/>
      <c r="K49" s="21"/>
      <c r="L49" s="21"/>
      <c r="M49" s="21"/>
      <c r="N49" s="21"/>
      <c r="O49" s="21"/>
      <c r="P49" s="21"/>
      <c r="Q49" s="21"/>
      <c r="R49" s="21"/>
      <c r="S49" s="21"/>
      <c r="T49" s="21"/>
      <c r="U49" s="21"/>
      <c r="V49" s="21"/>
      <c r="W49" s="21"/>
    </row>
    <row r="50" spans="1:23">
      <c r="A50" s="21"/>
      <c r="B50" s="102"/>
      <c r="C50" s="21"/>
      <c r="D50" s="21"/>
      <c r="E50" s="21"/>
      <c r="F50" s="21"/>
      <c r="G50" s="21"/>
      <c r="H50" s="21"/>
      <c r="I50" s="21"/>
      <c r="J50" s="21"/>
      <c r="K50" s="21"/>
      <c r="L50" s="21"/>
      <c r="M50" s="21"/>
      <c r="N50" s="21"/>
      <c r="O50" s="21"/>
      <c r="P50" s="21"/>
      <c r="Q50" s="21"/>
      <c r="R50" s="21"/>
      <c r="S50" s="21"/>
      <c r="T50" s="21"/>
      <c r="U50" s="21"/>
      <c r="V50" s="21"/>
      <c r="W50" s="21"/>
    </row>
    <row r="51" spans="1:23">
      <c r="A51" s="21"/>
      <c r="B51" s="102"/>
      <c r="C51" s="21"/>
      <c r="D51" s="21"/>
      <c r="E51" s="21"/>
      <c r="F51" s="21"/>
      <c r="G51" s="21"/>
      <c r="H51" s="21"/>
      <c r="I51" s="21"/>
      <c r="J51" s="21"/>
      <c r="K51" s="21"/>
      <c r="L51" s="21"/>
      <c r="M51" s="21"/>
      <c r="N51" s="21"/>
      <c r="O51" s="21"/>
      <c r="P51" s="21"/>
      <c r="Q51" s="21"/>
      <c r="R51" s="21"/>
      <c r="S51" s="21"/>
      <c r="T51" s="21"/>
      <c r="U51" s="21"/>
      <c r="V51" s="21"/>
      <c r="W51" s="21"/>
    </row>
    <row r="52" spans="1:23">
      <c r="A52" s="21"/>
      <c r="B52" s="102"/>
      <c r="C52" s="21"/>
      <c r="D52" s="21"/>
      <c r="E52" s="21"/>
      <c r="F52" s="21"/>
      <c r="G52" s="21"/>
      <c r="H52" s="21"/>
      <c r="I52" s="21"/>
      <c r="J52" s="21"/>
      <c r="K52" s="21"/>
      <c r="L52" s="21"/>
      <c r="M52" s="21"/>
      <c r="N52" s="21"/>
      <c r="O52" s="21"/>
      <c r="P52" s="21"/>
      <c r="Q52" s="21"/>
      <c r="R52" s="21"/>
      <c r="S52" s="21"/>
      <c r="T52" s="21"/>
      <c r="U52" s="21"/>
      <c r="V52" s="21"/>
      <c r="W52" s="21"/>
    </row>
    <row r="53" spans="1:23">
      <c r="A53" s="21"/>
      <c r="B53" s="102"/>
      <c r="C53" s="21"/>
      <c r="D53" s="21"/>
      <c r="E53" s="21"/>
      <c r="F53" s="21"/>
      <c r="G53" s="21"/>
      <c r="H53" s="21"/>
      <c r="I53" s="21"/>
      <c r="J53" s="21"/>
      <c r="K53" s="21"/>
      <c r="L53" s="21"/>
      <c r="M53" s="21"/>
      <c r="N53" s="21"/>
      <c r="O53" s="21"/>
      <c r="P53" s="21"/>
      <c r="Q53" s="21"/>
      <c r="R53" s="21"/>
      <c r="S53" s="21"/>
      <c r="T53" s="21"/>
      <c r="U53" s="21"/>
      <c r="V53" s="21"/>
      <c r="W53" s="21"/>
    </row>
    <row r="54" spans="1:23">
      <c r="A54" s="21"/>
      <c r="B54" s="102"/>
      <c r="C54" s="21"/>
      <c r="D54" s="21"/>
      <c r="E54" s="21"/>
      <c r="F54" s="21"/>
      <c r="G54" s="21"/>
      <c r="H54" s="21"/>
      <c r="I54" s="21"/>
      <c r="J54" s="21"/>
      <c r="K54" s="21"/>
      <c r="L54" s="21"/>
      <c r="M54" s="21"/>
      <c r="N54" s="21"/>
      <c r="O54" s="21"/>
      <c r="P54" s="21"/>
      <c r="Q54" s="21"/>
      <c r="R54" s="21"/>
      <c r="S54" s="21"/>
      <c r="T54" s="21"/>
      <c r="U54" s="21"/>
      <c r="V54" s="21"/>
      <c r="W54" s="21"/>
    </row>
    <row r="55" spans="1:23">
      <c r="A55" s="21"/>
      <c r="B55" s="102"/>
      <c r="C55" s="21"/>
      <c r="D55" s="21"/>
      <c r="E55" s="21"/>
      <c r="F55" s="21"/>
      <c r="G55" s="21"/>
      <c r="H55" s="21"/>
      <c r="I55" s="21"/>
      <c r="J55" s="21"/>
      <c r="K55" s="21"/>
      <c r="L55" s="21"/>
      <c r="M55" s="21"/>
      <c r="N55" s="21"/>
      <c r="O55" s="21"/>
      <c r="P55" s="21"/>
      <c r="Q55" s="21"/>
      <c r="R55" s="21"/>
      <c r="S55" s="21"/>
      <c r="T55" s="21"/>
      <c r="U55" s="21"/>
      <c r="V55" s="21"/>
      <c r="W55" s="21"/>
    </row>
    <row r="56" spans="1:23">
      <c r="A56" s="21"/>
      <c r="B56" s="102"/>
      <c r="C56" s="21"/>
      <c r="D56" s="21"/>
      <c r="E56" s="21"/>
      <c r="F56" s="21"/>
      <c r="G56" s="21"/>
      <c r="H56" s="21"/>
      <c r="I56" s="21"/>
      <c r="J56" s="21"/>
      <c r="K56" s="21"/>
      <c r="L56" s="21"/>
      <c r="M56" s="21"/>
      <c r="N56" s="21"/>
      <c r="O56" s="21"/>
      <c r="P56" s="21"/>
      <c r="Q56" s="21"/>
      <c r="R56" s="21"/>
      <c r="S56" s="21"/>
      <c r="T56" s="21"/>
      <c r="U56" s="21"/>
      <c r="V56" s="21"/>
      <c r="W56" s="21"/>
    </row>
    <row r="57" spans="1:23">
      <c r="A57" s="21"/>
      <c r="B57" s="102"/>
      <c r="C57" s="21"/>
      <c r="D57" s="21"/>
      <c r="E57" s="21"/>
      <c r="F57" s="21"/>
      <c r="G57" s="21"/>
      <c r="H57" s="21"/>
      <c r="I57" s="21"/>
      <c r="J57" s="21"/>
      <c r="K57" s="21"/>
      <c r="L57" s="21"/>
      <c r="M57" s="21"/>
      <c r="N57" s="21"/>
      <c r="O57" s="21"/>
      <c r="P57" s="21"/>
      <c r="Q57" s="21"/>
      <c r="R57" s="21"/>
      <c r="S57" s="21"/>
      <c r="T57" s="21"/>
      <c r="U57" s="21"/>
      <c r="V57" s="21"/>
      <c r="W57" s="21"/>
    </row>
    <row r="58" spans="1:23">
      <c r="A58" s="21"/>
      <c r="B58" s="102"/>
      <c r="C58" s="21"/>
      <c r="D58" s="21"/>
      <c r="E58" s="21"/>
      <c r="F58" s="21"/>
      <c r="G58" s="21"/>
      <c r="H58" s="21"/>
      <c r="I58" s="21"/>
      <c r="J58" s="21"/>
      <c r="K58" s="21"/>
      <c r="L58" s="21"/>
      <c r="M58" s="21"/>
      <c r="N58" s="21"/>
      <c r="O58" s="21"/>
      <c r="P58" s="21"/>
      <c r="Q58" s="21"/>
      <c r="R58" s="21"/>
      <c r="S58" s="21"/>
      <c r="T58" s="21"/>
      <c r="U58" s="21"/>
      <c r="V58" s="21"/>
      <c r="W58" s="21"/>
    </row>
    <row r="59" spans="1:23">
      <c r="A59" s="21"/>
      <c r="B59" s="102"/>
      <c r="C59" s="21"/>
      <c r="D59" s="21"/>
      <c r="E59" s="21"/>
      <c r="F59" s="21"/>
      <c r="G59" s="21"/>
      <c r="H59" s="21"/>
      <c r="I59" s="21"/>
      <c r="J59" s="21"/>
      <c r="K59" s="21"/>
      <c r="L59" s="21"/>
      <c r="M59" s="21"/>
      <c r="N59" s="21"/>
      <c r="O59" s="21"/>
      <c r="P59" s="21"/>
      <c r="Q59" s="21"/>
      <c r="R59" s="21"/>
      <c r="S59" s="21"/>
      <c r="T59" s="21"/>
      <c r="U59" s="21"/>
      <c r="V59" s="21"/>
      <c r="W59" s="21"/>
    </row>
    <row r="60" spans="1:23">
      <c r="A60" s="21"/>
      <c r="B60" s="102"/>
      <c r="C60" s="21"/>
      <c r="D60" s="21"/>
      <c r="E60" s="21"/>
      <c r="F60" s="21"/>
      <c r="G60" s="21"/>
      <c r="H60" s="21"/>
      <c r="I60" s="21"/>
      <c r="J60" s="21"/>
      <c r="K60" s="21"/>
      <c r="L60" s="21"/>
      <c r="M60" s="21"/>
      <c r="N60" s="21"/>
      <c r="O60" s="21"/>
      <c r="P60" s="21"/>
      <c r="Q60" s="21"/>
      <c r="R60" s="21"/>
      <c r="S60" s="21"/>
      <c r="T60" s="21"/>
      <c r="U60" s="21"/>
      <c r="V60" s="21"/>
      <c r="W60" s="21"/>
    </row>
    <row r="61" spans="1:23">
      <c r="A61" s="21"/>
      <c r="B61" s="102"/>
      <c r="C61" s="21"/>
      <c r="D61" s="21"/>
      <c r="E61" s="21"/>
      <c r="F61" s="21"/>
      <c r="G61" s="21"/>
      <c r="H61" s="21"/>
      <c r="I61" s="21"/>
      <c r="J61" s="21"/>
      <c r="K61" s="21"/>
      <c r="L61" s="21"/>
      <c r="M61" s="21"/>
      <c r="N61" s="21"/>
      <c r="O61" s="21"/>
      <c r="P61" s="21"/>
      <c r="Q61" s="21"/>
      <c r="R61" s="21"/>
      <c r="S61" s="21"/>
      <c r="T61" s="21"/>
      <c r="U61" s="21"/>
      <c r="V61" s="21"/>
      <c r="W61" s="21"/>
    </row>
    <row r="62" spans="1:23">
      <c r="A62" s="21"/>
      <c r="B62" s="102"/>
      <c r="C62" s="21"/>
      <c r="D62" s="21"/>
      <c r="E62" s="21"/>
      <c r="F62" s="21"/>
      <c r="G62" s="21"/>
      <c r="H62" s="21"/>
      <c r="I62" s="21"/>
      <c r="J62" s="21"/>
      <c r="K62" s="21"/>
      <c r="L62" s="21"/>
      <c r="M62" s="21"/>
      <c r="N62" s="21"/>
      <c r="O62" s="21"/>
      <c r="P62" s="21"/>
      <c r="Q62" s="21"/>
      <c r="R62" s="21"/>
      <c r="S62" s="21"/>
      <c r="T62" s="21"/>
      <c r="U62" s="21"/>
      <c r="V62" s="21"/>
      <c r="W62" s="21"/>
    </row>
    <row r="63" spans="1:23">
      <c r="A63" s="21"/>
      <c r="B63" s="102"/>
      <c r="C63" s="21"/>
      <c r="D63" s="21"/>
      <c r="E63" s="21"/>
      <c r="F63" s="21"/>
      <c r="G63" s="21"/>
      <c r="H63" s="21"/>
      <c r="I63" s="21"/>
      <c r="J63" s="21"/>
      <c r="K63" s="21"/>
      <c r="L63" s="21"/>
      <c r="M63" s="21"/>
      <c r="N63" s="21"/>
      <c r="O63" s="21"/>
      <c r="P63" s="21"/>
      <c r="Q63" s="21"/>
      <c r="R63" s="21"/>
      <c r="S63" s="21"/>
      <c r="T63" s="21"/>
      <c r="U63" s="21"/>
      <c r="V63" s="21"/>
      <c r="W63" s="21"/>
    </row>
    <row r="64" spans="1:23">
      <c r="A64" s="21"/>
      <c r="B64" s="102"/>
      <c r="C64" s="21"/>
      <c r="D64" s="21"/>
      <c r="E64" s="21"/>
      <c r="F64" s="21"/>
      <c r="G64" s="21"/>
      <c r="H64" s="21"/>
      <c r="I64" s="21"/>
      <c r="J64" s="21"/>
      <c r="K64" s="21"/>
      <c r="L64" s="21"/>
      <c r="M64" s="21"/>
      <c r="N64" s="21"/>
      <c r="O64" s="21"/>
      <c r="P64" s="21"/>
      <c r="Q64" s="21"/>
      <c r="R64" s="21"/>
      <c r="S64" s="21"/>
      <c r="T64" s="21"/>
      <c r="U64" s="21"/>
      <c r="V64" s="21"/>
      <c r="W64" s="21"/>
    </row>
    <row r="65" spans="1:23">
      <c r="A65" s="21"/>
      <c r="B65" s="102"/>
      <c r="C65" s="21"/>
      <c r="D65" s="21"/>
      <c r="E65" s="21"/>
      <c r="F65" s="21"/>
      <c r="G65" s="21"/>
      <c r="H65" s="21"/>
      <c r="I65" s="21"/>
      <c r="J65" s="21"/>
      <c r="K65" s="21"/>
      <c r="L65" s="21"/>
      <c r="M65" s="21"/>
      <c r="N65" s="21"/>
      <c r="O65" s="21"/>
      <c r="P65" s="21"/>
      <c r="Q65" s="21"/>
      <c r="R65" s="21"/>
      <c r="S65" s="21"/>
      <c r="T65" s="21"/>
      <c r="U65" s="21"/>
      <c r="V65" s="21"/>
      <c r="W65" s="21"/>
    </row>
    <row r="66" spans="1:23">
      <c r="A66" s="21"/>
      <c r="B66" s="102"/>
      <c r="C66" s="21"/>
      <c r="D66" s="21"/>
      <c r="E66" s="21"/>
      <c r="F66" s="21"/>
      <c r="G66" s="21"/>
      <c r="H66" s="21"/>
      <c r="I66" s="21"/>
      <c r="J66" s="21"/>
      <c r="K66" s="21"/>
      <c r="L66" s="21"/>
      <c r="M66" s="21"/>
      <c r="N66" s="21"/>
      <c r="O66" s="21"/>
      <c r="P66" s="21"/>
      <c r="Q66" s="21"/>
      <c r="R66" s="21"/>
      <c r="S66" s="21"/>
      <c r="T66" s="21"/>
      <c r="U66" s="21"/>
      <c r="V66" s="21"/>
      <c r="W66" s="21"/>
    </row>
    <row r="67" spans="1:23">
      <c r="A67" s="21"/>
      <c r="B67" s="102"/>
      <c r="C67" s="21"/>
      <c r="D67" s="21"/>
      <c r="E67" s="21"/>
      <c r="F67" s="21"/>
      <c r="G67" s="21"/>
      <c r="H67" s="21"/>
      <c r="I67" s="21"/>
      <c r="J67" s="21"/>
      <c r="K67" s="21"/>
      <c r="L67" s="21"/>
      <c r="M67" s="21"/>
      <c r="N67" s="21"/>
      <c r="O67" s="21"/>
      <c r="P67" s="21"/>
      <c r="Q67" s="21"/>
      <c r="R67" s="21"/>
      <c r="S67" s="21"/>
      <c r="T67" s="21"/>
      <c r="U67" s="21"/>
      <c r="V67" s="21"/>
      <c r="W67" s="21"/>
    </row>
    <row r="68" spans="1:23">
      <c r="A68" s="21"/>
      <c r="B68" s="102"/>
      <c r="C68" s="21"/>
      <c r="D68" s="21"/>
      <c r="E68" s="21"/>
      <c r="F68" s="21"/>
      <c r="G68" s="21"/>
      <c r="H68" s="21"/>
      <c r="I68" s="21"/>
      <c r="J68" s="21"/>
      <c r="K68" s="21"/>
      <c r="L68" s="21"/>
      <c r="M68" s="21"/>
      <c r="N68" s="21"/>
      <c r="O68" s="21"/>
      <c r="P68" s="21"/>
      <c r="Q68" s="21"/>
      <c r="R68" s="21"/>
      <c r="S68" s="21"/>
      <c r="T68" s="21"/>
      <c r="U68" s="21"/>
      <c r="V68" s="21"/>
      <c r="W68" s="21"/>
    </row>
    <row r="69" spans="1:23">
      <c r="A69" s="21"/>
      <c r="B69" s="102"/>
      <c r="C69" s="21"/>
      <c r="D69" s="21"/>
      <c r="E69" s="21"/>
      <c r="F69" s="21"/>
      <c r="G69" s="21"/>
      <c r="H69" s="21"/>
      <c r="I69" s="21"/>
      <c r="J69" s="21"/>
      <c r="K69" s="21"/>
      <c r="L69" s="21"/>
      <c r="M69" s="21"/>
      <c r="N69" s="21"/>
      <c r="O69" s="21"/>
      <c r="P69" s="21"/>
      <c r="Q69" s="21"/>
      <c r="R69" s="21"/>
      <c r="S69" s="21"/>
      <c r="T69" s="21"/>
      <c r="U69" s="21"/>
      <c r="V69" s="21"/>
      <c r="W69" s="21"/>
    </row>
    <row r="70" spans="1:23">
      <c r="A70" s="21"/>
      <c r="B70" s="102"/>
      <c r="C70" s="21"/>
      <c r="D70" s="21"/>
      <c r="E70" s="21"/>
      <c r="F70" s="21"/>
      <c r="G70" s="21"/>
      <c r="H70" s="21"/>
      <c r="I70" s="21"/>
      <c r="J70" s="21"/>
      <c r="K70" s="21"/>
      <c r="L70" s="21"/>
      <c r="M70" s="21"/>
      <c r="N70" s="21"/>
      <c r="O70" s="21"/>
      <c r="P70" s="21"/>
      <c r="Q70" s="21"/>
      <c r="R70" s="21"/>
      <c r="S70" s="21"/>
      <c r="T70" s="21"/>
      <c r="U70" s="21"/>
      <c r="V70" s="21"/>
      <c r="W70" s="21"/>
    </row>
    <row r="71" spans="1:23">
      <c r="A71" s="21"/>
      <c r="B71" s="102"/>
      <c r="C71" s="21"/>
      <c r="D71" s="21"/>
      <c r="E71" s="21"/>
      <c r="F71" s="21"/>
      <c r="G71" s="21"/>
      <c r="H71" s="21"/>
      <c r="I71" s="21"/>
      <c r="J71" s="21"/>
      <c r="K71" s="21"/>
      <c r="L71" s="21"/>
      <c r="M71" s="21"/>
      <c r="N71" s="21"/>
      <c r="O71" s="21"/>
      <c r="P71" s="21"/>
      <c r="Q71" s="21"/>
      <c r="R71" s="21"/>
      <c r="S71" s="21"/>
      <c r="T71" s="21"/>
      <c r="U71" s="21"/>
      <c r="V71" s="21"/>
      <c r="W71" s="21"/>
    </row>
    <row r="72" spans="1:23">
      <c r="A72" s="21"/>
      <c r="B72" s="102"/>
      <c r="C72" s="21"/>
      <c r="D72" s="21"/>
      <c r="E72" s="21"/>
      <c r="F72" s="21"/>
      <c r="G72" s="21"/>
      <c r="H72" s="21"/>
      <c r="I72" s="21"/>
      <c r="J72" s="21"/>
      <c r="K72" s="21"/>
      <c r="L72" s="21"/>
      <c r="M72" s="21"/>
      <c r="N72" s="21"/>
      <c r="O72" s="21"/>
      <c r="P72" s="21"/>
      <c r="Q72" s="21"/>
      <c r="R72" s="21"/>
      <c r="S72" s="21"/>
      <c r="T72" s="21"/>
      <c r="U72" s="21"/>
      <c r="V72" s="21"/>
      <c r="W72" s="21"/>
    </row>
    <row r="73" spans="1:23">
      <c r="A73" s="21"/>
      <c r="B73" s="102"/>
      <c r="C73" s="21"/>
      <c r="D73" s="21"/>
      <c r="E73" s="21"/>
      <c r="F73" s="21"/>
      <c r="G73" s="21"/>
      <c r="H73" s="21"/>
      <c r="I73" s="21"/>
      <c r="J73" s="21"/>
      <c r="K73" s="21"/>
      <c r="L73" s="21"/>
      <c r="M73" s="21"/>
      <c r="N73" s="21"/>
      <c r="O73" s="21"/>
      <c r="P73" s="21"/>
      <c r="Q73" s="21"/>
      <c r="R73" s="21"/>
      <c r="S73" s="21"/>
      <c r="T73" s="21"/>
      <c r="U73" s="21"/>
      <c r="V73" s="21"/>
      <c r="W73" s="21"/>
    </row>
    <row r="74" spans="1:23">
      <c r="A74" s="21"/>
      <c r="B74" s="102"/>
      <c r="C74" s="21"/>
      <c r="D74" s="21"/>
      <c r="E74" s="21"/>
      <c r="F74" s="21"/>
      <c r="G74" s="21"/>
      <c r="H74" s="21"/>
      <c r="I74" s="21"/>
      <c r="J74" s="21"/>
      <c r="K74" s="21"/>
      <c r="L74" s="21"/>
      <c r="M74" s="21"/>
      <c r="N74" s="21"/>
      <c r="O74" s="21"/>
      <c r="P74" s="21"/>
      <c r="Q74" s="21"/>
      <c r="R74" s="21"/>
      <c r="S74" s="21"/>
      <c r="T74" s="21"/>
      <c r="U74" s="21"/>
      <c r="V74" s="21"/>
      <c r="W74" s="21"/>
    </row>
    <row r="75" spans="1:23">
      <c r="A75" s="21"/>
      <c r="B75" s="102"/>
      <c r="C75" s="21"/>
      <c r="D75" s="21"/>
      <c r="E75" s="21"/>
      <c r="F75" s="21"/>
      <c r="G75" s="21"/>
      <c r="H75" s="21"/>
      <c r="I75" s="21"/>
      <c r="J75" s="21"/>
      <c r="K75" s="21"/>
      <c r="L75" s="21"/>
      <c r="M75" s="21"/>
      <c r="N75" s="21"/>
      <c r="O75" s="21"/>
      <c r="P75" s="21"/>
      <c r="Q75" s="21"/>
      <c r="R75" s="21"/>
      <c r="S75" s="21"/>
      <c r="T75" s="21"/>
      <c r="U75" s="21"/>
      <c r="V75" s="21"/>
      <c r="W75" s="21"/>
    </row>
    <row r="76" spans="1:23">
      <c r="A76" s="21"/>
      <c r="B76" s="102"/>
      <c r="C76" s="21"/>
      <c r="D76" s="21"/>
      <c r="E76" s="21"/>
      <c r="F76" s="21"/>
      <c r="G76" s="21"/>
      <c r="H76" s="21"/>
      <c r="I76" s="21"/>
      <c r="J76" s="21"/>
      <c r="K76" s="21"/>
      <c r="L76" s="21"/>
      <c r="M76" s="21"/>
      <c r="N76" s="21"/>
      <c r="O76" s="21"/>
      <c r="P76" s="21"/>
      <c r="Q76" s="21"/>
      <c r="R76" s="21"/>
      <c r="S76" s="21"/>
      <c r="T76" s="21"/>
      <c r="U76" s="21"/>
      <c r="V76" s="21"/>
      <c r="W76" s="21"/>
    </row>
    <row r="77" spans="1:23">
      <c r="A77" s="21"/>
      <c r="B77" s="102"/>
      <c r="C77" s="21"/>
      <c r="D77" s="21"/>
      <c r="E77" s="21"/>
      <c r="F77" s="21"/>
      <c r="G77" s="21"/>
      <c r="H77" s="21"/>
      <c r="I77" s="21"/>
      <c r="J77" s="21"/>
      <c r="K77" s="21"/>
      <c r="L77" s="21"/>
      <c r="M77" s="21"/>
      <c r="N77" s="21"/>
      <c r="O77" s="21"/>
      <c r="P77" s="21"/>
      <c r="Q77" s="21"/>
      <c r="R77" s="21"/>
      <c r="S77" s="21"/>
      <c r="T77" s="21"/>
      <c r="U77" s="21"/>
      <c r="V77" s="21"/>
      <c r="W77" s="21"/>
    </row>
    <row r="78" spans="1:23">
      <c r="A78" s="21"/>
      <c r="B78" s="102"/>
      <c r="C78" s="21"/>
      <c r="D78" s="21"/>
      <c r="E78" s="21"/>
      <c r="F78" s="21"/>
      <c r="G78" s="21"/>
      <c r="H78" s="21"/>
      <c r="I78" s="21"/>
      <c r="J78" s="21"/>
      <c r="K78" s="21"/>
      <c r="L78" s="21"/>
      <c r="M78" s="21"/>
      <c r="N78" s="21"/>
      <c r="O78" s="21"/>
      <c r="P78" s="21"/>
      <c r="Q78" s="21"/>
      <c r="R78" s="21"/>
      <c r="S78" s="21"/>
      <c r="T78" s="21"/>
      <c r="U78" s="21"/>
      <c r="V78" s="21"/>
      <c r="W78" s="21"/>
    </row>
    <row r="79" spans="1:23">
      <c r="A79" s="21"/>
      <c r="B79" s="102"/>
      <c r="C79" s="21"/>
      <c r="D79" s="21"/>
      <c r="E79" s="21"/>
      <c r="F79" s="21"/>
      <c r="G79" s="21"/>
      <c r="H79" s="21"/>
      <c r="I79" s="21"/>
      <c r="J79" s="21"/>
      <c r="K79" s="21"/>
      <c r="L79" s="21"/>
      <c r="M79" s="21"/>
      <c r="N79" s="21"/>
      <c r="O79" s="21"/>
      <c r="P79" s="21"/>
      <c r="Q79" s="21"/>
      <c r="R79" s="21"/>
      <c r="S79" s="21"/>
      <c r="T79" s="21"/>
      <c r="U79" s="21"/>
      <c r="V79" s="21"/>
      <c r="W79" s="21"/>
    </row>
    <row r="80" spans="1:23">
      <c r="A80" s="21"/>
      <c r="B80" s="102"/>
      <c r="C80" s="21"/>
      <c r="D80" s="21"/>
      <c r="E80" s="21"/>
      <c r="F80" s="21"/>
      <c r="G80" s="21"/>
      <c r="H80" s="21"/>
      <c r="I80" s="21"/>
      <c r="J80" s="21"/>
      <c r="K80" s="21"/>
      <c r="L80" s="21"/>
      <c r="M80" s="21"/>
      <c r="N80" s="21"/>
      <c r="O80" s="21"/>
      <c r="P80" s="21"/>
      <c r="Q80" s="21"/>
      <c r="R80" s="21"/>
      <c r="S80" s="21"/>
      <c r="T80" s="21"/>
      <c r="U80" s="21"/>
      <c r="V80" s="21"/>
      <c r="W80" s="21"/>
    </row>
    <row r="81" spans="1:23">
      <c r="A81" s="21"/>
      <c r="B81" s="102"/>
      <c r="C81" s="21"/>
      <c r="D81" s="21"/>
      <c r="E81" s="21"/>
      <c r="F81" s="21"/>
      <c r="G81" s="21"/>
      <c r="H81" s="21"/>
      <c r="I81" s="21"/>
      <c r="J81" s="21"/>
      <c r="K81" s="21"/>
      <c r="L81" s="21"/>
      <c r="M81" s="21"/>
      <c r="N81" s="21"/>
      <c r="O81" s="21"/>
      <c r="P81" s="21"/>
      <c r="Q81" s="21"/>
      <c r="R81" s="21"/>
      <c r="S81" s="21"/>
      <c r="T81" s="21"/>
      <c r="U81" s="21"/>
      <c r="V81" s="21"/>
      <c r="W81" s="21"/>
    </row>
    <row r="82" spans="1:23">
      <c r="A82" s="21"/>
      <c r="B82" s="102"/>
      <c r="C82" s="21"/>
      <c r="D82" s="21"/>
      <c r="E82" s="21"/>
      <c r="F82" s="21"/>
      <c r="G82" s="21"/>
      <c r="H82" s="21"/>
      <c r="I82" s="21"/>
      <c r="J82" s="21"/>
      <c r="K82" s="21"/>
      <c r="L82" s="21"/>
      <c r="M82" s="21"/>
      <c r="N82" s="21"/>
      <c r="O82" s="21"/>
      <c r="P82" s="21"/>
      <c r="Q82" s="21"/>
      <c r="R82" s="21"/>
      <c r="S82" s="21"/>
      <c r="T82" s="21"/>
      <c r="U82" s="21"/>
      <c r="V82" s="21"/>
      <c r="W82" s="21"/>
    </row>
    <row r="83" spans="1:23">
      <c r="A83" s="21"/>
      <c r="B83" s="102"/>
      <c r="C83" s="21"/>
      <c r="D83" s="21"/>
      <c r="E83" s="21"/>
      <c r="F83" s="21"/>
      <c r="G83" s="21"/>
      <c r="H83" s="21"/>
      <c r="I83" s="21"/>
      <c r="J83" s="21"/>
      <c r="K83" s="21"/>
      <c r="L83" s="21"/>
      <c r="M83" s="21"/>
      <c r="N83" s="21"/>
      <c r="O83" s="21"/>
      <c r="P83" s="21"/>
      <c r="Q83" s="21"/>
      <c r="R83" s="21"/>
      <c r="S83" s="21"/>
      <c r="T83" s="21"/>
      <c r="U83" s="21"/>
      <c r="V83" s="21"/>
      <c r="W83" s="21"/>
    </row>
    <row r="84" spans="1:23">
      <c r="A84" s="21"/>
      <c r="B84" s="102"/>
      <c r="C84" s="21"/>
      <c r="D84" s="21"/>
      <c r="E84" s="21"/>
      <c r="F84" s="21"/>
      <c r="G84" s="21"/>
      <c r="H84" s="21"/>
      <c r="I84" s="21"/>
      <c r="J84" s="21"/>
      <c r="K84" s="21"/>
      <c r="L84" s="21"/>
      <c r="M84" s="21"/>
      <c r="N84" s="21"/>
      <c r="O84" s="21"/>
      <c r="P84" s="21"/>
      <c r="Q84" s="21"/>
      <c r="R84" s="21"/>
      <c r="S84" s="21"/>
      <c r="T84" s="21"/>
      <c r="U84" s="21"/>
      <c r="V84" s="21"/>
      <c r="W84" s="21"/>
    </row>
    <row r="85" spans="1:23">
      <c r="A85" s="21"/>
      <c r="B85" s="102"/>
      <c r="C85" s="21"/>
      <c r="D85" s="21"/>
      <c r="E85" s="21"/>
      <c r="F85" s="21"/>
      <c r="G85" s="21"/>
      <c r="H85" s="21"/>
      <c r="I85" s="21"/>
      <c r="J85" s="21"/>
      <c r="K85" s="21"/>
      <c r="L85" s="21"/>
      <c r="M85" s="21"/>
      <c r="N85" s="21"/>
      <c r="O85" s="21"/>
      <c r="P85" s="21"/>
      <c r="Q85" s="21"/>
      <c r="R85" s="21"/>
      <c r="S85" s="21"/>
      <c r="T85" s="21"/>
      <c r="U85" s="21"/>
      <c r="V85" s="21"/>
      <c r="W85" s="21"/>
    </row>
    <row r="86" spans="1:23">
      <c r="A86" s="21"/>
      <c r="B86" s="102"/>
      <c r="C86" s="21"/>
      <c r="D86" s="21"/>
      <c r="E86" s="21"/>
      <c r="F86" s="21"/>
      <c r="G86" s="21"/>
      <c r="H86" s="21"/>
      <c r="I86" s="21"/>
      <c r="J86" s="21"/>
      <c r="K86" s="21"/>
      <c r="L86" s="21"/>
      <c r="M86" s="21"/>
      <c r="N86" s="21"/>
      <c r="O86" s="21"/>
      <c r="P86" s="21"/>
      <c r="Q86" s="21"/>
      <c r="R86" s="21"/>
      <c r="S86" s="21"/>
      <c r="T86" s="21"/>
      <c r="U86" s="21"/>
      <c r="V86" s="21"/>
      <c r="W86" s="21"/>
    </row>
    <row r="87" spans="1:23">
      <c r="A87" s="21"/>
      <c r="B87" s="102"/>
      <c r="C87" s="21"/>
      <c r="D87" s="21"/>
      <c r="E87" s="21"/>
      <c r="F87" s="21"/>
      <c r="G87" s="21"/>
      <c r="H87" s="21"/>
      <c r="I87" s="21"/>
      <c r="J87" s="21"/>
      <c r="K87" s="21"/>
      <c r="L87" s="21"/>
      <c r="M87" s="21"/>
      <c r="N87" s="21"/>
      <c r="O87" s="21"/>
      <c r="P87" s="21"/>
      <c r="Q87" s="21"/>
      <c r="R87" s="21"/>
      <c r="S87" s="21"/>
      <c r="T87" s="21"/>
      <c r="U87" s="21"/>
      <c r="V87" s="21"/>
      <c r="W87" s="21"/>
    </row>
    <row r="88" spans="1:23">
      <c r="A88" s="21"/>
      <c r="B88" s="102"/>
      <c r="C88" s="21"/>
      <c r="D88" s="21"/>
      <c r="E88" s="21"/>
      <c r="F88" s="21"/>
      <c r="G88" s="21"/>
      <c r="H88" s="21"/>
      <c r="I88" s="21"/>
      <c r="J88" s="21"/>
      <c r="K88" s="21"/>
      <c r="L88" s="21"/>
      <c r="M88" s="21"/>
      <c r="N88" s="21"/>
      <c r="O88" s="21"/>
      <c r="P88" s="21"/>
      <c r="Q88" s="21"/>
      <c r="R88" s="21"/>
      <c r="S88" s="21"/>
      <c r="T88" s="21"/>
      <c r="U88" s="21"/>
      <c r="V88" s="21"/>
      <c r="W88" s="21"/>
    </row>
    <row r="101" ht="12" customHeight="1"/>
    <row r="102" hidden="1"/>
    <row r="103" hidden="1"/>
  </sheetData>
  <mergeCells count="2">
    <mergeCell ref="T3:U3"/>
    <mergeCell ref="B2:B3"/>
  </mergeCells>
  <printOptions horizontalCentered="1" gridLinesSet="0"/>
  <pageMargins left="0.25" right="0.25" top="0.75" bottom="0.25" header="0.5" footer="0.5"/>
  <pageSetup paperSize="5" scale="76" fitToHeight="0" orientation="landscape" horizontalDpi="4294967292" r:id="rId1"/>
  <headerFooter alignWithMargins="0">
    <oddHeader>&amp;F</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9"/>
  <sheetViews>
    <sheetView showGridLines="0" showZeros="0" workbookViewId="0">
      <selection activeCell="E10" sqref="E10"/>
    </sheetView>
  </sheetViews>
  <sheetFormatPr defaultRowHeight="12.5"/>
  <cols>
    <col min="1" max="1" width="24.81640625" customWidth="1"/>
    <col min="2" max="2" width="12.453125" customWidth="1"/>
    <col min="3" max="3" width="14.26953125" customWidth="1"/>
    <col min="4" max="5" width="13.1796875" customWidth="1"/>
    <col min="7" max="7" width="9.453125" customWidth="1"/>
    <col min="8" max="8" width="50.7265625" customWidth="1"/>
  </cols>
  <sheetData>
    <row r="1" spans="1:8" ht="14">
      <c r="A1" s="155" t="str">
        <f t="array" ref="A1:B38">Cashflow!$A$1:$B$39</f>
        <v>Not intended for commercial use</v>
      </c>
      <c r="B1" s="156">
        <v>0</v>
      </c>
      <c r="C1" s="157" t="str">
        <f t="array" ref="C1:E38">Cashflow!$O$1:$Q$39</f>
        <v>Year 1</v>
      </c>
      <c r="D1" s="157" t="str">
        <v>Year 2</v>
      </c>
      <c r="E1" s="158" t="str">
        <v>Year 3</v>
      </c>
      <c r="F1" s="21"/>
      <c r="G1" s="21"/>
    </row>
    <row r="2" spans="1:8">
      <c r="A2" s="159">
        <v>0</v>
      </c>
      <c r="B2" s="56" t="str">
        <v>Pre-Project</v>
      </c>
      <c r="C2" s="160">
        <v>0</v>
      </c>
      <c r="D2" s="160">
        <v>0</v>
      </c>
      <c r="E2" s="161">
        <v>0</v>
      </c>
      <c r="F2" s="21"/>
      <c r="G2" s="21"/>
    </row>
    <row r="3" spans="1:8">
      <c r="A3" s="159" t="str">
        <v>Month\Year</v>
      </c>
      <c r="B3" s="162">
        <v>0</v>
      </c>
      <c r="C3" s="163" t="str">
        <v>TOTAL</v>
      </c>
      <c r="D3" s="163" t="str">
        <v>TOTAL</v>
      </c>
      <c r="E3" s="164" t="str">
        <v>TOTAL</v>
      </c>
      <c r="F3" s="21"/>
      <c r="G3" s="21"/>
    </row>
    <row r="4" spans="1:8">
      <c r="A4" s="165" t="str">
        <v>Revenue:</v>
      </c>
      <c r="B4" s="166" t="str">
        <v>Estimate</v>
      </c>
      <c r="C4" s="160" t="str">
        <v>Estimate</v>
      </c>
      <c r="D4" s="160" t="str">
        <v>Estimate</v>
      </c>
      <c r="E4" s="161" t="str">
        <v>Estimate</v>
      </c>
      <c r="F4" s="49" t="s">
        <v>0</v>
      </c>
      <c r="G4" s="49"/>
      <c r="H4" s="295" t="s">
        <v>279</v>
      </c>
    </row>
    <row r="5" spans="1:8">
      <c r="A5" s="167" t="str">
        <v xml:space="preserve">  Beginning Cash </v>
      </c>
      <c r="B5" s="168">
        <v>10000</v>
      </c>
      <c r="C5" s="169">
        <v>10000</v>
      </c>
      <c r="D5" s="170">
        <v>97245.687057860894</v>
      </c>
      <c r="E5" s="171">
        <v>185983.02491572179</v>
      </c>
      <c r="F5" s="298">
        <f t="array" ref="F5:G7">Cashflow!$R$4:$S$6</f>
        <v>0.02</v>
      </c>
      <c r="G5" s="172" t="str">
        <v>Year 2</v>
      </c>
    </row>
    <row r="6" spans="1:8">
      <c r="A6" s="167" t="str">
        <v>Cash Sales</v>
      </c>
      <c r="B6" s="168">
        <v>0</v>
      </c>
      <c r="C6" s="169">
        <v>159233</v>
      </c>
      <c r="D6" s="170">
        <v>162417.66</v>
      </c>
      <c r="E6" s="171">
        <v>167290.18979999999</v>
      </c>
      <c r="F6" s="299">
        <v>0.03</v>
      </c>
      <c r="G6" s="159" t="str">
        <v>Year 3</v>
      </c>
    </row>
    <row r="7" spans="1:8">
      <c r="A7" s="167" t="str">
        <v>Credit Card Sales</v>
      </c>
      <c r="B7" s="168">
        <v>0</v>
      </c>
      <c r="C7" s="169">
        <v>0</v>
      </c>
      <c r="D7" s="170">
        <v>0</v>
      </c>
      <c r="E7" s="171">
        <v>0</v>
      </c>
      <c r="F7" s="299">
        <v>3.5000000000000003E-2</v>
      </c>
      <c r="G7" s="159" t="str">
        <v>Inflation</v>
      </c>
    </row>
    <row r="8" spans="1:8">
      <c r="A8" s="167" t="str">
        <v>Business</v>
      </c>
      <c r="B8" s="168">
        <v>400000</v>
      </c>
      <c r="C8" s="169">
        <v>0</v>
      </c>
      <c r="D8" s="170">
        <v>0</v>
      </c>
      <c r="E8" s="171">
        <v>0</v>
      </c>
      <c r="F8" s="21"/>
      <c r="G8" s="21"/>
    </row>
    <row r="9" spans="1:8" ht="13" thickBot="1">
      <c r="A9" s="173" t="str">
        <v>MR Remote work income</v>
      </c>
      <c r="B9" s="174">
        <v>0</v>
      </c>
      <c r="C9" s="175">
        <v>32724</v>
      </c>
      <c r="D9" s="176">
        <v>33378.480000000003</v>
      </c>
      <c r="E9" s="177">
        <v>34379.8344</v>
      </c>
      <c r="F9" s="21"/>
      <c r="G9" s="21"/>
    </row>
    <row r="10" spans="1:8" ht="13.5" thickTop="1" thickBot="1">
      <c r="A10" s="178" t="str">
        <v>Total Cash Receipts</v>
      </c>
      <c r="B10" s="174">
        <v>400000</v>
      </c>
      <c r="C10" s="175">
        <v>191957</v>
      </c>
      <c r="D10" s="176">
        <v>195796.14</v>
      </c>
      <c r="E10" s="177">
        <v>201670.02420000001</v>
      </c>
      <c r="F10" s="21"/>
      <c r="G10" s="21"/>
    </row>
    <row r="11" spans="1:8" ht="13" thickTop="1">
      <c r="A11" s="179" t="str">
        <v>Total Cash Available</v>
      </c>
      <c r="B11" s="180">
        <v>410000</v>
      </c>
      <c r="C11" s="181">
        <v>201957</v>
      </c>
      <c r="D11" s="181">
        <v>293041.82705786091</v>
      </c>
      <c r="E11" s="182">
        <v>387653.04911572178</v>
      </c>
      <c r="F11" s="21"/>
      <c r="G11" s="21"/>
    </row>
    <row r="12" spans="1:8">
      <c r="A12" s="167" t="str">
        <v>Operating Expenses</v>
      </c>
      <c r="B12" s="183">
        <v>0</v>
      </c>
      <c r="C12" s="170">
        <v>0</v>
      </c>
      <c r="D12" s="170">
        <v>0</v>
      </c>
      <c r="E12" s="171">
        <v>0</v>
      </c>
      <c r="F12" s="21"/>
      <c r="G12" s="21"/>
    </row>
    <row r="13" spans="1:8">
      <c r="A13" s="167" t="str">
        <v xml:space="preserve">  Purchases\Inventory</v>
      </c>
      <c r="B13" s="183">
        <v>0</v>
      </c>
      <c r="C13" s="170">
        <v>0</v>
      </c>
      <c r="D13" s="170">
        <v>0</v>
      </c>
      <c r="E13" s="171">
        <v>0</v>
      </c>
      <c r="F13" s="21"/>
      <c r="G13" s="21"/>
    </row>
    <row r="14" spans="1:8">
      <c r="A14" s="167" t="str">
        <v>Operating Team Disbursements</v>
      </c>
      <c r="B14" s="183">
        <v>0</v>
      </c>
      <c r="C14" s="170">
        <v>14400</v>
      </c>
      <c r="D14" s="170">
        <v>14904</v>
      </c>
      <c r="E14" s="171">
        <v>15425.64</v>
      </c>
      <c r="F14" s="21"/>
      <c r="G14" s="21"/>
    </row>
    <row r="15" spans="1:8">
      <c r="A15" s="167" t="str">
        <v xml:space="preserve">  Payroll Expense</v>
      </c>
      <c r="B15" s="183">
        <v>0</v>
      </c>
      <c r="C15" s="170">
        <v>0</v>
      </c>
      <c r="D15" s="170">
        <v>0</v>
      </c>
      <c r="E15" s="171">
        <v>0</v>
      </c>
      <c r="F15" s="21"/>
      <c r="G15" s="21"/>
    </row>
    <row r="16" spans="1:8">
      <c r="A16" s="167" t="str">
        <v xml:space="preserve">  Professional Fees</v>
      </c>
      <c r="B16" s="183">
        <v>0</v>
      </c>
      <c r="C16" s="170">
        <v>0</v>
      </c>
      <c r="D16" s="170">
        <v>0</v>
      </c>
      <c r="E16" s="171">
        <v>0</v>
      </c>
      <c r="F16" s="21"/>
      <c r="G16" s="21"/>
    </row>
    <row r="17" spans="1:7">
      <c r="A17" s="167" t="str">
        <v xml:space="preserve">  Supplies (office &amp; oper.)</v>
      </c>
      <c r="B17" s="183">
        <v>0</v>
      </c>
      <c r="C17" s="170">
        <v>9972.7699999999986</v>
      </c>
      <c r="D17" s="170">
        <v>10321.816949999999</v>
      </c>
      <c r="E17" s="171">
        <v>10683.080543249998</v>
      </c>
      <c r="F17" s="21"/>
      <c r="G17" s="21"/>
    </row>
    <row r="18" spans="1:7">
      <c r="A18" s="167" t="str">
        <v xml:space="preserve">  Repairs and Maintenance</v>
      </c>
      <c r="B18" s="183">
        <v>0</v>
      </c>
      <c r="C18" s="170">
        <v>800</v>
      </c>
      <c r="D18" s="170">
        <v>828</v>
      </c>
      <c r="E18" s="171">
        <v>856.98</v>
      </c>
      <c r="F18" s="21"/>
      <c r="G18" s="21"/>
    </row>
    <row r="19" spans="1:7">
      <c r="A19" s="167" t="str">
        <v xml:space="preserve">  Advertising &amp; Web Hosting</v>
      </c>
      <c r="B19" s="183">
        <v>0</v>
      </c>
      <c r="C19" s="170">
        <v>1164</v>
      </c>
      <c r="D19" s="170">
        <v>1489.92</v>
      </c>
      <c r="E19" s="171">
        <v>1542.0672000000002</v>
      </c>
      <c r="F19" s="21"/>
      <c r="G19" s="21"/>
    </row>
    <row r="20" spans="1:7">
      <c r="A20" s="167" t="str">
        <v xml:space="preserve">  Car, Delivery, and Travel</v>
      </c>
      <c r="B20" s="183">
        <v>0</v>
      </c>
      <c r="C20" s="170">
        <v>2400</v>
      </c>
      <c r="D20" s="170">
        <v>2484</v>
      </c>
      <c r="E20" s="171">
        <v>2570.94</v>
      </c>
      <c r="F20" s="21"/>
      <c r="G20" s="21"/>
    </row>
    <row r="21" spans="1:7">
      <c r="A21" s="167" t="str">
        <v xml:space="preserve">  Accounting and Legal</v>
      </c>
      <c r="B21" s="183">
        <v>0</v>
      </c>
      <c r="C21" s="170">
        <v>0</v>
      </c>
      <c r="D21" s="170">
        <v>0</v>
      </c>
      <c r="E21" s="171">
        <v>0</v>
      </c>
      <c r="F21" s="21"/>
      <c r="G21" s="21"/>
    </row>
    <row r="22" spans="1:7">
      <c r="A22" s="167" t="str">
        <v xml:space="preserve">  Rent</v>
      </c>
      <c r="B22" s="183">
        <v>0</v>
      </c>
      <c r="C22" s="170">
        <v>0</v>
      </c>
      <c r="D22" s="170">
        <v>0</v>
      </c>
      <c r="E22" s="171">
        <v>0</v>
      </c>
      <c r="F22" s="21"/>
      <c r="G22" s="21"/>
    </row>
    <row r="23" spans="1:7">
      <c r="A23" s="167" t="str">
        <v xml:space="preserve">  Telephone</v>
      </c>
      <c r="B23" s="183">
        <v>0</v>
      </c>
      <c r="C23" s="170">
        <v>4286.6900000000005</v>
      </c>
      <c r="D23" s="170">
        <v>4436.7241500000009</v>
      </c>
      <c r="E23" s="171">
        <v>4592.0094952500012</v>
      </c>
      <c r="F23" s="21"/>
      <c r="G23" s="21"/>
    </row>
    <row r="24" spans="1:7">
      <c r="A24" s="167" t="str">
        <v xml:space="preserve">  Utilities</v>
      </c>
      <c r="B24" s="183">
        <v>0</v>
      </c>
      <c r="C24" s="170">
        <v>13224</v>
      </c>
      <c r="D24" s="170">
        <v>13686.84</v>
      </c>
      <c r="E24" s="171">
        <v>14165.8794</v>
      </c>
      <c r="F24" s="21"/>
      <c r="G24" s="21"/>
    </row>
    <row r="25" spans="1:7">
      <c r="A25" s="167" t="str">
        <v xml:space="preserve">  Insurance</v>
      </c>
      <c r="B25" s="183">
        <v>0</v>
      </c>
      <c r="C25" s="170">
        <v>7176.96</v>
      </c>
      <c r="D25" s="170">
        <v>7428.1535999999996</v>
      </c>
      <c r="E25" s="171">
        <v>7688.1389759999993</v>
      </c>
      <c r="F25" s="21"/>
      <c r="G25" s="21"/>
    </row>
    <row r="26" spans="1:7">
      <c r="A26" s="167" t="str">
        <v xml:space="preserve">  Credit Card Service</v>
      </c>
      <c r="B26" s="183">
        <v>0</v>
      </c>
      <c r="C26" s="170">
        <v>0</v>
      </c>
      <c r="D26" s="170">
        <v>0</v>
      </c>
      <c r="E26" s="171">
        <v>0</v>
      </c>
      <c r="F26" s="21"/>
      <c r="G26" s="21"/>
    </row>
    <row r="27" spans="1:7">
      <c r="A27" s="167" t="str">
        <v xml:space="preserve">  Other Expenses</v>
      </c>
      <c r="B27" s="183">
        <v>0</v>
      </c>
      <c r="C27" s="170">
        <v>0</v>
      </c>
      <c r="D27" s="170">
        <v>0</v>
      </c>
      <c r="E27" s="171">
        <v>0</v>
      </c>
      <c r="F27" s="21"/>
      <c r="G27" s="21"/>
    </row>
    <row r="28" spans="1:7">
      <c r="A28" s="167" t="str">
        <v xml:space="preserve">  License and Fees</v>
      </c>
      <c r="B28" s="183">
        <v>0</v>
      </c>
      <c r="C28" s="170">
        <v>223</v>
      </c>
      <c r="D28" s="170">
        <v>230.80500000000001</v>
      </c>
      <c r="E28" s="171">
        <v>238.88317499999999</v>
      </c>
      <c r="F28" s="21"/>
      <c r="G28" s="21"/>
    </row>
    <row r="29" spans="1:7">
      <c r="A29" s="167" t="str">
        <v xml:space="preserve">  Taxes, Real &amp; Property</v>
      </c>
      <c r="B29" s="183">
        <v>0</v>
      </c>
      <c r="C29" s="170">
        <v>5275.7000000000007</v>
      </c>
      <c r="D29" s="170">
        <v>5460.3495000000012</v>
      </c>
      <c r="E29" s="171">
        <v>5651.4617325000008</v>
      </c>
      <c r="F29" s="21"/>
      <c r="G29" s="21"/>
    </row>
    <row r="30" spans="1:7" ht="13" thickBot="1">
      <c r="A30" s="167" t="str">
        <v xml:space="preserve">  Other</v>
      </c>
      <c r="B30" s="183">
        <v>0</v>
      </c>
      <c r="C30" s="170">
        <v>0</v>
      </c>
      <c r="D30" s="170">
        <v>0</v>
      </c>
      <c r="E30" s="171">
        <v>0</v>
      </c>
      <c r="F30" s="21"/>
      <c r="G30" s="21"/>
    </row>
    <row r="31" spans="1:7" ht="13.5" thickTop="1" thickBot="1">
      <c r="A31" s="184" t="str">
        <v xml:space="preserve">  Miscellaneous</v>
      </c>
      <c r="B31" s="185">
        <v>0</v>
      </c>
      <c r="C31" s="186">
        <v>0</v>
      </c>
      <c r="D31" s="186">
        <v>0</v>
      </c>
      <c r="E31" s="187">
        <v>0</v>
      </c>
      <c r="F31" s="21"/>
      <c r="G31" s="21"/>
    </row>
    <row r="32" spans="1:7" ht="13" thickTop="1">
      <c r="A32" s="167" t="str">
        <v xml:space="preserve">  Subtotal</v>
      </c>
      <c r="B32" s="183">
        <v>0</v>
      </c>
      <c r="C32" s="170">
        <v>58923.119999999995</v>
      </c>
      <c r="D32" s="170">
        <v>61270.609199999999</v>
      </c>
      <c r="E32" s="171">
        <v>63415.080522000004</v>
      </c>
      <c r="F32" s="21"/>
      <c r="G32" s="21"/>
    </row>
    <row r="33" spans="1:7">
      <c r="A33" s="167" t="str">
        <v xml:space="preserve">  Loan Payment</v>
      </c>
      <c r="B33" s="183">
        <v>0</v>
      </c>
      <c r="C33" s="170">
        <v>45788.192942139111</v>
      </c>
      <c r="D33" s="170">
        <v>45788.192942139111</v>
      </c>
      <c r="E33" s="171">
        <v>45788.192942139111</v>
      </c>
      <c r="F33" s="21"/>
      <c r="G33" s="21"/>
    </row>
    <row r="34" spans="1:7">
      <c r="A34" s="167" t="str">
        <v xml:space="preserve">  Capital Purchases</v>
      </c>
      <c r="B34" s="183">
        <v>400000</v>
      </c>
      <c r="C34" s="170">
        <v>0</v>
      </c>
      <c r="D34" s="170">
        <v>0</v>
      </c>
      <c r="E34" s="171">
        <v>0</v>
      </c>
      <c r="F34" s="21"/>
      <c r="G34" s="21"/>
    </row>
    <row r="35" spans="1:7">
      <c r="A35" s="167" t="str">
        <v xml:space="preserve">  Other Start-up Costs</v>
      </c>
      <c r="B35" s="183">
        <v>0</v>
      </c>
      <c r="C35" s="170">
        <v>0</v>
      </c>
      <c r="D35" s="170">
        <v>0</v>
      </c>
      <c r="E35" s="171">
        <v>0</v>
      </c>
      <c r="F35" s="21"/>
      <c r="G35" s="21"/>
    </row>
    <row r="36" spans="1:7">
      <c r="A36" s="167" t="str">
        <v xml:space="preserve">  Reserve or Escrow</v>
      </c>
      <c r="B36" s="168">
        <v>0</v>
      </c>
      <c r="C36" s="170">
        <v>0</v>
      </c>
      <c r="D36" s="170">
        <v>0</v>
      </c>
      <c r="E36" s="171">
        <v>0</v>
      </c>
      <c r="F36" s="21"/>
      <c r="G36" s="21"/>
    </row>
    <row r="37" spans="1:7" ht="13" thickBot="1">
      <c r="A37" s="178" t="str">
        <v xml:space="preserve">  Owners Draw</v>
      </c>
      <c r="B37" s="188">
        <v>0</v>
      </c>
      <c r="C37" s="176">
        <v>0</v>
      </c>
      <c r="D37" s="176">
        <v>0</v>
      </c>
      <c r="E37" s="177">
        <v>0</v>
      </c>
      <c r="F37" s="21"/>
      <c r="G37" s="21"/>
    </row>
    <row r="38" spans="1:7" ht="15" thickTop="1" thickBot="1">
      <c r="A38" s="189" t="str">
        <v>Total Cash Paid</v>
      </c>
      <c r="B38" s="190">
        <v>400000</v>
      </c>
      <c r="C38" s="191">
        <v>104711.31294213911</v>
      </c>
      <c r="D38" s="192">
        <v>107058.80214213912</v>
      </c>
      <c r="E38" s="193">
        <v>109203.27346413911</v>
      </c>
      <c r="F38" s="21"/>
      <c r="G38" s="21"/>
    </row>
    <row r="39" spans="1:7" ht="13" thickTop="1">
      <c r="A39" s="21"/>
      <c r="B39" s="21"/>
      <c r="C39" s="21"/>
      <c r="D39" s="21"/>
      <c r="E39" s="21"/>
      <c r="F39" s="21"/>
      <c r="G39" s="21"/>
    </row>
  </sheetData>
  <printOptions horizontalCentered="1"/>
  <pageMargins left="0.75" right="0.75" top="0.69" bottom="0.71" header="0.5" footer="0.5"/>
  <pageSetup orientation="portrait" horizont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43"/>
  <sheetViews>
    <sheetView showGridLines="0" showZeros="0" topLeftCell="A24" workbookViewId="0">
      <selection activeCell="F4" sqref="F4"/>
    </sheetView>
  </sheetViews>
  <sheetFormatPr defaultRowHeight="12.5"/>
  <cols>
    <col min="1" max="1" width="32.26953125" bestFit="1" customWidth="1"/>
    <col min="2" max="2" width="1.81640625" customWidth="1"/>
    <col min="3" max="3" width="10.1796875" bestFit="1" customWidth="1"/>
    <col min="5" max="5" width="12.453125" customWidth="1"/>
    <col min="6" max="6" width="10.26953125" customWidth="1"/>
    <col min="7" max="7" width="10.54296875" customWidth="1"/>
    <col min="9" max="9" width="53" customWidth="1"/>
  </cols>
  <sheetData>
    <row r="1" spans="1:9">
      <c r="A1" s="21"/>
      <c r="B1" s="21"/>
      <c r="C1" s="21"/>
      <c r="D1" s="21"/>
      <c r="E1" s="21"/>
      <c r="F1" s="21"/>
      <c r="G1" s="21"/>
      <c r="H1" s="21"/>
      <c r="I1" s="21"/>
    </row>
    <row r="2" spans="1:9" ht="27" customHeight="1">
      <c r="A2" s="48" t="s">
        <v>29</v>
      </c>
      <c r="B2" s="48"/>
      <c r="C2" s="49"/>
      <c r="D2" s="48"/>
      <c r="E2" s="48"/>
      <c r="F2" s="48"/>
      <c r="G2" s="48"/>
      <c r="H2" s="21"/>
      <c r="I2" s="21"/>
    </row>
    <row r="3" spans="1:9" ht="15.75" customHeight="1">
      <c r="A3" s="48"/>
      <c r="B3" s="48"/>
      <c r="C3" s="49"/>
      <c r="D3" s="48"/>
      <c r="E3" s="48"/>
      <c r="F3" s="48"/>
      <c r="G3" s="48"/>
      <c r="H3" s="21"/>
      <c r="I3" s="21"/>
    </row>
    <row r="4" spans="1:9" ht="15">
      <c r="A4" s="50" t="s">
        <v>30</v>
      </c>
      <c r="B4" s="51"/>
      <c r="C4" s="296"/>
      <c r="D4" s="296"/>
      <c r="E4" s="53" t="s">
        <v>3</v>
      </c>
      <c r="F4" s="333"/>
      <c r="G4" s="296"/>
      <c r="H4" s="21"/>
      <c r="I4" s="21"/>
    </row>
    <row r="5" spans="1:9">
      <c r="A5" s="54"/>
      <c r="B5" s="54"/>
      <c r="C5" s="21"/>
      <c r="D5" s="21"/>
      <c r="E5" s="21"/>
      <c r="F5" s="21"/>
      <c r="G5" s="21"/>
      <c r="H5" s="21"/>
      <c r="I5" s="21"/>
    </row>
    <row r="6" spans="1:9" ht="15">
      <c r="A6" s="53" t="s">
        <v>2</v>
      </c>
      <c r="B6" s="51"/>
      <c r="C6" s="296"/>
      <c r="D6" s="296"/>
      <c r="E6" s="296"/>
      <c r="F6" s="296"/>
      <c r="G6" s="296"/>
      <c r="H6" s="21"/>
      <c r="I6" s="295" t="s">
        <v>279</v>
      </c>
    </row>
    <row r="7" spans="1:9" ht="15">
      <c r="A7" s="50"/>
      <c r="B7" s="50"/>
      <c r="C7" s="21"/>
      <c r="D7" s="21"/>
      <c r="E7" s="21"/>
      <c r="F7" s="21"/>
      <c r="G7" s="21"/>
      <c r="H7" s="21"/>
      <c r="I7" s="21"/>
    </row>
    <row r="8" spans="1:9">
      <c r="A8" s="21"/>
      <c r="B8" s="55" t="s">
        <v>31</v>
      </c>
      <c r="C8" s="56" t="str">
        <f>Cashflow!O1</f>
        <v>Year 1</v>
      </c>
      <c r="D8" s="57"/>
      <c r="E8" s="56" t="str">
        <f>Cashflow!P1</f>
        <v>Year 2</v>
      </c>
      <c r="F8" s="21"/>
      <c r="G8" s="56" t="str">
        <f>Cashflow!Q1</f>
        <v>Year 3</v>
      </c>
      <c r="H8" s="21"/>
      <c r="I8" s="21"/>
    </row>
    <row r="9" spans="1:9">
      <c r="A9" s="23" t="s">
        <v>32</v>
      </c>
      <c r="B9" s="23"/>
      <c r="C9" s="21"/>
      <c r="D9" s="21"/>
      <c r="E9" s="21"/>
      <c r="F9" s="21"/>
      <c r="G9" s="21"/>
      <c r="H9" s="21"/>
      <c r="I9" s="21"/>
    </row>
    <row r="10" spans="1:9">
      <c r="A10" s="21" t="s">
        <v>33</v>
      </c>
      <c r="B10" s="21"/>
      <c r="C10" s="58">
        <f>Cashflow!O6+Cashflow!O7</f>
        <v>159233</v>
      </c>
      <c r="D10" s="59"/>
      <c r="E10" s="58">
        <f>Cashflow!P6+Cashflow!P7</f>
        <v>162417.66</v>
      </c>
      <c r="F10" s="59"/>
      <c r="G10" s="58">
        <f>Cashflow!Q6+Cashflow!Q7</f>
        <v>167290.18979999999</v>
      </c>
      <c r="H10" s="21"/>
      <c r="I10" s="21"/>
    </row>
    <row r="11" spans="1:9">
      <c r="A11" s="21" t="s">
        <v>34</v>
      </c>
      <c r="B11" s="21"/>
      <c r="C11" s="60">
        <f>Cashflow!O13</f>
        <v>0</v>
      </c>
      <c r="D11" s="61"/>
      <c r="E11" s="60">
        <f>Cashflow!P13</f>
        <v>0</v>
      </c>
      <c r="F11" s="61"/>
      <c r="G11" s="60">
        <f>Cashflow!Q13</f>
        <v>0</v>
      </c>
      <c r="H11" s="21"/>
      <c r="I11" s="21"/>
    </row>
    <row r="12" spans="1:9" ht="13" thickBot="1">
      <c r="A12" s="21" t="s">
        <v>35</v>
      </c>
      <c r="B12" s="21"/>
      <c r="C12" s="62">
        <f>C10-C11</f>
        <v>159233</v>
      </c>
      <c r="D12" s="63">
        <f>C12/C10</f>
        <v>1</v>
      </c>
      <c r="E12" s="62">
        <f>E10-E11</f>
        <v>162417.66</v>
      </c>
      <c r="F12" s="63">
        <f>E12/E10</f>
        <v>1</v>
      </c>
      <c r="G12" s="62">
        <f>G10-G11</f>
        <v>167290.18979999999</v>
      </c>
      <c r="H12" s="63">
        <f>G12/G10</f>
        <v>1</v>
      </c>
      <c r="I12" s="21"/>
    </row>
    <row r="13" spans="1:9" ht="13" thickTop="1">
      <c r="A13" s="21"/>
      <c r="B13" s="21"/>
      <c r="C13" s="21"/>
      <c r="D13" s="21"/>
      <c r="E13" s="21"/>
      <c r="F13" s="21"/>
      <c r="G13" s="21"/>
      <c r="H13" s="21"/>
      <c r="I13" s="21"/>
    </row>
    <row r="14" spans="1:9">
      <c r="A14" s="23" t="s">
        <v>36</v>
      </c>
      <c r="B14" s="23"/>
      <c r="C14" s="21"/>
      <c r="D14" s="21"/>
      <c r="E14" s="21"/>
      <c r="F14" s="21"/>
      <c r="G14" s="21"/>
      <c r="H14" s="21"/>
      <c r="I14" s="21"/>
    </row>
    <row r="15" spans="1:9">
      <c r="A15" s="64" t="s">
        <v>245</v>
      </c>
      <c r="B15" s="21"/>
      <c r="C15" s="264">
        <f>Cashflow!O14+Cashflow!O15+Cashflow!B14+Cashflow!B15</f>
        <v>14400</v>
      </c>
      <c r="D15" s="59"/>
      <c r="E15" s="263">
        <f>Cashflow!P14+Cashflow!P15</f>
        <v>14904</v>
      </c>
      <c r="F15" s="59"/>
      <c r="G15" s="65">
        <f>Cashflow!Q14+Cashflow!Q15</f>
        <v>15425.64</v>
      </c>
      <c r="H15" s="21"/>
      <c r="I15" s="21"/>
    </row>
    <row r="16" spans="1:9">
      <c r="A16" s="54" t="str">
        <f>Cashflow!A16</f>
        <v xml:space="preserve">  Professional Fees</v>
      </c>
      <c r="B16" s="21"/>
      <c r="C16" s="58">
        <f>Cashflow!O16+Cashflow!B16</f>
        <v>0</v>
      </c>
      <c r="D16" s="59"/>
      <c r="E16" s="58">
        <f>Cashflow!P16</f>
        <v>0</v>
      </c>
      <c r="F16" s="59"/>
      <c r="G16" s="58">
        <f>Cashflow!Q16</f>
        <v>0</v>
      </c>
      <c r="H16" s="21"/>
      <c r="I16" s="21"/>
    </row>
    <row r="17" spans="1:9">
      <c r="A17" s="54" t="str">
        <f>Cashflow!A17</f>
        <v xml:space="preserve">  Supplies (office &amp; oper.)</v>
      </c>
      <c r="B17" s="21"/>
      <c r="C17" s="60">
        <f>Cashflow!O17+Cashflow!B17</f>
        <v>9972.7699999999986</v>
      </c>
      <c r="D17" s="61"/>
      <c r="E17" s="60">
        <f>Cashflow!P17</f>
        <v>10321.816949999999</v>
      </c>
      <c r="F17" s="61"/>
      <c r="G17" s="60">
        <f>Cashflow!Q17</f>
        <v>10683.080543249998</v>
      </c>
      <c r="H17" s="21"/>
      <c r="I17" s="21"/>
    </row>
    <row r="18" spans="1:9">
      <c r="A18" s="54" t="str">
        <f>Cashflow!A18</f>
        <v xml:space="preserve">  Repairs and Maintenance</v>
      </c>
      <c r="B18" s="21"/>
      <c r="C18" s="60">
        <f>Cashflow!O18+Cashflow!B18</f>
        <v>800</v>
      </c>
      <c r="D18" s="61"/>
      <c r="E18" s="60">
        <f>Cashflow!P18</f>
        <v>828</v>
      </c>
      <c r="F18" s="61"/>
      <c r="G18" s="60">
        <f>Cashflow!Q18</f>
        <v>856.98</v>
      </c>
      <c r="H18" s="21"/>
      <c r="I18" s="21"/>
    </row>
    <row r="19" spans="1:9">
      <c r="A19" s="54" t="str">
        <f>Cashflow!A19</f>
        <v xml:space="preserve">  Advertising &amp; Web Hosting</v>
      </c>
      <c r="B19" s="21"/>
      <c r="C19" s="60">
        <f>Cashflow!O19+Cashflow!B19</f>
        <v>1164</v>
      </c>
      <c r="D19" s="61"/>
      <c r="E19" s="60">
        <f>Cashflow!P19</f>
        <v>1489.92</v>
      </c>
      <c r="F19" s="61"/>
      <c r="G19" s="60">
        <f>Cashflow!Q19</f>
        <v>1542.0672000000002</v>
      </c>
      <c r="H19" s="21"/>
      <c r="I19" s="21"/>
    </row>
    <row r="20" spans="1:9">
      <c r="A20" s="54" t="str">
        <f>Cashflow!A20</f>
        <v xml:space="preserve">  Car, Delivery, and Travel</v>
      </c>
      <c r="B20" s="21"/>
      <c r="C20" s="60">
        <f>Cashflow!O20+Cashflow!B20</f>
        <v>2400</v>
      </c>
      <c r="D20" s="61"/>
      <c r="E20" s="60">
        <f>Cashflow!P20</f>
        <v>2484</v>
      </c>
      <c r="F20" s="61"/>
      <c r="G20" s="60">
        <f>Cashflow!Q20</f>
        <v>2570.94</v>
      </c>
      <c r="H20" s="21"/>
      <c r="I20" s="21"/>
    </row>
    <row r="21" spans="1:9">
      <c r="A21" s="54" t="str">
        <f>Cashflow!A21</f>
        <v xml:space="preserve">  Accounting and Legal</v>
      </c>
      <c r="B21" s="21"/>
      <c r="C21" s="60">
        <f>Cashflow!O21+Cashflow!B21</f>
        <v>0</v>
      </c>
      <c r="D21" s="61"/>
      <c r="E21" s="60">
        <f>Cashflow!P21</f>
        <v>0</v>
      </c>
      <c r="F21" s="61"/>
      <c r="G21" s="60">
        <f>Cashflow!Q21</f>
        <v>0</v>
      </c>
      <c r="H21" s="21"/>
      <c r="I21" s="21"/>
    </row>
    <row r="22" spans="1:9">
      <c r="A22" s="54" t="str">
        <f>Cashflow!A22</f>
        <v xml:space="preserve">  Rent</v>
      </c>
      <c r="B22" s="21"/>
      <c r="C22" s="60">
        <f>Cashflow!O22+Cashflow!B22</f>
        <v>0</v>
      </c>
      <c r="D22" s="61"/>
      <c r="E22" s="60">
        <f>Cashflow!P22</f>
        <v>0</v>
      </c>
      <c r="F22" s="61"/>
      <c r="G22" s="60">
        <f>Cashflow!Q22</f>
        <v>0</v>
      </c>
      <c r="H22" s="21"/>
      <c r="I22" s="21"/>
    </row>
    <row r="23" spans="1:9">
      <c r="A23" s="54" t="str">
        <f>Cashflow!A23</f>
        <v xml:space="preserve">  Telephone</v>
      </c>
      <c r="B23" s="21"/>
      <c r="C23" s="60">
        <f>Cashflow!O23+Cashflow!B23</f>
        <v>4286.6900000000005</v>
      </c>
      <c r="D23" s="61"/>
      <c r="E23" s="60">
        <f>Cashflow!P23</f>
        <v>4436.7241500000009</v>
      </c>
      <c r="F23" s="61"/>
      <c r="G23" s="60">
        <f>Cashflow!Q23</f>
        <v>4592.0094952500012</v>
      </c>
      <c r="H23" s="21"/>
      <c r="I23" s="21"/>
    </row>
    <row r="24" spans="1:9">
      <c r="A24" s="54" t="str">
        <f>Cashflow!A24</f>
        <v xml:space="preserve">  Utilities</v>
      </c>
      <c r="B24" s="21"/>
      <c r="C24" s="60">
        <f>Cashflow!O24+Cashflow!B24</f>
        <v>13224</v>
      </c>
      <c r="D24" s="61"/>
      <c r="E24" s="60">
        <f>Cashflow!P24</f>
        <v>13686.84</v>
      </c>
      <c r="F24" s="61"/>
      <c r="G24" s="60">
        <f>Cashflow!Q24</f>
        <v>14165.8794</v>
      </c>
      <c r="H24" s="21"/>
      <c r="I24" s="21"/>
    </row>
    <row r="25" spans="1:9">
      <c r="A25" s="54" t="str">
        <f>Cashflow!A25</f>
        <v xml:space="preserve">  Insurance</v>
      </c>
      <c r="B25" s="21"/>
      <c r="C25" s="60">
        <f>Cashflow!O25+Cashflow!B25</f>
        <v>7176.96</v>
      </c>
      <c r="D25" s="61"/>
      <c r="E25" s="60">
        <f>Cashflow!P25</f>
        <v>7428.1535999999996</v>
      </c>
      <c r="F25" s="61"/>
      <c r="G25" s="60">
        <f>Cashflow!Q25</f>
        <v>7688.1389759999993</v>
      </c>
      <c r="H25" s="21"/>
      <c r="I25" s="21"/>
    </row>
    <row r="26" spans="1:9">
      <c r="A26" s="54" t="str">
        <f>Cashflow!A26</f>
        <v xml:space="preserve">  Credit Card Service</v>
      </c>
      <c r="B26" s="21"/>
      <c r="C26" s="60">
        <f>Cashflow!O26+Cashflow!B26</f>
        <v>0</v>
      </c>
      <c r="D26" s="61"/>
      <c r="E26" s="60">
        <f>Cashflow!P26</f>
        <v>0</v>
      </c>
      <c r="F26" s="61"/>
      <c r="G26" s="60">
        <f>Cashflow!Q26</f>
        <v>0</v>
      </c>
      <c r="H26" s="21"/>
      <c r="I26" s="21"/>
    </row>
    <row r="27" spans="1:9">
      <c r="A27" s="54" t="str">
        <f>Cashflow!A27</f>
        <v xml:space="preserve">  Other Expenses</v>
      </c>
      <c r="B27" s="21"/>
      <c r="C27" s="60">
        <f>Cashflow!O27+Cashflow!B27</f>
        <v>0</v>
      </c>
      <c r="D27" s="61"/>
      <c r="E27" s="60">
        <f>Cashflow!P27</f>
        <v>0</v>
      </c>
      <c r="F27" s="61"/>
      <c r="G27" s="60">
        <f>Cashflow!Q27</f>
        <v>0</v>
      </c>
      <c r="H27" s="21"/>
      <c r="I27" s="21"/>
    </row>
    <row r="28" spans="1:9">
      <c r="A28" s="54" t="str">
        <f>Cashflow!A28</f>
        <v xml:space="preserve">  License and Fees</v>
      </c>
      <c r="B28" s="21"/>
      <c r="C28" s="60">
        <f>Cashflow!O28+Cashflow!B28</f>
        <v>223</v>
      </c>
      <c r="D28" s="61"/>
      <c r="E28" s="60">
        <f>Cashflow!P28</f>
        <v>230.80500000000001</v>
      </c>
      <c r="F28" s="61"/>
      <c r="G28" s="60">
        <f>Cashflow!Q28</f>
        <v>238.88317499999999</v>
      </c>
      <c r="H28" s="21"/>
      <c r="I28" s="21"/>
    </row>
    <row r="29" spans="1:9">
      <c r="A29" s="54" t="str">
        <f>Cashflow!A29</f>
        <v xml:space="preserve">  Taxes, Real &amp; Property</v>
      </c>
      <c r="B29" s="21"/>
      <c r="C29" s="60">
        <f>Cashflow!O29+Cashflow!B29</f>
        <v>5275.7000000000007</v>
      </c>
      <c r="D29" s="61"/>
      <c r="E29" s="60">
        <f>Cashflow!P29</f>
        <v>5460.3495000000012</v>
      </c>
      <c r="F29" s="61"/>
      <c r="G29" s="60">
        <f>Cashflow!Q29</f>
        <v>5651.4617325000008</v>
      </c>
      <c r="H29" s="21"/>
      <c r="I29" s="21"/>
    </row>
    <row r="30" spans="1:9">
      <c r="A30" s="54" t="str">
        <f>Cashflow!A30</f>
        <v xml:space="preserve">  Other</v>
      </c>
      <c r="B30" s="23"/>
      <c r="C30" s="60">
        <f>Cashflow!O30+Cashflow!B30</f>
        <v>0</v>
      </c>
      <c r="D30" s="61"/>
      <c r="E30" s="60">
        <f>Cashflow!P30</f>
        <v>0</v>
      </c>
      <c r="F30" s="61"/>
      <c r="G30" s="60">
        <f>Cashflow!Q30</f>
        <v>0</v>
      </c>
      <c r="H30" s="21"/>
      <c r="I30" s="21"/>
    </row>
    <row r="31" spans="1:9">
      <c r="A31" s="54" t="str">
        <f>Cashflow!A31</f>
        <v xml:space="preserve">  Miscellaneous</v>
      </c>
      <c r="B31" s="23"/>
      <c r="C31" s="60">
        <f>Cashflow!O31+Cashflow!B31</f>
        <v>0</v>
      </c>
      <c r="D31" s="61"/>
      <c r="E31" s="60">
        <f>Cashflow!P31</f>
        <v>0</v>
      </c>
      <c r="F31" s="61"/>
      <c r="G31" s="60">
        <f>Cashflow!Q31</f>
        <v>0</v>
      </c>
      <c r="H31" s="21"/>
      <c r="I31" s="21"/>
    </row>
    <row r="32" spans="1:9">
      <c r="A32" s="64" t="s">
        <v>247</v>
      </c>
      <c r="B32" s="21"/>
      <c r="C32" s="297"/>
      <c r="D32" s="61"/>
      <c r="E32" s="297"/>
      <c r="F32" s="61"/>
      <c r="G32" s="297"/>
      <c r="H32" s="21"/>
      <c r="I32" s="21"/>
    </row>
    <row r="33" spans="1:10">
      <c r="A33" s="21" t="s">
        <v>37</v>
      </c>
      <c r="B33" s="23"/>
      <c r="C33" s="60">
        <f>'Loan Payment &amp; Amortization'!G33</f>
        <v>4908.7012911537659</v>
      </c>
      <c r="D33" s="61"/>
      <c r="E33" s="60">
        <f>'Loan Payment &amp; Amortization'!G45-'Loan Payment &amp; Amortization'!G33</f>
        <v>3874.9220250391118</v>
      </c>
      <c r="F33" s="61"/>
      <c r="G33" s="60">
        <f>'Loan Payment &amp; Amortization'!G57-'Loan Payment &amp; Amortization'!G45</f>
        <v>2815.0000764231027</v>
      </c>
      <c r="H33" s="21"/>
      <c r="I33" s="21"/>
    </row>
    <row r="34" spans="1:10">
      <c r="A34" s="66" t="s">
        <v>38</v>
      </c>
      <c r="B34" s="21"/>
      <c r="C34" s="65">
        <f>Cashflow!O30+Cashflow!B30</f>
        <v>0</v>
      </c>
      <c r="D34" s="61"/>
      <c r="E34" s="65">
        <f>Cashflow!P30</f>
        <v>0</v>
      </c>
      <c r="F34" s="61"/>
      <c r="G34" s="65">
        <f>Cashflow!Q30</f>
        <v>0</v>
      </c>
      <c r="H34" s="21"/>
      <c r="I34" s="21"/>
    </row>
    <row r="35" spans="1:10" ht="13" thickBot="1">
      <c r="A35" s="54" t="s">
        <v>39</v>
      </c>
      <c r="B35" s="21"/>
      <c r="C35" s="62">
        <f>SUM(C15:C34)</f>
        <v>63831.821291153763</v>
      </c>
      <c r="D35" s="63">
        <f>C35/C10</f>
        <v>0.40087055629896923</v>
      </c>
      <c r="E35" s="62">
        <f>SUM(E15:E34)</f>
        <v>65145.531225039114</v>
      </c>
      <c r="F35" s="63">
        <f>E35/E10</f>
        <v>0.401098816625231</v>
      </c>
      <c r="G35" s="62">
        <f>SUM(G15:G34)</f>
        <v>66230.080598423112</v>
      </c>
      <c r="H35" s="63">
        <f>G35/G10</f>
        <v>0.39589936909990353</v>
      </c>
      <c r="I35" s="21"/>
    </row>
    <row r="36" spans="1:10" ht="13" thickTop="1">
      <c r="A36" s="54"/>
      <c r="B36" s="21"/>
      <c r="C36" s="21"/>
      <c r="D36" s="21"/>
      <c r="E36" s="21"/>
      <c r="F36" s="21"/>
      <c r="G36" s="21"/>
      <c r="H36" s="21"/>
      <c r="I36" s="21"/>
    </row>
    <row r="37" spans="1:10">
      <c r="A37" s="21" t="s">
        <v>40</v>
      </c>
      <c r="B37" s="23"/>
      <c r="C37" s="59">
        <v>10000</v>
      </c>
      <c r="D37" s="63">
        <f>C37/C10</f>
        <v>6.2801052545640668E-2</v>
      </c>
      <c r="E37" s="59">
        <f>E12-E35</f>
        <v>97272.128774960889</v>
      </c>
      <c r="F37" s="63">
        <f>E37/E10</f>
        <v>0.59890118337476905</v>
      </c>
      <c r="G37" s="59">
        <f>G12-G35</f>
        <v>101060.10920157688</v>
      </c>
      <c r="H37" s="63">
        <f>G37/G10</f>
        <v>0.60410063090009647</v>
      </c>
      <c r="I37" s="21"/>
    </row>
    <row r="38" spans="1:10" ht="13">
      <c r="A38" s="21" t="s">
        <v>241</v>
      </c>
      <c r="B38" s="23"/>
      <c r="C38" s="60">
        <f>+C37*$I$38</f>
        <v>2800.0000000000005</v>
      </c>
      <c r="D38" s="61"/>
      <c r="E38" s="60">
        <f>+E37*$I$38</f>
        <v>27236.196056989051</v>
      </c>
      <c r="F38" s="63"/>
      <c r="G38" s="60">
        <f>+G37*$I$38</f>
        <v>28296.830576441531</v>
      </c>
      <c r="H38" s="21"/>
      <c r="I38" s="328">
        <f>Cashflow!R7</f>
        <v>0.28000000000000003</v>
      </c>
      <c r="J38" s="308" t="s">
        <v>310</v>
      </c>
    </row>
    <row r="39" spans="1:10">
      <c r="A39" s="21"/>
      <c r="B39" s="21"/>
      <c r="C39" s="21"/>
      <c r="D39" s="21"/>
      <c r="E39" s="21"/>
      <c r="F39" s="21"/>
      <c r="G39" s="21"/>
      <c r="H39" s="21"/>
      <c r="I39" s="21"/>
    </row>
    <row r="40" spans="1:10" ht="13" thickBot="1">
      <c r="A40" s="23" t="s">
        <v>203</v>
      </c>
      <c r="B40" s="21"/>
      <c r="C40" s="67">
        <f>C37-C38</f>
        <v>7200</v>
      </c>
      <c r="D40" s="63">
        <f>C40/C10</f>
        <v>4.5216757832861276E-2</v>
      </c>
      <c r="E40" s="67">
        <f>E37-E38</f>
        <v>70035.932717971838</v>
      </c>
      <c r="F40" s="63">
        <f>E40/E10</f>
        <v>0.43120885202983367</v>
      </c>
      <c r="G40" s="67">
        <f>G37-G38</f>
        <v>72763.278625135354</v>
      </c>
      <c r="H40" s="63">
        <f>G40/G10</f>
        <v>0.43495245424806944</v>
      </c>
      <c r="I40" s="21"/>
    </row>
    <row r="41" spans="1:10" ht="13" thickTop="1">
      <c r="A41" s="68"/>
      <c r="B41" s="68"/>
      <c r="C41" s="68"/>
      <c r="D41" s="68"/>
      <c r="E41" s="68"/>
      <c r="F41" s="68"/>
      <c r="G41" s="21"/>
      <c r="H41" s="21"/>
      <c r="I41" s="21"/>
    </row>
    <row r="42" spans="1:10">
      <c r="A42" s="15"/>
      <c r="B42" s="15"/>
      <c r="C42" s="15"/>
      <c r="D42" s="15"/>
      <c r="E42" s="15"/>
      <c r="F42" s="15"/>
    </row>
    <row r="43" spans="1:10">
      <c r="A43" s="15"/>
      <c r="B43" s="15"/>
      <c r="C43" s="15"/>
      <c r="D43" s="15"/>
      <c r="E43" s="15"/>
      <c r="F43" s="15"/>
    </row>
  </sheetData>
  <printOptions horizontalCentered="1"/>
  <pageMargins left="0.75" right="0.75" top="1" bottom="1" header="0.5" footer="0.5"/>
  <pageSetup orientation="portrait" horizont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1"/>
  <sheetViews>
    <sheetView workbookViewId="0">
      <selection activeCell="M24" sqref="M24"/>
    </sheetView>
  </sheetViews>
  <sheetFormatPr defaultRowHeight="12.5"/>
  <cols>
    <col min="1" max="1" width="26.453125" bestFit="1" customWidth="1"/>
    <col min="3" max="3" width="12.7265625" customWidth="1"/>
    <col min="5" max="5" width="12.453125" customWidth="1"/>
    <col min="7" max="7" width="12.81640625" customWidth="1"/>
  </cols>
  <sheetData>
    <row r="1" spans="1:7">
      <c r="A1" s="21" t="s">
        <v>255</v>
      </c>
      <c r="B1" s="21"/>
      <c r="C1" s="21"/>
      <c r="D1" s="21"/>
      <c r="E1" s="21"/>
      <c r="F1" s="21"/>
      <c r="G1" s="21"/>
    </row>
    <row r="2" spans="1:7">
      <c r="A2" s="21"/>
      <c r="B2" s="21"/>
      <c r="C2" s="21"/>
      <c r="D2" s="21"/>
      <c r="E2" s="21"/>
      <c r="F2" s="21"/>
      <c r="G2" s="21"/>
    </row>
    <row r="3" spans="1:7">
      <c r="A3" s="23" t="s">
        <v>251</v>
      </c>
      <c r="B3" s="21"/>
      <c r="C3" s="21"/>
      <c r="D3" s="21"/>
      <c r="E3" s="21"/>
      <c r="F3" s="21"/>
      <c r="G3" s="21"/>
    </row>
    <row r="4" spans="1:7">
      <c r="A4" s="21" t="s">
        <v>254</v>
      </c>
      <c r="B4" s="21"/>
      <c r="C4" s="267">
        <f>' 3 year Income Statement'!C37+' 3 year Income Statement'!C33+' 3 year Income Statement'!C32</f>
        <v>14908.701291153766</v>
      </c>
      <c r="D4" s="265"/>
      <c r="E4" s="267">
        <f>' 3 year Income Statement'!E37+' 3 year Income Statement'!E33+' 3 year Income Statement'!E32</f>
        <v>101147.0508</v>
      </c>
      <c r="F4" s="265"/>
      <c r="G4" s="267">
        <f>' 3 year Income Statement'!G37+' 3 year Income Statement'!G33+' 3 year Income Statement'!G32</f>
        <v>103875.10927799999</v>
      </c>
    </row>
    <row r="5" spans="1:7">
      <c r="A5" s="21" t="s">
        <v>252</v>
      </c>
      <c r="B5" s="21"/>
      <c r="C5" s="270">
        <f>Cashflow!O33</f>
        <v>45788.192942139111</v>
      </c>
      <c r="D5" s="21"/>
      <c r="E5" s="271">
        <f>Cashflow!P33</f>
        <v>45788.192942139111</v>
      </c>
      <c r="F5" s="21"/>
      <c r="G5" s="271">
        <f>Cashflow!Q33</f>
        <v>45788.192942139111</v>
      </c>
    </row>
    <row r="6" spans="1:7">
      <c r="A6" s="21" t="s">
        <v>210</v>
      </c>
      <c r="B6" s="21"/>
      <c r="C6" s="268">
        <f>C4-C5</f>
        <v>-30879.491650985343</v>
      </c>
      <c r="D6" s="21"/>
      <c r="E6" s="268">
        <f>E4-E5</f>
        <v>55358.857857860887</v>
      </c>
      <c r="F6" s="266"/>
      <c r="G6" s="268">
        <f>G4-G5</f>
        <v>58086.916335860878</v>
      </c>
    </row>
    <row r="7" spans="1:7">
      <c r="A7" s="23" t="s">
        <v>253</v>
      </c>
      <c r="B7" s="21"/>
      <c r="C7" s="269">
        <f>C4/C5</f>
        <v>0.32560143419491033</v>
      </c>
      <c r="D7" s="21"/>
      <c r="E7" s="269">
        <f>E4/E5</f>
        <v>2.2090203674955218</v>
      </c>
      <c r="F7" s="123"/>
      <c r="G7" s="269">
        <f>G4/G5</f>
        <v>2.2686003225605171</v>
      </c>
    </row>
    <row r="8" spans="1:7">
      <c r="A8" s="21"/>
      <c r="B8" s="21"/>
      <c r="C8" s="21"/>
      <c r="D8" s="21"/>
      <c r="E8" s="21"/>
      <c r="F8" s="21"/>
      <c r="G8" s="21"/>
    </row>
    <row r="9" spans="1:7">
      <c r="A9" s="21" t="s">
        <v>256</v>
      </c>
      <c r="B9" s="21"/>
      <c r="C9" s="272">
        <v>1.25</v>
      </c>
      <c r="D9" s="21"/>
      <c r="E9" s="272">
        <v>1.25</v>
      </c>
      <c r="F9" s="21"/>
      <c r="G9" s="272">
        <v>1.25</v>
      </c>
    </row>
    <row r="10" spans="1:7">
      <c r="A10" s="21" t="s">
        <v>257</v>
      </c>
      <c r="B10" s="21"/>
      <c r="C10" s="273">
        <f>C7-C9</f>
        <v>-0.92439856580508972</v>
      </c>
      <c r="D10" s="21"/>
      <c r="E10" s="273">
        <f>E7-E9</f>
        <v>0.95902036749552177</v>
      </c>
      <c r="F10" s="21"/>
      <c r="G10" s="273">
        <f>G7-G9</f>
        <v>1.0186003225605171</v>
      </c>
    </row>
    <row r="11" spans="1:7">
      <c r="A11" s="21"/>
      <c r="B11" s="21"/>
      <c r="C11" s="21"/>
      <c r="D11" s="21"/>
      <c r="E11" s="21"/>
      <c r="F11" s="21"/>
      <c r="G11" s="21"/>
    </row>
  </sheetData>
  <pageMargins left="0.7" right="0.7" top="0.75" bottom="0.75" header="0.3" footer="0.3"/>
  <pageSetup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41"/>
  <sheetViews>
    <sheetView showGridLines="0" topLeftCell="E2" zoomScale="85" zoomScaleNormal="85" workbookViewId="0">
      <selection activeCell="H14" sqref="H14"/>
    </sheetView>
  </sheetViews>
  <sheetFormatPr defaultRowHeight="12.5"/>
  <cols>
    <col min="1" max="1" width="10.453125" customWidth="1"/>
    <col min="2" max="2" width="13.453125" customWidth="1"/>
    <col min="5" max="5" width="5.54296875" customWidth="1"/>
    <col min="7" max="7" width="11.7265625" customWidth="1"/>
    <col min="8" max="8" width="10.26953125" bestFit="1" customWidth="1"/>
  </cols>
  <sheetData>
    <row r="1" spans="1:18">
      <c r="A1" s="21"/>
      <c r="B1" s="21"/>
      <c r="C1" s="21"/>
      <c r="D1" s="21"/>
      <c r="E1" s="21"/>
      <c r="F1" s="21"/>
      <c r="G1" s="21"/>
      <c r="H1" s="21"/>
      <c r="I1" s="21"/>
      <c r="J1" s="21"/>
    </row>
    <row r="2" spans="1:18" ht="27">
      <c r="A2" s="48" t="s">
        <v>41</v>
      </c>
      <c r="B2" s="48"/>
      <c r="C2" s="48"/>
      <c r="D2" s="48"/>
      <c r="E2" s="48"/>
      <c r="F2" s="48"/>
      <c r="G2" s="48"/>
      <c r="H2" s="48"/>
      <c r="I2" s="48"/>
      <c r="J2" s="21"/>
    </row>
    <row r="3" spans="1:18">
      <c r="A3" s="21"/>
      <c r="B3" s="21"/>
      <c r="C3" s="21"/>
      <c r="D3" s="21"/>
      <c r="E3" s="21"/>
      <c r="F3" s="21"/>
      <c r="G3" s="21"/>
      <c r="H3" s="21"/>
      <c r="I3" s="21"/>
      <c r="J3" s="21"/>
    </row>
    <row r="4" spans="1:18" ht="15">
      <c r="A4" s="74"/>
      <c r="B4" s="50" t="s">
        <v>30</v>
      </c>
      <c r="C4" s="98"/>
      <c r="D4" s="52"/>
      <c r="E4" s="52"/>
      <c r="F4" s="52"/>
      <c r="G4" s="50" t="s">
        <v>3</v>
      </c>
      <c r="H4" s="332"/>
      <c r="I4" s="52"/>
      <c r="J4" s="21"/>
    </row>
    <row r="5" spans="1:18">
      <c r="A5" s="21"/>
      <c r="B5" s="21"/>
      <c r="C5" s="21"/>
      <c r="D5" s="21"/>
      <c r="E5" s="21"/>
      <c r="F5" s="21"/>
      <c r="G5" s="21"/>
      <c r="H5" s="21"/>
      <c r="I5" s="21"/>
      <c r="J5" s="21"/>
    </row>
    <row r="6" spans="1:18" ht="15">
      <c r="A6" s="21"/>
      <c r="B6" s="50" t="s">
        <v>2</v>
      </c>
      <c r="C6" s="99"/>
      <c r="D6" s="52"/>
      <c r="E6" s="52"/>
      <c r="F6" s="52"/>
      <c r="G6" s="52"/>
      <c r="H6" s="52"/>
      <c r="I6" s="52"/>
      <c r="J6" s="21"/>
      <c r="K6" s="295" t="s">
        <v>271</v>
      </c>
      <c r="L6" s="295"/>
      <c r="M6" s="295"/>
      <c r="N6" s="295"/>
      <c r="O6" s="295"/>
      <c r="P6" s="295"/>
      <c r="Q6" s="295"/>
      <c r="R6" s="295"/>
    </row>
    <row r="7" spans="1:18">
      <c r="A7" s="21"/>
      <c r="B7" s="21"/>
      <c r="C7" s="21"/>
      <c r="D7" s="21"/>
      <c r="E7" s="21"/>
      <c r="F7" s="21"/>
      <c r="G7" s="21"/>
      <c r="H7" s="21"/>
      <c r="I7" s="21"/>
      <c r="J7" s="21"/>
      <c r="K7" s="295" t="s">
        <v>272</v>
      </c>
      <c r="L7" s="295"/>
      <c r="M7" s="295"/>
      <c r="N7" s="295"/>
      <c r="O7" s="295"/>
      <c r="P7" s="295"/>
      <c r="Q7" s="295"/>
      <c r="R7" s="295"/>
    </row>
    <row r="8" spans="1:18">
      <c r="A8" s="21"/>
      <c r="B8" s="21"/>
      <c r="C8" s="21"/>
      <c r="D8" s="21"/>
      <c r="E8" s="21"/>
      <c r="F8" s="21"/>
      <c r="G8" s="21"/>
      <c r="H8" s="21"/>
      <c r="I8" s="21"/>
      <c r="J8" s="21"/>
      <c r="K8" s="295" t="s">
        <v>273</v>
      </c>
      <c r="L8" s="295"/>
      <c r="M8" s="295"/>
      <c r="N8" s="295"/>
      <c r="O8" s="295"/>
      <c r="P8" s="295"/>
      <c r="Q8" s="295"/>
      <c r="R8" s="295"/>
    </row>
    <row r="9" spans="1:18" ht="14">
      <c r="A9" s="100" t="s">
        <v>42</v>
      </c>
      <c r="B9" s="21"/>
      <c r="C9" s="21"/>
      <c r="D9" s="21"/>
      <c r="E9" s="21"/>
      <c r="F9" s="100" t="s">
        <v>43</v>
      </c>
      <c r="G9" s="21"/>
      <c r="H9" s="21"/>
      <c r="I9" s="21"/>
      <c r="J9" s="21"/>
      <c r="K9" s="295" t="s">
        <v>274</v>
      </c>
      <c r="L9" s="295"/>
      <c r="M9" s="295"/>
      <c r="N9" s="295"/>
      <c r="O9" s="295"/>
      <c r="P9" s="295"/>
      <c r="Q9" s="295"/>
      <c r="R9" s="295"/>
    </row>
    <row r="10" spans="1:18">
      <c r="A10" s="21"/>
      <c r="B10" s="21"/>
      <c r="C10" s="21"/>
      <c r="D10" s="21"/>
      <c r="E10" s="21"/>
      <c r="F10" s="21"/>
      <c r="G10" s="21"/>
      <c r="H10" s="21"/>
      <c r="I10" s="21"/>
      <c r="J10" s="21"/>
    </row>
    <row r="11" spans="1:18">
      <c r="A11" s="23" t="s">
        <v>44</v>
      </c>
      <c r="B11" s="21"/>
      <c r="C11" s="21"/>
      <c r="D11" s="21"/>
      <c r="E11" s="21"/>
      <c r="F11" s="23" t="s">
        <v>45</v>
      </c>
      <c r="G11" s="21"/>
      <c r="H11" s="21"/>
      <c r="I11" s="21"/>
      <c r="J11" s="21"/>
    </row>
    <row r="12" spans="1:18">
      <c r="A12" s="21" t="s">
        <v>46</v>
      </c>
      <c r="B12" s="21"/>
      <c r="C12" s="101">
        <f>Cashflow!C5</f>
        <v>10000</v>
      </c>
      <c r="D12" s="102"/>
      <c r="E12" s="59"/>
      <c r="F12" s="59" t="s">
        <v>47</v>
      </c>
      <c r="G12" s="59"/>
      <c r="H12" s="320">
        <v>0</v>
      </c>
      <c r="I12" s="103"/>
      <c r="J12" s="21"/>
    </row>
    <row r="13" spans="1:18">
      <c r="A13" s="21" t="s">
        <v>48</v>
      </c>
      <c r="B13" s="21"/>
      <c r="C13" s="290">
        <v>0</v>
      </c>
      <c r="D13" s="149"/>
      <c r="E13" s="59"/>
      <c r="F13" s="59" t="s">
        <v>49</v>
      </c>
      <c r="G13" s="59"/>
      <c r="H13" s="151"/>
      <c r="I13" s="154"/>
      <c r="J13" s="149"/>
    </row>
    <row r="14" spans="1:18">
      <c r="A14" s="21" t="s">
        <v>50</v>
      </c>
      <c r="B14" s="21"/>
      <c r="C14" s="325">
        <f>Cashflow!B13</f>
        <v>0</v>
      </c>
      <c r="D14" s="149"/>
      <c r="E14" s="59"/>
      <c r="F14" s="59" t="s">
        <v>51</v>
      </c>
      <c r="G14" s="59"/>
      <c r="H14" s="148">
        <f>Cashflow!O33</f>
        <v>45788.192942139111</v>
      </c>
      <c r="I14" s="154"/>
      <c r="J14" s="149"/>
    </row>
    <row r="15" spans="1:18">
      <c r="A15" s="21" t="s">
        <v>52</v>
      </c>
      <c r="B15" s="21"/>
      <c r="C15" s="290">
        <f>Cashflow!B17</f>
        <v>0</v>
      </c>
      <c r="D15" s="149"/>
      <c r="E15" s="59"/>
      <c r="F15" s="59" t="s">
        <v>53</v>
      </c>
      <c r="G15" s="59"/>
      <c r="H15" s="290">
        <v>0</v>
      </c>
      <c r="I15" s="154"/>
      <c r="J15" s="149"/>
      <c r="K15" s="295" t="s">
        <v>268</v>
      </c>
      <c r="L15" s="295"/>
      <c r="M15" s="295"/>
      <c r="N15" s="295"/>
      <c r="O15" s="295"/>
      <c r="P15" s="295"/>
      <c r="Q15" s="295"/>
      <c r="R15" s="295"/>
    </row>
    <row r="16" spans="1:18">
      <c r="A16" s="21" t="s">
        <v>54</v>
      </c>
      <c r="B16" s="21"/>
      <c r="C16" s="290">
        <v>0</v>
      </c>
      <c r="D16" s="149"/>
      <c r="E16" s="59"/>
      <c r="F16" s="59"/>
      <c r="G16" s="59"/>
      <c r="H16" s="290">
        <v>0</v>
      </c>
      <c r="I16" s="154"/>
      <c r="J16" s="149"/>
      <c r="K16" s="295" t="s">
        <v>269</v>
      </c>
      <c r="L16" s="295"/>
      <c r="M16" s="295"/>
      <c r="N16" s="295"/>
      <c r="O16" s="295"/>
      <c r="P16" s="295"/>
      <c r="Q16" s="295"/>
      <c r="R16" s="295"/>
    </row>
    <row r="17" spans="1:18">
      <c r="A17" s="21" t="s">
        <v>53</v>
      </c>
      <c r="B17" s="21"/>
      <c r="C17" s="290">
        <v>0</v>
      </c>
      <c r="D17" s="149"/>
      <c r="E17" s="59"/>
      <c r="F17" s="59"/>
      <c r="G17" s="59"/>
      <c r="H17" s="151"/>
      <c r="I17" s="154"/>
      <c r="J17" s="149"/>
      <c r="K17" s="295" t="s">
        <v>270</v>
      </c>
      <c r="L17" s="295"/>
      <c r="M17" s="295"/>
      <c r="N17" s="295"/>
      <c r="O17" s="295"/>
      <c r="P17" s="295"/>
      <c r="Q17" s="295"/>
      <c r="R17" s="295"/>
    </row>
    <row r="18" spans="1:18">
      <c r="A18" s="21"/>
      <c r="B18" s="21"/>
      <c r="C18" s="149"/>
      <c r="D18" s="149"/>
      <c r="E18" s="59"/>
      <c r="F18" s="104" t="s">
        <v>55</v>
      </c>
      <c r="G18" s="59"/>
      <c r="H18" s="154"/>
      <c r="I18" s="150">
        <f>SUM(H12:H18)</f>
        <v>45788.192942139111</v>
      </c>
      <c r="J18" s="149"/>
    </row>
    <row r="19" spans="1:18">
      <c r="A19" s="106" t="s">
        <v>56</v>
      </c>
      <c r="B19" s="21"/>
      <c r="C19" s="149"/>
      <c r="D19" s="150">
        <f>SUM(C12:C17)</f>
        <v>10000</v>
      </c>
      <c r="E19" s="59"/>
      <c r="F19" s="21"/>
      <c r="G19" s="21"/>
      <c r="H19" s="149"/>
      <c r="I19" s="149"/>
      <c r="J19" s="149"/>
    </row>
    <row r="20" spans="1:18">
      <c r="A20" s="21"/>
      <c r="B20" s="21"/>
      <c r="C20" s="149"/>
      <c r="D20" s="149"/>
      <c r="E20" s="59"/>
      <c r="F20" s="107" t="s">
        <v>57</v>
      </c>
      <c r="G20" s="59"/>
      <c r="H20" s="149"/>
      <c r="I20" s="149"/>
      <c r="J20" s="149"/>
    </row>
    <row r="21" spans="1:18">
      <c r="A21" s="23" t="s">
        <v>58</v>
      </c>
      <c r="B21" s="21"/>
      <c r="C21" s="149"/>
      <c r="D21" s="149"/>
      <c r="E21" s="59"/>
      <c r="F21" s="59" t="s">
        <v>59</v>
      </c>
      <c r="G21" s="59"/>
      <c r="H21" s="290">
        <v>0</v>
      </c>
      <c r="I21" s="149"/>
      <c r="J21" s="149"/>
    </row>
    <row r="22" spans="1:18">
      <c r="A22" s="21" t="s">
        <v>60</v>
      </c>
      <c r="B22" s="21"/>
      <c r="C22" s="290">
        <v>0</v>
      </c>
      <c r="D22" s="149"/>
      <c r="E22" s="59"/>
      <c r="F22" s="59" t="s">
        <v>61</v>
      </c>
      <c r="G22" s="59"/>
      <c r="H22" s="148">
        <f>Cashflow!B8-'Pro-Forma Balance'!H14</f>
        <v>354211.80705786089</v>
      </c>
      <c r="I22" s="149"/>
      <c r="J22" s="149"/>
    </row>
    <row r="23" spans="1:18">
      <c r="A23" s="21" t="s">
        <v>62</v>
      </c>
      <c r="B23" s="21"/>
      <c r="C23" s="324"/>
      <c r="D23" s="149"/>
      <c r="E23" s="59"/>
      <c r="F23" s="59" t="s">
        <v>53</v>
      </c>
      <c r="G23" s="59"/>
      <c r="H23" s="290">
        <v>0</v>
      </c>
      <c r="I23" s="149"/>
      <c r="J23" s="149"/>
    </row>
    <row r="24" spans="1:18">
      <c r="A24" s="21" t="s">
        <v>63</v>
      </c>
      <c r="B24" s="21"/>
      <c r="C24" s="290">
        <v>0</v>
      </c>
      <c r="D24" s="149"/>
      <c r="E24" s="59"/>
      <c r="F24" s="59"/>
      <c r="G24" s="59"/>
      <c r="H24" s="290">
        <v>0</v>
      </c>
      <c r="I24" s="149"/>
      <c r="J24" s="149"/>
    </row>
    <row r="25" spans="1:18">
      <c r="A25" s="21" t="s">
        <v>64</v>
      </c>
      <c r="B25" s="21"/>
      <c r="C25" s="290">
        <v>400000</v>
      </c>
      <c r="D25" s="149"/>
      <c r="E25" s="59"/>
      <c r="F25" s="59"/>
      <c r="G25" s="59"/>
      <c r="H25" s="152"/>
      <c r="I25" s="149"/>
      <c r="J25" s="149"/>
    </row>
    <row r="26" spans="1:18">
      <c r="A26" s="21" t="s">
        <v>65</v>
      </c>
      <c r="B26" s="21"/>
      <c r="C26" s="290">
        <v>0</v>
      </c>
      <c r="D26" s="149"/>
      <c r="E26" s="59"/>
      <c r="F26" s="104" t="s">
        <v>66</v>
      </c>
      <c r="G26" s="59"/>
      <c r="H26" s="149"/>
      <c r="I26" s="153">
        <f>SUM(H21:H24)</f>
        <v>354211.80705786089</v>
      </c>
      <c r="J26" s="149"/>
    </row>
    <row r="27" spans="1:18">
      <c r="A27" s="21" t="s">
        <v>67</v>
      </c>
      <c r="B27" s="21"/>
      <c r="C27" s="290">
        <v>0</v>
      </c>
      <c r="D27" s="149"/>
      <c r="E27" s="59"/>
      <c r="F27" s="59"/>
      <c r="G27" s="59"/>
      <c r="H27" s="149"/>
      <c r="I27" s="149"/>
      <c r="J27" s="149"/>
    </row>
    <row r="28" spans="1:18">
      <c r="A28" s="21" t="s">
        <v>53</v>
      </c>
      <c r="B28" s="21"/>
      <c r="C28" s="290">
        <v>0</v>
      </c>
      <c r="D28" s="149"/>
      <c r="E28" s="59"/>
      <c r="F28" s="107" t="s">
        <v>68</v>
      </c>
      <c r="G28" s="59"/>
      <c r="H28" s="149"/>
      <c r="I28" s="153">
        <f>I18+I26</f>
        <v>400000</v>
      </c>
      <c r="J28" s="149"/>
    </row>
    <row r="29" spans="1:18">
      <c r="A29" s="21"/>
      <c r="B29" s="21"/>
      <c r="C29" s="151"/>
      <c r="D29" s="149"/>
      <c r="E29" s="59"/>
      <c r="F29" s="59"/>
      <c r="G29" s="59"/>
      <c r="H29" s="59"/>
      <c r="I29" s="59"/>
      <c r="J29" s="21"/>
    </row>
    <row r="30" spans="1:18">
      <c r="A30" s="106" t="s">
        <v>69</v>
      </c>
      <c r="B30" s="21"/>
      <c r="C30" s="152"/>
      <c r="D30" s="153">
        <f>SUM(C22:C30)</f>
        <v>400000</v>
      </c>
      <c r="E30" s="59"/>
      <c r="F30" s="107" t="s">
        <v>70</v>
      </c>
      <c r="G30" s="59"/>
      <c r="H30" s="59"/>
      <c r="I30" s="58">
        <f>+D32-I28</f>
        <v>10000</v>
      </c>
      <c r="J30" s="21"/>
    </row>
    <row r="31" spans="1:18">
      <c r="A31" s="21"/>
      <c r="B31" s="21"/>
      <c r="C31" s="21"/>
      <c r="D31" s="21"/>
      <c r="E31" s="59"/>
      <c r="F31" s="21"/>
      <c r="G31" s="21"/>
      <c r="H31" s="21"/>
      <c r="I31" s="21"/>
      <c r="J31" s="21"/>
    </row>
    <row r="32" spans="1:18" ht="14" thickBot="1">
      <c r="A32" s="44" t="s">
        <v>71</v>
      </c>
      <c r="B32" s="21"/>
      <c r="C32" s="102"/>
      <c r="D32" s="109">
        <f>+D19+D30</f>
        <v>410000</v>
      </c>
      <c r="E32" s="59"/>
      <c r="F32" s="110" t="s">
        <v>72</v>
      </c>
      <c r="G32" s="59"/>
      <c r="H32" s="59"/>
      <c r="I32" s="62">
        <f>+I28+I30</f>
        <v>410000</v>
      </c>
      <c r="J32" s="21"/>
    </row>
    <row r="33" spans="1:10" ht="13" thickTop="1">
      <c r="A33" s="21"/>
      <c r="B33" s="21"/>
      <c r="C33" s="21"/>
      <c r="D33" s="21"/>
      <c r="E33" s="21"/>
      <c r="F33" s="21"/>
      <c r="G33" s="21"/>
      <c r="H33" s="21"/>
      <c r="I33" s="21"/>
      <c r="J33" s="21"/>
    </row>
    <row r="34" spans="1:10">
      <c r="A34" s="21"/>
      <c r="B34" s="21"/>
      <c r="C34" s="21"/>
      <c r="D34" s="21"/>
      <c r="E34" s="21"/>
      <c r="F34" s="21"/>
      <c r="G34" s="21"/>
      <c r="H34" s="21"/>
      <c r="I34" s="21"/>
      <c r="J34" s="21"/>
    </row>
    <row r="35" spans="1:10">
      <c r="A35" s="21"/>
      <c r="B35" s="21"/>
      <c r="C35" s="102"/>
      <c r="D35" s="102"/>
      <c r="E35" s="21"/>
      <c r="F35" s="59"/>
      <c r="G35" s="59"/>
      <c r="H35" s="59"/>
      <c r="I35" s="59"/>
      <c r="J35" s="21"/>
    </row>
    <row r="36" spans="1:10">
      <c r="A36" s="21"/>
      <c r="B36" s="21"/>
      <c r="C36" s="21"/>
      <c r="D36" s="21"/>
      <c r="E36" s="21"/>
      <c r="F36" s="21"/>
      <c r="G36" s="21"/>
      <c r="H36" s="21"/>
      <c r="I36" s="21"/>
      <c r="J36" s="21"/>
    </row>
    <row r="37" spans="1:10">
      <c r="A37" s="21"/>
      <c r="B37" s="21"/>
      <c r="C37" s="102"/>
      <c r="D37" s="102"/>
      <c r="E37" s="21"/>
      <c r="F37" s="21"/>
      <c r="G37" s="21"/>
      <c r="H37" s="21"/>
      <c r="I37" s="21"/>
      <c r="J37" s="21"/>
    </row>
    <row r="38" spans="1:10">
      <c r="A38" s="21"/>
      <c r="B38" s="21"/>
      <c r="C38" s="21"/>
      <c r="D38" s="21"/>
      <c r="E38" s="21"/>
      <c r="F38" s="21"/>
      <c r="G38" s="21"/>
      <c r="H38" s="21"/>
      <c r="I38" s="21"/>
      <c r="J38" s="21"/>
    </row>
    <row r="39" spans="1:10">
      <c r="A39" s="21"/>
      <c r="B39" s="21"/>
      <c r="C39" s="21"/>
      <c r="D39" s="21"/>
      <c r="E39" s="21"/>
      <c r="F39" s="21"/>
      <c r="G39" s="21"/>
      <c r="H39" s="21"/>
      <c r="I39" s="21"/>
      <c r="J39" s="21"/>
    </row>
    <row r="40" spans="1:10">
      <c r="A40" s="21"/>
      <c r="B40" s="21"/>
      <c r="C40" s="21"/>
      <c r="D40" s="21"/>
      <c r="E40" s="21"/>
      <c r="F40" s="21"/>
      <c r="G40" s="21"/>
      <c r="H40" s="21"/>
      <c r="I40" s="21"/>
      <c r="J40" s="21"/>
    </row>
    <row r="41" spans="1:10">
      <c r="A41" s="21"/>
      <c r="B41" s="21"/>
      <c r="C41" s="21"/>
      <c r="D41" s="21"/>
      <c r="E41" s="21"/>
      <c r="F41" s="21"/>
      <c r="G41" s="21"/>
      <c r="H41" s="21"/>
      <c r="I41" s="21"/>
      <c r="J41" s="21"/>
    </row>
  </sheetData>
  <printOptions gridLinesSet="0"/>
  <pageMargins left="0.75" right="0.75" top="1" bottom="1" header="0.5" footer="0.5"/>
  <pageSetup orientation="portrait" horizont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J40"/>
  <sheetViews>
    <sheetView zoomScale="85" zoomScaleNormal="85" workbookViewId="0">
      <selection activeCell="J25" sqref="J25"/>
    </sheetView>
  </sheetViews>
  <sheetFormatPr defaultRowHeight="12.5"/>
  <cols>
    <col min="7" max="7" width="10" bestFit="1" customWidth="1"/>
    <col min="10" max="10" width="64.54296875" customWidth="1"/>
  </cols>
  <sheetData>
    <row r="1" spans="1:10" ht="17.5">
      <c r="A1" s="274"/>
      <c r="B1" s="339" t="s">
        <v>147</v>
      </c>
      <c r="C1" s="339"/>
      <c r="D1" s="339"/>
      <c r="E1" s="339"/>
      <c r="F1" s="339"/>
      <c r="G1" s="339"/>
      <c r="H1" s="339"/>
    </row>
    <row r="2" spans="1:10">
      <c r="A2" s="274"/>
      <c r="B2" s="137"/>
      <c r="C2" s="137"/>
      <c r="D2" s="137"/>
      <c r="E2" s="137"/>
      <c r="F2" s="137"/>
      <c r="G2" s="138"/>
      <c r="H2" s="139"/>
    </row>
    <row r="3" spans="1:10">
      <c r="A3" s="274"/>
      <c r="B3" s="137"/>
      <c r="C3" s="137"/>
      <c r="D3" s="137"/>
      <c r="E3" s="137"/>
      <c r="F3" s="137"/>
      <c r="G3" s="138"/>
      <c r="H3" s="139"/>
      <c r="J3" s="295" t="s">
        <v>265</v>
      </c>
    </row>
    <row r="4" spans="1:10">
      <c r="A4" s="274"/>
      <c r="B4" s="140" t="s">
        <v>148</v>
      </c>
      <c r="C4" s="137"/>
      <c r="D4" s="137"/>
      <c r="E4" s="137"/>
      <c r="F4" s="137"/>
      <c r="G4" s="138"/>
      <c r="H4" s="139"/>
      <c r="J4" s="295" t="s">
        <v>266</v>
      </c>
    </row>
    <row r="5" spans="1:10">
      <c r="A5" s="274"/>
      <c r="B5" s="137"/>
      <c r="C5" s="137"/>
      <c r="D5" s="137"/>
      <c r="E5" s="137"/>
      <c r="F5" s="137"/>
      <c r="G5" s="138"/>
      <c r="H5" s="139"/>
      <c r="J5" s="295" t="s">
        <v>267</v>
      </c>
    </row>
    <row r="6" spans="1:10">
      <c r="A6" s="274"/>
      <c r="B6" s="137" t="s">
        <v>149</v>
      </c>
      <c r="C6" s="137"/>
      <c r="D6" s="137"/>
      <c r="E6" s="137"/>
      <c r="F6" s="137"/>
      <c r="G6" s="289">
        <v>50000</v>
      </c>
      <c r="H6" s="141"/>
    </row>
    <row r="7" spans="1:10">
      <c r="A7" s="274"/>
      <c r="B7" s="137"/>
      <c r="C7" s="137"/>
      <c r="D7" s="137"/>
      <c r="E7" s="137"/>
      <c r="F7" s="137"/>
      <c r="G7" s="138"/>
      <c r="H7" s="139"/>
    </row>
    <row r="8" spans="1:10">
      <c r="A8" s="274"/>
      <c r="B8" s="137" t="s">
        <v>150</v>
      </c>
      <c r="C8" s="137"/>
      <c r="D8" s="137"/>
      <c r="E8" s="137"/>
      <c r="F8" s="137"/>
      <c r="G8" s="289"/>
      <c r="H8" s="141"/>
    </row>
    <row r="9" spans="1:10">
      <c r="A9" s="274"/>
      <c r="B9" s="142" t="s">
        <v>151</v>
      </c>
      <c r="C9" s="137"/>
      <c r="D9" s="137"/>
      <c r="E9" s="137"/>
      <c r="F9" s="137"/>
      <c r="G9" s="138"/>
      <c r="H9" s="139"/>
    </row>
    <row r="10" spans="1:10">
      <c r="A10" s="274"/>
      <c r="B10" s="137"/>
      <c r="C10" s="137"/>
      <c r="D10" s="137"/>
      <c r="E10" s="137"/>
      <c r="F10" s="137"/>
      <c r="G10" s="138"/>
      <c r="H10" s="139"/>
    </row>
    <row r="11" spans="1:10">
      <c r="A11" s="274"/>
      <c r="B11" s="137" t="s">
        <v>152</v>
      </c>
      <c r="C11" s="137"/>
      <c r="D11" s="137"/>
      <c r="E11" s="137"/>
      <c r="F11" s="137"/>
      <c r="G11" s="289">
        <v>360000</v>
      </c>
      <c r="H11" s="141"/>
    </row>
    <row r="12" spans="1:10">
      <c r="A12" s="274"/>
      <c r="B12" s="137"/>
      <c r="C12" s="137"/>
      <c r="D12" s="137"/>
      <c r="E12" s="137"/>
      <c r="F12" s="137"/>
      <c r="G12" s="138"/>
      <c r="H12" s="141"/>
    </row>
    <row r="13" spans="1:10">
      <c r="A13" s="274"/>
      <c r="B13" s="137" t="s">
        <v>153</v>
      </c>
      <c r="C13" s="137"/>
      <c r="D13" s="137"/>
      <c r="E13" s="137"/>
      <c r="F13" s="137"/>
      <c r="G13" s="289"/>
      <c r="H13" s="141"/>
    </row>
    <row r="14" spans="1:10">
      <c r="A14" s="274"/>
      <c r="B14" s="137"/>
      <c r="C14" s="137"/>
      <c r="D14" s="137"/>
      <c r="E14" s="137"/>
      <c r="F14" s="137"/>
      <c r="G14" s="138"/>
      <c r="H14" s="139"/>
    </row>
    <row r="15" spans="1:10" ht="13" thickBot="1">
      <c r="A15" s="274"/>
      <c r="B15" s="143" t="s">
        <v>154</v>
      </c>
      <c r="C15" s="137"/>
      <c r="D15" s="137"/>
      <c r="E15" s="137"/>
      <c r="F15" s="137"/>
      <c r="G15" s="144">
        <f>SUM(G6+G8+G11+G13)</f>
        <v>410000</v>
      </c>
      <c r="H15" s="141"/>
    </row>
    <row r="16" spans="1:10" ht="13" thickTop="1">
      <c r="A16" s="274"/>
      <c r="B16" s="137"/>
      <c r="C16" s="137"/>
      <c r="D16" s="137"/>
      <c r="E16" s="137"/>
      <c r="F16" s="137"/>
      <c r="G16" s="138"/>
      <c r="H16" s="139"/>
    </row>
    <row r="17" spans="1:10">
      <c r="A17" s="274"/>
      <c r="B17" s="137"/>
      <c r="C17" s="137"/>
      <c r="D17" s="137"/>
      <c r="E17" s="137"/>
      <c r="F17" s="137"/>
      <c r="G17" s="138"/>
      <c r="H17" s="139"/>
    </row>
    <row r="18" spans="1:10">
      <c r="A18" s="274"/>
      <c r="B18" s="140" t="s">
        <v>155</v>
      </c>
      <c r="C18" s="137"/>
      <c r="D18" s="137"/>
      <c r="E18" s="137"/>
      <c r="F18" s="137"/>
      <c r="G18" s="138"/>
      <c r="H18" s="139"/>
    </row>
    <row r="19" spans="1:10">
      <c r="A19" s="274"/>
      <c r="B19" s="137"/>
      <c r="C19" s="137"/>
      <c r="D19" s="137"/>
      <c r="E19" s="137"/>
      <c r="F19" s="137"/>
      <c r="G19" s="138"/>
      <c r="H19" s="139"/>
    </row>
    <row r="20" spans="1:10">
      <c r="A20" s="274"/>
      <c r="B20" s="137" t="s">
        <v>60</v>
      </c>
      <c r="C20" s="137"/>
      <c r="D20" s="137"/>
      <c r="E20" s="137"/>
      <c r="F20" s="137"/>
      <c r="G20" s="289"/>
      <c r="H20" s="141"/>
    </row>
    <row r="21" spans="1:10">
      <c r="A21" s="274"/>
      <c r="B21" s="137"/>
      <c r="C21" s="137"/>
      <c r="D21" s="137"/>
      <c r="E21" s="137"/>
      <c r="F21" s="137"/>
      <c r="G21" s="138"/>
      <c r="H21" s="139"/>
    </row>
    <row r="22" spans="1:10">
      <c r="A22" s="274"/>
      <c r="B22" s="137" t="s">
        <v>64</v>
      </c>
      <c r="C22" s="137"/>
      <c r="D22" s="137"/>
      <c r="E22" s="137"/>
      <c r="F22" s="137"/>
      <c r="G22" s="289">
        <v>400000</v>
      </c>
      <c r="H22" s="141"/>
    </row>
    <row r="23" spans="1:10">
      <c r="A23" s="274"/>
      <c r="B23" s="137"/>
      <c r="C23" s="137"/>
      <c r="D23" s="137"/>
      <c r="E23" s="137"/>
      <c r="F23" s="137"/>
      <c r="G23" s="138"/>
      <c r="H23" s="139"/>
    </row>
    <row r="24" spans="1:10">
      <c r="A24" s="274"/>
      <c r="B24" s="137" t="s">
        <v>65</v>
      </c>
      <c r="C24" s="137"/>
      <c r="D24" s="137"/>
      <c r="E24" s="137"/>
      <c r="F24" s="137"/>
      <c r="G24" s="289"/>
      <c r="H24" s="141"/>
    </row>
    <row r="25" spans="1:10">
      <c r="A25" s="274"/>
      <c r="B25" s="137"/>
      <c r="C25" s="137"/>
      <c r="D25" s="137"/>
      <c r="E25" s="137"/>
      <c r="F25" s="137"/>
      <c r="G25" s="138"/>
      <c r="H25" s="139"/>
      <c r="J25" t="s">
        <v>179</v>
      </c>
    </row>
    <row r="26" spans="1:10">
      <c r="A26" s="274"/>
      <c r="B26" s="137" t="s">
        <v>156</v>
      </c>
      <c r="C26" s="137"/>
      <c r="D26" s="137"/>
      <c r="E26" s="137"/>
      <c r="F26" s="137"/>
      <c r="G26" s="289"/>
      <c r="H26" s="141"/>
    </row>
    <row r="27" spans="1:10">
      <c r="A27" s="274"/>
      <c r="B27" s="137"/>
      <c r="C27" s="137"/>
      <c r="D27" s="137"/>
      <c r="E27" s="137"/>
      <c r="F27" s="137"/>
      <c r="G27" s="138"/>
      <c r="H27" s="139"/>
    </row>
    <row r="28" spans="1:10">
      <c r="A28" s="274"/>
      <c r="B28" s="137" t="s">
        <v>67</v>
      </c>
      <c r="C28" s="137"/>
      <c r="D28" s="137"/>
      <c r="E28" s="137"/>
      <c r="F28" s="137"/>
      <c r="G28" s="289"/>
      <c r="H28" s="141"/>
    </row>
    <row r="29" spans="1:10">
      <c r="A29" s="274"/>
      <c r="B29" s="137"/>
      <c r="C29" s="137"/>
      <c r="D29" s="137"/>
      <c r="E29" s="137"/>
      <c r="F29" s="137"/>
      <c r="G29" s="138"/>
      <c r="H29" s="139"/>
    </row>
    <row r="30" spans="1:10">
      <c r="A30" s="274"/>
      <c r="B30" s="137" t="s">
        <v>157</v>
      </c>
      <c r="C30" s="137"/>
      <c r="D30" s="137"/>
      <c r="E30" s="137"/>
      <c r="F30" s="137"/>
      <c r="G30" s="289"/>
      <c r="H30" s="141"/>
    </row>
    <row r="31" spans="1:10">
      <c r="A31" s="274"/>
      <c r="B31" s="137" t="s">
        <v>158</v>
      </c>
      <c r="C31" s="137"/>
      <c r="D31" s="137"/>
      <c r="E31" s="137"/>
      <c r="F31" s="137"/>
      <c r="G31" s="138"/>
      <c r="H31" s="139"/>
    </row>
    <row r="32" spans="1:10">
      <c r="A32" s="274"/>
      <c r="B32" s="137"/>
      <c r="C32" s="137"/>
      <c r="D32" s="137"/>
      <c r="E32" s="137"/>
      <c r="F32" s="137"/>
      <c r="G32" s="138"/>
      <c r="H32" s="139"/>
    </row>
    <row r="33" spans="1:8">
      <c r="A33" s="274"/>
      <c r="B33" s="137" t="s">
        <v>159</v>
      </c>
      <c r="C33" s="137"/>
      <c r="D33" s="137"/>
      <c r="E33" s="137"/>
      <c r="F33" s="137"/>
      <c r="G33" s="289">
        <v>10000</v>
      </c>
      <c r="H33" s="141"/>
    </row>
    <row r="34" spans="1:8">
      <c r="A34" s="274"/>
      <c r="B34" s="137"/>
      <c r="C34" s="137"/>
      <c r="D34" s="137"/>
      <c r="E34" s="137"/>
      <c r="F34" s="137"/>
      <c r="G34" s="138"/>
      <c r="H34" s="139"/>
    </row>
    <row r="35" spans="1:8" ht="13" thickBot="1">
      <c r="A35" s="274"/>
      <c r="B35" s="143" t="s">
        <v>160</v>
      </c>
      <c r="C35" s="137"/>
      <c r="D35" s="137"/>
      <c r="E35" s="137"/>
      <c r="F35" s="137"/>
      <c r="G35" s="144">
        <f>SUM(G20+G22+G24+G26+G28+G30+G33)</f>
        <v>410000</v>
      </c>
      <c r="H35" s="139"/>
    </row>
    <row r="36" spans="1:8" ht="13" thickTop="1">
      <c r="A36" s="274"/>
      <c r="B36" s="137"/>
      <c r="C36" s="137"/>
      <c r="D36" s="137"/>
      <c r="E36" s="137"/>
      <c r="F36" s="137"/>
      <c r="G36" s="138"/>
      <c r="H36" s="139"/>
    </row>
    <row r="37" spans="1:8">
      <c r="B37" s="21"/>
      <c r="C37" s="21"/>
      <c r="D37" s="21"/>
      <c r="E37" s="21"/>
      <c r="F37" s="21"/>
      <c r="G37" s="21"/>
      <c r="H37" s="21"/>
    </row>
    <row r="38" spans="1:8">
      <c r="B38" s="21"/>
      <c r="C38" s="21"/>
      <c r="D38" s="21"/>
      <c r="E38" s="21"/>
      <c r="F38" s="21"/>
      <c r="G38" s="21"/>
      <c r="H38" s="21"/>
    </row>
    <row r="39" spans="1:8">
      <c r="B39" s="21"/>
      <c r="C39" s="21"/>
      <c r="D39" s="21"/>
      <c r="E39" s="21"/>
      <c r="F39" s="21"/>
      <c r="G39" s="21"/>
      <c r="H39" s="21"/>
    </row>
    <row r="40" spans="1:8">
      <c r="B40" s="21"/>
      <c r="C40" s="21"/>
      <c r="D40" s="21"/>
      <c r="E40" s="21"/>
      <c r="F40" s="21"/>
      <c r="G40" s="21"/>
      <c r="H40" s="21"/>
    </row>
  </sheetData>
  <mergeCells count="1">
    <mergeCell ref="B1:H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Personal Budget</vt:lpstr>
      <vt:lpstr>Instructions for this template</vt:lpstr>
      <vt:lpstr>Sales Projections </vt:lpstr>
      <vt:lpstr>Cashflow</vt:lpstr>
      <vt:lpstr>3 yr. Cashflow</vt:lpstr>
      <vt:lpstr> 3 year Income Statement</vt:lpstr>
      <vt:lpstr>DSCR</vt:lpstr>
      <vt:lpstr>Pro-Forma Balance</vt:lpstr>
      <vt:lpstr>Source &amp; Use Statement</vt:lpstr>
      <vt:lpstr>Charts</vt:lpstr>
      <vt:lpstr>Assumptions</vt:lpstr>
      <vt:lpstr>Personal Financial</vt:lpstr>
      <vt:lpstr>Loan Payment &amp; Amortization</vt:lpstr>
      <vt:lpstr>Break Even</vt:lpstr>
      <vt:lpstr>Accounts Receivable</vt:lpstr>
      <vt:lpstr>Annual_interest_rate</vt:lpstr>
      <vt:lpstr>Calculated_payment</vt:lpstr>
      <vt:lpstr>Entered_payment</vt:lpstr>
      <vt:lpstr>First_payment_due</vt:lpstr>
      <vt:lpstr>First_payment_no</vt:lpstr>
      <vt:lpstr>Loan_amount</vt:lpstr>
      <vt:lpstr>Payments_per_year</vt:lpstr>
      <vt:lpstr>Pmt_to_use</vt:lpstr>
      <vt:lpstr>Charts!Print_Area</vt:lpstr>
      <vt:lpstr>'Loan Payment &amp; Amortization'!Print_Area</vt:lpstr>
      <vt:lpstr>Table_beg_bal</vt:lpstr>
      <vt:lpstr>Table_prior_interest</vt:lpstr>
      <vt:lpstr>Table_start_date</vt:lpstr>
      <vt:lpstr>Table_start_pmt</vt:lpstr>
      <vt:lpstr>Term_in_years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Dena Johnson</dc:creator>
  <cp:lastModifiedBy>Amber Hert</cp:lastModifiedBy>
  <cp:lastPrinted>2025-06-05T15:32:01Z</cp:lastPrinted>
  <dcterms:created xsi:type="dcterms:W3CDTF">1997-05-21T14:53:32Z</dcterms:created>
  <dcterms:modified xsi:type="dcterms:W3CDTF">2026-01-15T17:11:23Z</dcterms:modified>
</cp:coreProperties>
</file>