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825e9f5079d9d62/Documentos/"/>
    </mc:Choice>
  </mc:AlternateContent>
  <xr:revisionPtr revIDLastSave="21" documentId="8_{255F5582-496F-497A-9612-379D0B36694B}" xr6:coauthVersionLast="47" xr6:coauthVersionMax="47" xr10:uidLastSave="{BAC3F232-B381-4034-9BA2-236DA94E834F}"/>
  <bookViews>
    <workbookView xWindow="-120" yWindow="-120" windowWidth="20730" windowHeight="11040" activeTab="1" xr2:uid="{00000000-000D-0000-FFFF-FFFF00000000}"/>
  </bookViews>
  <sheets>
    <sheet name="Instrucciones" sheetId="11" r:id="rId1"/>
    <sheet name="ISREmpyProf" sheetId="1" r:id="rId2"/>
    <sheet name="TablasISR" sheetId="7" r:id="rId3"/>
    <sheet name="INPCs" sheetId="8" r:id="rId4"/>
    <sheet name="Recargos" sheetId="10" r:id="rId5"/>
  </sheets>
  <definedNames>
    <definedName name="_xlnm.Print_Area" localSheetId="1">#REF!,ISREmpyProf!#REF!</definedName>
    <definedName name="ISRM">TablasISR!$A$7:$E$17</definedName>
    <definedName name="ISRT">TablasISR!$G$7:$K$17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2" i="1" l="1"/>
  <c r="F22" i="1"/>
  <c r="I22" i="1"/>
  <c r="J22" i="1"/>
  <c r="M22" i="1"/>
  <c r="C23" i="1"/>
  <c r="G23" i="1"/>
  <c r="K23" i="1"/>
  <c r="C18" i="1"/>
  <c r="D18" i="1"/>
  <c r="D23" i="1" s="1"/>
  <c r="E18" i="1"/>
  <c r="E23" i="1" s="1"/>
  <c r="F18" i="1"/>
  <c r="F23" i="1" s="1"/>
  <c r="G18" i="1"/>
  <c r="H18" i="1"/>
  <c r="H23" i="1" s="1"/>
  <c r="I18" i="1"/>
  <c r="I23" i="1" s="1"/>
  <c r="J18" i="1"/>
  <c r="J23" i="1" s="1"/>
  <c r="K18" i="1"/>
  <c r="L18" i="1"/>
  <c r="L23" i="1" s="1"/>
  <c r="M18" i="1"/>
  <c r="M23" i="1" s="1"/>
  <c r="B18" i="1"/>
  <c r="B23" i="1" s="1"/>
  <c r="N16" i="1"/>
  <c r="C17" i="1"/>
  <c r="D17" i="1"/>
  <c r="E17" i="1"/>
  <c r="F17" i="1"/>
  <c r="G17" i="1"/>
  <c r="H17" i="1"/>
  <c r="I17" i="1"/>
  <c r="J17" i="1"/>
  <c r="K17" i="1"/>
  <c r="L17" i="1"/>
  <c r="M17" i="1"/>
  <c r="B17" i="1"/>
  <c r="C10" i="1"/>
  <c r="D10" i="1"/>
  <c r="E10" i="1"/>
  <c r="F10" i="1"/>
  <c r="G10" i="1"/>
  <c r="H10" i="1"/>
  <c r="I10" i="1"/>
  <c r="J10" i="1"/>
  <c r="K10" i="1"/>
  <c r="L10" i="1"/>
  <c r="M10" i="1"/>
  <c r="B10" i="1"/>
  <c r="C11" i="1"/>
  <c r="C22" i="1" s="1"/>
  <c r="D11" i="1"/>
  <c r="D22" i="1" s="1"/>
  <c r="E11" i="1"/>
  <c r="F11" i="1"/>
  <c r="G11" i="1"/>
  <c r="G22" i="1" s="1"/>
  <c r="H11" i="1"/>
  <c r="H22" i="1" s="1"/>
  <c r="I11" i="1"/>
  <c r="J11" i="1"/>
  <c r="K11" i="1"/>
  <c r="K22" i="1" s="1"/>
  <c r="L11" i="1"/>
  <c r="L22" i="1" s="1"/>
  <c r="M11" i="1"/>
  <c r="B11" i="1"/>
  <c r="B22" i="1" s="1"/>
  <c r="C48" i="1"/>
  <c r="C49" i="1" s="1"/>
  <c r="D48" i="1"/>
  <c r="D49" i="1" s="1"/>
  <c r="E48" i="1"/>
  <c r="E49" i="1" s="1"/>
  <c r="F48" i="1"/>
  <c r="F49" i="1" s="1"/>
  <c r="G48" i="1"/>
  <c r="G49" i="1" s="1"/>
  <c r="H48" i="1"/>
  <c r="H49" i="1" s="1"/>
  <c r="I48" i="1"/>
  <c r="I49" i="1" s="1"/>
  <c r="J48" i="1"/>
  <c r="J49" i="1" s="1"/>
  <c r="K48" i="1"/>
  <c r="K49" i="1" s="1"/>
  <c r="L48" i="1"/>
  <c r="L49" i="1" s="1"/>
  <c r="M48" i="1"/>
  <c r="M49" i="1" s="1"/>
  <c r="B48" i="1"/>
  <c r="B49" i="1" s="1"/>
  <c r="BS17" i="7"/>
  <c r="BS16" i="7"/>
  <c r="BS15" i="7"/>
  <c r="BS14" i="7"/>
  <c r="BS13" i="7"/>
  <c r="BS12" i="7"/>
  <c r="BS11" i="7"/>
  <c r="BS10" i="7"/>
  <c r="BS9" i="7"/>
  <c r="BS8" i="7"/>
  <c r="BS7" i="7"/>
  <c r="BM17" i="7"/>
  <c r="BM16" i="7"/>
  <c r="BM15" i="7"/>
  <c r="BM14" i="7"/>
  <c r="BM13" i="7"/>
  <c r="BM12" i="7"/>
  <c r="BM11" i="7"/>
  <c r="BM10" i="7"/>
  <c r="BM9" i="7"/>
  <c r="BM8" i="7"/>
  <c r="BM7" i="7"/>
  <c r="BG17" i="7"/>
  <c r="BG16" i="7"/>
  <c r="BG15" i="7"/>
  <c r="BG14" i="7"/>
  <c r="BG13" i="7"/>
  <c r="BG12" i="7"/>
  <c r="BG11" i="7"/>
  <c r="BG10" i="7"/>
  <c r="BG9" i="7"/>
  <c r="BG8" i="7"/>
  <c r="BG7" i="7"/>
  <c r="BA17" i="7"/>
  <c r="BA16" i="7"/>
  <c r="BA15" i="7"/>
  <c r="BA14" i="7"/>
  <c r="BA13" i="7"/>
  <c r="BA12" i="7"/>
  <c r="BA11" i="7"/>
  <c r="BA10" i="7"/>
  <c r="BA9" i="7"/>
  <c r="BA8" i="7"/>
  <c r="BA7" i="7"/>
  <c r="AU17" i="7"/>
  <c r="AU16" i="7"/>
  <c r="AU15" i="7"/>
  <c r="AU14" i="7"/>
  <c r="AU13" i="7"/>
  <c r="AU12" i="7"/>
  <c r="AU11" i="7"/>
  <c r="AU10" i="7"/>
  <c r="AU9" i="7"/>
  <c r="AU8" i="7"/>
  <c r="AU7" i="7"/>
  <c r="AO17" i="7"/>
  <c r="AO16" i="7"/>
  <c r="AO15" i="7"/>
  <c r="AO14" i="7"/>
  <c r="AO13" i="7"/>
  <c r="AO12" i="7"/>
  <c r="AO11" i="7"/>
  <c r="AO10" i="7"/>
  <c r="AO9" i="7"/>
  <c r="AO8" i="7"/>
  <c r="AO7" i="7"/>
  <c r="AI17" i="7"/>
  <c r="AI16" i="7"/>
  <c r="AI15" i="7"/>
  <c r="AI14" i="7"/>
  <c r="AI13" i="7"/>
  <c r="AI12" i="7"/>
  <c r="AI11" i="7"/>
  <c r="AI10" i="7"/>
  <c r="AI9" i="7"/>
  <c r="AI8" i="7"/>
  <c r="AI7" i="7"/>
  <c r="AC17" i="7"/>
  <c r="AC16" i="7"/>
  <c r="AC15" i="7"/>
  <c r="AC14" i="7"/>
  <c r="AC13" i="7"/>
  <c r="AC12" i="7"/>
  <c r="AC11" i="7"/>
  <c r="AC10" i="7"/>
  <c r="AC9" i="7"/>
  <c r="AC8" i="7"/>
  <c r="AC7" i="7"/>
  <c r="W17" i="7"/>
  <c r="W16" i="7"/>
  <c r="W15" i="7"/>
  <c r="W14" i="7"/>
  <c r="W13" i="7"/>
  <c r="W12" i="7"/>
  <c r="W11" i="7"/>
  <c r="W10" i="7"/>
  <c r="W9" i="7"/>
  <c r="W8" i="7"/>
  <c r="W7" i="7"/>
  <c r="Q17" i="7"/>
  <c r="Q16" i="7"/>
  <c r="Q15" i="7"/>
  <c r="Q14" i="7"/>
  <c r="Q13" i="7"/>
  <c r="Q12" i="7"/>
  <c r="Q11" i="7"/>
  <c r="Q10" i="7"/>
  <c r="Q9" i="7"/>
  <c r="Q8" i="7"/>
  <c r="Q7" i="7"/>
  <c r="K17" i="7"/>
  <c r="K16" i="7"/>
  <c r="K15" i="7"/>
  <c r="K14" i="7"/>
  <c r="K13" i="7"/>
  <c r="K12" i="7"/>
  <c r="K11" i="7"/>
  <c r="K10" i="7"/>
  <c r="K9" i="7"/>
  <c r="K8" i="7"/>
  <c r="K7" i="7"/>
  <c r="N9" i="1"/>
  <c r="N8" i="1"/>
  <c r="N7" i="1"/>
  <c r="N15" i="1"/>
  <c r="B47" i="1"/>
  <c r="C47" i="1"/>
  <c r="D47" i="1"/>
  <c r="E47" i="1"/>
  <c r="F47" i="1"/>
  <c r="G47" i="1"/>
  <c r="H47" i="1"/>
  <c r="I47" i="1"/>
  <c r="J47" i="1"/>
  <c r="K47" i="1"/>
  <c r="L47" i="1"/>
  <c r="M47" i="1"/>
  <c r="C56" i="10"/>
  <c r="D57" i="10"/>
  <c r="E58" i="10"/>
  <c r="F59" i="10"/>
  <c r="G60" i="10"/>
  <c r="H61" i="10"/>
  <c r="I62" i="10"/>
  <c r="J63" i="10"/>
  <c r="L65" i="10"/>
  <c r="M66" i="10"/>
  <c r="N67" i="10"/>
  <c r="K5" i="10"/>
  <c r="E7" i="7"/>
  <c r="E8" i="7"/>
  <c r="E9" i="7"/>
  <c r="E10" i="7"/>
  <c r="E11" i="7"/>
  <c r="E12" i="7"/>
  <c r="E13" i="7"/>
  <c r="E14" i="7"/>
  <c r="E15" i="7"/>
  <c r="E16" i="7"/>
  <c r="E17" i="7"/>
  <c r="B25" i="1" l="1"/>
  <c r="N23" i="1"/>
  <c r="B24" i="1"/>
  <c r="B26" i="1" s="1"/>
  <c r="N22" i="1"/>
  <c r="N17" i="1"/>
  <c r="N10" i="1"/>
  <c r="E53" i="1"/>
  <c r="F6" i="10" s="1"/>
  <c r="B53" i="1"/>
  <c r="C6" i="10" s="1"/>
  <c r="J53" i="1"/>
  <c r="K6" i="10" s="1"/>
  <c r="F53" i="1"/>
  <c r="G6" i="10" s="1"/>
  <c r="M53" i="1"/>
  <c r="N6" i="10" s="1"/>
  <c r="I53" i="1"/>
  <c r="J6" i="10" s="1"/>
  <c r="L53" i="1"/>
  <c r="M6" i="10" s="1"/>
  <c r="H53" i="1"/>
  <c r="I6" i="10" s="1"/>
  <c r="D53" i="1"/>
  <c r="E6" i="10" s="1"/>
  <c r="K53" i="1"/>
  <c r="L6" i="10" s="1"/>
  <c r="G53" i="1"/>
  <c r="H6" i="10" s="1"/>
  <c r="C53" i="1"/>
  <c r="D6" i="10" s="1"/>
  <c r="C25" i="1"/>
  <c r="D25" i="1" s="1"/>
  <c r="E25" i="1" s="1"/>
  <c r="F25" i="1" s="1"/>
  <c r="G25" i="1" s="1"/>
  <c r="H25" i="1" s="1"/>
  <c r="I25" i="1" s="1"/>
  <c r="J25" i="1" s="1"/>
  <c r="K25" i="1" s="1"/>
  <c r="L25" i="1" s="1"/>
  <c r="M25" i="1" s="1"/>
  <c r="C24" i="1"/>
  <c r="I50" i="1"/>
  <c r="M50" i="1"/>
  <c r="E50" i="1"/>
  <c r="L50" i="1"/>
  <c r="D50" i="1"/>
  <c r="H50" i="1"/>
  <c r="K50" i="1"/>
  <c r="G50" i="1"/>
  <c r="C50" i="1"/>
  <c r="J50" i="1"/>
  <c r="F50" i="1"/>
  <c r="B50" i="1"/>
  <c r="K64" i="10"/>
  <c r="B29" i="1" l="1"/>
  <c r="B30" i="1" s="1"/>
  <c r="B31" i="1" s="1"/>
  <c r="C26" i="1"/>
  <c r="C29" i="1" s="1"/>
  <c r="D24" i="1"/>
  <c r="B34" i="1" l="1"/>
  <c r="B32" i="1"/>
  <c r="C34" i="1"/>
  <c r="C30" i="1"/>
  <c r="C31" i="1" s="1"/>
  <c r="C32" i="1"/>
  <c r="E24" i="1"/>
  <c r="D26" i="1"/>
  <c r="D29" i="1" s="1"/>
  <c r="D34" i="1" l="1"/>
  <c r="D32" i="1"/>
  <c r="D30" i="1"/>
  <c r="D31" i="1" s="1"/>
  <c r="F24" i="1"/>
  <c r="E26" i="1"/>
  <c r="E29" i="1" s="1"/>
  <c r="E32" i="1" l="1"/>
  <c r="E30" i="1"/>
  <c r="E31" i="1" s="1"/>
  <c r="E34" i="1"/>
  <c r="G24" i="1"/>
  <c r="F26" i="1"/>
  <c r="F29" i="1" s="1"/>
  <c r="F32" i="1" l="1"/>
  <c r="F30" i="1"/>
  <c r="F31" i="1" s="1"/>
  <c r="F34" i="1"/>
  <c r="H24" i="1"/>
  <c r="G26" i="1"/>
  <c r="G29" i="1" s="1"/>
  <c r="G34" i="1" l="1"/>
  <c r="G32" i="1"/>
  <c r="G30" i="1"/>
  <c r="G31" i="1" s="1"/>
  <c r="I24" i="1"/>
  <c r="H26" i="1"/>
  <c r="H29" i="1" s="1"/>
  <c r="H30" i="1" l="1"/>
  <c r="H31" i="1" s="1"/>
  <c r="H34" i="1"/>
  <c r="H32" i="1"/>
  <c r="J24" i="1"/>
  <c r="I26" i="1"/>
  <c r="I29" i="1" s="1"/>
  <c r="I30" i="1" l="1"/>
  <c r="I31" i="1" s="1"/>
  <c r="I34" i="1"/>
  <c r="I32" i="1"/>
  <c r="K24" i="1"/>
  <c r="J26" i="1"/>
  <c r="J29" i="1" s="1"/>
  <c r="J32" i="1" l="1"/>
  <c r="J30" i="1"/>
  <c r="J31" i="1" s="1"/>
  <c r="J34" i="1"/>
  <c r="L24" i="1"/>
  <c r="K26" i="1"/>
  <c r="K29" i="1" s="1"/>
  <c r="K34" i="1" l="1"/>
  <c r="K30" i="1"/>
  <c r="K31" i="1" s="1"/>
  <c r="K32" i="1"/>
  <c r="M24" i="1"/>
  <c r="L26" i="1"/>
  <c r="L29" i="1" s="1"/>
  <c r="M26" i="1" l="1"/>
  <c r="L34" i="1"/>
  <c r="L32" i="1"/>
  <c r="L30" i="1"/>
  <c r="L31" i="1" s="1"/>
  <c r="M29" i="1" l="1"/>
  <c r="M34" i="1" l="1"/>
  <c r="M30" i="1"/>
  <c r="M31" i="1" s="1"/>
  <c r="M32" i="1"/>
  <c r="B33" i="1" l="1"/>
  <c r="B35" i="1" s="1"/>
  <c r="B37" i="1" l="1"/>
  <c r="B41" i="1" s="1"/>
  <c r="C36" i="1" s="1"/>
  <c r="D66" i="10" l="1"/>
  <c r="B45" i="1"/>
  <c r="C52" i="10"/>
  <c r="C58" i="10"/>
  <c r="C25" i="10"/>
  <c r="C67" i="10"/>
  <c r="C53" i="10"/>
  <c r="C13" i="10"/>
  <c r="C24" i="10"/>
  <c r="C9" i="10"/>
  <c r="C28" i="10"/>
  <c r="C14" i="10"/>
  <c r="C44" i="10"/>
  <c r="C63" i="10"/>
  <c r="C48" i="10"/>
  <c r="C46" i="10"/>
  <c r="C64" i="10"/>
  <c r="C17" i="10"/>
  <c r="C16" i="10"/>
  <c r="C20" i="10"/>
  <c r="C50" i="10"/>
  <c r="C30" i="10"/>
  <c r="C39" i="10"/>
  <c r="C41" i="10"/>
  <c r="C35" i="10"/>
  <c r="C19" i="10"/>
  <c r="C54" i="10"/>
  <c r="C11" i="10"/>
  <c r="C10" i="10"/>
  <c r="C8" i="10"/>
  <c r="C49" i="10"/>
  <c r="C38" i="10"/>
  <c r="C23" i="10"/>
  <c r="C66" i="10"/>
  <c r="C22" i="10"/>
  <c r="C26" i="10"/>
  <c r="C47" i="10"/>
  <c r="C27" i="10"/>
  <c r="C29" i="10"/>
  <c r="C59" i="10"/>
  <c r="C51" i="10"/>
  <c r="C31" i="10"/>
  <c r="C42" i="10"/>
  <c r="C61" i="10"/>
  <c r="C60" i="10"/>
  <c r="C33" i="10"/>
  <c r="C55" i="10"/>
  <c r="C40" i="10"/>
  <c r="C62" i="10"/>
  <c r="C18" i="10"/>
  <c r="C15" i="10"/>
  <c r="C34" i="10"/>
  <c r="C21" i="10"/>
  <c r="C57" i="10"/>
  <c r="C65" i="10"/>
  <c r="C36" i="10"/>
  <c r="C45" i="10"/>
  <c r="C32" i="10"/>
  <c r="C12" i="10"/>
  <c r="C37" i="10"/>
  <c r="C43" i="10"/>
  <c r="B58" i="1" l="1"/>
  <c r="B65" i="1" s="1"/>
  <c r="B51" i="1"/>
  <c r="B52" i="1" s="1"/>
  <c r="C33" i="1"/>
  <c r="C35" i="1" s="1"/>
  <c r="E33" i="1"/>
  <c r="E35" i="1" s="1"/>
  <c r="D33" i="1"/>
  <c r="D35" i="1" s="1"/>
  <c r="D44" i="10"/>
  <c r="D60" i="10"/>
  <c r="D23" i="10"/>
  <c r="D50" i="10"/>
  <c r="D22" i="10"/>
  <c r="D56" i="10"/>
  <c r="D26" i="10"/>
  <c r="D32" i="10"/>
  <c r="D10" i="10"/>
  <c r="D11" i="10"/>
  <c r="D46" i="10"/>
  <c r="D67" i="10"/>
  <c r="D20" i="10"/>
  <c r="D12" i="10"/>
  <c r="D19" i="10"/>
  <c r="D14" i="10"/>
  <c r="D21" i="10"/>
  <c r="D16" i="10"/>
  <c r="D47" i="10"/>
  <c r="D61" i="10"/>
  <c r="D15" i="10"/>
  <c r="D29" i="10"/>
  <c r="D59" i="10"/>
  <c r="D36" i="10"/>
  <c r="D55" i="10"/>
  <c r="D25" i="10"/>
  <c r="D42" i="10"/>
  <c r="D54" i="10"/>
  <c r="D30" i="10"/>
  <c r="D31" i="10"/>
  <c r="D45" i="10"/>
  <c r="D27" i="10"/>
  <c r="D28" i="10"/>
  <c r="D39" i="10"/>
  <c r="D35" i="10"/>
  <c r="D34" i="10"/>
  <c r="D43" i="10"/>
  <c r="D40" i="10"/>
  <c r="D9" i="10"/>
  <c r="D62" i="10"/>
  <c r="D37" i="10"/>
  <c r="D65" i="10"/>
  <c r="D51" i="10"/>
  <c r="D53" i="10"/>
  <c r="D33" i="10"/>
  <c r="D64" i="10"/>
  <c r="D63" i="10"/>
  <c r="D13" i="10"/>
  <c r="D41" i="10"/>
  <c r="D38" i="10"/>
  <c r="D58" i="10"/>
  <c r="D24" i="10"/>
  <c r="D17" i="10"/>
  <c r="D52" i="10"/>
  <c r="D48" i="10"/>
  <c r="D49" i="10"/>
  <c r="D18" i="10"/>
  <c r="D8" i="10"/>
  <c r="C7" i="10"/>
  <c r="B59" i="1" l="1"/>
  <c r="C37" i="1"/>
  <c r="C41" i="1" s="1"/>
  <c r="D36" i="1" s="1"/>
  <c r="D7" i="10"/>
  <c r="C55" i="1" s="1"/>
  <c r="B66" i="1"/>
  <c r="F25" i="10"/>
  <c r="F23" i="10"/>
  <c r="F12" i="10"/>
  <c r="F20" i="10"/>
  <c r="F16" i="10"/>
  <c r="F52" i="10"/>
  <c r="F42" i="10"/>
  <c r="F61" i="10"/>
  <c r="F14" i="10"/>
  <c r="F58" i="10"/>
  <c r="F55" i="10"/>
  <c r="F56" i="10"/>
  <c r="F35" i="10"/>
  <c r="F41" i="10"/>
  <c r="F30" i="10"/>
  <c r="F27" i="10"/>
  <c r="F54" i="10"/>
  <c r="F62" i="10"/>
  <c r="F53" i="10"/>
  <c r="F65" i="10"/>
  <c r="F49" i="10"/>
  <c r="F8" i="10"/>
  <c r="F47" i="10"/>
  <c r="F24" i="10"/>
  <c r="F32" i="10"/>
  <c r="F66" i="10"/>
  <c r="F57" i="10"/>
  <c r="F31" i="10"/>
  <c r="F22" i="10"/>
  <c r="F13" i="10"/>
  <c r="F29" i="10"/>
  <c r="F15" i="10"/>
  <c r="F21" i="10"/>
  <c r="F37" i="10"/>
  <c r="F10" i="10"/>
  <c r="F36" i="10"/>
  <c r="F64" i="10"/>
  <c r="F67" i="10"/>
  <c r="F63" i="10"/>
  <c r="F18" i="10"/>
  <c r="F45" i="10"/>
  <c r="F51" i="10"/>
  <c r="F43" i="10"/>
  <c r="F44" i="10"/>
  <c r="F26" i="10"/>
  <c r="F48" i="10"/>
  <c r="F39" i="10"/>
  <c r="F17" i="10"/>
  <c r="F38" i="10"/>
  <c r="F46" i="10"/>
  <c r="F28" i="10"/>
  <c r="F33" i="10"/>
  <c r="F9" i="10"/>
  <c r="F60" i="10"/>
  <c r="F34" i="10"/>
  <c r="F19" i="10"/>
  <c r="F50" i="10"/>
  <c r="F11" i="10"/>
  <c r="F40" i="10"/>
  <c r="E50" i="10"/>
  <c r="E43" i="10"/>
  <c r="E65" i="10"/>
  <c r="E21" i="10"/>
  <c r="E14" i="10"/>
  <c r="E35" i="10"/>
  <c r="E46" i="10"/>
  <c r="E41" i="10"/>
  <c r="E9" i="10"/>
  <c r="E22" i="10"/>
  <c r="E23" i="10"/>
  <c r="E25" i="10"/>
  <c r="E59" i="10"/>
  <c r="E44" i="10"/>
  <c r="E11" i="10"/>
  <c r="E26" i="10"/>
  <c r="E12" i="10"/>
  <c r="E24" i="10"/>
  <c r="E13" i="10"/>
  <c r="E52" i="10"/>
  <c r="E32" i="10"/>
  <c r="E31" i="10"/>
  <c r="E48" i="10"/>
  <c r="E67" i="10"/>
  <c r="E54" i="10"/>
  <c r="E8" i="10"/>
  <c r="E27" i="10"/>
  <c r="E53" i="10"/>
  <c r="E33" i="10"/>
  <c r="E47" i="10"/>
  <c r="E39" i="10"/>
  <c r="E66" i="10"/>
  <c r="E57" i="10"/>
  <c r="E56" i="10"/>
  <c r="E18" i="10"/>
  <c r="E19" i="10"/>
  <c r="E55" i="10"/>
  <c r="E20" i="10"/>
  <c r="E17" i="10"/>
  <c r="E10" i="10"/>
  <c r="E28" i="10"/>
  <c r="E64" i="10"/>
  <c r="E63" i="10"/>
  <c r="E40" i="10"/>
  <c r="E16" i="10"/>
  <c r="E61" i="10"/>
  <c r="E42" i="10"/>
  <c r="E62" i="10"/>
  <c r="E45" i="10"/>
  <c r="E51" i="10"/>
  <c r="E37" i="10"/>
  <c r="E15" i="10"/>
  <c r="E60" i="10"/>
  <c r="E38" i="10"/>
  <c r="E34" i="10"/>
  <c r="E30" i="10"/>
  <c r="E49" i="10"/>
  <c r="E29" i="10"/>
  <c r="E36" i="10"/>
  <c r="B55" i="1"/>
  <c r="B56" i="1" s="1"/>
  <c r="B57" i="1" s="1"/>
  <c r="C45" i="1" l="1"/>
  <c r="G33" i="1"/>
  <c r="G35" i="1" s="1"/>
  <c r="B60" i="1"/>
  <c r="G66" i="10"/>
  <c r="G12" i="10"/>
  <c r="G25" i="10"/>
  <c r="G45" i="10"/>
  <c r="G46" i="10"/>
  <c r="G36" i="10"/>
  <c r="G44" i="10"/>
  <c r="G24" i="10"/>
  <c r="G58" i="10"/>
  <c r="G43" i="10"/>
  <c r="G39" i="10"/>
  <c r="G40" i="10"/>
  <c r="G37" i="10"/>
  <c r="G29" i="10"/>
  <c r="G55" i="10"/>
  <c r="G18" i="10"/>
  <c r="G64" i="10"/>
  <c r="G65" i="10"/>
  <c r="G35" i="10"/>
  <c r="G17" i="10"/>
  <c r="G15" i="10"/>
  <c r="G26" i="10"/>
  <c r="G30" i="10"/>
  <c r="G10" i="10"/>
  <c r="G9" i="10"/>
  <c r="G48" i="10"/>
  <c r="G38" i="10"/>
  <c r="G56" i="10"/>
  <c r="G14" i="10"/>
  <c r="G33" i="10"/>
  <c r="G13" i="10"/>
  <c r="G34" i="10"/>
  <c r="G8" i="10"/>
  <c r="G23" i="10"/>
  <c r="G67" i="10"/>
  <c r="G16" i="10"/>
  <c r="G52" i="10"/>
  <c r="G59" i="10"/>
  <c r="G62" i="10"/>
  <c r="G20" i="10"/>
  <c r="G11" i="10"/>
  <c r="G28" i="10"/>
  <c r="G42" i="10"/>
  <c r="G51" i="10"/>
  <c r="G63" i="10"/>
  <c r="G41" i="10"/>
  <c r="G19" i="10"/>
  <c r="G54" i="10"/>
  <c r="G49" i="10"/>
  <c r="G47" i="10"/>
  <c r="G27" i="10"/>
  <c r="G22" i="10"/>
  <c r="G53" i="10"/>
  <c r="G31" i="10"/>
  <c r="G21" i="10"/>
  <c r="G61" i="10"/>
  <c r="G50" i="10"/>
  <c r="G57" i="10"/>
  <c r="G32" i="10"/>
  <c r="F7" i="10"/>
  <c r="E7" i="10"/>
  <c r="C51" i="1" l="1"/>
  <c r="C59" i="1" s="1"/>
  <c r="C66" i="1" s="1"/>
  <c r="C58" i="1"/>
  <c r="C65" i="1" s="1"/>
  <c r="C52" i="1"/>
  <c r="C56" i="1" s="1"/>
  <c r="C57" i="1" s="1"/>
  <c r="D37" i="1"/>
  <c r="D41" i="1" s="1"/>
  <c r="H33" i="1"/>
  <c r="H35" i="1" s="1"/>
  <c r="F33" i="1"/>
  <c r="F35" i="1" s="1"/>
  <c r="C60" i="1"/>
  <c r="C67" i="1" s="1"/>
  <c r="C68" i="1" s="1"/>
  <c r="G7" i="10"/>
  <c r="E55" i="1"/>
  <c r="D55" i="1"/>
  <c r="B67" i="1"/>
  <c r="B61" i="1"/>
  <c r="E36" i="1" l="1"/>
  <c r="D45" i="1"/>
  <c r="C61" i="1"/>
  <c r="I33" i="1"/>
  <c r="I35" i="1" s="1"/>
  <c r="H67" i="10"/>
  <c r="H58" i="10"/>
  <c r="H45" i="10"/>
  <c r="H38" i="10"/>
  <c r="H28" i="10"/>
  <c r="H34" i="10"/>
  <c r="H57" i="10"/>
  <c r="H23" i="10"/>
  <c r="H56" i="10"/>
  <c r="H31" i="10"/>
  <c r="H60" i="10"/>
  <c r="H26" i="10"/>
  <c r="H19" i="10"/>
  <c r="H62" i="10"/>
  <c r="H16" i="10"/>
  <c r="H52" i="10"/>
  <c r="H10" i="10"/>
  <c r="H14" i="10"/>
  <c r="H9" i="10"/>
  <c r="H46" i="10"/>
  <c r="H8" i="10"/>
  <c r="H59" i="10"/>
  <c r="H37" i="10"/>
  <c r="H48" i="10"/>
  <c r="H35" i="10"/>
  <c r="H13" i="10"/>
  <c r="H66" i="10"/>
  <c r="H12" i="10"/>
  <c r="H24" i="10"/>
  <c r="H40" i="10"/>
  <c r="H65" i="10"/>
  <c r="H53" i="10"/>
  <c r="H64" i="10"/>
  <c r="H49" i="10"/>
  <c r="H22" i="10"/>
  <c r="H33" i="10"/>
  <c r="H63" i="10"/>
  <c r="H29" i="10"/>
  <c r="H21" i="10"/>
  <c r="H47" i="10"/>
  <c r="H15" i="10"/>
  <c r="H51" i="10"/>
  <c r="H54" i="10"/>
  <c r="H27" i="10"/>
  <c r="H43" i="10"/>
  <c r="H36" i="10"/>
  <c r="H30" i="10"/>
  <c r="H20" i="10"/>
  <c r="H25" i="10"/>
  <c r="H17" i="10"/>
  <c r="H11" i="10"/>
  <c r="H18" i="10"/>
  <c r="H41" i="10"/>
  <c r="H44" i="10"/>
  <c r="H32" i="10"/>
  <c r="H39" i="10"/>
  <c r="H50" i="10"/>
  <c r="H55" i="10"/>
  <c r="H42" i="10"/>
  <c r="F55" i="1"/>
  <c r="I42" i="10"/>
  <c r="I18" i="10"/>
  <c r="I38" i="10"/>
  <c r="I45" i="10"/>
  <c r="I29" i="10"/>
  <c r="I50" i="10"/>
  <c r="I8" i="10"/>
  <c r="I30" i="10"/>
  <c r="I32" i="10"/>
  <c r="I44" i="10"/>
  <c r="I52" i="10"/>
  <c r="I63" i="10"/>
  <c r="I16" i="10"/>
  <c r="I13" i="10"/>
  <c r="I28" i="10"/>
  <c r="I60" i="10"/>
  <c r="I15" i="10"/>
  <c r="I22" i="10"/>
  <c r="I17" i="10"/>
  <c r="I67" i="10"/>
  <c r="I10" i="10"/>
  <c r="I65" i="10"/>
  <c r="I41" i="10"/>
  <c r="I48" i="10"/>
  <c r="I43" i="10"/>
  <c r="I31" i="10"/>
  <c r="I14" i="10"/>
  <c r="I47" i="10"/>
  <c r="I54" i="10"/>
  <c r="I25" i="10"/>
  <c r="I24" i="10"/>
  <c r="I59" i="10"/>
  <c r="I20" i="10"/>
  <c r="I11" i="10"/>
  <c r="I58" i="10"/>
  <c r="I33" i="10"/>
  <c r="I55" i="10"/>
  <c r="I49" i="10"/>
  <c r="I26" i="10"/>
  <c r="I64" i="10"/>
  <c r="I27" i="10"/>
  <c r="I46" i="10"/>
  <c r="I9" i="10"/>
  <c r="I19" i="10"/>
  <c r="I40" i="10"/>
  <c r="I53" i="10"/>
  <c r="I39" i="10"/>
  <c r="I61" i="10"/>
  <c r="I12" i="10"/>
  <c r="I37" i="10"/>
  <c r="I51" i="10"/>
  <c r="I56" i="10"/>
  <c r="I23" i="10"/>
  <c r="I35" i="10"/>
  <c r="I57" i="10"/>
  <c r="I21" i="10"/>
  <c r="I34" i="10"/>
  <c r="I36" i="10"/>
  <c r="I66" i="10"/>
  <c r="B68" i="1"/>
  <c r="D51" i="1" l="1"/>
  <c r="D52" i="1" s="1"/>
  <c r="D56" i="1" s="1"/>
  <c r="D57" i="1" s="1"/>
  <c r="D58" i="1"/>
  <c r="D65" i="1" s="1"/>
  <c r="D59" i="1"/>
  <c r="D66" i="1" s="1"/>
  <c r="E37" i="1"/>
  <c r="E41" i="1" s="1"/>
  <c r="F36" i="1" s="1"/>
  <c r="J33" i="1"/>
  <c r="J35" i="1" s="1"/>
  <c r="I7" i="10"/>
  <c r="H7" i="10"/>
  <c r="F37" i="1" l="1"/>
  <c r="F41" i="1" s="1"/>
  <c r="D60" i="1"/>
  <c r="E45" i="1"/>
  <c r="K33" i="1"/>
  <c r="K35" i="1" s="1"/>
  <c r="H55" i="1"/>
  <c r="G55" i="1"/>
  <c r="J67" i="10"/>
  <c r="J8" i="10"/>
  <c r="J39" i="10"/>
  <c r="J29" i="10"/>
  <c r="J34" i="10"/>
  <c r="J33" i="10"/>
  <c r="J22" i="10"/>
  <c r="J35" i="10"/>
  <c r="J12" i="10"/>
  <c r="J65" i="10"/>
  <c r="J16" i="10"/>
  <c r="J64" i="10"/>
  <c r="J37" i="10"/>
  <c r="J18" i="10"/>
  <c r="J50" i="10"/>
  <c r="J36" i="10"/>
  <c r="J11" i="10"/>
  <c r="J46" i="10"/>
  <c r="J57" i="10"/>
  <c r="J10" i="10"/>
  <c r="J15" i="10"/>
  <c r="J27" i="10"/>
  <c r="J54" i="10"/>
  <c r="J58" i="10"/>
  <c r="J9" i="10"/>
  <c r="J19" i="10"/>
  <c r="J30" i="10"/>
  <c r="J60" i="10"/>
  <c r="J23" i="10"/>
  <c r="J61" i="10"/>
  <c r="J31" i="10"/>
  <c r="J52" i="10"/>
  <c r="J49" i="10"/>
  <c r="J47" i="10"/>
  <c r="J42" i="10"/>
  <c r="J38" i="10"/>
  <c r="J51" i="10"/>
  <c r="J59" i="10"/>
  <c r="J56" i="10"/>
  <c r="J45" i="10"/>
  <c r="J62" i="10"/>
  <c r="J14" i="10"/>
  <c r="J40" i="10"/>
  <c r="J26" i="10"/>
  <c r="J43" i="10"/>
  <c r="J20" i="10"/>
  <c r="J28" i="10"/>
  <c r="J32" i="10"/>
  <c r="J41" i="10"/>
  <c r="J48" i="10"/>
  <c r="J13" i="10"/>
  <c r="J44" i="10"/>
  <c r="J24" i="10"/>
  <c r="J21" i="10"/>
  <c r="J17" i="10"/>
  <c r="J53" i="10"/>
  <c r="J55" i="10"/>
  <c r="J66" i="10"/>
  <c r="J25" i="10"/>
  <c r="N11" i="1"/>
  <c r="E58" i="1" l="1"/>
  <c r="E65" i="1" s="1"/>
  <c r="E51" i="1"/>
  <c r="E52" i="1" s="1"/>
  <c r="E56" i="1" s="1"/>
  <c r="D67" i="1"/>
  <c r="D68" i="1" s="1"/>
  <c r="D61" i="1"/>
  <c r="F45" i="1"/>
  <c r="E59" i="1"/>
  <c r="G36" i="1"/>
  <c r="L33" i="1"/>
  <c r="L35" i="1" s="1"/>
  <c r="J7" i="10"/>
  <c r="K25" i="10"/>
  <c r="K65" i="10"/>
  <c r="K27" i="10"/>
  <c r="K49" i="10"/>
  <c r="K9" i="10"/>
  <c r="K45" i="10"/>
  <c r="K59" i="10"/>
  <c r="K43" i="10"/>
  <c r="K47" i="10"/>
  <c r="K48" i="10"/>
  <c r="K62" i="10"/>
  <c r="K33" i="10"/>
  <c r="K56" i="10"/>
  <c r="K20" i="10"/>
  <c r="K31" i="10"/>
  <c r="K24" i="10"/>
  <c r="K63" i="10"/>
  <c r="K67" i="10"/>
  <c r="K66" i="10"/>
  <c r="K19" i="10"/>
  <c r="K17" i="10"/>
  <c r="K22" i="10"/>
  <c r="K52" i="10"/>
  <c r="K50" i="10"/>
  <c r="K44" i="10"/>
  <c r="K8" i="10"/>
  <c r="K29" i="10"/>
  <c r="K14" i="10"/>
  <c r="K28" i="10"/>
  <c r="K13" i="10"/>
  <c r="K34" i="10"/>
  <c r="K15" i="10"/>
  <c r="K10" i="10"/>
  <c r="K57" i="10"/>
  <c r="K18" i="10"/>
  <c r="K35" i="10"/>
  <c r="K16" i="10"/>
  <c r="K40" i="10"/>
  <c r="K54" i="10"/>
  <c r="K11" i="10"/>
  <c r="K60" i="10"/>
  <c r="K12" i="10"/>
  <c r="K41" i="10"/>
  <c r="K36" i="10"/>
  <c r="K21" i="10"/>
  <c r="K58" i="10"/>
  <c r="K26" i="10"/>
  <c r="K38" i="10"/>
  <c r="K30" i="10"/>
  <c r="K39" i="10"/>
  <c r="K61" i="10"/>
  <c r="K55" i="10"/>
  <c r="K32" i="10"/>
  <c r="K42" i="10"/>
  <c r="K37" i="10"/>
  <c r="K51" i="10"/>
  <c r="K23" i="10"/>
  <c r="K46" i="10"/>
  <c r="K53" i="10"/>
  <c r="E60" i="1" l="1"/>
  <c r="E67" i="1" s="1"/>
  <c r="E57" i="1"/>
  <c r="F58" i="1"/>
  <c r="F65" i="1" s="1"/>
  <c r="F51" i="1"/>
  <c r="F52" i="1" s="1"/>
  <c r="F56" i="1" s="1"/>
  <c r="F57" i="1" s="1"/>
  <c r="E66" i="1"/>
  <c r="E68" i="1" s="1"/>
  <c r="E61" i="1"/>
  <c r="G37" i="1"/>
  <c r="G41" i="1" s="1"/>
  <c r="H36" i="1" s="1"/>
  <c r="F59" i="1"/>
  <c r="F66" i="1" s="1"/>
  <c r="N18" i="1"/>
  <c r="K7" i="10"/>
  <c r="M44" i="10"/>
  <c r="M28" i="10"/>
  <c r="M51" i="10"/>
  <c r="M19" i="10"/>
  <c r="M43" i="10"/>
  <c r="M11" i="10"/>
  <c r="M32" i="10"/>
  <c r="M20" i="10"/>
  <c r="M35" i="10"/>
  <c r="M58" i="10"/>
  <c r="M54" i="10"/>
  <c r="M59" i="10"/>
  <c r="M14" i="10"/>
  <c r="M45" i="10"/>
  <c r="M39" i="10"/>
  <c r="M60" i="10"/>
  <c r="M63" i="10"/>
  <c r="M61" i="10"/>
  <c r="M38" i="10"/>
  <c r="M41" i="10"/>
  <c r="M36" i="10"/>
  <c r="M17" i="10"/>
  <c r="M65" i="10"/>
  <c r="M40" i="10"/>
  <c r="M64" i="10"/>
  <c r="M27" i="10"/>
  <c r="M34" i="10"/>
  <c r="M26" i="10"/>
  <c r="M49" i="10"/>
  <c r="M31" i="10"/>
  <c r="M21" i="10"/>
  <c r="M48" i="10"/>
  <c r="M67" i="10"/>
  <c r="M55" i="10"/>
  <c r="M8" i="10"/>
  <c r="M47" i="10"/>
  <c r="M50" i="10"/>
  <c r="M15" i="10"/>
  <c r="M25" i="10"/>
  <c r="M30" i="10"/>
  <c r="M24" i="10"/>
  <c r="M42" i="10"/>
  <c r="M18" i="10"/>
  <c r="M10" i="10"/>
  <c r="M52" i="10"/>
  <c r="M23" i="10"/>
  <c r="M9" i="10"/>
  <c r="M57" i="10"/>
  <c r="M13" i="10"/>
  <c r="M12" i="10"/>
  <c r="M56" i="10"/>
  <c r="M37" i="10"/>
  <c r="M22" i="10"/>
  <c r="M16" i="10"/>
  <c r="M53" i="10"/>
  <c r="M33" i="10"/>
  <c r="M62" i="10"/>
  <c r="M29" i="10"/>
  <c r="M46" i="10"/>
  <c r="L51" i="10"/>
  <c r="L54" i="10"/>
  <c r="L24" i="10"/>
  <c r="L12" i="10"/>
  <c r="L41" i="10"/>
  <c r="L13" i="10"/>
  <c r="L47" i="10"/>
  <c r="L15" i="10"/>
  <c r="L38" i="10"/>
  <c r="L62" i="10"/>
  <c r="L11" i="10"/>
  <c r="L66" i="10"/>
  <c r="L18" i="10"/>
  <c r="L58" i="10"/>
  <c r="L56" i="10"/>
  <c r="L43" i="10"/>
  <c r="L35" i="10"/>
  <c r="L8" i="10"/>
  <c r="L55" i="10"/>
  <c r="L25" i="10"/>
  <c r="L20" i="10"/>
  <c r="L36" i="10"/>
  <c r="L26" i="10"/>
  <c r="L53" i="10"/>
  <c r="L33" i="10"/>
  <c r="L64" i="10"/>
  <c r="L61" i="10"/>
  <c r="L21" i="10"/>
  <c r="L60" i="10"/>
  <c r="L19" i="10"/>
  <c r="L67" i="10"/>
  <c r="L39" i="10"/>
  <c r="L40" i="10"/>
  <c r="L45" i="10"/>
  <c r="L37" i="10"/>
  <c r="L50" i="10"/>
  <c r="L10" i="10"/>
  <c r="L46" i="10"/>
  <c r="L16" i="10"/>
  <c r="L31" i="10"/>
  <c r="L32" i="10"/>
  <c r="L9" i="10"/>
  <c r="L44" i="10"/>
  <c r="L30" i="10"/>
  <c r="L27" i="10"/>
  <c r="L42" i="10"/>
  <c r="L14" i="10"/>
  <c r="L52" i="10"/>
  <c r="L17" i="10"/>
  <c r="L57" i="10"/>
  <c r="L34" i="10"/>
  <c r="L23" i="10"/>
  <c r="L22" i="10"/>
  <c r="L28" i="10"/>
  <c r="L59" i="10"/>
  <c r="L49" i="10"/>
  <c r="L63" i="10"/>
  <c r="L48" i="10"/>
  <c r="L29" i="10"/>
  <c r="I55" i="1"/>
  <c r="H37" i="1" l="1"/>
  <c r="H41" i="1" s="1"/>
  <c r="F60" i="1"/>
  <c r="F67" i="1" s="1"/>
  <c r="F68" i="1" s="1"/>
  <c r="G45" i="1"/>
  <c r="L7" i="10"/>
  <c r="M7" i="10"/>
  <c r="J55" i="1"/>
  <c r="G51" i="1" l="1"/>
  <c r="G58" i="1"/>
  <c r="G65" i="1" s="1"/>
  <c r="G52" i="1"/>
  <c r="G56" i="1" s="1"/>
  <c r="G59" i="1"/>
  <c r="F61" i="1"/>
  <c r="H45" i="1"/>
  <c r="I36" i="1"/>
  <c r="L55" i="1"/>
  <c r="K55" i="1"/>
  <c r="N62" i="10"/>
  <c r="N66" i="10"/>
  <c r="N58" i="10"/>
  <c r="N20" i="10"/>
  <c r="N33" i="10"/>
  <c r="N44" i="10"/>
  <c r="N63" i="10"/>
  <c r="N36" i="10"/>
  <c r="N25" i="10"/>
  <c r="N18" i="10"/>
  <c r="N8" i="10"/>
  <c r="N64" i="10"/>
  <c r="N22" i="10"/>
  <c r="N13" i="10"/>
  <c r="N61" i="10"/>
  <c r="N53" i="10"/>
  <c r="N43" i="10"/>
  <c r="N46" i="10"/>
  <c r="N19" i="10"/>
  <c r="N59" i="10"/>
  <c r="N15" i="10"/>
  <c r="N28" i="10"/>
  <c r="N60" i="10"/>
  <c r="N34" i="10"/>
  <c r="N12" i="10"/>
  <c r="N16" i="10"/>
  <c r="N65" i="10"/>
  <c r="N52" i="10"/>
  <c r="N51" i="10"/>
  <c r="N31" i="10"/>
  <c r="N29" i="10"/>
  <c r="N10" i="10"/>
  <c r="N30" i="10"/>
  <c r="N40" i="10"/>
  <c r="N55" i="10"/>
  <c r="N39" i="10"/>
  <c r="N37" i="10"/>
  <c r="N42" i="10"/>
  <c r="N48" i="10"/>
  <c r="N9" i="10"/>
  <c r="N47" i="10"/>
  <c r="N17" i="10"/>
  <c r="N41" i="10"/>
  <c r="N54" i="10"/>
  <c r="N21" i="10"/>
  <c r="N26" i="10"/>
  <c r="N23" i="10"/>
  <c r="N45" i="10"/>
  <c r="N38" i="10"/>
  <c r="N57" i="10"/>
  <c r="N49" i="10"/>
  <c r="N27" i="10"/>
  <c r="N32" i="10"/>
  <c r="N50" i="10"/>
  <c r="N56" i="10"/>
  <c r="N11" i="10"/>
  <c r="N24" i="10"/>
  <c r="N35" i="10"/>
  <c r="N14" i="10"/>
  <c r="G60" i="1" l="1"/>
  <c r="G67" i="1" s="1"/>
  <c r="G57" i="1"/>
  <c r="H58" i="1"/>
  <c r="H65" i="1" s="1"/>
  <c r="H51" i="1"/>
  <c r="G66" i="1"/>
  <c r="G68" i="1" s="1"/>
  <c r="G61" i="1"/>
  <c r="I37" i="1"/>
  <c r="I41" i="1" s="1"/>
  <c r="J36" i="1" s="1"/>
  <c r="M33" i="1"/>
  <c r="M35" i="1" s="1"/>
  <c r="N7" i="10"/>
  <c r="H59" i="1" l="1"/>
  <c r="H52" i="1"/>
  <c r="H56" i="1" s="1"/>
  <c r="H60" i="1" s="1"/>
  <c r="H67" i="1" s="1"/>
  <c r="J37" i="1"/>
  <c r="J41" i="1" s="1"/>
  <c r="I45" i="1"/>
  <c r="H66" i="1"/>
  <c r="M55" i="1"/>
  <c r="H68" i="1" l="1"/>
  <c r="H61" i="1"/>
  <c r="I51" i="1"/>
  <c r="I59" i="1" s="1"/>
  <c r="I58" i="1"/>
  <c r="I65" i="1" s="1"/>
  <c r="H57" i="1"/>
  <c r="J45" i="1"/>
  <c r="K36" i="1"/>
  <c r="J58" i="1" l="1"/>
  <c r="J51" i="1"/>
  <c r="I52" i="1"/>
  <c r="I56" i="1" s="1"/>
  <c r="K37" i="1"/>
  <c r="K41" i="1" s="1"/>
  <c r="L36" i="1" s="1"/>
  <c r="I66" i="1"/>
  <c r="J52" i="1" l="1"/>
  <c r="J56" i="1" s="1"/>
  <c r="J60" i="1" s="1"/>
  <c r="J67" i="1" s="1"/>
  <c r="J59" i="1"/>
  <c r="J66" i="1" s="1"/>
  <c r="J68" i="1" s="1"/>
  <c r="I60" i="1"/>
  <c r="I57" i="1"/>
  <c r="J65" i="1"/>
  <c r="L37" i="1"/>
  <c r="K45" i="1"/>
  <c r="K51" i="1" l="1"/>
  <c r="K58" i="1"/>
  <c r="K52" i="1"/>
  <c r="K56" i="1" s="1"/>
  <c r="K57" i="1" s="1"/>
  <c r="J61" i="1"/>
  <c r="I67" i="1"/>
  <c r="I68" i="1" s="1"/>
  <c r="I61" i="1"/>
  <c r="J57" i="1"/>
  <c r="K59" i="1"/>
  <c r="L41" i="1"/>
  <c r="K65" i="1" l="1"/>
  <c r="K60" i="1"/>
  <c r="L45" i="1"/>
  <c r="M36" i="1"/>
  <c r="M37" i="1" s="1"/>
  <c r="M41" i="1" s="1"/>
  <c r="N41" i="1" s="1"/>
  <c r="K66" i="1"/>
  <c r="K61" i="1"/>
  <c r="L51" i="1" l="1"/>
  <c r="L52" i="1" s="1"/>
  <c r="L56" i="1" s="1"/>
  <c r="L57" i="1" s="1"/>
  <c r="L58" i="1"/>
  <c r="K67" i="1"/>
  <c r="L59" i="1"/>
  <c r="M45" i="1"/>
  <c r="N45" i="1" l="1"/>
  <c r="M58" i="1"/>
  <c r="M65" i="1" s="1"/>
  <c r="M51" i="1"/>
  <c r="L65" i="1"/>
  <c r="N58" i="1"/>
  <c r="L60" i="1"/>
  <c r="L61" i="1" s="1"/>
  <c r="K68" i="1"/>
  <c r="L66" i="1"/>
  <c r="N51" i="1" l="1"/>
  <c r="M59" i="1"/>
  <c r="N59" i="1" s="1"/>
  <c r="M52" i="1"/>
  <c r="N52" i="1" s="1"/>
  <c r="N65" i="1"/>
  <c r="L67" i="1"/>
  <c r="M56" i="1"/>
  <c r="N56" i="1" s="1"/>
  <c r="M66" i="1" l="1"/>
  <c r="M57" i="1"/>
  <c r="L68" i="1"/>
  <c r="N66" i="1"/>
  <c r="M60" i="1"/>
  <c r="N60" i="1" s="1"/>
  <c r="N57" i="1"/>
  <c r="M67" i="1" l="1"/>
  <c r="M61" i="1"/>
  <c r="N61" i="1" s="1"/>
  <c r="M68" i="1" l="1"/>
  <c r="N68" i="1" s="1"/>
  <c r="N6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Juan Armando Carrillo Camelo</author>
  </authors>
  <commentList>
    <comment ref="A54" authorId="0" shapeId="0" xr:uid="{1A376469-222C-4F18-A916-C9073C67249A}">
      <text>
        <r>
          <rPr>
            <sz val="9"/>
            <color indexed="81"/>
            <rFont val="Tahoma"/>
            <family val="2"/>
          </rPr>
          <t xml:space="preserve">Después del 17 de cada mes
</t>
        </r>
      </text>
    </comment>
  </commentList>
</comments>
</file>

<file path=xl/sharedStrings.xml><?xml version="1.0" encoding="utf-8"?>
<sst xmlns="http://schemas.openxmlformats.org/spreadsheetml/2006/main" count="225" uniqueCount="101">
  <si>
    <t>Limite Inferior</t>
  </si>
  <si>
    <t>Excedente</t>
  </si>
  <si>
    <t>% s/excedente</t>
  </si>
  <si>
    <t>Impto. Marginal</t>
  </si>
  <si>
    <t>Cuota Fija</t>
  </si>
  <si>
    <t>Anexo 8 de la de la Resolución Miscelánea Fiscal para 2023</t>
  </si>
  <si>
    <t>Límite inferior</t>
  </si>
  <si>
    <t>Límite superior</t>
  </si>
  <si>
    <t>Cuota fija</t>
  </si>
  <si>
    <t>Por ciento para aplicarse sobre el excedente del límite inferior</t>
  </si>
  <si>
    <t>.</t>
  </si>
  <si>
    <t>$</t>
  </si>
  <si>
    <t>%</t>
  </si>
  <si>
    <t>En adelante</t>
  </si>
  <si>
    <t>Banco de México</t>
  </si>
  <si>
    <t>Índices de Precios al Consumidor y UDIS</t>
  </si>
  <si>
    <t>Principales índices mensuales</t>
  </si>
  <si>
    <t>Fecha de consulta: 01/10/2023 02:13:29</t>
  </si>
  <si>
    <t>Aviso importante: Algunas de las series que está consultando registra un cambio, por favor consulte los metadatos de las mismas.</t>
  </si>
  <si>
    <t>Título</t>
  </si>
  <si>
    <t>IPC Por objeto del gasto Nacional, I n d i c e G e n e r a l</t>
  </si>
  <si>
    <t>Tipo de información</t>
  </si>
  <si>
    <t>Índices</t>
  </si>
  <si>
    <t>Fecha</t>
  </si>
  <si>
    <t>SP1</t>
  </si>
  <si>
    <t>Mes Actualización:</t>
  </si>
  <si>
    <t>Recargos</t>
  </si>
  <si>
    <t>Cedula de Calculo de Recargos por Mes de Contribucion</t>
  </si>
  <si>
    <t>% Recargos:</t>
  </si>
  <si>
    <t>Actualizacion</t>
  </si>
  <si>
    <t>$ Recargos</t>
  </si>
  <si>
    <t>Totales</t>
  </si>
  <si>
    <t>$ Actualizacion:</t>
  </si>
  <si>
    <t>$ Total ISR</t>
  </si>
  <si>
    <t>Mes de Pago:</t>
  </si>
  <si>
    <t>Mes Contribucion:</t>
  </si>
  <si>
    <t>% Recargos</t>
  </si>
  <si>
    <t>Mes</t>
  </si>
  <si>
    <t>Determinacion de los Ingresos del Periodo</t>
  </si>
  <si>
    <t>INPC Actualización:</t>
  </si>
  <si>
    <t>Mes Contribución:</t>
  </si>
  <si>
    <t>INPC Contribución:</t>
  </si>
  <si>
    <t>Periodos Mensuales:</t>
  </si>
  <si>
    <t>Ingresos del Periodo:</t>
  </si>
  <si>
    <t>Mes Pago:</t>
  </si>
  <si>
    <t>Factor Actualizacion:</t>
  </si>
  <si>
    <t>Periodo Mensual:</t>
  </si>
  <si>
    <t>$ ISR Actualizado</t>
  </si>
  <si>
    <t>ISR por Arrendamiento</t>
  </si>
  <si>
    <t>Actualizaciones</t>
  </si>
  <si>
    <t>Determinacion de las Deducciones del Periodo</t>
  </si>
  <si>
    <t>Determinación del ISR del Periodo</t>
  </si>
  <si>
    <t>Deducciónes del Periodo:</t>
  </si>
  <si>
    <t>Del año 2019 al 2023</t>
  </si>
  <si>
    <t>Instrucciones</t>
  </si>
  <si>
    <t>NOMBRE DEL CONTRIBUYENTE</t>
  </si>
  <si>
    <t>Resumen de Impuesto del Periodo</t>
  </si>
  <si>
    <t>En la hoja "TablasISR" constan y es donde se anexarán las tablas de ISR correspondiente.</t>
  </si>
  <si>
    <t>En la hoja "INPCs" constan y es donde se anexarán los INPCS, Ir haciendolo en forma de lista hacia abajo.</t>
  </si>
  <si>
    <t>En la hoja "Recargos" constan y es donde se anexarán las tassa de recargos. Rellenar de la ultima dos clumnas de la derecha de la tabla y rellenar de las ultimas dos filas las tabla verificando por si cambia la tasa</t>
  </si>
  <si>
    <t>Ing. Exentos</t>
  </si>
  <si>
    <t>Ing. al 16% IVA</t>
  </si>
  <si>
    <t>Ing. al 16% IVA con 10% de ISR Ret.</t>
  </si>
  <si>
    <t>Gastos Deducibles</t>
  </si>
  <si>
    <t>Ingresos Acum. del Periodo:</t>
  </si>
  <si>
    <t>Deducciónes Acum. del Periodo:</t>
  </si>
  <si>
    <t>Base Pago Provisional 1</t>
  </si>
  <si>
    <t>PTU año anterior pagada</t>
  </si>
  <si>
    <t>Perdidas Fiscales por Amortizar</t>
  </si>
  <si>
    <t>Base Pago Provisional 2</t>
  </si>
  <si>
    <t>Tarifa para el pago provisional del mes de marzo de 2023, aplicable a los ingresos que perciban los contribuyentes a que se refiere el Capítulo II, Sección I, del Título IV de la Ley del Impuesto sobre la Renta.</t>
  </si>
  <si>
    <t>Tarifa para el pago provisional del mes de abril de 2023, aplicable a los ingresos que perciban los contribuyentes a que se refiere el Capítulo II, Sección I, del Título IV de la Ley del Impuesto sobre la Renta.</t>
  </si>
  <si>
    <t>Tarifa para el pago provisional del mes de mayo de 2023, aplicable a los ingresos que perciban los contribuyentes a que se refiere el Capítulo II, Sección I, del Título IV de la Ley del Impuesto sobre la Renta.</t>
  </si>
  <si>
    <t>Tarifa para el pago provisional del mes de junio de 2023, aplicable a los ingresos que perciban los contribuyentes a que se refiere el Capítulo II, Sección I, del Título IV de la Ley del Impuesto sobre la Renta.</t>
  </si>
  <si>
    <t>Tarifa para el pago provisional del mes de julio de 2023, aplicable a los ingresos que perciban los contribuyentes a que se refiere el Capítulo II, Sección I, del Título IV de la Ley del Impuesto sobre la Renta.</t>
  </si>
  <si>
    <t>Tarifa para el pago provisional del mes de agosto de 2023, aplicable a los ingresos que perciban los contribuyentes a que se refiere el Capítulo II, Sección I, del Título IV de la Ley del Impuesto sobre la Renta.</t>
  </si>
  <si>
    <t>Tarifa para el pago provisional del mes de septiembre de 2023, aplicable a los ingresos que perciban los contribuyentes a que se refiere el Capítulo II, Sección I, del Título IV de la Ley del Impuesto sobre la Renta</t>
  </si>
  <si>
    <t>Tarifa para el pago provisional del mes de octubre de 2023, aplicable a los ingresos que perciban los contribuyentes a que se refiere el Capítulo II, Sección I, del Título IV de la Ley del Impuesto sobre la Renta.</t>
  </si>
  <si>
    <t>Tarifa para el pago provisional del mes de noviembre de 2023, aplicable a los ingresos que perciban los contribuyentes a que se refiere el Capítulo II, Sección I, del Título IV de la Ley del Impuesto sobre la Renta.</t>
  </si>
  <si>
    <t>Tarifa para el pago provisional del mes de diciembre de 2023, aplicable a los ingresos que perciban los contribuyentes a que se refiere el Capítulo II, Sección I, del Título IV de la Ley del Impuesto sobre la Renta.</t>
  </si>
  <si>
    <t>Tarifa para el pago provisional del mes de enero de 2023, aplicable a los ingresos que perciban los contribuyentes a que se refiere el Capítulo II, Sección I, del Título IV de la Ley del Impuesto sobre la Renta.</t>
  </si>
  <si>
    <t>Tarifa para el pago provisional del mes de febrero de 2023, aplicable a los ingresos que perciban los contribuyentes a que se refiere el Capítulo II, Sección I, del Título IV de la Ley del Impuesto sobre la Renta</t>
  </si>
  <si>
    <t>Determinacion del ISR por Actividades Empresariales y Profesionales 2023</t>
  </si>
  <si>
    <t>Impto. antes P.P.</t>
  </si>
  <si>
    <t>Pagos Provisionales</t>
  </si>
  <si>
    <t>Impto. después P.P.</t>
  </si>
  <si>
    <t>ISR Retenido x Intereses Acum.</t>
  </si>
  <si>
    <t>ISR Retenido 10% Acum.</t>
  </si>
  <si>
    <t>Subsidio al Empleo Acum.</t>
  </si>
  <si>
    <t>$ ISR Emp. y Prof.</t>
  </si>
  <si>
    <t>Ingresos del Periodo</t>
  </si>
  <si>
    <t>Subtotal Ingresos</t>
  </si>
  <si>
    <t>Deducciomes del Periodo:</t>
  </si>
  <si>
    <t>No Deducibles</t>
  </si>
  <si>
    <t>Subtotal Gastos</t>
  </si>
  <si>
    <t>En la hoja "ISREmpyProf", solo las celdas en blanco deben modificarse.</t>
  </si>
  <si>
    <t>En la hoja "ISREmpyProf" y demás hojas, cuando se requiera poner fecha, esta deberá escribirse siempre con el primero del mes correspondiente,</t>
  </si>
  <si>
    <t>En la hoja "ISREmpyProf" y "Recargos" analizar que la fecha de primero de mes es equivalente a después de la fecha de pago. Favor de analizar este comportamiento de la cedula.</t>
  </si>
  <si>
    <t>Total ISR Emp. y Prof.</t>
  </si>
  <si>
    <t>ISR Emp. y Prof.</t>
  </si>
  <si>
    <t>Actualizaciones y Recargos del ISR Empresarial y Profesional del Periodo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</si>
</sst>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0000000000"/>
    <numFmt numFmtId="165" formatCode="_-* #,##0.000_-;\-* #,##0.000_-;_-* &quot;-&quot;??_-;_-@_-"/>
  </numFmts>
  <fonts count="29">
    <font>
      <sz val="11"/>
      <color theme="1"/>
      <name val="Calibri"/>
      <family val="2"/>
      <scheme val="minor"/>
    </font>
    <font>
      <b/>
      <sz val="10"/>
      <color theme="1"/>
      <name val="Arial"/>
      <charset val="1"/>
    </font>
    <font>
      <b/>
      <sz val="11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i/>
      <sz val="20"/>
      <color theme="1"/>
      <name val="Calibri"/>
      <family val="2"/>
      <scheme val="minor"/>
    </font>
    <font>
      <sz val="8"/>
      <color theme="1"/>
      <name val="Arial MT"/>
      <family val="2"/>
      <charset val="1"/>
    </font>
    <font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10"/>
      <color theme="1"/>
      <name val="Arial"/>
      <family val="2"/>
    </font>
    <font>
      <sz val="8"/>
      <name val="Calibri"/>
      <family val="2"/>
      <scheme val="minor"/>
    </font>
    <font>
      <b/>
      <i/>
      <sz val="18"/>
      <color theme="1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b/>
      <i/>
      <sz val="14"/>
      <color theme="1"/>
      <name val="Arial"/>
      <family val="2"/>
    </font>
    <font>
      <sz val="9"/>
      <color indexed="81"/>
      <name val="Tahoma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sz val="4"/>
      <color theme="1"/>
      <name val="Arial"/>
      <family val="2"/>
    </font>
    <font>
      <sz val="8"/>
      <color theme="1"/>
      <name val="Arial"/>
      <family val="2"/>
    </font>
    <font>
      <sz val="14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65">
    <border>
      <left/>
      <right/>
      <top/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double">
        <color rgb="FF000000"/>
      </top>
      <bottom/>
      <diagonal/>
    </border>
    <border>
      <left/>
      <right/>
      <top/>
      <bottom style="double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</borders>
  <cellStyleXfs count="3">
    <xf numFmtId="0" fontId="0" fillId="0" borderId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</cellStyleXfs>
  <cellXfs count="250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43" fontId="2" fillId="0" borderId="0" xfId="0" applyNumberFormat="1" applyFont="1" applyAlignment="1">
      <alignment vertical="center"/>
    </xf>
    <xf numFmtId="43" fontId="0" fillId="0" borderId="0" xfId="0" applyNumberFormat="1" applyAlignment="1">
      <alignment vertical="center"/>
    </xf>
    <xf numFmtId="17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7" fillId="0" borderId="0" xfId="0" applyFont="1"/>
    <xf numFmtId="43" fontId="1" fillId="0" borderId="0" xfId="0" applyNumberFormat="1" applyFont="1" applyAlignment="1">
      <alignment vertical="center" readingOrder="1"/>
    </xf>
    <xf numFmtId="43" fontId="1" fillId="0" borderId="0" xfId="0" applyNumberFormat="1" applyFont="1" applyAlignment="1">
      <alignment horizontal="left" vertical="center" readingOrder="1"/>
    </xf>
    <xf numFmtId="0" fontId="2" fillId="0" borderId="0" xfId="0" applyFont="1"/>
    <xf numFmtId="0" fontId="2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10" fontId="7" fillId="0" borderId="0" xfId="1" applyNumberFormat="1" applyFont="1"/>
    <xf numFmtId="44" fontId="2" fillId="0" borderId="0" xfId="0" applyNumberFormat="1" applyFont="1" applyAlignment="1">
      <alignment vertical="center"/>
    </xf>
    <xf numFmtId="0" fontId="5" fillId="0" borderId="5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4" fontId="0" fillId="0" borderId="0" xfId="0" applyNumberFormat="1" applyAlignment="1">
      <alignment vertical="center"/>
    </xf>
    <xf numFmtId="44" fontId="2" fillId="0" borderId="0" xfId="2" applyFont="1" applyAlignment="1">
      <alignment vertical="center"/>
    </xf>
    <xf numFmtId="10" fontId="2" fillId="0" borderId="0" xfId="1" applyNumberFormat="1" applyFont="1" applyFill="1"/>
    <xf numFmtId="10" fontId="17" fillId="0" borderId="9" xfId="1" applyNumberFormat="1" applyFont="1" applyFill="1" applyBorder="1"/>
    <xf numFmtId="0" fontId="19" fillId="0" borderId="0" xfId="0" applyFont="1"/>
    <xf numFmtId="15" fontId="2" fillId="0" borderId="0" xfId="0" applyNumberFormat="1" applyFont="1" applyAlignment="1">
      <alignment horizontal="left" vertical="center" indent="3"/>
    </xf>
    <xf numFmtId="43" fontId="14" fillId="0" borderId="0" xfId="0" applyNumberFormat="1" applyFont="1" applyAlignment="1">
      <alignment vertical="center" readingOrder="1"/>
    </xf>
    <xf numFmtId="44" fontId="8" fillId="0" borderId="0" xfId="2" applyFont="1" applyAlignment="1">
      <alignment vertical="center"/>
    </xf>
    <xf numFmtId="10" fontId="8" fillId="0" borderId="0" xfId="1" applyNumberFormat="1" applyFont="1" applyAlignment="1">
      <alignment vertical="center"/>
    </xf>
    <xf numFmtId="0" fontId="6" fillId="0" borderId="52" xfId="0" applyFont="1" applyBorder="1" applyAlignment="1">
      <alignment vertical="center"/>
    </xf>
    <xf numFmtId="43" fontId="20" fillId="0" borderId="0" xfId="0" applyNumberFormat="1" applyFont="1" applyAlignment="1">
      <alignment horizontal="left" vertical="center" readingOrder="1"/>
    </xf>
    <xf numFmtId="43" fontId="20" fillId="0" borderId="0" xfId="0" applyNumberFormat="1" applyFont="1" applyAlignment="1">
      <alignment vertical="center" readingOrder="1"/>
    </xf>
    <xf numFmtId="10" fontId="0" fillId="0" borderId="0" xfId="0" applyNumberFormat="1" applyAlignment="1">
      <alignment vertical="center"/>
    </xf>
    <xf numFmtId="44" fontId="2" fillId="2" borderId="10" xfId="0" applyNumberFormat="1" applyFont="1" applyFill="1" applyBorder="1" applyAlignment="1">
      <alignment horizontal="left" vertical="center" indent="2"/>
    </xf>
    <xf numFmtId="44" fontId="14" fillId="2" borderId="37" xfId="0" applyNumberFormat="1" applyFont="1" applyFill="1" applyBorder="1" applyAlignment="1">
      <alignment vertical="center" readingOrder="1"/>
    </xf>
    <xf numFmtId="44" fontId="14" fillId="2" borderId="10" xfId="0" applyNumberFormat="1" applyFont="1" applyFill="1" applyBorder="1" applyAlignment="1">
      <alignment vertical="center" readingOrder="1"/>
    </xf>
    <xf numFmtId="44" fontId="1" fillId="2" borderId="29" xfId="0" applyNumberFormat="1" applyFont="1" applyFill="1" applyBorder="1" applyAlignment="1">
      <alignment vertical="center" readingOrder="1"/>
    </xf>
    <xf numFmtId="44" fontId="1" fillId="2" borderId="21" xfId="0" applyNumberFormat="1" applyFont="1" applyFill="1" applyBorder="1" applyAlignment="1">
      <alignment vertical="center" readingOrder="1"/>
    </xf>
    <xf numFmtId="44" fontId="1" fillId="4" borderId="33" xfId="0" applyNumberFormat="1" applyFont="1" applyFill="1" applyBorder="1" applyAlignment="1">
      <alignment vertical="center" readingOrder="1"/>
    </xf>
    <xf numFmtId="44" fontId="2" fillId="4" borderId="37" xfId="0" applyNumberFormat="1" applyFont="1" applyFill="1" applyBorder="1" applyAlignment="1">
      <alignment horizontal="left" vertical="center" indent="2"/>
    </xf>
    <xf numFmtId="44" fontId="14" fillId="4" borderId="37" xfId="0" applyNumberFormat="1" applyFont="1" applyFill="1" applyBorder="1" applyAlignment="1">
      <alignment vertical="center" readingOrder="1"/>
    </xf>
    <xf numFmtId="44" fontId="0" fillId="2" borderId="46" xfId="0" applyNumberFormat="1" applyFill="1" applyBorder="1" applyAlignment="1">
      <alignment horizontal="left" vertical="center" indent="1"/>
    </xf>
    <xf numFmtId="44" fontId="0" fillId="2" borderId="30" xfId="0" applyNumberFormat="1" applyFill="1" applyBorder="1" applyAlignment="1">
      <alignment vertical="center"/>
    </xf>
    <xf numFmtId="44" fontId="0" fillId="2" borderId="19" xfId="0" applyNumberFormat="1" applyFill="1" applyBorder="1" applyAlignment="1">
      <alignment vertical="center"/>
    </xf>
    <xf numFmtId="44" fontId="0" fillId="2" borderId="39" xfId="0" applyNumberFormat="1" applyFill="1" applyBorder="1" applyAlignment="1">
      <alignment vertical="center"/>
    </xf>
    <xf numFmtId="44" fontId="14" fillId="2" borderId="46" xfId="0" applyNumberFormat="1" applyFont="1" applyFill="1" applyBorder="1" applyAlignment="1">
      <alignment vertical="center" readingOrder="1"/>
    </xf>
    <xf numFmtId="44" fontId="0" fillId="2" borderId="47" xfId="0" applyNumberFormat="1" applyFill="1" applyBorder="1" applyAlignment="1">
      <alignment horizontal="left" vertical="center" indent="1"/>
    </xf>
    <xf numFmtId="44" fontId="0" fillId="2" borderId="45" xfId="0" applyNumberFormat="1" applyFill="1" applyBorder="1" applyAlignment="1">
      <alignment vertical="center"/>
    </xf>
    <xf numFmtId="44" fontId="0" fillId="2" borderId="17" xfId="0" applyNumberFormat="1" applyFill="1" applyBorder="1" applyAlignment="1">
      <alignment vertical="center"/>
    </xf>
    <xf numFmtId="44" fontId="14" fillId="2" borderId="47" xfId="0" applyNumberFormat="1" applyFont="1" applyFill="1" applyBorder="1" applyAlignment="1">
      <alignment vertical="center" readingOrder="1"/>
    </xf>
    <xf numFmtId="44" fontId="2" fillId="2" borderId="10" xfId="0" applyNumberFormat="1" applyFont="1" applyFill="1" applyBorder="1" applyAlignment="1">
      <alignment horizontal="left" vertical="center" indent="1"/>
    </xf>
    <xf numFmtId="44" fontId="0" fillId="2" borderId="35" xfId="0" applyNumberFormat="1" applyFill="1" applyBorder="1" applyAlignment="1">
      <alignment horizontal="left" vertical="center" indent="2"/>
    </xf>
    <xf numFmtId="44" fontId="0" fillId="2" borderId="9" xfId="0" applyNumberFormat="1" applyFill="1" applyBorder="1" applyAlignment="1">
      <alignment vertical="center"/>
    </xf>
    <xf numFmtId="15" fontId="0" fillId="2" borderId="35" xfId="0" applyNumberFormat="1" applyFill="1" applyBorder="1" applyAlignment="1">
      <alignment horizontal="left" vertical="center" indent="2"/>
    </xf>
    <xf numFmtId="10" fontId="0" fillId="2" borderId="9" xfId="0" applyNumberFormat="1" applyFill="1" applyBorder="1" applyAlignment="1">
      <alignment vertical="center"/>
    </xf>
    <xf numFmtId="44" fontId="0" fillId="2" borderId="36" xfId="0" applyNumberFormat="1" applyFill="1" applyBorder="1" applyAlignment="1">
      <alignment horizontal="left" vertical="center" indent="2"/>
    </xf>
    <xf numFmtId="44" fontId="0" fillId="2" borderId="24" xfId="0" applyNumberFormat="1" applyFill="1" applyBorder="1" applyAlignment="1">
      <alignment vertical="center"/>
    </xf>
    <xf numFmtId="44" fontId="2" fillId="2" borderId="12" xfId="0" applyNumberFormat="1" applyFont="1" applyFill="1" applyBorder="1" applyAlignment="1">
      <alignment vertical="center"/>
    </xf>
    <xf numFmtId="44" fontId="2" fillId="4" borderId="56" xfId="0" applyNumberFormat="1" applyFont="1" applyFill="1" applyBorder="1" applyAlignment="1">
      <alignment horizontal="left" vertical="center" indent="4"/>
    </xf>
    <xf numFmtId="44" fontId="2" fillId="4" borderId="25" xfId="0" applyNumberFormat="1" applyFont="1" applyFill="1" applyBorder="1" applyAlignment="1">
      <alignment vertical="center"/>
    </xf>
    <xf numFmtId="17" fontId="14" fillId="5" borderId="46" xfId="0" applyNumberFormat="1" applyFont="1" applyFill="1" applyBorder="1" applyAlignment="1">
      <alignment horizontal="left" vertical="center" indent="1" readingOrder="1"/>
    </xf>
    <xf numFmtId="0" fontId="2" fillId="5" borderId="54" xfId="0" applyFont="1" applyFill="1" applyBorder="1" applyAlignment="1">
      <alignment horizontal="center" vertical="center"/>
    </xf>
    <xf numFmtId="44" fontId="2" fillId="2" borderId="29" xfId="0" applyNumberFormat="1" applyFont="1" applyFill="1" applyBorder="1" applyAlignment="1">
      <alignment vertical="center"/>
    </xf>
    <xf numFmtId="44" fontId="2" fillId="2" borderId="21" xfId="0" applyNumberFormat="1" applyFont="1" applyFill="1" applyBorder="1" applyAlignment="1">
      <alignment vertical="center"/>
    </xf>
    <xf numFmtId="44" fontId="2" fillId="2" borderId="38" xfId="0" applyNumberFormat="1" applyFont="1" applyFill="1" applyBorder="1" applyAlignment="1">
      <alignment vertical="center"/>
    </xf>
    <xf numFmtId="15" fontId="0" fillId="2" borderId="35" xfId="0" applyNumberFormat="1" applyFill="1" applyBorder="1" applyAlignment="1">
      <alignment horizontal="left" vertical="center" indent="3"/>
    </xf>
    <xf numFmtId="165" fontId="0" fillId="2" borderId="31" xfId="0" applyNumberFormat="1" applyFill="1" applyBorder="1" applyAlignment="1">
      <alignment vertical="center"/>
    </xf>
    <xf numFmtId="165" fontId="0" fillId="2" borderId="9" xfId="0" applyNumberFormat="1" applyFill="1" applyBorder="1" applyAlignment="1">
      <alignment vertical="center"/>
    </xf>
    <xf numFmtId="165" fontId="0" fillId="2" borderId="40" xfId="0" applyNumberFormat="1" applyFill="1" applyBorder="1" applyAlignment="1">
      <alignment vertical="center"/>
    </xf>
    <xf numFmtId="17" fontId="21" fillId="2" borderId="31" xfId="0" applyNumberFormat="1" applyFont="1" applyFill="1" applyBorder="1" applyAlignment="1">
      <alignment horizontal="center" vertical="center" readingOrder="1"/>
    </xf>
    <xf numFmtId="15" fontId="2" fillId="2" borderId="36" xfId="0" applyNumberFormat="1" applyFont="1" applyFill="1" applyBorder="1" applyAlignment="1">
      <alignment horizontal="left" vertical="center" indent="2"/>
    </xf>
    <xf numFmtId="0" fontId="0" fillId="2" borderId="32" xfId="0" applyFill="1" applyBorder="1" applyAlignment="1">
      <alignment vertical="center"/>
    </xf>
    <xf numFmtId="0" fontId="0" fillId="2" borderId="24" xfId="0" applyFill="1" applyBorder="1" applyAlignment="1">
      <alignment vertical="center"/>
    </xf>
    <xf numFmtId="0" fontId="0" fillId="2" borderId="41" xfId="0" applyFill="1" applyBorder="1" applyAlignment="1">
      <alignment vertical="center"/>
    </xf>
    <xf numFmtId="44" fontId="2" fillId="2" borderId="10" xfId="0" applyNumberFormat="1" applyFont="1" applyFill="1" applyBorder="1" applyAlignment="1">
      <alignment horizontal="left" vertical="center" indent="3"/>
    </xf>
    <xf numFmtId="15" fontId="2" fillId="2" borderId="10" xfId="0" applyNumberFormat="1" applyFont="1" applyFill="1" applyBorder="1" applyAlignment="1">
      <alignment horizontal="left" vertical="center" indent="1"/>
    </xf>
    <xf numFmtId="15" fontId="2" fillId="2" borderId="34" xfId="0" applyNumberFormat="1" applyFont="1" applyFill="1" applyBorder="1" applyAlignment="1">
      <alignment horizontal="left" vertical="center" indent="2"/>
    </xf>
    <xf numFmtId="17" fontId="0" fillId="2" borderId="30" xfId="0" applyNumberFormat="1" applyFill="1" applyBorder="1" applyAlignment="1">
      <alignment horizontal="center" vertical="center"/>
    </xf>
    <xf numFmtId="15" fontId="0" fillId="2" borderId="35" xfId="0" applyNumberFormat="1" applyFill="1" applyBorder="1" applyAlignment="1">
      <alignment horizontal="left" vertical="center" indent="1"/>
    </xf>
    <xf numFmtId="10" fontId="8" fillId="2" borderId="31" xfId="1" applyNumberFormat="1" applyFont="1" applyFill="1" applyBorder="1" applyAlignment="1">
      <alignment vertical="center"/>
    </xf>
    <xf numFmtId="10" fontId="8" fillId="2" borderId="9" xfId="1" applyNumberFormat="1" applyFont="1" applyFill="1" applyBorder="1" applyAlignment="1">
      <alignment vertical="center"/>
    </xf>
    <xf numFmtId="10" fontId="8" fillId="2" borderId="40" xfId="1" applyNumberFormat="1" applyFont="1" applyFill="1" applyBorder="1" applyAlignment="1">
      <alignment vertical="center"/>
    </xf>
    <xf numFmtId="44" fontId="2" fillId="2" borderId="36" xfId="0" applyNumberFormat="1" applyFont="1" applyFill="1" applyBorder="1" applyAlignment="1">
      <alignment horizontal="left" vertical="center" indent="2"/>
    </xf>
    <xf numFmtId="44" fontId="2" fillId="2" borderId="32" xfId="0" applyNumberFormat="1" applyFont="1" applyFill="1" applyBorder="1" applyAlignment="1">
      <alignment vertical="center"/>
    </xf>
    <xf numFmtId="44" fontId="2" fillId="2" borderId="24" xfId="0" applyNumberFormat="1" applyFont="1" applyFill="1" applyBorder="1" applyAlignment="1">
      <alignment vertical="center"/>
    </xf>
    <xf numFmtId="44" fontId="2" fillId="2" borderId="41" xfId="0" applyNumberFormat="1" applyFont="1" applyFill="1" applyBorder="1" applyAlignment="1">
      <alignment vertical="center"/>
    </xf>
    <xf numFmtId="44" fontId="2" fillId="2" borderId="10" xfId="0" applyNumberFormat="1" applyFont="1" applyFill="1" applyBorder="1" applyAlignment="1">
      <alignment horizontal="left" vertical="center" indent="4"/>
    </xf>
    <xf numFmtId="44" fontId="2" fillId="2" borderId="34" xfId="2" applyFont="1" applyFill="1" applyBorder="1" applyAlignment="1">
      <alignment horizontal="left" vertical="center" indent="2"/>
    </xf>
    <xf numFmtId="44" fontId="1" fillId="2" borderId="30" xfId="2" applyFont="1" applyFill="1" applyBorder="1" applyAlignment="1">
      <alignment vertical="center" readingOrder="1"/>
    </xf>
    <xf numFmtId="44" fontId="8" fillId="2" borderId="35" xfId="2" applyFont="1" applyFill="1" applyBorder="1" applyAlignment="1">
      <alignment horizontal="left" vertical="center" indent="2"/>
    </xf>
    <xf numFmtId="44" fontId="21" fillId="2" borderId="31" xfId="2" applyFont="1" applyFill="1" applyBorder="1" applyAlignment="1">
      <alignment vertical="center" readingOrder="1"/>
    </xf>
    <xf numFmtId="44" fontId="21" fillId="2" borderId="9" xfId="2" applyFont="1" applyFill="1" applyBorder="1" applyAlignment="1">
      <alignment vertical="center" readingOrder="1"/>
    </xf>
    <xf numFmtId="44" fontId="21" fillId="2" borderId="40" xfId="2" applyFont="1" applyFill="1" applyBorder="1" applyAlignment="1">
      <alignment vertical="center" readingOrder="1"/>
    </xf>
    <xf numFmtId="44" fontId="8" fillId="2" borderId="36" xfId="2" applyFont="1" applyFill="1" applyBorder="1" applyAlignment="1">
      <alignment horizontal="left" vertical="center" indent="2"/>
    </xf>
    <xf numFmtId="44" fontId="21" fillId="2" borderId="32" xfId="2" applyFont="1" applyFill="1" applyBorder="1" applyAlignment="1">
      <alignment vertical="center" readingOrder="1"/>
    </xf>
    <xf numFmtId="44" fontId="21" fillId="2" borderId="24" xfId="2" applyFont="1" applyFill="1" applyBorder="1" applyAlignment="1">
      <alignment vertical="center" readingOrder="1"/>
    </xf>
    <xf numFmtId="44" fontId="21" fillId="2" borderId="41" xfId="2" applyFont="1" applyFill="1" applyBorder="1" applyAlignment="1">
      <alignment vertical="center" readingOrder="1"/>
    </xf>
    <xf numFmtId="43" fontId="14" fillId="2" borderId="36" xfId="0" applyNumberFormat="1" applyFont="1" applyFill="1" applyBorder="1" applyAlignment="1">
      <alignment vertical="center" readingOrder="1"/>
    </xf>
    <xf numFmtId="43" fontId="14" fillId="2" borderId="10" xfId="0" applyNumberFormat="1" applyFont="1" applyFill="1" applyBorder="1" applyAlignment="1">
      <alignment vertical="center" readingOrder="1"/>
    </xf>
    <xf numFmtId="43" fontId="14" fillId="2" borderId="34" xfId="0" applyNumberFormat="1" applyFont="1" applyFill="1" applyBorder="1" applyAlignment="1">
      <alignment vertical="center" readingOrder="1"/>
    </xf>
    <xf numFmtId="43" fontId="14" fillId="2" borderId="35" xfId="0" applyNumberFormat="1" applyFont="1" applyFill="1" applyBorder="1" applyAlignment="1">
      <alignment vertical="center" readingOrder="1"/>
    </xf>
    <xf numFmtId="17" fontId="0" fillId="0" borderId="31" xfId="0" applyNumberFormat="1" applyBorder="1" applyAlignment="1">
      <alignment horizontal="center" vertical="center"/>
    </xf>
    <xf numFmtId="17" fontId="0" fillId="0" borderId="9" xfId="0" applyNumberFormat="1" applyBorder="1" applyAlignment="1">
      <alignment horizontal="center" vertical="center"/>
    </xf>
    <xf numFmtId="17" fontId="0" fillId="0" borderId="40" xfId="0" applyNumberFormat="1" applyBorder="1" applyAlignment="1">
      <alignment horizontal="center" vertical="center"/>
    </xf>
    <xf numFmtId="17" fontId="21" fillId="0" borderId="30" xfId="0" applyNumberFormat="1" applyFont="1" applyBorder="1" applyAlignment="1">
      <alignment horizontal="center" vertical="center" readingOrder="1"/>
    </xf>
    <xf numFmtId="17" fontId="21" fillId="0" borderId="19" xfId="0" applyNumberFormat="1" applyFont="1" applyBorder="1" applyAlignment="1">
      <alignment horizontal="center" vertical="center" readingOrder="1"/>
    </xf>
    <xf numFmtId="17" fontId="21" fillId="0" borderId="39" xfId="0" applyNumberFormat="1" applyFont="1" applyBorder="1" applyAlignment="1">
      <alignment horizontal="center" vertical="center" readingOrder="1"/>
    </xf>
    <xf numFmtId="15" fontId="0" fillId="2" borderId="34" xfId="0" applyNumberFormat="1" applyFill="1" applyBorder="1" applyAlignment="1">
      <alignment horizontal="left" vertical="center" indent="2"/>
    </xf>
    <xf numFmtId="15" fontId="2" fillId="2" borderId="35" xfId="0" applyNumberFormat="1" applyFont="1" applyFill="1" applyBorder="1" applyAlignment="1">
      <alignment horizontal="left" vertical="center" indent="2"/>
    </xf>
    <xf numFmtId="44" fontId="0" fillId="2" borderId="11" xfId="0" applyNumberFormat="1" applyFill="1" applyBorder="1" applyAlignment="1">
      <alignment vertical="center"/>
    </xf>
    <xf numFmtId="44" fontId="0" fillId="2" borderId="12" xfId="0" applyNumberFormat="1" applyFill="1" applyBorder="1" applyAlignment="1">
      <alignment vertical="center"/>
    </xf>
    <xf numFmtId="44" fontId="0" fillId="2" borderId="13" xfId="0" applyNumberFormat="1" applyFill="1" applyBorder="1" applyAlignment="1">
      <alignment vertical="center"/>
    </xf>
    <xf numFmtId="44" fontId="2" fillId="2" borderId="58" xfId="0" applyNumberFormat="1" applyFont="1" applyFill="1" applyBorder="1" applyAlignment="1">
      <alignment vertical="center"/>
    </xf>
    <xf numFmtId="44" fontId="0" fillId="2" borderId="14" xfId="0" applyNumberFormat="1" applyFill="1" applyBorder="1" applyAlignment="1">
      <alignment vertical="center"/>
    </xf>
    <xf numFmtId="44" fontId="0" fillId="2" borderId="15" xfId="0" applyNumberFormat="1" applyFill="1" applyBorder="1" applyAlignment="1">
      <alignment vertical="center"/>
    </xf>
    <xf numFmtId="44" fontId="2" fillId="2" borderId="53" xfId="0" applyNumberFormat="1" applyFont="1" applyFill="1" applyBorder="1" applyAlignment="1">
      <alignment vertical="center"/>
    </xf>
    <xf numFmtId="44" fontId="0" fillId="2" borderId="16" xfId="0" applyNumberFormat="1" applyFill="1" applyBorder="1" applyAlignment="1">
      <alignment vertical="center"/>
    </xf>
    <xf numFmtId="44" fontId="0" fillId="2" borderId="18" xfId="0" applyNumberFormat="1" applyFill="1" applyBorder="1" applyAlignment="1">
      <alignment vertical="center"/>
    </xf>
    <xf numFmtId="44" fontId="2" fillId="2" borderId="59" xfId="0" applyNumberFormat="1" applyFont="1" applyFill="1" applyBorder="1" applyAlignment="1">
      <alignment vertical="center"/>
    </xf>
    <xf numFmtId="0" fontId="9" fillId="0" borderId="0" xfId="0" applyFont="1" applyAlignment="1">
      <alignment horizontal="left"/>
    </xf>
    <xf numFmtId="14" fontId="11" fillId="0" borderId="0" xfId="0" applyNumberFormat="1" applyFont="1"/>
    <xf numFmtId="14" fontId="12" fillId="0" borderId="0" xfId="0" applyNumberFormat="1" applyFont="1"/>
    <xf numFmtId="14" fontId="13" fillId="0" borderId="0" xfId="0" applyNumberFormat="1" applyFont="1"/>
    <xf numFmtId="14" fontId="13" fillId="0" borderId="9" xfId="0" applyNumberFormat="1" applyFont="1" applyBorder="1" applyAlignment="1">
      <alignment horizontal="right" vertical="center"/>
    </xf>
    <xf numFmtId="164" fontId="12" fillId="0" borderId="9" xfId="0" applyNumberFormat="1" applyFont="1" applyBorder="1" applyAlignment="1">
      <alignment horizontal="right" vertical="center"/>
    </xf>
    <xf numFmtId="14" fontId="0" fillId="0" borderId="0" xfId="0" applyNumberFormat="1"/>
    <xf numFmtId="0" fontId="17" fillId="0" borderId="0" xfId="0" applyFont="1"/>
    <xf numFmtId="0" fontId="3" fillId="0" borderId="0" xfId="0" applyFont="1"/>
    <xf numFmtId="0" fontId="16" fillId="0" borderId="0" xfId="0" applyFont="1"/>
    <xf numFmtId="0" fontId="18" fillId="0" borderId="0" xfId="0" applyFont="1"/>
    <xf numFmtId="14" fontId="13" fillId="0" borderId="9" xfId="0" applyNumberFormat="1" applyFont="1" applyBorder="1" applyAlignment="1">
      <alignment horizontal="center" vertical="center"/>
    </xf>
    <xf numFmtId="10" fontId="12" fillId="0" borderId="9" xfId="1" applyNumberFormat="1" applyFont="1" applyFill="1" applyBorder="1" applyAlignment="1">
      <alignment horizontal="center" vertical="center"/>
    </xf>
    <xf numFmtId="14" fontId="13" fillId="7" borderId="9" xfId="0" applyNumberFormat="1" applyFont="1" applyFill="1" applyBorder="1" applyAlignment="1">
      <alignment horizontal="center" vertical="center" wrapText="1"/>
    </xf>
    <xf numFmtId="0" fontId="13" fillId="7" borderId="9" xfId="0" applyFont="1" applyFill="1" applyBorder="1" applyAlignment="1">
      <alignment horizontal="center" vertical="top" wrapText="1"/>
    </xf>
    <xf numFmtId="0" fontId="13" fillId="7" borderId="9" xfId="0" applyFont="1" applyFill="1" applyBorder="1" applyAlignment="1">
      <alignment horizontal="center" vertical="center" wrapText="1"/>
    </xf>
    <xf numFmtId="14" fontId="13" fillId="3" borderId="9" xfId="0" applyNumberFormat="1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left" indent="1"/>
    </xf>
    <xf numFmtId="0" fontId="2" fillId="5" borderId="9" xfId="0" applyFont="1" applyFill="1" applyBorder="1"/>
    <xf numFmtId="17" fontId="14" fillId="5" borderId="9" xfId="0" applyNumberFormat="1" applyFont="1" applyFill="1" applyBorder="1" applyAlignment="1">
      <alignment horizontal="center" vertical="center" readingOrder="1"/>
    </xf>
    <xf numFmtId="10" fontId="2" fillId="4" borderId="9" xfId="1" applyNumberFormat="1" applyFont="1" applyFill="1" applyBorder="1" applyAlignment="1">
      <alignment horizontal="left" indent="2"/>
    </xf>
    <xf numFmtId="10" fontId="2" fillId="4" borderId="9" xfId="1" applyNumberFormat="1" applyFont="1" applyFill="1" applyBorder="1"/>
    <xf numFmtId="44" fontId="14" fillId="2" borderId="35" xfId="0" applyNumberFormat="1" applyFont="1" applyFill="1" applyBorder="1" applyAlignment="1">
      <alignment vertical="center" readingOrder="1"/>
    </xf>
    <xf numFmtId="44" fontId="1" fillId="4" borderId="20" xfId="0" applyNumberFormat="1" applyFont="1" applyFill="1" applyBorder="1" applyAlignment="1">
      <alignment vertical="center" readingOrder="1"/>
    </xf>
    <xf numFmtId="44" fontId="21" fillId="0" borderId="12" xfId="0" applyNumberFormat="1" applyFont="1" applyBorder="1" applyAlignment="1">
      <alignment vertical="center" readingOrder="1"/>
    </xf>
    <xf numFmtId="17" fontId="21" fillId="2" borderId="43" xfId="0" applyNumberFormat="1" applyFont="1" applyFill="1" applyBorder="1" applyAlignment="1">
      <alignment horizontal="left" vertical="center" indent="1" readingOrder="1"/>
    </xf>
    <xf numFmtId="17" fontId="21" fillId="2" borderId="28" xfId="0" applyNumberFormat="1" applyFont="1" applyFill="1" applyBorder="1" applyAlignment="1">
      <alignment horizontal="left" vertical="center" indent="1" readingOrder="1"/>
    </xf>
    <xf numFmtId="44" fontId="21" fillId="0" borderId="11" xfId="0" applyNumberFormat="1" applyFont="1" applyBorder="1" applyAlignment="1">
      <alignment vertical="center" readingOrder="1"/>
    </xf>
    <xf numFmtId="44" fontId="0" fillId="8" borderId="16" xfId="0" applyNumberFormat="1" applyFill="1" applyBorder="1" applyAlignment="1">
      <alignment horizontal="center" vertical="center"/>
    </xf>
    <xf numFmtId="44" fontId="0" fillId="8" borderId="17" xfId="0" applyNumberFormat="1" applyFill="1" applyBorder="1" applyAlignment="1">
      <alignment horizontal="center" vertical="center"/>
    </xf>
    <xf numFmtId="44" fontId="2" fillId="2" borderId="54" xfId="0" applyNumberFormat="1" applyFont="1" applyFill="1" applyBorder="1" applyAlignment="1">
      <alignment horizontal="left" vertical="center" indent="1"/>
    </xf>
    <xf numFmtId="44" fontId="0" fillId="2" borderId="34" xfId="0" applyNumberFormat="1" applyFill="1" applyBorder="1" applyAlignment="1">
      <alignment horizontal="left" vertical="center" indent="2"/>
    </xf>
    <xf numFmtId="44" fontId="0" fillId="0" borderId="11" xfId="0" applyNumberFormat="1" applyBorder="1" applyAlignment="1">
      <alignment vertical="center"/>
    </xf>
    <xf numFmtId="44" fontId="0" fillId="0" borderId="44" xfId="0" applyNumberFormat="1" applyBorder="1" applyAlignment="1">
      <alignment vertical="center"/>
    </xf>
    <xf numFmtId="44" fontId="1" fillId="2" borderId="20" xfId="0" applyNumberFormat="1" applyFont="1" applyFill="1" applyBorder="1" applyAlignment="1">
      <alignment vertical="center" readingOrder="1"/>
    </xf>
    <xf numFmtId="44" fontId="0" fillId="2" borderId="52" xfId="0" applyNumberFormat="1" applyFill="1" applyBorder="1" applyAlignment="1">
      <alignment vertical="center"/>
    </xf>
    <xf numFmtId="44" fontId="1" fillId="2" borderId="49" xfId="0" applyNumberFormat="1" applyFont="1" applyFill="1" applyBorder="1" applyAlignment="1">
      <alignment vertical="center" readingOrder="1"/>
    </xf>
    <xf numFmtId="44" fontId="0" fillId="0" borderId="61" xfId="0" applyNumberFormat="1" applyBorder="1" applyAlignment="1">
      <alignment vertical="center"/>
    </xf>
    <xf numFmtId="44" fontId="0" fillId="2" borderId="40" xfId="0" applyNumberFormat="1" applyFill="1" applyBorder="1" applyAlignment="1">
      <alignment vertical="center"/>
    </xf>
    <xf numFmtId="10" fontId="0" fillId="2" borderId="40" xfId="0" applyNumberFormat="1" applyFill="1" applyBorder="1" applyAlignment="1">
      <alignment vertical="center"/>
    </xf>
    <xf numFmtId="44" fontId="0" fillId="2" borderId="41" xfId="0" applyNumberFormat="1" applyFill="1" applyBorder="1" applyAlignment="1">
      <alignment vertical="center"/>
    </xf>
    <xf numFmtId="44" fontId="2" fillId="2" borderId="26" xfId="0" applyNumberFormat="1" applyFont="1" applyFill="1" applyBorder="1" applyAlignment="1">
      <alignment horizontal="left" vertical="center" indent="1"/>
    </xf>
    <xf numFmtId="44" fontId="0" fillId="0" borderId="62" xfId="0" applyNumberFormat="1" applyBorder="1" applyAlignment="1">
      <alignment vertical="center"/>
    </xf>
    <xf numFmtId="44" fontId="0" fillId="0" borderId="57" xfId="0" applyNumberFormat="1" applyBorder="1" applyAlignment="1">
      <alignment vertical="center"/>
    </xf>
    <xf numFmtId="44" fontId="1" fillId="2" borderId="22" xfId="0" applyNumberFormat="1" applyFont="1" applyFill="1" applyBorder="1" applyAlignment="1">
      <alignment vertical="center" readingOrder="1"/>
    </xf>
    <xf numFmtId="0" fontId="26" fillId="0" borderId="0" xfId="0" applyFont="1" applyAlignment="1">
      <alignment vertical="center"/>
    </xf>
    <xf numFmtId="0" fontId="27" fillId="0" borderId="7" xfId="0" applyFont="1" applyBorder="1" applyAlignment="1">
      <alignment horizontal="left" vertical="center" wrapText="1" indent="1"/>
    </xf>
    <xf numFmtId="0" fontId="27" fillId="0" borderId="7" xfId="0" applyFont="1" applyBorder="1" applyAlignment="1">
      <alignment horizontal="left" vertical="center" wrapText="1"/>
    </xf>
    <xf numFmtId="0" fontId="27" fillId="0" borderId="8" xfId="0" applyFont="1" applyBorder="1" applyAlignment="1">
      <alignment horizontal="center" vertical="center" wrapText="1"/>
    </xf>
    <xf numFmtId="0" fontId="27" fillId="0" borderId="0" xfId="0" applyFont="1" applyAlignment="1">
      <alignment horizontal="right" vertical="center" wrapText="1"/>
    </xf>
    <xf numFmtId="4" fontId="27" fillId="0" borderId="0" xfId="0" applyNumberFormat="1" applyFont="1" applyAlignment="1">
      <alignment horizontal="right" vertical="center" wrapText="1"/>
    </xf>
    <xf numFmtId="4" fontId="27" fillId="0" borderId="8" xfId="0" applyNumberFormat="1" applyFont="1" applyBorder="1" applyAlignment="1">
      <alignment horizontal="right" vertical="center" wrapText="1"/>
    </xf>
    <xf numFmtId="0" fontId="27" fillId="0" borderId="8" xfId="0" applyFont="1" applyBorder="1" applyAlignment="1">
      <alignment horizontal="right" vertical="center" wrapText="1"/>
    </xf>
    <xf numFmtId="0" fontId="28" fillId="0" borderId="0" xfId="0" applyFont="1" applyAlignment="1">
      <alignment vertical="center"/>
    </xf>
    <xf numFmtId="0" fontId="24" fillId="0" borderId="0" xfId="0" applyFont="1"/>
    <xf numFmtId="0" fontId="25" fillId="0" borderId="0" xfId="0" applyFont="1" applyAlignment="1">
      <alignment horizontal="left" vertical="center" wrapText="1"/>
    </xf>
    <xf numFmtId="0" fontId="27" fillId="0" borderId="0" xfId="0" applyFont="1" applyAlignment="1">
      <alignment horizontal="left" vertical="center" wrapText="1" indent="2"/>
    </xf>
    <xf numFmtId="0" fontId="27" fillId="0" borderId="0" xfId="0" applyFont="1" applyAlignment="1">
      <alignment horizontal="left" vertical="center" wrapText="1" indent="1"/>
    </xf>
    <xf numFmtId="0" fontId="27" fillId="0" borderId="0" xfId="0" applyFont="1" applyAlignment="1">
      <alignment horizontal="center" vertical="center" wrapText="1"/>
    </xf>
    <xf numFmtId="0" fontId="25" fillId="0" borderId="0" xfId="0" applyFont="1" applyAlignment="1">
      <alignment horizontal="justify" vertical="center"/>
    </xf>
    <xf numFmtId="0" fontId="27" fillId="0" borderId="7" xfId="0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 wrapText="1"/>
    </xf>
    <xf numFmtId="0" fontId="25" fillId="0" borderId="7" xfId="0" applyFont="1" applyBorder="1" applyAlignment="1">
      <alignment horizontal="left" vertical="center" wrapText="1"/>
    </xf>
    <xf numFmtId="44" fontId="2" fillId="2" borderId="11" xfId="0" applyNumberFormat="1" applyFont="1" applyFill="1" applyBorder="1" applyAlignment="1">
      <alignment vertical="center"/>
    </xf>
    <xf numFmtId="44" fontId="2" fillId="2" borderId="13" xfId="0" applyNumberFormat="1" applyFont="1" applyFill="1" applyBorder="1" applyAlignment="1">
      <alignment vertical="center"/>
    </xf>
    <xf numFmtId="44" fontId="2" fillId="0" borderId="14" xfId="0" applyNumberFormat="1" applyFont="1" applyBorder="1" applyAlignment="1">
      <alignment vertical="center"/>
    </xf>
    <xf numFmtId="44" fontId="2" fillId="0" borderId="9" xfId="0" applyNumberFormat="1" applyFont="1" applyBorder="1" applyAlignment="1">
      <alignment vertical="center"/>
    </xf>
    <xf numFmtId="44" fontId="2" fillId="0" borderId="15" xfId="0" applyNumberFormat="1" applyFont="1" applyBorder="1" applyAlignment="1">
      <alignment vertical="center"/>
    </xf>
    <xf numFmtId="44" fontId="2" fillId="2" borderId="23" xfId="0" applyNumberFormat="1" applyFont="1" applyFill="1" applyBorder="1" applyAlignment="1">
      <alignment horizontal="left" vertical="center" indent="3"/>
    </xf>
    <xf numFmtId="44" fontId="2" fillId="0" borderId="16" xfId="0" applyNumberFormat="1" applyFont="1" applyBorder="1" applyAlignment="1">
      <alignment vertical="center"/>
    </xf>
    <xf numFmtId="44" fontId="2" fillId="0" borderId="17" xfId="0" applyNumberFormat="1" applyFont="1" applyBorder="1" applyAlignment="1">
      <alignment vertical="center"/>
    </xf>
    <xf numFmtId="44" fontId="2" fillId="0" borderId="18" xfId="0" applyNumberFormat="1" applyFont="1" applyBorder="1" applyAlignment="1">
      <alignment vertical="center"/>
    </xf>
    <xf numFmtId="44" fontId="2" fillId="2" borderId="27" xfId="0" applyNumberFormat="1" applyFont="1" applyFill="1" applyBorder="1" applyAlignment="1">
      <alignment horizontal="left" vertical="center" indent="3"/>
    </xf>
    <xf numFmtId="44" fontId="2" fillId="0" borderId="63" xfId="0" applyNumberFormat="1" applyFont="1" applyBorder="1" applyAlignment="1">
      <alignment vertical="center"/>
    </xf>
    <xf numFmtId="44" fontId="2" fillId="0" borderId="19" xfId="0" applyNumberFormat="1" applyFont="1" applyBorder="1" applyAlignment="1">
      <alignment vertical="center"/>
    </xf>
    <xf numFmtId="44" fontId="2" fillId="0" borderId="64" xfId="0" applyNumberFormat="1" applyFont="1" applyBorder="1" applyAlignment="1">
      <alignment vertical="center"/>
    </xf>
    <xf numFmtId="44" fontId="2" fillId="2" borderId="20" xfId="0" applyNumberFormat="1" applyFont="1" applyFill="1" applyBorder="1" applyAlignment="1">
      <alignment vertical="center"/>
    </xf>
    <xf numFmtId="44" fontId="2" fillId="2" borderId="22" xfId="0" applyNumberFormat="1" applyFont="1" applyFill="1" applyBorder="1" applyAlignment="1">
      <alignment vertical="center"/>
    </xf>
    <xf numFmtId="44" fontId="2" fillId="2" borderId="46" xfId="0" applyNumberFormat="1" applyFont="1" applyFill="1" applyBorder="1" applyAlignment="1">
      <alignment horizontal="left" vertical="center" indent="2"/>
    </xf>
    <xf numFmtId="44" fontId="0" fillId="2" borderId="47" xfId="0" applyNumberFormat="1" applyFill="1" applyBorder="1" applyAlignment="1">
      <alignment horizontal="left" vertical="center" indent="2"/>
    </xf>
    <xf numFmtId="44" fontId="21" fillId="0" borderId="48" xfId="0" applyNumberFormat="1" applyFont="1" applyBorder="1" applyAlignment="1">
      <alignment vertical="center" readingOrder="1"/>
    </xf>
    <xf numFmtId="44" fontId="0" fillId="8" borderId="42" xfId="0" applyNumberFormat="1" applyFill="1" applyBorder="1" applyAlignment="1">
      <alignment horizontal="center" vertical="center"/>
    </xf>
    <xf numFmtId="44" fontId="2" fillId="4" borderId="26" xfId="0" applyNumberFormat="1" applyFont="1" applyFill="1" applyBorder="1" applyAlignment="1">
      <alignment horizontal="left" vertical="center" indent="2"/>
    </xf>
    <xf numFmtId="44" fontId="14" fillId="4" borderId="50" xfId="0" applyNumberFormat="1" applyFont="1" applyFill="1" applyBorder="1" applyAlignment="1">
      <alignment vertical="center" readingOrder="1"/>
    </xf>
    <xf numFmtId="44" fontId="1" fillId="2" borderId="60" xfId="0" applyNumberFormat="1" applyFont="1" applyFill="1" applyBorder="1" applyAlignment="1">
      <alignment vertical="center" readingOrder="1"/>
    </xf>
    <xf numFmtId="44" fontId="1" fillId="4" borderId="21" xfId="0" applyNumberFormat="1" applyFont="1" applyFill="1" applyBorder="1" applyAlignment="1">
      <alignment vertical="center" readingOrder="1"/>
    </xf>
    <xf numFmtId="44" fontId="1" fillId="4" borderId="22" xfId="0" applyNumberFormat="1" applyFont="1" applyFill="1" applyBorder="1" applyAlignment="1">
      <alignment vertical="center" readingOrder="1"/>
    </xf>
    <xf numFmtId="0" fontId="2" fillId="5" borderId="10" xfId="0" applyFont="1" applyFill="1" applyBorder="1" applyAlignment="1">
      <alignment horizontal="center" vertical="center"/>
    </xf>
    <xf numFmtId="17" fontId="14" fillId="5" borderId="10" xfId="0" applyNumberFormat="1" applyFont="1" applyFill="1" applyBorder="1" applyAlignment="1">
      <alignment horizontal="left" vertical="center" indent="1" readingOrder="1"/>
    </xf>
    <xf numFmtId="43" fontId="14" fillId="2" borderId="54" xfId="0" applyNumberFormat="1" applyFont="1" applyFill="1" applyBorder="1" applyAlignment="1">
      <alignment horizontal="center" vertical="center" readingOrder="1"/>
    </xf>
    <xf numFmtId="43" fontId="14" fillId="2" borderId="55" xfId="0" applyNumberFormat="1" applyFont="1" applyFill="1" applyBorder="1" applyAlignment="1">
      <alignment horizontal="center" vertical="center" readingOrder="1"/>
    </xf>
    <xf numFmtId="43" fontId="14" fillId="2" borderId="37" xfId="0" applyNumberFormat="1" applyFont="1" applyFill="1" applyBorder="1" applyAlignment="1">
      <alignment horizontal="center" vertical="center" readingOrder="1"/>
    </xf>
    <xf numFmtId="0" fontId="2" fillId="2" borderId="54" xfId="0" applyFont="1" applyFill="1" applyBorder="1" applyAlignment="1">
      <alignment horizontal="center" vertical="center"/>
    </xf>
    <xf numFmtId="0" fontId="2" fillId="2" borderId="55" xfId="0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  <xf numFmtId="0" fontId="5" fillId="6" borderId="6" xfId="0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44" fontId="14" fillId="2" borderId="55" xfId="0" applyNumberFormat="1" applyFont="1" applyFill="1" applyBorder="1" applyAlignment="1">
      <alignment horizontal="center" vertical="center" readingOrder="1"/>
    </xf>
    <xf numFmtId="44" fontId="14" fillId="2" borderId="37" xfId="0" applyNumberFormat="1" applyFont="1" applyFill="1" applyBorder="1" applyAlignment="1">
      <alignment horizontal="center" vertical="center" readingOrder="1"/>
    </xf>
    <xf numFmtId="0" fontId="25" fillId="0" borderId="0" xfId="0" applyFont="1" applyAlignment="1">
      <alignment horizontal="justify" vertical="center"/>
    </xf>
    <xf numFmtId="44" fontId="0" fillId="2" borderId="46" xfId="0" applyNumberFormat="1" applyFont="1" applyFill="1" applyBorder="1" applyAlignment="1">
      <alignment horizontal="left" vertical="center" indent="1"/>
    </xf>
    <xf numFmtId="44" fontId="21" fillId="0" borderId="30" xfId="0" applyNumberFormat="1" applyFont="1" applyBorder="1" applyAlignment="1">
      <alignment vertical="center" readingOrder="1"/>
    </xf>
    <xf numFmtId="44" fontId="0" fillId="0" borderId="0" xfId="0" applyNumberFormat="1" applyFont="1" applyAlignment="1">
      <alignment vertical="center"/>
    </xf>
    <xf numFmtId="44" fontId="0" fillId="2" borderId="35" xfId="0" applyNumberFormat="1" applyFont="1" applyFill="1" applyBorder="1" applyAlignment="1">
      <alignment horizontal="left" vertical="center" indent="1"/>
    </xf>
    <xf numFmtId="44" fontId="21" fillId="0" borderId="31" xfId="0" applyNumberFormat="1" applyFont="1" applyBorder="1" applyAlignment="1">
      <alignment vertical="center" readingOrder="1"/>
    </xf>
    <xf numFmtId="44" fontId="0" fillId="2" borderId="36" xfId="0" applyNumberFormat="1" applyFont="1" applyFill="1" applyBorder="1" applyAlignment="1">
      <alignment horizontal="left" vertical="center" indent="1"/>
    </xf>
    <xf numFmtId="44" fontId="21" fillId="0" borderId="32" xfId="0" applyNumberFormat="1" applyFont="1" applyBorder="1" applyAlignment="1">
      <alignment vertical="center" readingOrder="1"/>
    </xf>
    <xf numFmtId="43" fontId="22" fillId="9" borderId="26" xfId="0" applyNumberFormat="1" applyFont="1" applyFill="1" applyBorder="1" applyAlignment="1">
      <alignment horizontal="center" vertical="center" readingOrder="1"/>
    </xf>
    <xf numFmtId="43" fontId="22" fillId="9" borderId="49" xfId="0" applyNumberFormat="1" applyFont="1" applyFill="1" applyBorder="1" applyAlignment="1">
      <alignment horizontal="center" vertical="center" readingOrder="1"/>
    </xf>
    <xf numFmtId="43" fontId="22" fillId="9" borderId="50" xfId="0" applyNumberFormat="1" applyFont="1" applyFill="1" applyBorder="1" applyAlignment="1">
      <alignment horizontal="center" vertical="center" readingOrder="1"/>
    </xf>
    <xf numFmtId="17" fontId="1" fillId="5" borderId="20" xfId="0" applyNumberFormat="1" applyFont="1" applyFill="1" applyBorder="1" applyAlignment="1">
      <alignment horizontal="center" vertical="center" readingOrder="1"/>
    </xf>
    <xf numFmtId="17" fontId="1" fillId="5" borderId="21" xfId="0" applyNumberFormat="1" applyFont="1" applyFill="1" applyBorder="1" applyAlignment="1">
      <alignment horizontal="center" vertical="center" readingOrder="1"/>
    </xf>
    <xf numFmtId="17" fontId="1" fillId="5" borderId="22" xfId="0" applyNumberFormat="1" applyFont="1" applyFill="1" applyBorder="1" applyAlignment="1">
      <alignment horizontal="center" vertical="center" readingOrder="1"/>
    </xf>
    <xf numFmtId="0" fontId="0" fillId="2" borderId="46" xfId="0" applyFill="1" applyBorder="1" applyAlignment="1">
      <alignment horizontal="left" vertical="center" indent="1"/>
    </xf>
    <xf numFmtId="0" fontId="0" fillId="2" borderId="35" xfId="0" applyFill="1" applyBorder="1" applyAlignment="1">
      <alignment horizontal="left" vertical="center" indent="1"/>
    </xf>
    <xf numFmtId="0" fontId="0" fillId="2" borderId="47" xfId="0" applyFill="1" applyBorder="1" applyAlignment="1">
      <alignment horizontal="left" vertical="center" indent="1"/>
    </xf>
    <xf numFmtId="44" fontId="2" fillId="4" borderId="10" xfId="2" applyFont="1" applyFill="1" applyBorder="1" applyAlignment="1">
      <alignment horizontal="left" vertical="center" indent="3"/>
    </xf>
    <xf numFmtId="44" fontId="1" fillId="4" borderId="29" xfId="2" applyFont="1" applyFill="1" applyBorder="1" applyAlignment="1">
      <alignment vertical="center" readingOrder="1"/>
    </xf>
    <xf numFmtId="44" fontId="1" fillId="4" borderId="21" xfId="2" applyFont="1" applyFill="1" applyBorder="1" applyAlignment="1">
      <alignment vertical="center" readingOrder="1"/>
    </xf>
    <xf numFmtId="44" fontId="1" fillId="4" borderId="38" xfId="2" applyFont="1" applyFill="1" applyBorder="1" applyAlignment="1">
      <alignment vertical="center" readingOrder="1"/>
    </xf>
    <xf numFmtId="43" fontId="14" fillId="4" borderId="10" xfId="0" applyNumberFormat="1" applyFont="1" applyFill="1" applyBorder="1" applyAlignment="1">
      <alignment vertical="center" readingOrder="1"/>
    </xf>
    <xf numFmtId="0" fontId="2" fillId="4" borderId="26" xfId="0" applyFont="1" applyFill="1" applyBorder="1" applyAlignment="1">
      <alignment horizontal="left" vertical="center" indent="2"/>
    </xf>
    <xf numFmtId="44" fontId="2" fillId="4" borderId="20" xfId="0" applyNumberFormat="1" applyFont="1" applyFill="1" applyBorder="1" applyAlignment="1">
      <alignment vertical="center"/>
    </xf>
    <xf numFmtId="44" fontId="2" fillId="4" borderId="21" xfId="0" applyNumberFormat="1" applyFont="1" applyFill="1" applyBorder="1" applyAlignment="1">
      <alignment vertical="center"/>
    </xf>
    <xf numFmtId="44" fontId="2" fillId="4" borderId="22" xfId="0" applyNumberFormat="1" applyFont="1" applyFill="1" applyBorder="1" applyAlignment="1">
      <alignment vertical="center"/>
    </xf>
    <xf numFmtId="44" fontId="2" fillId="4" borderId="50" xfId="0" applyNumberFormat="1" applyFont="1" applyFill="1" applyBorder="1" applyAlignment="1">
      <alignment vertical="center"/>
    </xf>
  </cellXfs>
  <cellStyles count="3">
    <cellStyle name="Moneda" xfId="2" builtinId="4"/>
    <cellStyle name="Normal" xfId="0" builtinId="0"/>
    <cellStyle name="Porcentaje" xfId="1" builtinId="5"/>
  </cellStyles>
  <dxfs count="0"/>
  <tableStyles count="0" defaultTableStyle="TableStyleMedium2" defaultPivotStyle="PivotStyleMedium9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82EF9-5FCB-47D7-9983-9C1DFD3C7F4F}">
  <dimension ref="A1:B8"/>
  <sheetViews>
    <sheetView workbookViewId="0"/>
  </sheetViews>
  <sheetFormatPr baseColWidth="10" defaultRowHeight="15"/>
  <cols>
    <col min="1" max="1" width="3.85546875" style="13" customWidth="1"/>
  </cols>
  <sheetData>
    <row r="1" spans="1:2" ht="28.5">
      <c r="A1" s="119" t="s">
        <v>54</v>
      </c>
    </row>
    <row r="3" spans="1:2">
      <c r="A3" s="13">
        <v>1</v>
      </c>
      <c r="B3" t="s">
        <v>95</v>
      </c>
    </row>
    <row r="4" spans="1:2">
      <c r="A4" s="13">
        <v>2</v>
      </c>
      <c r="B4" t="s">
        <v>96</v>
      </c>
    </row>
    <row r="5" spans="1:2">
      <c r="A5" s="13">
        <v>3</v>
      </c>
      <c r="B5" t="s">
        <v>97</v>
      </c>
    </row>
    <row r="6" spans="1:2">
      <c r="A6" s="13">
        <v>4</v>
      </c>
      <c r="B6" t="s">
        <v>57</v>
      </c>
    </row>
    <row r="7" spans="1:2">
      <c r="A7" s="13">
        <v>5</v>
      </c>
      <c r="B7" t="s">
        <v>58</v>
      </c>
    </row>
    <row r="8" spans="1:2">
      <c r="A8" s="13">
        <v>6</v>
      </c>
      <c r="B8" t="s">
        <v>59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69"/>
  <sheetViews>
    <sheetView tabSelected="1" zoomScaleNormal="100" workbookViewId="0">
      <selection activeCell="A2" sqref="A2:N2"/>
    </sheetView>
  </sheetViews>
  <sheetFormatPr baseColWidth="10" defaultColWidth="9.140625" defaultRowHeight="15"/>
  <cols>
    <col min="1" max="1" width="23.5703125" style="2" customWidth="1"/>
    <col min="2" max="13" width="12.7109375" style="1" customWidth="1"/>
    <col min="14" max="14" width="12.7109375" style="2" customWidth="1"/>
    <col min="15" max="16384" width="9.140625" style="1"/>
  </cols>
  <sheetData>
    <row r="1" spans="1:14" ht="15.75" thickBot="1"/>
    <row r="2" spans="1:14" s="6" customFormat="1" ht="33.75">
      <c r="A2" s="215" t="s">
        <v>55</v>
      </c>
      <c r="B2" s="216"/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7"/>
    </row>
    <row r="3" spans="1:14" s="7" customFormat="1" ht="27" thickBot="1">
      <c r="A3" s="218" t="s">
        <v>82</v>
      </c>
      <c r="B3" s="219"/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20"/>
    </row>
    <row r="4" spans="1:14" s="29" customFormat="1" ht="15" customHeight="1" thickBot="1">
      <c r="A4" s="18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</row>
    <row r="5" spans="1:14" ht="19.5" thickBot="1">
      <c r="A5" s="231" t="s">
        <v>38</v>
      </c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3"/>
    </row>
    <row r="6" spans="1:14" s="5" customFormat="1" ht="15.75" thickBot="1">
      <c r="A6" s="60" t="s">
        <v>46</v>
      </c>
      <c r="B6" s="234">
        <v>44927</v>
      </c>
      <c r="C6" s="235">
        <v>44958</v>
      </c>
      <c r="D6" s="235">
        <v>44986</v>
      </c>
      <c r="E6" s="235">
        <v>45017</v>
      </c>
      <c r="F6" s="235">
        <v>45047</v>
      </c>
      <c r="G6" s="235">
        <v>45078</v>
      </c>
      <c r="H6" s="235">
        <v>45108</v>
      </c>
      <c r="I6" s="235">
        <v>45139</v>
      </c>
      <c r="J6" s="235">
        <v>45170</v>
      </c>
      <c r="K6" s="235">
        <v>45200</v>
      </c>
      <c r="L6" s="235">
        <v>45231</v>
      </c>
      <c r="M6" s="236">
        <v>45261</v>
      </c>
      <c r="N6" s="61" t="s">
        <v>31</v>
      </c>
    </row>
    <row r="7" spans="1:14" s="226" customFormat="1">
      <c r="A7" s="224" t="s">
        <v>60</v>
      </c>
      <c r="B7" s="225">
        <v>100</v>
      </c>
      <c r="C7" s="225">
        <v>100</v>
      </c>
      <c r="D7" s="225">
        <v>100</v>
      </c>
      <c r="E7" s="225">
        <v>100</v>
      </c>
      <c r="F7" s="225">
        <v>100</v>
      </c>
      <c r="G7" s="225">
        <v>100</v>
      </c>
      <c r="H7" s="225">
        <v>100</v>
      </c>
      <c r="I7" s="225">
        <v>100</v>
      </c>
      <c r="J7" s="225">
        <v>100</v>
      </c>
      <c r="K7" s="225">
        <v>100</v>
      </c>
      <c r="L7" s="225">
        <v>100</v>
      </c>
      <c r="M7" s="225">
        <v>100</v>
      </c>
      <c r="N7" s="45">
        <f>SUM(B7:M7)</f>
        <v>1200</v>
      </c>
    </row>
    <row r="8" spans="1:14" s="226" customFormat="1">
      <c r="A8" s="227" t="s">
        <v>61</v>
      </c>
      <c r="B8" s="228">
        <v>5000</v>
      </c>
      <c r="C8" s="228">
        <v>1000</v>
      </c>
      <c r="D8" s="228">
        <v>1000</v>
      </c>
      <c r="E8" s="228">
        <v>1000</v>
      </c>
      <c r="F8" s="228">
        <v>1000</v>
      </c>
      <c r="G8" s="228">
        <v>1000</v>
      </c>
      <c r="H8" s="228">
        <v>1000</v>
      </c>
      <c r="I8" s="228">
        <v>1000</v>
      </c>
      <c r="J8" s="228">
        <v>1000</v>
      </c>
      <c r="K8" s="228">
        <v>1000</v>
      </c>
      <c r="L8" s="228">
        <v>1000</v>
      </c>
      <c r="M8" s="228">
        <v>1000</v>
      </c>
      <c r="N8" s="142">
        <f>SUM(B8:M8)</f>
        <v>16000</v>
      </c>
    </row>
    <row r="9" spans="1:14" s="226" customFormat="1" ht="15.75" thickBot="1">
      <c r="A9" s="229" t="s">
        <v>62</v>
      </c>
      <c r="B9" s="230">
        <v>1200</v>
      </c>
      <c r="C9" s="230">
        <v>1200</v>
      </c>
      <c r="D9" s="230">
        <v>1200</v>
      </c>
      <c r="E9" s="230">
        <v>1200</v>
      </c>
      <c r="F9" s="230">
        <v>1200</v>
      </c>
      <c r="G9" s="230">
        <v>1200</v>
      </c>
      <c r="H9" s="230">
        <v>1200</v>
      </c>
      <c r="I9" s="230">
        <v>1200</v>
      </c>
      <c r="J9" s="230">
        <v>1200</v>
      </c>
      <c r="K9" s="230">
        <v>1200</v>
      </c>
      <c r="L9" s="230">
        <v>1200</v>
      </c>
      <c r="M9" s="230">
        <v>1200</v>
      </c>
      <c r="N9" s="49">
        <f>SUM(B9:M9)</f>
        <v>14400</v>
      </c>
    </row>
    <row r="10" spans="1:14" s="17" customFormat="1" ht="15.75" thickBot="1">
      <c r="A10" s="50" t="s">
        <v>91</v>
      </c>
      <c r="B10" s="204">
        <f>SUBTOTAL(9,(B7:B9))</f>
        <v>6300</v>
      </c>
      <c r="C10" s="204">
        <f t="shared" ref="C10:M10" si="0">SUBTOTAL(9,(C7:C9))</f>
        <v>2300</v>
      </c>
      <c r="D10" s="204">
        <f t="shared" si="0"/>
        <v>2300</v>
      </c>
      <c r="E10" s="204">
        <f t="shared" si="0"/>
        <v>2300</v>
      </c>
      <c r="F10" s="204">
        <f t="shared" si="0"/>
        <v>2300</v>
      </c>
      <c r="G10" s="204">
        <f t="shared" si="0"/>
        <v>2300</v>
      </c>
      <c r="H10" s="204">
        <f t="shared" si="0"/>
        <v>2300</v>
      </c>
      <c r="I10" s="204">
        <f t="shared" si="0"/>
        <v>2300</v>
      </c>
      <c r="J10" s="204">
        <f t="shared" si="0"/>
        <v>2300</v>
      </c>
      <c r="K10" s="204">
        <f t="shared" si="0"/>
        <v>2300</v>
      </c>
      <c r="L10" s="204">
        <f t="shared" si="0"/>
        <v>2300</v>
      </c>
      <c r="M10" s="204">
        <f t="shared" si="0"/>
        <v>2300</v>
      </c>
      <c r="N10" s="49">
        <f>SUM(B10:M10)</f>
        <v>31600</v>
      </c>
    </row>
    <row r="11" spans="1:14" s="17" customFormat="1" ht="15.75" thickBot="1">
      <c r="A11" s="202" t="s">
        <v>90</v>
      </c>
      <c r="B11" s="143">
        <f>B8+B9</f>
        <v>6200</v>
      </c>
      <c r="C11" s="205">
        <f t="shared" ref="C11:M11" si="1">C8+C9</f>
        <v>2200</v>
      </c>
      <c r="D11" s="205">
        <f t="shared" si="1"/>
        <v>2200</v>
      </c>
      <c r="E11" s="205">
        <f t="shared" si="1"/>
        <v>2200</v>
      </c>
      <c r="F11" s="205">
        <f t="shared" si="1"/>
        <v>2200</v>
      </c>
      <c r="G11" s="205">
        <f t="shared" si="1"/>
        <v>2200</v>
      </c>
      <c r="H11" s="205">
        <f t="shared" si="1"/>
        <v>2200</v>
      </c>
      <c r="I11" s="205">
        <f t="shared" si="1"/>
        <v>2200</v>
      </c>
      <c r="J11" s="205">
        <f t="shared" si="1"/>
        <v>2200</v>
      </c>
      <c r="K11" s="205">
        <f t="shared" si="1"/>
        <v>2200</v>
      </c>
      <c r="L11" s="205">
        <f t="shared" si="1"/>
        <v>2200</v>
      </c>
      <c r="M11" s="206">
        <f t="shared" si="1"/>
        <v>2200</v>
      </c>
      <c r="N11" s="203">
        <f>SUM(B11:M11)</f>
        <v>30400</v>
      </c>
    </row>
    <row r="12" spans="1:14" s="4" customFormat="1" ht="15" customHeight="1" thickBot="1">
      <c r="A12" s="30"/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26"/>
    </row>
    <row r="13" spans="1:14" ht="19.5" thickBot="1">
      <c r="A13" s="231" t="s">
        <v>50</v>
      </c>
      <c r="B13" s="232"/>
      <c r="C13" s="232"/>
      <c r="D13" s="232"/>
      <c r="E13" s="232"/>
      <c r="F13" s="232"/>
      <c r="G13" s="232"/>
      <c r="H13" s="232"/>
      <c r="I13" s="232"/>
      <c r="J13" s="232"/>
      <c r="K13" s="232"/>
      <c r="L13" s="232"/>
      <c r="M13" s="232"/>
      <c r="N13" s="233"/>
    </row>
    <row r="14" spans="1:14" s="5" customFormat="1" ht="15.75" thickBot="1">
      <c r="A14" s="60" t="s">
        <v>46</v>
      </c>
      <c r="B14" s="234">
        <v>44927</v>
      </c>
      <c r="C14" s="235">
        <v>44958</v>
      </c>
      <c r="D14" s="235">
        <v>44986</v>
      </c>
      <c r="E14" s="235">
        <v>45017</v>
      </c>
      <c r="F14" s="235">
        <v>45047</v>
      </c>
      <c r="G14" s="235">
        <v>45078</v>
      </c>
      <c r="H14" s="235">
        <v>45108</v>
      </c>
      <c r="I14" s="235">
        <v>45139</v>
      </c>
      <c r="J14" s="235">
        <v>45170</v>
      </c>
      <c r="K14" s="235">
        <v>45200</v>
      </c>
      <c r="L14" s="235">
        <v>45231</v>
      </c>
      <c r="M14" s="236">
        <v>45261</v>
      </c>
      <c r="N14" s="61" t="s">
        <v>31</v>
      </c>
    </row>
    <row r="15" spans="1:14" s="20" customFormat="1">
      <c r="A15" s="145" t="s">
        <v>93</v>
      </c>
      <c r="B15" s="147">
        <v>500</v>
      </c>
      <c r="C15" s="144">
        <v>500</v>
      </c>
      <c r="D15" s="144">
        <v>500</v>
      </c>
      <c r="E15" s="144">
        <v>500</v>
      </c>
      <c r="F15" s="144">
        <v>500</v>
      </c>
      <c r="G15" s="144">
        <v>500</v>
      </c>
      <c r="H15" s="144">
        <v>500</v>
      </c>
      <c r="I15" s="144">
        <v>500</v>
      </c>
      <c r="J15" s="144">
        <v>500</v>
      </c>
      <c r="K15" s="144">
        <v>500</v>
      </c>
      <c r="L15" s="144">
        <v>500</v>
      </c>
      <c r="M15" s="200">
        <v>500</v>
      </c>
      <c r="N15" s="45">
        <f>SUM(B15:M15)</f>
        <v>6000</v>
      </c>
    </row>
    <row r="16" spans="1:14" s="20" customFormat="1" ht="15.75" thickBot="1">
      <c r="A16" s="146" t="s">
        <v>63</v>
      </c>
      <c r="B16" s="148">
        <v>600</v>
      </c>
      <c r="C16" s="149">
        <v>600</v>
      </c>
      <c r="D16" s="149">
        <v>600</v>
      </c>
      <c r="E16" s="149">
        <v>600</v>
      </c>
      <c r="F16" s="149">
        <v>600</v>
      </c>
      <c r="G16" s="149">
        <v>600</v>
      </c>
      <c r="H16" s="149">
        <v>600</v>
      </c>
      <c r="I16" s="149">
        <v>600</v>
      </c>
      <c r="J16" s="149">
        <v>600</v>
      </c>
      <c r="K16" s="149">
        <v>600</v>
      </c>
      <c r="L16" s="149">
        <v>600</v>
      </c>
      <c r="M16" s="201">
        <v>600</v>
      </c>
      <c r="N16" s="49">
        <f>SUM(B16:M16)</f>
        <v>7200</v>
      </c>
    </row>
    <row r="17" spans="1:14" s="17" customFormat="1" ht="15.75" thickBot="1">
      <c r="A17" s="50" t="s">
        <v>94</v>
      </c>
      <c r="B17" s="36">
        <f>SUBTOTAL(9,B15:B16)</f>
        <v>1100</v>
      </c>
      <c r="C17" s="36">
        <f t="shared" ref="C17:M17" si="2">SUBTOTAL(9,C15:C16)</f>
        <v>1100</v>
      </c>
      <c r="D17" s="36">
        <f t="shared" si="2"/>
        <v>1100</v>
      </c>
      <c r="E17" s="36">
        <f t="shared" si="2"/>
        <v>1100</v>
      </c>
      <c r="F17" s="36">
        <f t="shared" si="2"/>
        <v>1100</v>
      </c>
      <c r="G17" s="36">
        <f t="shared" si="2"/>
        <v>1100</v>
      </c>
      <c r="H17" s="36">
        <f t="shared" si="2"/>
        <v>1100</v>
      </c>
      <c r="I17" s="36">
        <f t="shared" si="2"/>
        <v>1100</v>
      </c>
      <c r="J17" s="36">
        <f t="shared" si="2"/>
        <v>1100</v>
      </c>
      <c r="K17" s="36">
        <f t="shared" si="2"/>
        <v>1100</v>
      </c>
      <c r="L17" s="36">
        <f t="shared" si="2"/>
        <v>1100</v>
      </c>
      <c r="M17" s="36">
        <f t="shared" si="2"/>
        <v>1100</v>
      </c>
      <c r="N17" s="34">
        <f>SUM(B17:M17)</f>
        <v>13200</v>
      </c>
    </row>
    <row r="18" spans="1:14" s="17" customFormat="1" ht="15.75" thickBot="1">
      <c r="A18" s="39" t="s">
        <v>92</v>
      </c>
      <c r="B18" s="38">
        <f>B16</f>
        <v>600</v>
      </c>
      <c r="C18" s="38">
        <f t="shared" ref="C18:M18" si="3">C16</f>
        <v>600</v>
      </c>
      <c r="D18" s="38">
        <f t="shared" si="3"/>
        <v>600</v>
      </c>
      <c r="E18" s="38">
        <f t="shared" si="3"/>
        <v>600</v>
      </c>
      <c r="F18" s="38">
        <f t="shared" si="3"/>
        <v>600</v>
      </c>
      <c r="G18" s="38">
        <f t="shared" si="3"/>
        <v>600</v>
      </c>
      <c r="H18" s="38">
        <f t="shared" si="3"/>
        <v>600</v>
      </c>
      <c r="I18" s="38">
        <f t="shared" si="3"/>
        <v>600</v>
      </c>
      <c r="J18" s="38">
        <f t="shared" si="3"/>
        <v>600</v>
      </c>
      <c r="K18" s="38">
        <f t="shared" si="3"/>
        <v>600</v>
      </c>
      <c r="L18" s="38">
        <f t="shared" si="3"/>
        <v>600</v>
      </c>
      <c r="M18" s="38">
        <f t="shared" si="3"/>
        <v>600</v>
      </c>
      <c r="N18" s="40">
        <f t="shared" ref="N18" si="4">SUM(B18:M18)</f>
        <v>7200</v>
      </c>
    </row>
    <row r="19" spans="1:14" s="4" customFormat="1" ht="15" customHeight="1" thickBot="1">
      <c r="A19" s="30"/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26"/>
    </row>
    <row r="20" spans="1:14" s="4" customFormat="1" ht="19.5" thickBot="1">
      <c r="A20" s="231" t="s">
        <v>51</v>
      </c>
      <c r="B20" s="232"/>
      <c r="C20" s="232"/>
      <c r="D20" s="232"/>
      <c r="E20" s="232"/>
      <c r="F20" s="232"/>
      <c r="G20" s="232"/>
      <c r="H20" s="232"/>
      <c r="I20" s="232"/>
      <c r="J20" s="232"/>
      <c r="K20" s="232"/>
      <c r="L20" s="232"/>
      <c r="M20" s="232"/>
      <c r="N20" s="233"/>
    </row>
    <row r="21" spans="1:14" s="5" customFormat="1" ht="15.75" customHeight="1" thickBot="1">
      <c r="A21" s="60" t="s">
        <v>46</v>
      </c>
      <c r="B21" s="234">
        <v>44927</v>
      </c>
      <c r="C21" s="235">
        <v>44958</v>
      </c>
      <c r="D21" s="235">
        <v>44986</v>
      </c>
      <c r="E21" s="235">
        <v>45017</v>
      </c>
      <c r="F21" s="235">
        <v>45047</v>
      </c>
      <c r="G21" s="235">
        <v>45078</v>
      </c>
      <c r="H21" s="235">
        <v>45108</v>
      </c>
      <c r="I21" s="235">
        <v>45139</v>
      </c>
      <c r="J21" s="235">
        <v>45170</v>
      </c>
      <c r="K21" s="235">
        <v>45200</v>
      </c>
      <c r="L21" s="235">
        <v>45231</v>
      </c>
      <c r="M21" s="236">
        <v>45261</v>
      </c>
      <c r="N21" s="61" t="s">
        <v>31</v>
      </c>
    </row>
    <row r="22" spans="1:14">
      <c r="A22" s="41" t="s">
        <v>43</v>
      </c>
      <c r="B22" s="42">
        <f>B11</f>
        <v>6200</v>
      </c>
      <c r="C22" s="42">
        <f t="shared" ref="C22:M22" si="5">C11</f>
        <v>2200</v>
      </c>
      <c r="D22" s="42">
        <f t="shared" si="5"/>
        <v>2200</v>
      </c>
      <c r="E22" s="42">
        <f t="shared" si="5"/>
        <v>2200</v>
      </c>
      <c r="F22" s="42">
        <f t="shared" si="5"/>
        <v>2200</v>
      </c>
      <c r="G22" s="42">
        <f t="shared" si="5"/>
        <v>2200</v>
      </c>
      <c r="H22" s="42">
        <f t="shared" si="5"/>
        <v>2200</v>
      </c>
      <c r="I22" s="42">
        <f t="shared" si="5"/>
        <v>2200</v>
      </c>
      <c r="J22" s="42">
        <f t="shared" si="5"/>
        <v>2200</v>
      </c>
      <c r="K22" s="42">
        <f t="shared" si="5"/>
        <v>2200</v>
      </c>
      <c r="L22" s="42">
        <f t="shared" si="5"/>
        <v>2200</v>
      </c>
      <c r="M22" s="42">
        <f t="shared" si="5"/>
        <v>2200</v>
      </c>
      <c r="N22" s="45">
        <f>SUM(B22:M22)</f>
        <v>30400</v>
      </c>
    </row>
    <row r="23" spans="1:14" ht="15.75" thickBot="1">
      <c r="A23" s="46" t="s">
        <v>52</v>
      </c>
      <c r="B23" s="47">
        <f>B18</f>
        <v>600</v>
      </c>
      <c r="C23" s="47">
        <f t="shared" ref="C23:M23" si="6">C18</f>
        <v>600</v>
      </c>
      <c r="D23" s="47">
        <f t="shared" si="6"/>
        <v>600</v>
      </c>
      <c r="E23" s="47">
        <f t="shared" si="6"/>
        <v>600</v>
      </c>
      <c r="F23" s="47">
        <f t="shared" si="6"/>
        <v>600</v>
      </c>
      <c r="G23" s="47">
        <f t="shared" si="6"/>
        <v>600</v>
      </c>
      <c r="H23" s="47">
        <f t="shared" si="6"/>
        <v>600</v>
      </c>
      <c r="I23" s="47">
        <f t="shared" si="6"/>
        <v>600</v>
      </c>
      <c r="J23" s="47">
        <f t="shared" si="6"/>
        <v>600</v>
      </c>
      <c r="K23" s="47">
        <f t="shared" si="6"/>
        <v>600</v>
      </c>
      <c r="L23" s="47">
        <f t="shared" si="6"/>
        <v>600</v>
      </c>
      <c r="M23" s="47">
        <f t="shared" si="6"/>
        <v>600</v>
      </c>
      <c r="N23" s="49">
        <f>SUM(B23:M23)</f>
        <v>7200</v>
      </c>
    </row>
    <row r="24" spans="1:14">
      <c r="A24" s="41" t="s">
        <v>64</v>
      </c>
      <c r="B24" s="42">
        <f>B22</f>
        <v>6200</v>
      </c>
      <c r="C24" s="42">
        <f>B24+C22</f>
        <v>8400</v>
      </c>
      <c r="D24" s="42">
        <f t="shared" ref="D24:M24" si="7">C24+D22</f>
        <v>10600</v>
      </c>
      <c r="E24" s="42">
        <f t="shared" si="7"/>
        <v>12800</v>
      </c>
      <c r="F24" s="42">
        <f t="shared" si="7"/>
        <v>15000</v>
      </c>
      <c r="G24" s="42">
        <f t="shared" si="7"/>
        <v>17200</v>
      </c>
      <c r="H24" s="42">
        <f t="shared" si="7"/>
        <v>19400</v>
      </c>
      <c r="I24" s="42">
        <f t="shared" si="7"/>
        <v>21600</v>
      </c>
      <c r="J24" s="42">
        <f t="shared" si="7"/>
        <v>23800</v>
      </c>
      <c r="K24" s="42">
        <f t="shared" si="7"/>
        <v>26000</v>
      </c>
      <c r="L24" s="42">
        <f t="shared" si="7"/>
        <v>28200</v>
      </c>
      <c r="M24" s="155">
        <f t="shared" si="7"/>
        <v>30400</v>
      </c>
      <c r="N24" s="221"/>
    </row>
    <row r="25" spans="1:14" ht="15.75" thickBot="1">
      <c r="A25" s="46" t="s">
        <v>65</v>
      </c>
      <c r="B25" s="47">
        <f>B23</f>
        <v>600</v>
      </c>
      <c r="C25" s="42">
        <f>B25+C23</f>
        <v>1200</v>
      </c>
      <c r="D25" s="42">
        <f t="shared" ref="D25:M25" si="8">C25+D23</f>
        <v>1800</v>
      </c>
      <c r="E25" s="42">
        <f t="shared" si="8"/>
        <v>2400</v>
      </c>
      <c r="F25" s="42">
        <f t="shared" si="8"/>
        <v>3000</v>
      </c>
      <c r="G25" s="42">
        <f t="shared" si="8"/>
        <v>3600</v>
      </c>
      <c r="H25" s="42">
        <f t="shared" si="8"/>
        <v>4200</v>
      </c>
      <c r="I25" s="42">
        <f t="shared" si="8"/>
        <v>4800</v>
      </c>
      <c r="J25" s="42">
        <f t="shared" si="8"/>
        <v>5400</v>
      </c>
      <c r="K25" s="42">
        <f t="shared" si="8"/>
        <v>6000</v>
      </c>
      <c r="L25" s="42">
        <f t="shared" si="8"/>
        <v>6600</v>
      </c>
      <c r="M25" s="155">
        <f t="shared" si="8"/>
        <v>7200</v>
      </c>
      <c r="N25" s="221"/>
    </row>
    <row r="26" spans="1:14" s="17" customFormat="1" ht="15.75" thickBot="1">
      <c r="A26" s="150" t="s">
        <v>66</v>
      </c>
      <c r="B26" s="154">
        <f>IF(B24-B25&lt;=0,0,B24-B25)</f>
        <v>5600</v>
      </c>
      <c r="C26" s="36">
        <f t="shared" ref="C26:M26" si="9">IF(C24-C25&lt;=0,0,C24-C25)</f>
        <v>7200</v>
      </c>
      <c r="D26" s="36">
        <f t="shared" si="9"/>
        <v>8800</v>
      </c>
      <c r="E26" s="36">
        <f t="shared" si="9"/>
        <v>10400</v>
      </c>
      <c r="F26" s="36">
        <f t="shared" si="9"/>
        <v>12000</v>
      </c>
      <c r="G26" s="36">
        <f t="shared" si="9"/>
        <v>13600</v>
      </c>
      <c r="H26" s="36">
        <f t="shared" si="9"/>
        <v>15200</v>
      </c>
      <c r="I26" s="36">
        <f t="shared" si="9"/>
        <v>16800</v>
      </c>
      <c r="J26" s="36">
        <f t="shared" si="9"/>
        <v>18400</v>
      </c>
      <c r="K26" s="36">
        <f t="shared" si="9"/>
        <v>20000</v>
      </c>
      <c r="L26" s="36">
        <f t="shared" si="9"/>
        <v>21600</v>
      </c>
      <c r="M26" s="156">
        <f t="shared" si="9"/>
        <v>23200</v>
      </c>
      <c r="N26" s="221"/>
    </row>
    <row r="27" spans="1:14" s="17" customFormat="1">
      <c r="A27" s="41" t="s">
        <v>67</v>
      </c>
      <c r="B27" s="152">
        <v>0</v>
      </c>
      <c r="C27" s="153"/>
      <c r="D27" s="153"/>
      <c r="E27" s="153"/>
      <c r="F27" s="153"/>
      <c r="G27" s="153"/>
      <c r="H27" s="153"/>
      <c r="I27" s="153"/>
      <c r="J27" s="153"/>
      <c r="K27" s="153"/>
      <c r="L27" s="153"/>
      <c r="M27" s="157"/>
      <c r="N27" s="221"/>
    </row>
    <row r="28" spans="1:14" s="17" customFormat="1" ht="15.75" thickBot="1">
      <c r="A28" s="46" t="s">
        <v>68</v>
      </c>
      <c r="B28" s="162">
        <v>0</v>
      </c>
      <c r="C28" s="163"/>
      <c r="D28" s="163"/>
      <c r="E28" s="163"/>
      <c r="F28" s="163"/>
      <c r="G28" s="163"/>
      <c r="H28" s="163"/>
      <c r="I28" s="163"/>
      <c r="J28" s="163"/>
      <c r="K28" s="163"/>
      <c r="L28" s="163"/>
      <c r="M28" s="20"/>
      <c r="N28" s="221"/>
    </row>
    <row r="29" spans="1:14" s="17" customFormat="1" ht="15.75" thickBot="1">
      <c r="A29" s="161" t="s">
        <v>69</v>
      </c>
      <c r="B29" s="154">
        <f>IF(B26-(B27+B28)&lt;=0,0,(B26-(B27+B28)))</f>
        <v>5600</v>
      </c>
      <c r="C29" s="37">
        <f t="shared" ref="C29:M29" si="10">IF(C26-(C27+C28)&lt;=0,0,(C26-(C27+C28)))</f>
        <v>7200</v>
      </c>
      <c r="D29" s="37">
        <f t="shared" si="10"/>
        <v>8800</v>
      </c>
      <c r="E29" s="37">
        <f t="shared" si="10"/>
        <v>10400</v>
      </c>
      <c r="F29" s="37">
        <f t="shared" si="10"/>
        <v>12000</v>
      </c>
      <c r="G29" s="37">
        <f t="shared" si="10"/>
        <v>13600</v>
      </c>
      <c r="H29" s="37">
        <f t="shared" si="10"/>
        <v>15200</v>
      </c>
      <c r="I29" s="37">
        <f t="shared" si="10"/>
        <v>16800</v>
      </c>
      <c r="J29" s="37">
        <f t="shared" si="10"/>
        <v>18400</v>
      </c>
      <c r="K29" s="37">
        <f t="shared" si="10"/>
        <v>20000</v>
      </c>
      <c r="L29" s="37">
        <f t="shared" si="10"/>
        <v>21600</v>
      </c>
      <c r="M29" s="164">
        <f t="shared" si="10"/>
        <v>23200</v>
      </c>
      <c r="N29" s="221"/>
    </row>
    <row r="30" spans="1:14" s="20" customFormat="1" ht="15" customHeight="1">
      <c r="A30" s="151" t="s">
        <v>0</v>
      </c>
      <c r="B30" s="43">
        <f>IF(B29=0,0,LOOKUP(B29,TablasISR!$A$7:$A$17,TablasISR!$A$7:$A$17))</f>
        <v>746.05</v>
      </c>
      <c r="C30" s="43">
        <f>IF(C29=0,0,LOOKUP(C29,TablasISR!$G$7:$G$17,TablasISR!$G$7:$G$17))</f>
        <v>1492.09</v>
      </c>
      <c r="D30" s="43">
        <f>IF(D29=0,0,LOOKUP(D29,TablasISR!$M$7:$M$17,TablasISR!$M$7:$M$17))</f>
        <v>2238.13</v>
      </c>
      <c r="E30" s="43">
        <f>IF(E29=0,0,(LOOKUP(E29,TablasISR!$S$7:$S$17,TablasISR!$S$7:$S$17)))</f>
        <v>2984.17</v>
      </c>
      <c r="F30" s="43">
        <f>IF(F29=0,0,(LOOKUP(F29,TablasISR!$Y$7:$Y$17,TablasISR!$Y$7:$Y$17)))</f>
        <v>3730.21</v>
      </c>
      <c r="G30" s="43">
        <f>IF(G29=0,0,(LOOKUP(G29,TablasISR!$AE$7:$AE$17,TablasISR!$AE$7:$AE$17)))</f>
        <v>4476.25</v>
      </c>
      <c r="H30" s="43">
        <f>IF(H29=0,0,(LOOKUP(H29,TablasISR!$AK$7:$AK$17,TablasISR!$AK$7:$AK$17)))</f>
        <v>5222.29</v>
      </c>
      <c r="I30" s="43">
        <f>IF(I29=0,0,(LOOKUP(I29,TablasISR!$AQ$7:$AQ$17,TablasISR!$AQ$7:$AQ$17)))</f>
        <v>5968.33</v>
      </c>
      <c r="J30" s="43">
        <f>IF(J29=0,0,(LOOKUP(J29,TablasISR!$AW$7:$AW$17,TablasISR!$AW$7:$AW$17)))</f>
        <v>6714.37</v>
      </c>
      <c r="K30" s="43">
        <f>IF(K29=0,0,(LOOKUP(K29,TablasISR!$BC$7:$BC$17,TablasISR!$BC$7:$BC$17)))</f>
        <v>7460.41</v>
      </c>
      <c r="L30" s="43">
        <f>IF(L29=0,0,(LOOKUP(L29,TablasISR!$BI$7:$BI$17,TablasISR!$BI$7:$BI$17)))</f>
        <v>8206.4500000000007</v>
      </c>
      <c r="M30" s="44">
        <f>IF(M29=0,0,(LOOKUP(M29,TablasISR!$BO$7:$BO$17,TablasISR!$BO$7:$BO$17)))</f>
        <v>8952.5</v>
      </c>
      <c r="N30" s="221"/>
    </row>
    <row r="31" spans="1:14" s="20" customFormat="1" ht="15" customHeight="1">
      <c r="A31" s="51" t="s">
        <v>1</v>
      </c>
      <c r="B31" s="52">
        <f>B29-B30</f>
        <v>4853.95</v>
      </c>
      <c r="C31" s="52">
        <f t="shared" ref="C31:M31" si="11">C29-C30</f>
        <v>5707.91</v>
      </c>
      <c r="D31" s="52">
        <f t="shared" si="11"/>
        <v>6561.87</v>
      </c>
      <c r="E31" s="52">
        <f t="shared" si="11"/>
        <v>7415.83</v>
      </c>
      <c r="F31" s="52">
        <f t="shared" si="11"/>
        <v>8269.7900000000009</v>
      </c>
      <c r="G31" s="52">
        <f t="shared" si="11"/>
        <v>9123.75</v>
      </c>
      <c r="H31" s="52">
        <f t="shared" si="11"/>
        <v>9977.7099999999991</v>
      </c>
      <c r="I31" s="52">
        <f t="shared" si="11"/>
        <v>10831.67</v>
      </c>
      <c r="J31" s="52">
        <f t="shared" si="11"/>
        <v>11685.630000000001</v>
      </c>
      <c r="K31" s="52">
        <f t="shared" si="11"/>
        <v>12539.59</v>
      </c>
      <c r="L31" s="52">
        <f t="shared" si="11"/>
        <v>13393.55</v>
      </c>
      <c r="M31" s="52">
        <f t="shared" si="11"/>
        <v>14247.5</v>
      </c>
      <c r="N31" s="221"/>
    </row>
    <row r="32" spans="1:14" s="32" customFormat="1" ht="15" customHeight="1">
      <c r="A32" s="53" t="s">
        <v>2</v>
      </c>
      <c r="B32" s="54">
        <f>IF(ISERROR((LOOKUP(B29,TablasISR!$A$7:$A$17,TablasISR!$E$7:$E$17))),0,(LOOKUP(B29,TablasISR!$A$7:$A$17,TablasISR!$E$7:$E$17)))</f>
        <v>6.4000000000000001E-2</v>
      </c>
      <c r="C32" s="54">
        <f>IF(ISERROR((LOOKUP(C29,TablasISR!$G$7:$G$17,TablasISR!$K$7:$K$17))),0,(LOOKUP(C29,TablasISR!$G$7:$G$17,TablasISR!$K$7:$K$17)))</f>
        <v>6.4000000000000001E-2</v>
      </c>
      <c r="D32" s="54">
        <f>IF(ISERROR((LOOKUP(D29,TablasISR!$M$7:$M$17,TablasISR!$Q$7:$Q$17))),0,(LOOKUP(D29,TablasISR!$M$7:$M$17,TablasISR!$Q$7:$Q$17)))</f>
        <v>6.4000000000000001E-2</v>
      </c>
      <c r="E32" s="54">
        <f>IF(ISERROR((LOOKUP(E29,TablasISR!$S$7:$S$17,TablasISR!$W$7:$W$17))),0,(LOOKUP(E29,TablasISR!$S$7:$S$17,TablasISR!$W$7:$W$17)))</f>
        <v>6.4000000000000001E-2</v>
      </c>
      <c r="F32" s="54">
        <f>IF(ISERROR((LOOKUP(F29,TablasISR!$Y$7:$Y$17,TablasISR!$AC$7:$AC$17))),0,(LOOKUP(F29,TablasISR!$Y$7:$Y$17,TablasISR!$AC$7:$AC$17)))</f>
        <v>6.4000000000000001E-2</v>
      </c>
      <c r="G32" s="54">
        <f>IF(ISERROR((LOOKUP(G29,TablasISR!$AE$7:$AE$17,TablasISR!$AI$7:$AI$17))),0,(LOOKUP(G29,TablasISR!$AE$7:$AE$17,TablasISR!$AI$7:$AI$17)))</f>
        <v>6.4000000000000001E-2</v>
      </c>
      <c r="H32" s="54">
        <f>IF(ISERROR((LOOKUP(H29,TablasISR!$AK$7:$AK$17,TablasISR!$AO$7:$AO$17))),0,(LOOKUP(H29,TablasISR!$AK$7:$AK$17,TablasISR!$AO$7:$AO$17)))</f>
        <v>6.4000000000000001E-2</v>
      </c>
      <c r="I32" s="54">
        <f>IF(ISERROR((LOOKUP(I29,TablasISR!$AQ$7:$AQ$17,TablasISR!$AU$7:$AU$17))),0,(LOOKUP(I29,TablasISR!$AQ$7:$AQ$17,TablasISR!$AU$7:$AU$17)))</f>
        <v>6.4000000000000001E-2</v>
      </c>
      <c r="J32" s="54">
        <f>IF(ISERROR((LOOKUP(J29,TablasISR!$AW$7:$AW$17,TablasISR!$BA$7:$BA$17))),0,(LOOKUP(J29,TablasISR!$AW$7:$AW$17,TablasISR!$BA$7:$BA$17)))</f>
        <v>6.4000000000000001E-2</v>
      </c>
      <c r="K32" s="54">
        <f>IF(ISERROR((LOOKUP(K29,TablasISR!$BC$7:$BC$17,TablasISR!$BG$7:$BG$17))),0,(LOOKUP(K29,TablasISR!$BC$7:$BC$17,TablasISR!$BG$7:$BG$17)))</f>
        <v>6.4000000000000001E-2</v>
      </c>
      <c r="L32" s="54">
        <f>IF(ISERROR((LOOKUP(L29,TablasISR!$BI$7:$BI$17,TablasISR!$BM$7:$BM$17))),0,(LOOKUP(L29,TablasISR!$BI$7:$BI$17,TablasISR!$BM$7:$BM$17)))</f>
        <v>6.4000000000000001E-2</v>
      </c>
      <c r="M32" s="159">
        <f>IF(ISERROR((LOOKUP(M29,TablasISR!$BO$7:$BO$17,TablasISR!$BS$7:$BS$17))),0,(LOOKUP(M29,TablasISR!$BO$7:$BO$17,TablasISR!$BS$7:$BS$17)))</f>
        <v>6.4000000000000001E-2</v>
      </c>
      <c r="N32" s="221"/>
    </row>
    <row r="33" spans="1:14" s="20" customFormat="1" ht="15" customHeight="1">
      <c r="A33" s="51" t="s">
        <v>3</v>
      </c>
      <c r="B33" s="52">
        <f t="shared" ref="B33" si="12">ROUND(B31*B32,2)</f>
        <v>310.64999999999998</v>
      </c>
      <c r="C33" s="52">
        <f t="shared" ref="C33" si="13">ROUND(C31*C32,2)</f>
        <v>365.31</v>
      </c>
      <c r="D33" s="52">
        <f t="shared" ref="D33" si="14">ROUND(D31*D32,2)</f>
        <v>419.96</v>
      </c>
      <c r="E33" s="52">
        <f t="shared" ref="E33" si="15">ROUND(E31*E32,2)</f>
        <v>474.61</v>
      </c>
      <c r="F33" s="52">
        <f t="shared" ref="F33" si="16">ROUND(F31*F32,2)</f>
        <v>529.27</v>
      </c>
      <c r="G33" s="52">
        <f t="shared" ref="G33" si="17">ROUND(G31*G32,2)</f>
        <v>583.91999999999996</v>
      </c>
      <c r="H33" s="52">
        <f t="shared" ref="H33" si="18">ROUND(H31*H32,2)</f>
        <v>638.57000000000005</v>
      </c>
      <c r="I33" s="52">
        <f t="shared" ref="I33" si="19">ROUND(I31*I32,2)</f>
        <v>693.23</v>
      </c>
      <c r="J33" s="52">
        <f t="shared" ref="J33" si="20">ROUND(J31*J32,2)</f>
        <v>747.88</v>
      </c>
      <c r="K33" s="52">
        <f t="shared" ref="K33" si="21">ROUND(K31*K32,2)</f>
        <v>802.53</v>
      </c>
      <c r="L33" s="52">
        <f t="shared" ref="L33" si="22">ROUND(L31*L32,2)</f>
        <v>857.19</v>
      </c>
      <c r="M33" s="158">
        <f t="shared" ref="M33" si="23">ROUND(M31*M32,2)</f>
        <v>911.84</v>
      </c>
      <c r="N33" s="221"/>
    </row>
    <row r="34" spans="1:14" s="20" customFormat="1" ht="15.75" customHeight="1" thickBot="1">
      <c r="A34" s="55" t="s">
        <v>4</v>
      </c>
      <c r="B34" s="56">
        <f>IF(ISERROR((LOOKUP(B29,TablasISR!$A$7:$A$17,TablasISR!$C$7:$C$17))),0,(LOOKUP(B29,TablasISR!$A$7:$A$17,TablasISR!$C$7:$C$17)))</f>
        <v>14.32</v>
      </c>
      <c r="C34" s="56">
        <f>IF(ISERROR((LOOKUP(C29,TablasISR!$G$7:$G$17,TablasISR!$I$7:$I$17))),0,(LOOKUP(C29,TablasISR!$G$7:$G$17,TablasISR!$I$7:$I$17)))</f>
        <v>28.64</v>
      </c>
      <c r="D34" s="56">
        <f>IF(ISERROR((LOOKUP(D29,TablasISR!$M$7:$M$17,TablasISR!$O$7:$O$17))),0,(LOOKUP(D29,TablasISR!$M$7:$M$17,TablasISR!$O$7:$O$17)))</f>
        <v>42.96</v>
      </c>
      <c r="E34" s="56">
        <f>IF(ISERROR((LOOKUP(E29,TablasISR!$S$7:$S$17,TablasISR!$U$7:$U$17))),0,(LOOKUP(E29,TablasISR!$S$7:$S$17,TablasISR!$U$7:$U$17)))</f>
        <v>57.28</v>
      </c>
      <c r="F34" s="56">
        <f>IF(ISERROR((LOOKUP(F29,TablasISR!$Y$7:$Y$17,TablasISR!$AA$7:AA$17))),0,(LOOKUP(F29,TablasISR!$Y$7:$Y$17,TablasISR!$AA$7:AA$17)))</f>
        <v>71.599999999999994</v>
      </c>
      <c r="G34" s="56">
        <f>IF(ISERROR((LOOKUP(G29,TablasISR!$AE$7:$AE$17,TablasISR!$AG$7:$AG$17))),0,(LOOKUP(G29,TablasISR!$AE$7:$AE$17,TablasISR!$AG$7:$AG$17)))</f>
        <v>85.92</v>
      </c>
      <c r="H34" s="56">
        <f>IF(ISERROR((LOOKUP(H29,TablasISR!$AK$7:$AK$17,TablasISR!$AM$7:$AM$17))),0,(LOOKUP(H29,TablasISR!$AK$7:$AK$17,TablasISR!$AM$7:$AM$17)))</f>
        <v>100.24</v>
      </c>
      <c r="I34" s="56">
        <f>IF(ISERROR((LOOKUP(I29,TablasISR!$AQ$7:$AQ$17,TablasISR!$AS$7:$AS$17))),0,(LOOKUP(I29,TablasISR!$AQ$7:$AQ$17,TablasISR!$AS$7:$AS$17)))</f>
        <v>114.56</v>
      </c>
      <c r="J34" s="56">
        <f>IF(ISERROR((LOOKUP(J29,TablasISR!$AW$7:$AW$17,TablasISR!$AY$7:$AY$17))),0,(LOOKUP(J29,TablasISR!$AW$7:$AW$17,TablasISR!$AY$7:$AY$17)))</f>
        <v>128.88</v>
      </c>
      <c r="K34" s="56">
        <f>IF(ISERROR((LOOKUP(K29,TablasISR!$BC$7:$BC$17,TablasISR!$BE$7:$BE$17))),0,(LOOKUP(K29,TablasISR!$BC$7:$BC$17,TablasISR!$BE$7:$BE$17)))</f>
        <v>143.19999999999999</v>
      </c>
      <c r="L34" s="56">
        <f>IF(ISERROR((LOOKUP(L29,TablasISR!$BI$7:$BI$17,TablasISR!$BK$7:$BK$17))),0,(LOOKUP(L29,TablasISR!$BI$7:$BI$17,TablasISR!$BK$7:$BK$17)))</f>
        <v>157.52000000000001</v>
      </c>
      <c r="M34" s="160">
        <f>IF(ISERROR((LOOKUP(M29,TablasISR!$BO$7:$BO$17,TablasISR!$BQ$7:$BQ$17))),0,(LOOKUP(M29,TablasISR!$BO$7:$BO$17,TablasISR!$BQ$7:$BQ$17)))</f>
        <v>171.88</v>
      </c>
      <c r="N34" s="221"/>
    </row>
    <row r="35" spans="1:14" s="17" customFormat="1">
      <c r="A35" s="198" t="s">
        <v>83</v>
      </c>
      <c r="B35" s="183">
        <f t="shared" ref="B35" si="24">ROUND(SUM(B33:B34),0)</f>
        <v>325</v>
      </c>
      <c r="C35" s="57">
        <f t="shared" ref="C35" si="25">ROUND(SUM(C33:C34),0)</f>
        <v>394</v>
      </c>
      <c r="D35" s="57">
        <f>ROUND(SUM(D33:D34),0)</f>
        <v>463</v>
      </c>
      <c r="E35" s="57">
        <f t="shared" ref="E35" si="26">ROUND(SUM(E33:E34),0)</f>
        <v>532</v>
      </c>
      <c r="F35" s="57">
        <f t="shared" ref="F35" si="27">ROUND(SUM(F33:F34),0)</f>
        <v>601</v>
      </c>
      <c r="G35" s="57">
        <f t="shared" ref="G35" si="28">ROUND(SUM(G33:G34),0)</f>
        <v>670</v>
      </c>
      <c r="H35" s="57">
        <f t="shared" ref="H35" si="29">ROUND(SUM(H33:H34),0)</f>
        <v>739</v>
      </c>
      <c r="I35" s="57">
        <f t="shared" ref="I35" si="30">ROUND(SUM(I33:I34),0)</f>
        <v>808</v>
      </c>
      <c r="J35" s="57">
        <f t="shared" ref="J35" si="31">ROUND(SUM(J33:J34),0)</f>
        <v>877</v>
      </c>
      <c r="K35" s="57">
        <f t="shared" ref="K35" si="32">ROUND(SUM(K33:K34),0)</f>
        <v>946</v>
      </c>
      <c r="L35" s="57">
        <f t="shared" ref="L35" si="33">ROUND(SUM(L33:L34),0)</f>
        <v>1015</v>
      </c>
      <c r="M35" s="184">
        <f t="shared" ref="M35" si="34">ROUND(SUM(M33:M34),0)</f>
        <v>1084</v>
      </c>
      <c r="N35" s="221"/>
    </row>
    <row r="36" spans="1:14" s="20" customFormat="1" ht="15.75" thickBot="1">
      <c r="A36" s="199" t="s">
        <v>84</v>
      </c>
      <c r="B36" s="116">
        <v>0</v>
      </c>
      <c r="C36" s="48">
        <f>B36+B41</f>
        <v>325</v>
      </c>
      <c r="D36" s="48">
        <f t="shared" ref="D36:M36" si="35">C36+C41</f>
        <v>394</v>
      </c>
      <c r="E36" s="48">
        <f t="shared" si="35"/>
        <v>463</v>
      </c>
      <c r="F36" s="48">
        <f t="shared" si="35"/>
        <v>532</v>
      </c>
      <c r="G36" s="48">
        <f t="shared" si="35"/>
        <v>601</v>
      </c>
      <c r="H36" s="48">
        <f t="shared" si="35"/>
        <v>670</v>
      </c>
      <c r="I36" s="48">
        <f t="shared" si="35"/>
        <v>739</v>
      </c>
      <c r="J36" s="48">
        <f t="shared" si="35"/>
        <v>808</v>
      </c>
      <c r="K36" s="48">
        <f t="shared" si="35"/>
        <v>877</v>
      </c>
      <c r="L36" s="48">
        <f t="shared" si="35"/>
        <v>946</v>
      </c>
      <c r="M36" s="48">
        <f t="shared" si="35"/>
        <v>1015</v>
      </c>
      <c r="N36" s="221"/>
    </row>
    <row r="37" spans="1:14" s="17" customFormat="1" ht="15.75" thickBot="1">
      <c r="A37" s="33" t="s">
        <v>85</v>
      </c>
      <c r="B37" s="196">
        <f>B35-B36</f>
        <v>325</v>
      </c>
      <c r="C37" s="63">
        <f>C35-C36</f>
        <v>69</v>
      </c>
      <c r="D37" s="63">
        <f t="shared" ref="D37" si="36">D35-D36</f>
        <v>69</v>
      </c>
      <c r="E37" s="63">
        <f t="shared" ref="E37" si="37">E35-E36</f>
        <v>69</v>
      </c>
      <c r="F37" s="63">
        <f t="shared" ref="F37" si="38">F35-F36</f>
        <v>69</v>
      </c>
      <c r="G37" s="63">
        <f t="shared" ref="G37" si="39">G35-G36</f>
        <v>69</v>
      </c>
      <c r="H37" s="63">
        <f t="shared" ref="H37" si="40">H35-H36</f>
        <v>69</v>
      </c>
      <c r="I37" s="63">
        <f t="shared" ref="I37" si="41">I35-I36</f>
        <v>69</v>
      </c>
      <c r="J37" s="63">
        <f t="shared" ref="J37" si="42">J35-J36</f>
        <v>69</v>
      </c>
      <c r="K37" s="63">
        <f t="shared" ref="K37" si="43">K35-K36</f>
        <v>69</v>
      </c>
      <c r="L37" s="63">
        <f t="shared" ref="L37:M37" si="44">L35-L36</f>
        <v>69</v>
      </c>
      <c r="M37" s="197">
        <f t="shared" si="44"/>
        <v>69</v>
      </c>
      <c r="N37" s="221"/>
    </row>
    <row r="38" spans="1:14" s="17" customFormat="1">
      <c r="A38" s="192" t="s">
        <v>86</v>
      </c>
      <c r="B38" s="193">
        <v>0</v>
      </c>
      <c r="C38" s="194"/>
      <c r="D38" s="194"/>
      <c r="E38" s="194"/>
      <c r="F38" s="194"/>
      <c r="G38" s="194"/>
      <c r="H38" s="194"/>
      <c r="I38" s="194"/>
      <c r="J38" s="194"/>
      <c r="K38" s="194"/>
      <c r="L38" s="194"/>
      <c r="M38" s="195"/>
      <c r="N38" s="221"/>
    </row>
    <row r="39" spans="1:14" s="3" customFormat="1">
      <c r="A39" s="188" t="s">
        <v>87</v>
      </c>
      <c r="B39" s="185">
        <v>0</v>
      </c>
      <c r="C39" s="186"/>
      <c r="D39" s="186"/>
      <c r="E39" s="186"/>
      <c r="F39" s="186"/>
      <c r="G39" s="186"/>
      <c r="H39" s="186"/>
      <c r="I39" s="186"/>
      <c r="J39" s="186"/>
      <c r="K39" s="186"/>
      <c r="L39" s="186"/>
      <c r="M39" s="187"/>
      <c r="N39" s="221"/>
    </row>
    <row r="40" spans="1:14" s="3" customFormat="1" ht="15.75" thickBot="1">
      <c r="A40" s="188" t="s">
        <v>88</v>
      </c>
      <c r="B40" s="189">
        <v>0</v>
      </c>
      <c r="C40" s="190"/>
      <c r="D40" s="190"/>
      <c r="E40" s="190"/>
      <c r="F40" s="190"/>
      <c r="G40" s="190"/>
      <c r="H40" s="190"/>
      <c r="I40" s="190"/>
      <c r="J40" s="190"/>
      <c r="K40" s="190"/>
      <c r="L40" s="190"/>
      <c r="M40" s="191"/>
      <c r="N40" s="222"/>
    </row>
    <row r="41" spans="1:14" s="17" customFormat="1" ht="15.75" thickBot="1">
      <c r="A41" s="58" t="s">
        <v>89</v>
      </c>
      <c r="B41" s="59">
        <f>IF((B37-(B38+B39+B40)&lt;=0),0,B37-(B38+B39+B40))</f>
        <v>325</v>
      </c>
      <c r="C41" s="59">
        <f t="shared" ref="C41:M41" si="45">IF((C37-(C38+C39+C40)&lt;=0),0,C37-(C38+C39+C40))</f>
        <v>69</v>
      </c>
      <c r="D41" s="59">
        <f t="shared" si="45"/>
        <v>69</v>
      </c>
      <c r="E41" s="59">
        <f t="shared" si="45"/>
        <v>69</v>
      </c>
      <c r="F41" s="59">
        <f t="shared" si="45"/>
        <v>69</v>
      </c>
      <c r="G41" s="59">
        <f t="shared" si="45"/>
        <v>69</v>
      </c>
      <c r="H41" s="59">
        <f t="shared" si="45"/>
        <v>69</v>
      </c>
      <c r="I41" s="59">
        <f t="shared" si="45"/>
        <v>69</v>
      </c>
      <c r="J41" s="59">
        <f t="shared" si="45"/>
        <v>69</v>
      </c>
      <c r="K41" s="59">
        <f t="shared" si="45"/>
        <v>69</v>
      </c>
      <c r="L41" s="59">
        <f t="shared" si="45"/>
        <v>69</v>
      </c>
      <c r="M41" s="59">
        <f t="shared" si="45"/>
        <v>69</v>
      </c>
      <c r="N41" s="40">
        <f>SUM(B41:M41)</f>
        <v>1084</v>
      </c>
    </row>
    <row r="42" spans="1:14" s="3" customFormat="1" ht="15.75" thickBot="1">
      <c r="A42" s="25"/>
      <c r="N42" s="26"/>
    </row>
    <row r="43" spans="1:14" s="3" customFormat="1" ht="19.5" thickBot="1">
      <c r="A43" s="231" t="s">
        <v>100</v>
      </c>
      <c r="B43" s="232"/>
      <c r="C43" s="232"/>
      <c r="D43" s="232"/>
      <c r="E43" s="232"/>
      <c r="F43" s="232"/>
      <c r="G43" s="232"/>
      <c r="H43" s="232"/>
      <c r="I43" s="232"/>
      <c r="J43" s="232"/>
      <c r="K43" s="232"/>
      <c r="L43" s="232"/>
      <c r="M43" s="232"/>
      <c r="N43" s="233"/>
    </row>
    <row r="44" spans="1:14" s="5" customFormat="1" ht="15.75" thickBot="1">
      <c r="A44" s="60" t="s">
        <v>46</v>
      </c>
      <c r="B44" s="234">
        <v>44927</v>
      </c>
      <c r="C44" s="235">
        <v>44958</v>
      </c>
      <c r="D44" s="235">
        <v>44986</v>
      </c>
      <c r="E44" s="235">
        <v>45017</v>
      </c>
      <c r="F44" s="235">
        <v>45047</v>
      </c>
      <c r="G44" s="235">
        <v>45078</v>
      </c>
      <c r="H44" s="235">
        <v>45108</v>
      </c>
      <c r="I44" s="235">
        <v>45139</v>
      </c>
      <c r="J44" s="235">
        <v>45170</v>
      </c>
      <c r="K44" s="235">
        <v>45200</v>
      </c>
      <c r="L44" s="235">
        <v>45231</v>
      </c>
      <c r="M44" s="236">
        <v>45261</v>
      </c>
      <c r="N44" s="61" t="s">
        <v>31</v>
      </c>
    </row>
    <row r="45" spans="1:14" s="17" customFormat="1" ht="15.75" thickBot="1">
      <c r="A45" s="33" t="s">
        <v>98</v>
      </c>
      <c r="B45" s="62">
        <f t="shared" ref="B45:M45" si="46">B41</f>
        <v>325</v>
      </c>
      <c r="C45" s="63">
        <f t="shared" si="46"/>
        <v>69</v>
      </c>
      <c r="D45" s="63">
        <f t="shared" si="46"/>
        <v>69</v>
      </c>
      <c r="E45" s="63">
        <f t="shared" si="46"/>
        <v>69</v>
      </c>
      <c r="F45" s="63">
        <f t="shared" si="46"/>
        <v>69</v>
      </c>
      <c r="G45" s="63">
        <f t="shared" si="46"/>
        <v>69</v>
      </c>
      <c r="H45" s="63">
        <f t="shared" si="46"/>
        <v>69</v>
      </c>
      <c r="I45" s="63">
        <f t="shared" si="46"/>
        <v>69</v>
      </c>
      <c r="J45" s="63">
        <f t="shared" si="46"/>
        <v>69</v>
      </c>
      <c r="K45" s="63">
        <f t="shared" si="46"/>
        <v>69</v>
      </c>
      <c r="L45" s="63">
        <f t="shared" si="46"/>
        <v>69</v>
      </c>
      <c r="M45" s="64">
        <f t="shared" si="46"/>
        <v>69</v>
      </c>
      <c r="N45" s="35">
        <f t="shared" ref="N45" si="47">SUM(B45:M45)</f>
        <v>1084</v>
      </c>
    </row>
    <row r="46" spans="1:14" s="4" customFormat="1">
      <c r="A46" s="107" t="s">
        <v>25</v>
      </c>
      <c r="B46" s="104">
        <v>45200</v>
      </c>
      <c r="C46" s="105">
        <v>45200</v>
      </c>
      <c r="D46" s="105">
        <v>45200</v>
      </c>
      <c r="E46" s="105">
        <v>45200</v>
      </c>
      <c r="F46" s="105">
        <v>45200</v>
      </c>
      <c r="G46" s="105">
        <v>45200</v>
      </c>
      <c r="H46" s="105">
        <v>45200</v>
      </c>
      <c r="I46" s="105">
        <v>45200</v>
      </c>
      <c r="J46" s="105">
        <v>45200</v>
      </c>
      <c r="K46" s="105">
        <v>45200</v>
      </c>
      <c r="L46" s="105">
        <v>45200</v>
      </c>
      <c r="M46" s="106">
        <v>45200</v>
      </c>
      <c r="N46" s="209"/>
    </row>
    <row r="47" spans="1:14" s="4" customFormat="1">
      <c r="A47" s="65" t="s">
        <v>39</v>
      </c>
      <c r="B47" s="66">
        <f>VLOOKUP(B46,INPCs!$A$1:$B$1000,2,0)</f>
        <v>129.54499999999999</v>
      </c>
      <c r="C47" s="67">
        <f>VLOOKUP(C46,INPCs!$A$1:$B$1000,2,0)</f>
        <v>129.54499999999999</v>
      </c>
      <c r="D47" s="67">
        <f>VLOOKUP(D46,INPCs!$A$1:$B$1000,2,0)</f>
        <v>129.54499999999999</v>
      </c>
      <c r="E47" s="67">
        <f>VLOOKUP(E46,INPCs!$A$1:$B$1000,2,0)</f>
        <v>129.54499999999999</v>
      </c>
      <c r="F47" s="67">
        <f>VLOOKUP(F46,INPCs!$A$1:$B$1000,2,0)</f>
        <v>129.54499999999999</v>
      </c>
      <c r="G47" s="67">
        <f>VLOOKUP(G46,INPCs!$A$1:$B$1000,2,0)</f>
        <v>129.54499999999999</v>
      </c>
      <c r="H47" s="67">
        <f>VLOOKUP(H46,INPCs!$A$1:$B$1000,2,0)</f>
        <v>129.54499999999999</v>
      </c>
      <c r="I47" s="67">
        <f>VLOOKUP(I46,INPCs!$A$1:$B$1000,2,0)</f>
        <v>129.54499999999999</v>
      </c>
      <c r="J47" s="67">
        <f>VLOOKUP(J46,INPCs!$A$1:$B$1000,2,0)</f>
        <v>129.54499999999999</v>
      </c>
      <c r="K47" s="67">
        <f>VLOOKUP(K46,INPCs!$A$1:$B$1000,2,0)</f>
        <v>129.54499999999999</v>
      </c>
      <c r="L47" s="67">
        <f>VLOOKUP(L46,INPCs!$A$1:$B$1000,2,0)</f>
        <v>129.54499999999999</v>
      </c>
      <c r="M47" s="68">
        <f>VLOOKUP(M46,INPCs!$A$1:$B$1000,2,0)</f>
        <v>129.54499999999999</v>
      </c>
      <c r="N47" s="210"/>
    </row>
    <row r="48" spans="1:14">
      <c r="A48" s="53" t="s">
        <v>40</v>
      </c>
      <c r="B48" s="69">
        <f t="shared" ref="B48:M48" si="48">B6</f>
        <v>44927</v>
      </c>
      <c r="C48" s="69">
        <f t="shared" si="48"/>
        <v>44958</v>
      </c>
      <c r="D48" s="69">
        <f t="shared" si="48"/>
        <v>44986</v>
      </c>
      <c r="E48" s="69">
        <f t="shared" si="48"/>
        <v>45017</v>
      </c>
      <c r="F48" s="69">
        <f t="shared" si="48"/>
        <v>45047</v>
      </c>
      <c r="G48" s="69">
        <f t="shared" si="48"/>
        <v>45078</v>
      </c>
      <c r="H48" s="69">
        <f t="shared" si="48"/>
        <v>45108</v>
      </c>
      <c r="I48" s="69">
        <f t="shared" si="48"/>
        <v>45139</v>
      </c>
      <c r="J48" s="69">
        <f t="shared" si="48"/>
        <v>45170</v>
      </c>
      <c r="K48" s="69">
        <f t="shared" si="48"/>
        <v>45200</v>
      </c>
      <c r="L48" s="69">
        <f t="shared" si="48"/>
        <v>45231</v>
      </c>
      <c r="M48" s="69">
        <f t="shared" si="48"/>
        <v>45261</v>
      </c>
      <c r="N48" s="210"/>
    </row>
    <row r="49" spans="1:14">
      <c r="A49" s="65" t="s">
        <v>41</v>
      </c>
      <c r="B49" s="66">
        <f>VLOOKUP(B48,INPCs!$A$3:$B$1000,2,0)</f>
        <v>127.336</v>
      </c>
      <c r="C49" s="67">
        <f>VLOOKUP(C48,INPCs!$A$3:$B$1000,2,0)</f>
        <v>128.04599999999999</v>
      </c>
      <c r="D49" s="67">
        <f>VLOOKUP(D48,INPCs!$A$3:$B$1000,2,0)</f>
        <v>128.38900000000001</v>
      </c>
      <c r="E49" s="67">
        <f>VLOOKUP(E48,INPCs!$A$3:$B$1000,2,0)</f>
        <v>128.363</v>
      </c>
      <c r="F49" s="67">
        <f>VLOOKUP(F48,INPCs!$A$3:$B$1000,2,0)</f>
        <v>128.084</v>
      </c>
      <c r="G49" s="67">
        <f>VLOOKUP(G48,INPCs!$A$3:$B$1000,2,0)</f>
        <v>128.214</v>
      </c>
      <c r="H49" s="67">
        <f>VLOOKUP(H48,INPCs!$A$3:$B$1000,2,0)</f>
        <v>128.83199999999999</v>
      </c>
      <c r="I49" s="67">
        <f>VLOOKUP(I48,INPCs!$A$3:$B$1000,2,0)</f>
        <v>129.54499999999999</v>
      </c>
      <c r="J49" s="67">
        <f>VLOOKUP(J48,INPCs!$A$3:$B$1000,2,0)</f>
        <v>129.54499999999999</v>
      </c>
      <c r="K49" s="67">
        <f>VLOOKUP(K48,INPCs!$A$3:$B$1000,2,0)</f>
        <v>129.54499999999999</v>
      </c>
      <c r="L49" s="67">
        <f>VLOOKUP(L48,INPCs!$A$3:$B$1000,2,0)</f>
        <v>129.54499999999999</v>
      </c>
      <c r="M49" s="68">
        <f>VLOOKUP(M48,INPCs!$A$3:$B$1000,2,0)</f>
        <v>129.54499999999999</v>
      </c>
      <c r="N49" s="210"/>
    </row>
    <row r="50" spans="1:14" ht="15.75" thickBot="1">
      <c r="A50" s="70" t="s">
        <v>45</v>
      </c>
      <c r="B50" s="71">
        <f t="shared" ref="B50:M50" si="49">(ROUND(B47/B49,4)-1)</f>
        <v>1.7300000000000093E-2</v>
      </c>
      <c r="C50" s="72">
        <f t="shared" si="49"/>
        <v>1.1700000000000044E-2</v>
      </c>
      <c r="D50" s="72">
        <f t="shared" si="49"/>
        <v>8.999999999999897E-3</v>
      </c>
      <c r="E50" s="72">
        <f t="shared" si="49"/>
        <v>9.200000000000097E-3</v>
      </c>
      <c r="F50" s="72">
        <f t="shared" si="49"/>
        <v>1.1400000000000077E-2</v>
      </c>
      <c r="G50" s="72">
        <f t="shared" si="49"/>
        <v>1.0399999999999965E-2</v>
      </c>
      <c r="H50" s="72">
        <f t="shared" si="49"/>
        <v>5.5000000000000604E-3</v>
      </c>
      <c r="I50" s="56">
        <f t="shared" si="49"/>
        <v>0</v>
      </c>
      <c r="J50" s="72">
        <f t="shared" si="49"/>
        <v>0</v>
      </c>
      <c r="K50" s="72">
        <f t="shared" si="49"/>
        <v>0</v>
      </c>
      <c r="L50" s="72">
        <f t="shared" si="49"/>
        <v>0</v>
      </c>
      <c r="M50" s="73">
        <f t="shared" si="49"/>
        <v>0</v>
      </c>
      <c r="N50" s="211"/>
    </row>
    <row r="51" spans="1:14" s="17" customFormat="1" ht="15.75" thickBot="1">
      <c r="A51" s="74" t="s">
        <v>32</v>
      </c>
      <c r="B51" s="62">
        <f>ROUND(B45*B50,0)</f>
        <v>6</v>
      </c>
      <c r="C51" s="62">
        <f t="shared" ref="C51:M51" si="50">ROUND(C45*C50,0)</f>
        <v>1</v>
      </c>
      <c r="D51" s="62">
        <f t="shared" si="50"/>
        <v>1</v>
      </c>
      <c r="E51" s="62">
        <f t="shared" si="50"/>
        <v>1</v>
      </c>
      <c r="F51" s="62">
        <f t="shared" si="50"/>
        <v>1</v>
      </c>
      <c r="G51" s="62">
        <f t="shared" si="50"/>
        <v>1</v>
      </c>
      <c r="H51" s="62">
        <f t="shared" si="50"/>
        <v>0</v>
      </c>
      <c r="I51" s="62">
        <f t="shared" si="50"/>
        <v>0</v>
      </c>
      <c r="J51" s="62">
        <f t="shared" si="50"/>
        <v>0</v>
      </c>
      <c r="K51" s="62">
        <f t="shared" si="50"/>
        <v>0</v>
      </c>
      <c r="L51" s="62">
        <f t="shared" si="50"/>
        <v>0</v>
      </c>
      <c r="M51" s="62">
        <f t="shared" si="50"/>
        <v>0</v>
      </c>
      <c r="N51" s="35">
        <f t="shared" ref="N51:N52" si="51">SUM(B51:M51)</f>
        <v>11</v>
      </c>
    </row>
    <row r="52" spans="1:14" s="17" customFormat="1" ht="15.75" thickBot="1">
      <c r="A52" s="75" t="s">
        <v>47</v>
      </c>
      <c r="B52" s="62">
        <f>B45+B51</f>
        <v>331</v>
      </c>
      <c r="C52" s="62">
        <f t="shared" ref="C52:M52" si="52">C45+C51</f>
        <v>70</v>
      </c>
      <c r="D52" s="62">
        <f t="shared" si="52"/>
        <v>70</v>
      </c>
      <c r="E52" s="62">
        <f t="shared" si="52"/>
        <v>70</v>
      </c>
      <c r="F52" s="62">
        <f t="shared" si="52"/>
        <v>70</v>
      </c>
      <c r="G52" s="62">
        <f t="shared" si="52"/>
        <v>70</v>
      </c>
      <c r="H52" s="62">
        <f t="shared" si="52"/>
        <v>69</v>
      </c>
      <c r="I52" s="62">
        <f t="shared" si="52"/>
        <v>69</v>
      </c>
      <c r="J52" s="62">
        <f t="shared" si="52"/>
        <v>69</v>
      </c>
      <c r="K52" s="62">
        <f t="shared" si="52"/>
        <v>69</v>
      </c>
      <c r="L52" s="62">
        <f t="shared" si="52"/>
        <v>69</v>
      </c>
      <c r="M52" s="62">
        <f t="shared" si="52"/>
        <v>69</v>
      </c>
      <c r="N52" s="35">
        <f t="shared" si="51"/>
        <v>1095</v>
      </c>
    </row>
    <row r="53" spans="1:14">
      <c r="A53" s="76" t="s">
        <v>35</v>
      </c>
      <c r="B53" s="77">
        <f>B48</f>
        <v>44927</v>
      </c>
      <c r="C53" s="77">
        <f t="shared" ref="C53:M53" si="53">C48</f>
        <v>44958</v>
      </c>
      <c r="D53" s="77">
        <f t="shared" si="53"/>
        <v>44986</v>
      </c>
      <c r="E53" s="77">
        <f t="shared" si="53"/>
        <v>45017</v>
      </c>
      <c r="F53" s="77">
        <f t="shared" si="53"/>
        <v>45047</v>
      </c>
      <c r="G53" s="77">
        <f t="shared" si="53"/>
        <v>45078</v>
      </c>
      <c r="H53" s="77">
        <f t="shared" si="53"/>
        <v>45108</v>
      </c>
      <c r="I53" s="77">
        <f t="shared" si="53"/>
        <v>45139</v>
      </c>
      <c r="J53" s="77">
        <f t="shared" si="53"/>
        <v>45170</v>
      </c>
      <c r="K53" s="77">
        <f t="shared" si="53"/>
        <v>45200</v>
      </c>
      <c r="L53" s="77">
        <f t="shared" si="53"/>
        <v>45231</v>
      </c>
      <c r="M53" s="77">
        <f t="shared" si="53"/>
        <v>45261</v>
      </c>
      <c r="N53" s="212"/>
    </row>
    <row r="54" spans="1:14">
      <c r="A54" s="108" t="s">
        <v>44</v>
      </c>
      <c r="B54" s="101">
        <v>45200</v>
      </c>
      <c r="C54" s="102">
        <v>45200</v>
      </c>
      <c r="D54" s="102">
        <v>45200</v>
      </c>
      <c r="E54" s="102">
        <v>45200</v>
      </c>
      <c r="F54" s="102">
        <v>45200</v>
      </c>
      <c r="G54" s="102">
        <v>45200</v>
      </c>
      <c r="H54" s="102">
        <v>45200</v>
      </c>
      <c r="I54" s="102">
        <v>45200</v>
      </c>
      <c r="J54" s="102">
        <v>45200</v>
      </c>
      <c r="K54" s="102">
        <v>45200</v>
      </c>
      <c r="L54" s="102">
        <v>45200</v>
      </c>
      <c r="M54" s="103">
        <v>45200</v>
      </c>
      <c r="N54" s="213"/>
    </row>
    <row r="55" spans="1:14" s="28" customFormat="1">
      <c r="A55" s="78" t="s">
        <v>28</v>
      </c>
      <c r="B55" s="79">
        <f>HLOOKUP(B$53,Recargos!$C$5:$KQ$999,3,0)</f>
        <v>0.1323</v>
      </c>
      <c r="C55" s="80">
        <f>HLOOKUP(C$53,Recargos!$C$5:$KQ$999,3,0)</f>
        <v>0.11760000000000001</v>
      </c>
      <c r="D55" s="80">
        <f>HLOOKUP(D$53,Recargos!$C$5:$KQ$999,3,0)</f>
        <v>0.10290000000000001</v>
      </c>
      <c r="E55" s="80">
        <f>HLOOKUP(E$53,Recargos!$C$5:$KQ$999,3,0)</f>
        <v>8.8200000000000001E-2</v>
      </c>
      <c r="F55" s="80">
        <f>HLOOKUP(F$53,Recargos!$C$5:$KQ$999,3,0)</f>
        <v>7.3499999999999996E-2</v>
      </c>
      <c r="G55" s="80">
        <f>HLOOKUP(G$53,Recargos!$C$5:$KQ$999,3,0)</f>
        <v>5.8799999999999998E-2</v>
      </c>
      <c r="H55" s="80">
        <f>HLOOKUP(H$53,Recargos!$C$5:$KQ$999,3,0)</f>
        <v>4.41E-2</v>
      </c>
      <c r="I55" s="80">
        <f>HLOOKUP(I$53,Recargos!$C$5:$KQ$999,3,0)</f>
        <v>2.9399999999999999E-2</v>
      </c>
      <c r="J55" s="80">
        <f>HLOOKUP(J$53,Recargos!$C$5:$KQ$999,3,0)</f>
        <v>1.47E-2</v>
      </c>
      <c r="K55" s="80">
        <f>HLOOKUP(K$53,Recargos!$C$5:$KQ$999,3,0)</f>
        <v>0</v>
      </c>
      <c r="L55" s="80">
        <f>HLOOKUP(L$53,Recargos!$C$5:$KQ$999,3,0)</f>
        <v>0</v>
      </c>
      <c r="M55" s="81">
        <f>HLOOKUP(M$53,Recargos!$C$5:$KQ$999,3,0)</f>
        <v>0</v>
      </c>
      <c r="N55" s="214"/>
    </row>
    <row r="56" spans="1:14" s="17" customFormat="1" ht="15.75" thickBot="1">
      <c r="A56" s="82" t="s">
        <v>30</v>
      </c>
      <c r="B56" s="83">
        <f t="shared" ref="B56:M56" si="54">ROUND(B52*B55,0)</f>
        <v>44</v>
      </c>
      <c r="C56" s="84">
        <f t="shared" si="54"/>
        <v>8</v>
      </c>
      <c r="D56" s="84">
        <f t="shared" si="54"/>
        <v>7</v>
      </c>
      <c r="E56" s="84">
        <f t="shared" si="54"/>
        <v>6</v>
      </c>
      <c r="F56" s="84">
        <f t="shared" si="54"/>
        <v>5</v>
      </c>
      <c r="G56" s="84">
        <f t="shared" si="54"/>
        <v>4</v>
      </c>
      <c r="H56" s="84">
        <f t="shared" si="54"/>
        <v>3</v>
      </c>
      <c r="I56" s="84">
        <f t="shared" si="54"/>
        <v>2</v>
      </c>
      <c r="J56" s="84">
        <f t="shared" si="54"/>
        <v>1</v>
      </c>
      <c r="K56" s="84">
        <f t="shared" si="54"/>
        <v>0</v>
      </c>
      <c r="L56" s="84">
        <f t="shared" si="54"/>
        <v>0</v>
      </c>
      <c r="M56" s="85">
        <f t="shared" si="54"/>
        <v>0</v>
      </c>
      <c r="N56" s="97">
        <f t="shared" ref="N56:N61" si="55">SUM(B56:M56)</f>
        <v>80</v>
      </c>
    </row>
    <row r="57" spans="1:14" s="17" customFormat="1" ht="15.75" thickBot="1">
      <c r="A57" s="86" t="s">
        <v>33</v>
      </c>
      <c r="B57" s="62">
        <f>B45+B51+B56</f>
        <v>375</v>
      </c>
      <c r="C57" s="62">
        <f t="shared" ref="C57:M57" si="56">C45+C51+C56</f>
        <v>78</v>
      </c>
      <c r="D57" s="62">
        <f t="shared" si="56"/>
        <v>77</v>
      </c>
      <c r="E57" s="62">
        <f t="shared" si="56"/>
        <v>76</v>
      </c>
      <c r="F57" s="62">
        <f t="shared" si="56"/>
        <v>75</v>
      </c>
      <c r="G57" s="62">
        <f t="shared" si="56"/>
        <v>74</v>
      </c>
      <c r="H57" s="62">
        <f t="shared" si="56"/>
        <v>72</v>
      </c>
      <c r="I57" s="62">
        <f t="shared" si="56"/>
        <v>71</v>
      </c>
      <c r="J57" s="62">
        <f t="shared" si="56"/>
        <v>70</v>
      </c>
      <c r="K57" s="62">
        <f t="shared" si="56"/>
        <v>69</v>
      </c>
      <c r="L57" s="62">
        <f t="shared" si="56"/>
        <v>69</v>
      </c>
      <c r="M57" s="62">
        <f t="shared" si="56"/>
        <v>69</v>
      </c>
      <c r="N57" s="98">
        <f t="shared" si="55"/>
        <v>1175</v>
      </c>
    </row>
    <row r="58" spans="1:14" s="21" customFormat="1">
      <c r="A58" s="87" t="s">
        <v>99</v>
      </c>
      <c r="B58" s="88">
        <f>B45</f>
        <v>325</v>
      </c>
      <c r="C58" s="88">
        <f t="shared" ref="C58:M58" si="57">C45</f>
        <v>69</v>
      </c>
      <c r="D58" s="88">
        <f t="shared" si="57"/>
        <v>69</v>
      </c>
      <c r="E58" s="88">
        <f t="shared" si="57"/>
        <v>69</v>
      </c>
      <c r="F58" s="88">
        <f t="shared" si="57"/>
        <v>69</v>
      </c>
      <c r="G58" s="88">
        <f t="shared" si="57"/>
        <v>69</v>
      </c>
      <c r="H58" s="88">
        <f t="shared" si="57"/>
        <v>69</v>
      </c>
      <c r="I58" s="88">
        <f t="shared" si="57"/>
        <v>69</v>
      </c>
      <c r="J58" s="88">
        <f t="shared" si="57"/>
        <v>69</v>
      </c>
      <c r="K58" s="88">
        <f t="shared" si="57"/>
        <v>69</v>
      </c>
      <c r="L58" s="88">
        <f t="shared" si="57"/>
        <v>69</v>
      </c>
      <c r="M58" s="88">
        <f t="shared" si="57"/>
        <v>69</v>
      </c>
      <c r="N58" s="99">
        <f t="shared" si="55"/>
        <v>1084</v>
      </c>
    </row>
    <row r="59" spans="1:14" s="27" customFormat="1">
      <c r="A59" s="89" t="s">
        <v>29</v>
      </c>
      <c r="B59" s="90">
        <f t="shared" ref="B59:M59" si="58">B51</f>
        <v>6</v>
      </c>
      <c r="C59" s="91">
        <f t="shared" si="58"/>
        <v>1</v>
      </c>
      <c r="D59" s="91">
        <f t="shared" si="58"/>
        <v>1</v>
      </c>
      <c r="E59" s="91">
        <f t="shared" si="58"/>
        <v>1</v>
      </c>
      <c r="F59" s="91">
        <f t="shared" si="58"/>
        <v>1</v>
      </c>
      <c r="G59" s="91">
        <f t="shared" si="58"/>
        <v>1</v>
      </c>
      <c r="H59" s="91">
        <f t="shared" si="58"/>
        <v>0</v>
      </c>
      <c r="I59" s="91">
        <f t="shared" si="58"/>
        <v>0</v>
      </c>
      <c r="J59" s="91">
        <f t="shared" si="58"/>
        <v>0</v>
      </c>
      <c r="K59" s="91">
        <f t="shared" si="58"/>
        <v>0</v>
      </c>
      <c r="L59" s="91">
        <f t="shared" si="58"/>
        <v>0</v>
      </c>
      <c r="M59" s="92">
        <f t="shared" si="58"/>
        <v>0</v>
      </c>
      <c r="N59" s="100">
        <f t="shared" si="55"/>
        <v>11</v>
      </c>
    </row>
    <row r="60" spans="1:14" s="27" customFormat="1" ht="15.75" thickBot="1">
      <c r="A60" s="93" t="s">
        <v>26</v>
      </c>
      <c r="B60" s="94">
        <f t="shared" ref="B60:M60" si="59">B56</f>
        <v>44</v>
      </c>
      <c r="C60" s="95">
        <f t="shared" si="59"/>
        <v>8</v>
      </c>
      <c r="D60" s="95">
        <f t="shared" si="59"/>
        <v>7</v>
      </c>
      <c r="E60" s="95">
        <f t="shared" si="59"/>
        <v>6</v>
      </c>
      <c r="F60" s="95">
        <f t="shared" si="59"/>
        <v>5</v>
      </c>
      <c r="G60" s="95">
        <f t="shared" si="59"/>
        <v>4</v>
      </c>
      <c r="H60" s="95">
        <f t="shared" si="59"/>
        <v>3</v>
      </c>
      <c r="I60" s="95">
        <f t="shared" si="59"/>
        <v>2</v>
      </c>
      <c r="J60" s="95">
        <f t="shared" si="59"/>
        <v>1</v>
      </c>
      <c r="K60" s="95">
        <f t="shared" si="59"/>
        <v>0</v>
      </c>
      <c r="L60" s="95">
        <f t="shared" si="59"/>
        <v>0</v>
      </c>
      <c r="M60" s="96">
        <f t="shared" si="59"/>
        <v>0</v>
      </c>
      <c r="N60" s="97">
        <f t="shared" si="55"/>
        <v>80</v>
      </c>
    </row>
    <row r="61" spans="1:14" s="21" customFormat="1" ht="15.75" thickBot="1">
      <c r="A61" s="240" t="s">
        <v>98</v>
      </c>
      <c r="B61" s="241">
        <f t="shared" ref="B61:M61" si="60">SUM(B58:B60)</f>
        <v>375</v>
      </c>
      <c r="C61" s="242">
        <f t="shared" si="60"/>
        <v>78</v>
      </c>
      <c r="D61" s="242">
        <f t="shared" si="60"/>
        <v>77</v>
      </c>
      <c r="E61" s="242">
        <f t="shared" si="60"/>
        <v>76</v>
      </c>
      <c r="F61" s="242">
        <f t="shared" si="60"/>
        <v>75</v>
      </c>
      <c r="G61" s="242">
        <f t="shared" si="60"/>
        <v>74</v>
      </c>
      <c r="H61" s="242">
        <f t="shared" si="60"/>
        <v>72</v>
      </c>
      <c r="I61" s="242">
        <f t="shared" si="60"/>
        <v>71</v>
      </c>
      <c r="J61" s="242">
        <f t="shared" si="60"/>
        <v>70</v>
      </c>
      <c r="K61" s="242">
        <f t="shared" si="60"/>
        <v>69</v>
      </c>
      <c r="L61" s="242">
        <f t="shared" si="60"/>
        <v>69</v>
      </c>
      <c r="M61" s="243">
        <f t="shared" si="60"/>
        <v>69</v>
      </c>
      <c r="N61" s="244">
        <f t="shared" si="55"/>
        <v>1175</v>
      </c>
    </row>
    <row r="62" spans="1:14" s="3" customFormat="1" ht="15.75" thickBot="1">
      <c r="A62" s="11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26"/>
    </row>
    <row r="63" spans="1:14" s="2" customFormat="1" ht="19.5" thickBot="1">
      <c r="A63" s="231" t="s">
        <v>56</v>
      </c>
      <c r="B63" s="232"/>
      <c r="C63" s="232"/>
      <c r="D63" s="232"/>
      <c r="E63" s="232"/>
      <c r="F63" s="232"/>
      <c r="G63" s="232"/>
      <c r="H63" s="232"/>
      <c r="I63" s="232"/>
      <c r="J63" s="232"/>
      <c r="K63" s="232"/>
      <c r="L63" s="232"/>
      <c r="M63" s="232"/>
      <c r="N63" s="233"/>
    </row>
    <row r="64" spans="1:14" ht="15.75" thickBot="1">
      <c r="A64" s="208" t="s">
        <v>42</v>
      </c>
      <c r="B64" s="234">
        <v>44927</v>
      </c>
      <c r="C64" s="235">
        <v>44958</v>
      </c>
      <c r="D64" s="235">
        <v>44986</v>
      </c>
      <c r="E64" s="235">
        <v>45017</v>
      </c>
      <c r="F64" s="235">
        <v>45047</v>
      </c>
      <c r="G64" s="235">
        <v>45078</v>
      </c>
      <c r="H64" s="235">
        <v>45108</v>
      </c>
      <c r="I64" s="235">
        <v>45139</v>
      </c>
      <c r="J64" s="235">
        <v>45170</v>
      </c>
      <c r="K64" s="235">
        <v>45200</v>
      </c>
      <c r="L64" s="235">
        <v>45231</v>
      </c>
      <c r="M64" s="236">
        <v>45261</v>
      </c>
      <c r="N64" s="207" t="s">
        <v>31</v>
      </c>
    </row>
    <row r="65" spans="1:14">
      <c r="A65" s="237" t="s">
        <v>48</v>
      </c>
      <c r="B65" s="109">
        <f t="shared" ref="B65:M65" si="61">B58</f>
        <v>325</v>
      </c>
      <c r="C65" s="110">
        <f t="shared" si="61"/>
        <v>69</v>
      </c>
      <c r="D65" s="110">
        <f t="shared" si="61"/>
        <v>69</v>
      </c>
      <c r="E65" s="110">
        <f t="shared" si="61"/>
        <v>69</v>
      </c>
      <c r="F65" s="110">
        <f t="shared" si="61"/>
        <v>69</v>
      </c>
      <c r="G65" s="110">
        <f t="shared" si="61"/>
        <v>69</v>
      </c>
      <c r="H65" s="110">
        <f t="shared" si="61"/>
        <v>69</v>
      </c>
      <c r="I65" s="110">
        <f t="shared" si="61"/>
        <v>69</v>
      </c>
      <c r="J65" s="110">
        <f t="shared" si="61"/>
        <v>69</v>
      </c>
      <c r="K65" s="110">
        <f t="shared" si="61"/>
        <v>69</v>
      </c>
      <c r="L65" s="110">
        <f t="shared" si="61"/>
        <v>69</v>
      </c>
      <c r="M65" s="111">
        <f t="shared" si="61"/>
        <v>69</v>
      </c>
      <c r="N65" s="112">
        <f t="shared" ref="N65:N67" si="62">SUM(B65:M65)</f>
        <v>1084</v>
      </c>
    </row>
    <row r="66" spans="1:14">
      <c r="A66" s="238" t="s">
        <v>49</v>
      </c>
      <c r="B66" s="113">
        <f t="shared" ref="B66:M66" si="63">B59</f>
        <v>6</v>
      </c>
      <c r="C66" s="52">
        <f t="shared" si="63"/>
        <v>1</v>
      </c>
      <c r="D66" s="52">
        <f t="shared" si="63"/>
        <v>1</v>
      </c>
      <c r="E66" s="52">
        <f t="shared" si="63"/>
        <v>1</v>
      </c>
      <c r="F66" s="52">
        <f t="shared" si="63"/>
        <v>1</v>
      </c>
      <c r="G66" s="52">
        <f t="shared" si="63"/>
        <v>1</v>
      </c>
      <c r="H66" s="52">
        <f t="shared" si="63"/>
        <v>0</v>
      </c>
      <c r="I66" s="52">
        <f t="shared" si="63"/>
        <v>0</v>
      </c>
      <c r="J66" s="52">
        <f t="shared" si="63"/>
        <v>0</v>
      </c>
      <c r="K66" s="52">
        <f t="shared" si="63"/>
        <v>0</v>
      </c>
      <c r="L66" s="52">
        <f t="shared" si="63"/>
        <v>0</v>
      </c>
      <c r="M66" s="114">
        <f t="shared" si="63"/>
        <v>0</v>
      </c>
      <c r="N66" s="115">
        <f t="shared" si="62"/>
        <v>11</v>
      </c>
    </row>
    <row r="67" spans="1:14" ht="15.75" thickBot="1">
      <c r="A67" s="239" t="s">
        <v>26</v>
      </c>
      <c r="B67" s="116">
        <f t="shared" ref="B67:M67" si="64">B60</f>
        <v>44</v>
      </c>
      <c r="C67" s="48">
        <f t="shared" si="64"/>
        <v>8</v>
      </c>
      <c r="D67" s="48">
        <f t="shared" si="64"/>
        <v>7</v>
      </c>
      <c r="E67" s="48">
        <f t="shared" si="64"/>
        <v>6</v>
      </c>
      <c r="F67" s="48">
        <f t="shared" si="64"/>
        <v>5</v>
      </c>
      <c r="G67" s="48">
        <f t="shared" si="64"/>
        <v>4</v>
      </c>
      <c r="H67" s="48">
        <f t="shared" si="64"/>
        <v>3</v>
      </c>
      <c r="I67" s="48">
        <f t="shared" si="64"/>
        <v>2</v>
      </c>
      <c r="J67" s="48">
        <f t="shared" si="64"/>
        <v>1</v>
      </c>
      <c r="K67" s="48">
        <f t="shared" si="64"/>
        <v>0</v>
      </c>
      <c r="L67" s="48">
        <f t="shared" si="64"/>
        <v>0</v>
      </c>
      <c r="M67" s="117">
        <f t="shared" si="64"/>
        <v>0</v>
      </c>
      <c r="N67" s="118">
        <f t="shared" si="62"/>
        <v>80</v>
      </c>
    </row>
    <row r="68" spans="1:14" s="2" customFormat="1" ht="15.75" thickBot="1">
      <c r="A68" s="245" t="s">
        <v>98</v>
      </c>
      <c r="B68" s="246">
        <f t="shared" ref="B68:M68" si="65">SUM(B65:B67)</f>
        <v>375</v>
      </c>
      <c r="C68" s="247">
        <f t="shared" si="65"/>
        <v>78</v>
      </c>
      <c r="D68" s="247">
        <f t="shared" si="65"/>
        <v>77</v>
      </c>
      <c r="E68" s="247">
        <f t="shared" si="65"/>
        <v>76</v>
      </c>
      <c r="F68" s="247">
        <f t="shared" si="65"/>
        <v>75</v>
      </c>
      <c r="G68" s="247">
        <f t="shared" si="65"/>
        <v>74</v>
      </c>
      <c r="H68" s="247">
        <f t="shared" si="65"/>
        <v>72</v>
      </c>
      <c r="I68" s="247">
        <f t="shared" si="65"/>
        <v>71</v>
      </c>
      <c r="J68" s="247">
        <f t="shared" si="65"/>
        <v>70</v>
      </c>
      <c r="K68" s="247">
        <f t="shared" si="65"/>
        <v>69</v>
      </c>
      <c r="L68" s="247">
        <f t="shared" si="65"/>
        <v>69</v>
      </c>
      <c r="M68" s="248">
        <f t="shared" si="65"/>
        <v>69</v>
      </c>
      <c r="N68" s="249">
        <f>SUM(B68:M68)</f>
        <v>1175</v>
      </c>
    </row>
    <row r="69" spans="1:14">
      <c r="A69" s="8"/>
    </row>
  </sheetData>
  <mergeCells count="10">
    <mergeCell ref="N46:N50"/>
    <mergeCell ref="N53:N55"/>
    <mergeCell ref="A43:N43"/>
    <mergeCell ref="A63:N63"/>
    <mergeCell ref="A2:N2"/>
    <mergeCell ref="A3:N3"/>
    <mergeCell ref="A5:N5"/>
    <mergeCell ref="A20:N20"/>
    <mergeCell ref="A13:N13"/>
    <mergeCell ref="N24:N40"/>
  </mergeCells>
  <phoneticPr fontId="15" type="noConversion"/>
  <printOptions horizontalCentered="1" verticalCentered="1"/>
  <pageMargins left="0.7" right="0.7" top="0.75" bottom="0.75" header="0.3" footer="0.3"/>
  <pageSetup scale="80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91D1BA-9F25-496A-A848-B411318DF248}">
  <dimension ref="A1:BS19"/>
  <sheetViews>
    <sheetView topLeftCell="BO3" workbookViewId="0">
      <selection activeCell="I11" sqref="I11"/>
    </sheetView>
  </sheetViews>
  <sheetFormatPr baseColWidth="10" defaultColWidth="9.140625" defaultRowHeight="15"/>
  <cols>
    <col min="1" max="71" width="10.28515625" customWidth="1"/>
  </cols>
  <sheetData>
    <row r="1" spans="1:71" ht="28.5">
      <c r="A1" s="14" t="s">
        <v>5</v>
      </c>
      <c r="B1" s="14"/>
      <c r="C1" s="14"/>
      <c r="D1" s="14"/>
      <c r="E1" s="14"/>
      <c r="F1" s="14"/>
      <c r="G1" s="14"/>
      <c r="H1" s="14"/>
      <c r="I1" s="14"/>
      <c r="J1" s="14"/>
      <c r="K1" s="14"/>
      <c r="Q1" s="14"/>
      <c r="W1" s="14"/>
      <c r="AC1" s="14"/>
      <c r="AI1" s="14"/>
      <c r="AO1" s="14"/>
      <c r="AU1" s="14"/>
      <c r="BA1" s="14"/>
      <c r="BG1" s="14"/>
      <c r="BH1" s="14"/>
      <c r="BM1" s="14"/>
      <c r="BS1" s="14"/>
    </row>
    <row r="2" spans="1:71" ht="21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Q2" s="15"/>
      <c r="W2" s="15"/>
      <c r="AC2" s="15"/>
      <c r="AI2" s="15"/>
      <c r="AO2" s="15"/>
      <c r="AU2" s="15"/>
      <c r="BA2" s="15"/>
      <c r="BG2" s="15"/>
      <c r="BH2" s="15"/>
      <c r="BM2" s="15"/>
      <c r="BS2" s="15"/>
    </row>
    <row r="3" spans="1:71" ht="85.5" customHeight="1">
      <c r="A3" s="223" t="s">
        <v>80</v>
      </c>
      <c r="B3" s="223"/>
      <c r="C3" s="223"/>
      <c r="D3" s="223"/>
      <c r="E3" s="223"/>
      <c r="G3" s="223" t="s">
        <v>81</v>
      </c>
      <c r="H3" s="223"/>
      <c r="I3" s="223"/>
      <c r="J3" s="223"/>
      <c r="K3" s="223"/>
      <c r="M3" s="223" t="s">
        <v>70</v>
      </c>
      <c r="N3" s="223"/>
      <c r="O3" s="223"/>
      <c r="P3" s="223"/>
      <c r="Q3" s="223"/>
      <c r="S3" s="223" t="s">
        <v>71</v>
      </c>
      <c r="T3" s="223"/>
      <c r="U3" s="223"/>
      <c r="V3" s="223"/>
      <c r="W3" s="223"/>
      <c r="Y3" s="223" t="s">
        <v>72</v>
      </c>
      <c r="Z3" s="223"/>
      <c r="AA3" s="223"/>
      <c r="AB3" s="223"/>
      <c r="AC3" s="223"/>
      <c r="AD3" s="179"/>
      <c r="AE3" s="223" t="s">
        <v>73</v>
      </c>
      <c r="AF3" s="223"/>
      <c r="AG3" s="223"/>
      <c r="AH3" s="223"/>
      <c r="AI3" s="223"/>
      <c r="AK3" s="223" t="s">
        <v>74</v>
      </c>
      <c r="AL3" s="223"/>
      <c r="AM3" s="223"/>
      <c r="AN3" s="223"/>
      <c r="AO3" s="223"/>
      <c r="AQ3" s="223" t="s">
        <v>75</v>
      </c>
      <c r="AR3" s="223"/>
      <c r="AS3" s="223"/>
      <c r="AT3" s="223"/>
      <c r="AU3" s="223"/>
      <c r="AW3" s="223" t="s">
        <v>76</v>
      </c>
      <c r="AX3" s="223"/>
      <c r="AY3" s="223"/>
      <c r="AZ3" s="223"/>
      <c r="BA3" s="223"/>
      <c r="BC3" s="223" t="s">
        <v>77</v>
      </c>
      <c r="BD3" s="223"/>
      <c r="BE3" s="223"/>
      <c r="BF3" s="223"/>
      <c r="BG3" s="223"/>
      <c r="BH3" s="179"/>
      <c r="BI3" s="223" t="s">
        <v>78</v>
      </c>
      <c r="BJ3" s="223"/>
      <c r="BK3" s="223"/>
      <c r="BL3" s="223"/>
      <c r="BM3" s="223"/>
      <c r="BO3" s="223" t="s">
        <v>79</v>
      </c>
      <c r="BP3" s="223"/>
      <c r="BQ3" s="223"/>
      <c r="BR3" s="223"/>
      <c r="BS3" s="223"/>
    </row>
    <row r="4" spans="1:71" ht="15.75" thickBot="1">
      <c r="A4" s="165"/>
      <c r="E4" s="9"/>
      <c r="G4" s="165"/>
      <c r="K4" s="9"/>
      <c r="M4" s="174"/>
      <c r="Q4" s="9"/>
      <c r="S4" s="165"/>
      <c r="W4" s="9"/>
      <c r="Y4" s="165"/>
      <c r="AC4" s="9"/>
      <c r="AE4" s="175"/>
      <c r="AF4" s="175"/>
      <c r="AG4" s="175"/>
      <c r="AH4" s="178"/>
      <c r="AI4" s="9"/>
      <c r="AK4" s="165"/>
      <c r="AO4" s="9"/>
      <c r="AQ4" s="165"/>
      <c r="AU4" s="9"/>
      <c r="BA4" s="9"/>
      <c r="BC4" s="165"/>
      <c r="BG4" s="9"/>
      <c r="BH4" s="9"/>
      <c r="BI4" s="165"/>
      <c r="BM4" s="9"/>
      <c r="BS4" s="9"/>
    </row>
    <row r="5" spans="1:71" ht="79.5" thickTop="1">
      <c r="A5" s="166" t="s">
        <v>6</v>
      </c>
      <c r="B5" s="167" t="s">
        <v>7</v>
      </c>
      <c r="C5" s="166" t="s">
        <v>8</v>
      </c>
      <c r="D5" s="166" t="s">
        <v>9</v>
      </c>
      <c r="E5" s="9"/>
      <c r="F5" t="s">
        <v>10</v>
      </c>
      <c r="G5" s="166" t="s">
        <v>6</v>
      </c>
      <c r="H5" s="167" t="s">
        <v>7</v>
      </c>
      <c r="I5" s="166" t="s">
        <v>8</v>
      </c>
      <c r="J5" s="166" t="s">
        <v>9</v>
      </c>
      <c r="K5" s="9"/>
      <c r="M5" s="176" t="s">
        <v>6</v>
      </c>
      <c r="N5" s="177" t="s">
        <v>7</v>
      </c>
      <c r="O5" s="177" t="s">
        <v>8</v>
      </c>
      <c r="P5" s="178" t="s">
        <v>9</v>
      </c>
      <c r="Q5" s="9"/>
      <c r="S5" s="176" t="s">
        <v>6</v>
      </c>
      <c r="T5" s="177" t="s">
        <v>7</v>
      </c>
      <c r="U5" s="177" t="s">
        <v>8</v>
      </c>
      <c r="V5" s="181" t="s">
        <v>9</v>
      </c>
      <c r="W5" s="9"/>
      <c r="Y5" s="176" t="s">
        <v>6</v>
      </c>
      <c r="Z5" s="177" t="s">
        <v>7</v>
      </c>
      <c r="AA5" s="177" t="s">
        <v>8</v>
      </c>
      <c r="AB5" s="181" t="s">
        <v>9</v>
      </c>
      <c r="AC5" s="9"/>
      <c r="AE5" s="176" t="s">
        <v>6</v>
      </c>
      <c r="AF5" s="177" t="s">
        <v>7</v>
      </c>
      <c r="AG5" s="177" t="s">
        <v>8</v>
      </c>
      <c r="AH5" s="181" t="s">
        <v>9</v>
      </c>
      <c r="AI5" s="9"/>
      <c r="AK5" s="176" t="s">
        <v>6</v>
      </c>
      <c r="AL5" s="177" t="s">
        <v>7</v>
      </c>
      <c r="AM5" s="177" t="s">
        <v>8</v>
      </c>
      <c r="AN5" s="181" t="s">
        <v>9</v>
      </c>
      <c r="AO5" s="9"/>
      <c r="AQ5" s="176" t="s">
        <v>6</v>
      </c>
      <c r="AR5" s="177" t="s">
        <v>7</v>
      </c>
      <c r="AS5" s="177" t="s">
        <v>8</v>
      </c>
      <c r="AT5" s="181" t="s">
        <v>9</v>
      </c>
      <c r="AU5" s="9"/>
      <c r="AW5" s="176" t="s">
        <v>6</v>
      </c>
      <c r="AX5" s="177" t="s">
        <v>7</v>
      </c>
      <c r="AY5" s="177" t="s">
        <v>8</v>
      </c>
      <c r="AZ5" s="180" t="s">
        <v>9</v>
      </c>
      <c r="BA5" s="9"/>
      <c r="BC5" s="176" t="s">
        <v>6</v>
      </c>
      <c r="BD5" s="177" t="s">
        <v>7</v>
      </c>
      <c r="BE5" s="177" t="s">
        <v>8</v>
      </c>
      <c r="BF5" s="181" t="s">
        <v>9</v>
      </c>
      <c r="BG5" s="9"/>
      <c r="BH5" s="9"/>
      <c r="BI5" s="182" t="s">
        <v>6</v>
      </c>
      <c r="BJ5" s="182" t="s">
        <v>7</v>
      </c>
      <c r="BK5" s="182" t="s">
        <v>8</v>
      </c>
      <c r="BL5" s="181" t="s">
        <v>9</v>
      </c>
      <c r="BM5" s="9"/>
      <c r="BO5" s="182" t="s">
        <v>6</v>
      </c>
      <c r="BP5" s="182" t="s">
        <v>7</v>
      </c>
      <c r="BQ5" s="182" t="s">
        <v>8</v>
      </c>
      <c r="BR5" s="181" t="s">
        <v>9</v>
      </c>
      <c r="BS5" s="9"/>
    </row>
    <row r="6" spans="1:71" ht="15.75" thickBot="1">
      <c r="A6" s="168" t="s">
        <v>11</v>
      </c>
      <c r="B6" s="168" t="s">
        <v>11</v>
      </c>
      <c r="C6" s="168" t="s">
        <v>11</v>
      </c>
      <c r="D6" s="168" t="s">
        <v>12</v>
      </c>
      <c r="E6" s="9" t="s">
        <v>12</v>
      </c>
      <c r="G6" s="168" t="s">
        <v>11</v>
      </c>
      <c r="H6" s="168" t="s">
        <v>11</v>
      </c>
      <c r="I6" s="168" t="s">
        <v>11</v>
      </c>
      <c r="J6" s="168" t="s">
        <v>12</v>
      </c>
      <c r="K6" s="9" t="s">
        <v>12</v>
      </c>
      <c r="M6" s="168" t="s">
        <v>11</v>
      </c>
      <c r="N6" s="168" t="s">
        <v>11</v>
      </c>
      <c r="O6" s="168" t="s">
        <v>11</v>
      </c>
      <c r="P6" s="168" t="s">
        <v>12</v>
      </c>
      <c r="Q6" s="9" t="s">
        <v>12</v>
      </c>
      <c r="S6" s="168" t="s">
        <v>11</v>
      </c>
      <c r="T6" s="168" t="s">
        <v>11</v>
      </c>
      <c r="U6" s="168" t="s">
        <v>11</v>
      </c>
      <c r="V6" s="168" t="s">
        <v>12</v>
      </c>
      <c r="W6" s="9" t="s">
        <v>12</v>
      </c>
      <c r="Y6" s="168" t="s">
        <v>11</v>
      </c>
      <c r="Z6" s="168" t="s">
        <v>11</v>
      </c>
      <c r="AA6" s="168" t="s">
        <v>11</v>
      </c>
      <c r="AB6" s="168" t="s">
        <v>12</v>
      </c>
      <c r="AC6" s="9" t="s">
        <v>12</v>
      </c>
      <c r="AE6" s="168" t="s">
        <v>11</v>
      </c>
      <c r="AF6" s="168" t="s">
        <v>11</v>
      </c>
      <c r="AG6" s="168" t="s">
        <v>11</v>
      </c>
      <c r="AH6" s="168" t="s">
        <v>12</v>
      </c>
      <c r="AI6" s="9" t="s">
        <v>12</v>
      </c>
      <c r="AK6" s="168" t="s">
        <v>11</v>
      </c>
      <c r="AL6" s="168" t="s">
        <v>11</v>
      </c>
      <c r="AM6" s="168" t="s">
        <v>11</v>
      </c>
      <c r="AN6" s="168" t="s">
        <v>12</v>
      </c>
      <c r="AO6" s="9" t="s">
        <v>12</v>
      </c>
      <c r="AQ6" s="168" t="s">
        <v>11</v>
      </c>
      <c r="AR6" s="168" t="s">
        <v>11</v>
      </c>
      <c r="AS6" s="168" t="s">
        <v>11</v>
      </c>
      <c r="AT6" s="168" t="s">
        <v>12</v>
      </c>
      <c r="AU6" s="9" t="s">
        <v>12</v>
      </c>
      <c r="AW6" s="168" t="s">
        <v>11</v>
      </c>
      <c r="AX6" s="168" t="s">
        <v>11</v>
      </c>
      <c r="AY6" s="168" t="s">
        <v>11</v>
      </c>
      <c r="AZ6" s="168" t="s">
        <v>12</v>
      </c>
      <c r="BA6" s="9" t="s">
        <v>12</v>
      </c>
      <c r="BC6" s="168" t="s">
        <v>11</v>
      </c>
      <c r="BD6" s="168" t="s">
        <v>11</v>
      </c>
      <c r="BE6" s="168" t="s">
        <v>11</v>
      </c>
      <c r="BF6" s="168" t="s">
        <v>12</v>
      </c>
      <c r="BG6" s="9" t="s">
        <v>12</v>
      </c>
      <c r="BH6" s="9"/>
      <c r="BI6" s="168" t="s">
        <v>11</v>
      </c>
      <c r="BJ6" s="168" t="s">
        <v>11</v>
      </c>
      <c r="BK6" s="168" t="s">
        <v>11</v>
      </c>
      <c r="BL6" s="168" t="s">
        <v>12</v>
      </c>
      <c r="BM6" s="9" t="s">
        <v>12</v>
      </c>
      <c r="BO6" s="168" t="s">
        <v>11</v>
      </c>
      <c r="BP6" s="168" t="s">
        <v>11</v>
      </c>
      <c r="BQ6" s="168" t="s">
        <v>11</v>
      </c>
      <c r="BR6" s="168" t="s">
        <v>12</v>
      </c>
      <c r="BS6" s="9" t="s">
        <v>12</v>
      </c>
    </row>
    <row r="7" spans="1:71" ht="15.75" thickTop="1">
      <c r="A7" s="169">
        <v>0.01</v>
      </c>
      <c r="B7" s="169">
        <v>746.04</v>
      </c>
      <c r="C7" s="169">
        <v>0</v>
      </c>
      <c r="D7" s="169">
        <v>1.92</v>
      </c>
      <c r="E7" s="16">
        <f t="shared" ref="E7:E17" si="0">D7/100</f>
        <v>1.9199999999999998E-2</v>
      </c>
      <c r="G7" s="169">
        <v>0.01</v>
      </c>
      <c r="H7" s="170">
        <v>1492.08</v>
      </c>
      <c r="I7" s="169">
        <v>0</v>
      </c>
      <c r="J7" s="169">
        <v>1.92</v>
      </c>
      <c r="K7" s="16">
        <f t="shared" ref="K7:K17" si="1">J7/100</f>
        <v>1.9199999999999998E-2</v>
      </c>
      <c r="M7" s="169">
        <v>0.01</v>
      </c>
      <c r="N7" s="170">
        <v>2238.12</v>
      </c>
      <c r="O7" s="169">
        <v>0</v>
      </c>
      <c r="P7" s="169">
        <v>1.92</v>
      </c>
      <c r="Q7" s="16">
        <f t="shared" ref="Q7:Q17" si="2">P7/100</f>
        <v>1.9199999999999998E-2</v>
      </c>
      <c r="S7" s="169">
        <v>0.01</v>
      </c>
      <c r="T7" s="170">
        <v>2984.16</v>
      </c>
      <c r="U7" s="169">
        <v>0</v>
      </c>
      <c r="V7" s="169">
        <v>1.92</v>
      </c>
      <c r="W7" s="16">
        <f t="shared" ref="W7:W17" si="3">V7/100</f>
        <v>1.9199999999999998E-2</v>
      </c>
      <c r="Y7" s="169">
        <v>0.01</v>
      </c>
      <c r="Z7" s="170">
        <v>3730.2</v>
      </c>
      <c r="AA7" s="169">
        <v>0</v>
      </c>
      <c r="AB7" s="169">
        <v>1.92</v>
      </c>
      <c r="AC7" s="16">
        <f t="shared" ref="AC7:AC17" si="4">AB7/100</f>
        <v>1.9199999999999998E-2</v>
      </c>
      <c r="AE7" s="169">
        <v>0.01</v>
      </c>
      <c r="AF7" s="170">
        <v>4476.24</v>
      </c>
      <c r="AG7" s="169">
        <v>0</v>
      </c>
      <c r="AH7" s="169">
        <v>1.92</v>
      </c>
      <c r="AI7" s="16">
        <f t="shared" ref="AI7:AI17" si="5">AH7/100</f>
        <v>1.9199999999999998E-2</v>
      </c>
      <c r="AK7" s="169">
        <v>0.01</v>
      </c>
      <c r="AL7" s="170">
        <v>5222.28</v>
      </c>
      <c r="AM7" s="169">
        <v>0</v>
      </c>
      <c r="AN7" s="169">
        <v>1.92</v>
      </c>
      <c r="AO7" s="16">
        <f t="shared" ref="AO7:AO17" si="6">AN7/100</f>
        <v>1.9199999999999998E-2</v>
      </c>
      <c r="AQ7" s="169">
        <v>0.01</v>
      </c>
      <c r="AR7" s="170">
        <v>5968.32</v>
      </c>
      <c r="AS7" s="169">
        <v>0</v>
      </c>
      <c r="AT7" s="169">
        <v>1.92</v>
      </c>
      <c r="AU7" s="16">
        <f t="shared" ref="AU7:AU17" si="7">AT7/100</f>
        <v>1.9199999999999998E-2</v>
      </c>
      <c r="AW7" s="169">
        <v>0.01</v>
      </c>
      <c r="AX7" s="170">
        <v>6714.36</v>
      </c>
      <c r="AY7" s="169">
        <v>0</v>
      </c>
      <c r="AZ7" s="169">
        <v>1.92</v>
      </c>
      <c r="BA7" s="16">
        <f t="shared" ref="BA7:BA17" si="8">AZ7/100</f>
        <v>1.9199999999999998E-2</v>
      </c>
      <c r="BC7" s="169">
        <v>0.01</v>
      </c>
      <c r="BD7" s="170">
        <v>7460.4</v>
      </c>
      <c r="BE7" s="169">
        <v>0</v>
      </c>
      <c r="BF7" s="169">
        <v>1.92</v>
      </c>
      <c r="BG7" s="16">
        <f t="shared" ref="BG7:BG17" si="9">BF7/100</f>
        <v>1.9199999999999998E-2</v>
      </c>
      <c r="BH7" s="16"/>
      <c r="BI7" s="169">
        <v>0.01</v>
      </c>
      <c r="BJ7" s="170">
        <v>8206.44</v>
      </c>
      <c r="BK7" s="169">
        <v>0</v>
      </c>
      <c r="BL7" s="169">
        <v>1.92</v>
      </c>
      <c r="BM7" s="16">
        <f t="shared" ref="BM7:BM17" si="10">BL7/100</f>
        <v>1.9199999999999998E-2</v>
      </c>
      <c r="BO7" s="169">
        <v>0.01</v>
      </c>
      <c r="BP7" s="170">
        <v>8952.49</v>
      </c>
      <c r="BQ7" s="169">
        <v>0</v>
      </c>
      <c r="BR7" s="169">
        <v>1.92</v>
      </c>
      <c r="BS7" s="16">
        <f t="shared" ref="BS7:BS17" si="11">BR7/100</f>
        <v>1.9199999999999998E-2</v>
      </c>
    </row>
    <row r="8" spans="1:71">
      <c r="A8" s="169">
        <v>746.05</v>
      </c>
      <c r="B8" s="170">
        <v>6332.05</v>
      </c>
      <c r="C8" s="169">
        <v>14.32</v>
      </c>
      <c r="D8" s="169">
        <v>6.4</v>
      </c>
      <c r="E8" s="16">
        <f t="shared" si="0"/>
        <v>6.4000000000000001E-2</v>
      </c>
      <c r="G8" s="170">
        <v>1492.09</v>
      </c>
      <c r="H8" s="170">
        <v>12664.1</v>
      </c>
      <c r="I8" s="169">
        <v>28.64</v>
      </c>
      <c r="J8" s="169">
        <v>6.4</v>
      </c>
      <c r="K8" s="16">
        <f t="shared" si="1"/>
        <v>6.4000000000000001E-2</v>
      </c>
      <c r="M8" s="170">
        <v>2238.13</v>
      </c>
      <c r="N8" s="170">
        <v>18996.150000000001</v>
      </c>
      <c r="O8" s="169">
        <v>42.96</v>
      </c>
      <c r="P8" s="169">
        <v>6.4</v>
      </c>
      <c r="Q8" s="16">
        <f t="shared" si="2"/>
        <v>6.4000000000000001E-2</v>
      </c>
      <c r="S8" s="170">
        <v>2984.17</v>
      </c>
      <c r="T8" s="170">
        <v>25328.2</v>
      </c>
      <c r="U8" s="169">
        <v>57.28</v>
      </c>
      <c r="V8" s="169">
        <v>6.4</v>
      </c>
      <c r="W8" s="16">
        <f t="shared" si="3"/>
        <v>6.4000000000000001E-2</v>
      </c>
      <c r="Y8" s="170">
        <v>3730.21</v>
      </c>
      <c r="Z8" s="170">
        <v>31660.25</v>
      </c>
      <c r="AA8" s="169">
        <v>71.599999999999994</v>
      </c>
      <c r="AB8" s="169">
        <v>6.4</v>
      </c>
      <c r="AC8" s="16">
        <f t="shared" si="4"/>
        <v>6.4000000000000001E-2</v>
      </c>
      <c r="AE8" s="170">
        <v>4476.25</v>
      </c>
      <c r="AF8" s="170">
        <v>37992.300000000003</v>
      </c>
      <c r="AG8" s="169">
        <v>85.92</v>
      </c>
      <c r="AH8" s="169">
        <v>6.4</v>
      </c>
      <c r="AI8" s="16">
        <f t="shared" si="5"/>
        <v>6.4000000000000001E-2</v>
      </c>
      <c r="AK8" s="170">
        <v>5222.29</v>
      </c>
      <c r="AL8" s="170">
        <v>44324.35</v>
      </c>
      <c r="AM8" s="169">
        <v>100.24</v>
      </c>
      <c r="AN8" s="169">
        <v>6.4</v>
      </c>
      <c r="AO8" s="16">
        <f t="shared" si="6"/>
        <v>6.4000000000000001E-2</v>
      </c>
      <c r="AQ8" s="170">
        <v>5968.33</v>
      </c>
      <c r="AR8" s="170">
        <v>50656.4</v>
      </c>
      <c r="AS8" s="169">
        <v>114.56</v>
      </c>
      <c r="AT8" s="169">
        <v>6.4</v>
      </c>
      <c r="AU8" s="16">
        <f t="shared" si="7"/>
        <v>6.4000000000000001E-2</v>
      </c>
      <c r="AW8" s="170">
        <v>6714.37</v>
      </c>
      <c r="AX8" s="170">
        <v>56988.45</v>
      </c>
      <c r="AY8" s="169">
        <v>128.88</v>
      </c>
      <c r="AZ8" s="169">
        <v>6.4</v>
      </c>
      <c r="BA8" s="16">
        <f t="shared" si="8"/>
        <v>6.4000000000000001E-2</v>
      </c>
      <c r="BC8" s="170">
        <v>7460.41</v>
      </c>
      <c r="BD8" s="170">
        <v>63320.5</v>
      </c>
      <c r="BE8" s="169">
        <v>143.19999999999999</v>
      </c>
      <c r="BF8" s="169">
        <v>6.4</v>
      </c>
      <c r="BG8" s="16">
        <f t="shared" si="9"/>
        <v>6.4000000000000001E-2</v>
      </c>
      <c r="BH8" s="16"/>
      <c r="BI8" s="170">
        <v>8206.4500000000007</v>
      </c>
      <c r="BJ8" s="170">
        <v>69652.55</v>
      </c>
      <c r="BK8" s="169">
        <v>157.52000000000001</v>
      </c>
      <c r="BL8" s="169">
        <v>6.4</v>
      </c>
      <c r="BM8" s="16">
        <f t="shared" si="10"/>
        <v>6.4000000000000001E-2</v>
      </c>
      <c r="BO8" s="170">
        <v>8952.5</v>
      </c>
      <c r="BP8" s="170">
        <v>75984.55</v>
      </c>
      <c r="BQ8" s="169">
        <v>171.88</v>
      </c>
      <c r="BR8" s="169">
        <v>6.4</v>
      </c>
      <c r="BS8" s="16">
        <f t="shared" si="11"/>
        <v>6.4000000000000001E-2</v>
      </c>
    </row>
    <row r="9" spans="1:71">
      <c r="A9" s="170">
        <v>6332.06</v>
      </c>
      <c r="B9" s="170">
        <v>11128.01</v>
      </c>
      <c r="C9" s="169">
        <v>371.83</v>
      </c>
      <c r="D9" s="169">
        <v>10.88</v>
      </c>
      <c r="E9" s="16">
        <f t="shared" si="0"/>
        <v>0.10880000000000001</v>
      </c>
      <c r="G9" s="170">
        <v>12664.11</v>
      </c>
      <c r="H9" s="170">
        <v>22256.02</v>
      </c>
      <c r="I9" s="169">
        <v>743.66</v>
      </c>
      <c r="J9" s="169">
        <v>10.88</v>
      </c>
      <c r="K9" s="16">
        <f t="shared" si="1"/>
        <v>0.10880000000000001</v>
      </c>
      <c r="M9" s="170">
        <v>18996.16</v>
      </c>
      <c r="N9" s="170">
        <v>33384.03</v>
      </c>
      <c r="O9" s="170">
        <v>1115.49</v>
      </c>
      <c r="P9" s="169">
        <v>10.88</v>
      </c>
      <c r="Q9" s="16">
        <f t="shared" si="2"/>
        <v>0.10880000000000001</v>
      </c>
      <c r="S9" s="170">
        <v>25328.21</v>
      </c>
      <c r="T9" s="170">
        <v>44512.04</v>
      </c>
      <c r="U9" s="170">
        <v>1487.32</v>
      </c>
      <c r="V9" s="169">
        <v>10.88</v>
      </c>
      <c r="W9" s="16">
        <f t="shared" si="3"/>
        <v>0.10880000000000001</v>
      </c>
      <c r="Y9" s="170">
        <v>31660.26</v>
      </c>
      <c r="Z9" s="170">
        <v>55640.05</v>
      </c>
      <c r="AA9" s="170">
        <v>1859.15</v>
      </c>
      <c r="AB9" s="169">
        <v>10.88</v>
      </c>
      <c r="AC9" s="16">
        <f t="shared" si="4"/>
        <v>0.10880000000000001</v>
      </c>
      <c r="AE9" s="170">
        <v>37992.31</v>
      </c>
      <c r="AF9" s="170">
        <v>66768.06</v>
      </c>
      <c r="AG9" s="170">
        <v>2230.98</v>
      </c>
      <c r="AH9" s="169">
        <v>10.88</v>
      </c>
      <c r="AI9" s="16">
        <f t="shared" si="5"/>
        <v>0.10880000000000001</v>
      </c>
      <c r="AK9" s="170">
        <v>44324.36</v>
      </c>
      <c r="AL9" s="170">
        <v>77896.070000000007</v>
      </c>
      <c r="AM9" s="170">
        <v>2602.81</v>
      </c>
      <c r="AN9" s="169">
        <v>10.88</v>
      </c>
      <c r="AO9" s="16">
        <f t="shared" si="6"/>
        <v>0.10880000000000001</v>
      </c>
      <c r="AQ9" s="170">
        <v>50656.41</v>
      </c>
      <c r="AR9" s="170">
        <v>89024.08</v>
      </c>
      <c r="AS9" s="170">
        <v>2974.64</v>
      </c>
      <c r="AT9" s="169">
        <v>10.88</v>
      </c>
      <c r="AU9" s="16">
        <f t="shared" si="7"/>
        <v>0.10880000000000001</v>
      </c>
      <c r="AW9" s="170">
        <v>56988.46</v>
      </c>
      <c r="AX9" s="170">
        <v>100152.09</v>
      </c>
      <c r="AY9" s="170">
        <v>3346.47</v>
      </c>
      <c r="AZ9" s="169">
        <v>10.88</v>
      </c>
      <c r="BA9" s="16">
        <f t="shared" si="8"/>
        <v>0.10880000000000001</v>
      </c>
      <c r="BC9" s="170">
        <v>63320.51</v>
      </c>
      <c r="BD9" s="170">
        <v>111280.1</v>
      </c>
      <c r="BE9" s="170">
        <v>3718.3</v>
      </c>
      <c r="BF9" s="169">
        <v>10.88</v>
      </c>
      <c r="BG9" s="16">
        <f t="shared" si="9"/>
        <v>0.10880000000000001</v>
      </c>
      <c r="BH9" s="16"/>
      <c r="BI9" s="170">
        <v>69652.56</v>
      </c>
      <c r="BJ9" s="170">
        <v>122408.11</v>
      </c>
      <c r="BK9" s="170">
        <v>4090.13</v>
      </c>
      <c r="BL9" s="169">
        <v>10.88</v>
      </c>
      <c r="BM9" s="16">
        <f t="shared" si="10"/>
        <v>0.10880000000000001</v>
      </c>
      <c r="BO9" s="170">
        <v>75984.56</v>
      </c>
      <c r="BP9" s="170">
        <v>133536.07</v>
      </c>
      <c r="BQ9" s="170">
        <v>4461.9399999999996</v>
      </c>
      <c r="BR9" s="169">
        <v>10.88</v>
      </c>
      <c r="BS9" s="16">
        <f t="shared" si="11"/>
        <v>0.10880000000000001</v>
      </c>
    </row>
    <row r="10" spans="1:71">
      <c r="A10" s="170">
        <v>11128.02</v>
      </c>
      <c r="B10" s="170">
        <v>12935.82</v>
      </c>
      <c r="C10" s="169">
        <v>893.63</v>
      </c>
      <c r="D10" s="169">
        <v>16</v>
      </c>
      <c r="E10" s="16">
        <f t="shared" si="0"/>
        <v>0.16</v>
      </c>
      <c r="G10" s="170">
        <v>22256.03</v>
      </c>
      <c r="H10" s="170">
        <v>25871.64</v>
      </c>
      <c r="I10" s="170">
        <v>1787.26</v>
      </c>
      <c r="J10" s="169">
        <v>16</v>
      </c>
      <c r="K10" s="16">
        <f t="shared" si="1"/>
        <v>0.16</v>
      </c>
      <c r="M10" s="170">
        <v>33384.04</v>
      </c>
      <c r="N10" s="170">
        <v>38807.46</v>
      </c>
      <c r="O10" s="170">
        <v>2680.89</v>
      </c>
      <c r="P10" s="169">
        <v>16</v>
      </c>
      <c r="Q10" s="16">
        <f t="shared" si="2"/>
        <v>0.16</v>
      </c>
      <c r="S10" s="170">
        <v>44512.05</v>
      </c>
      <c r="T10" s="170">
        <v>51743.28</v>
      </c>
      <c r="U10" s="170">
        <v>3574.52</v>
      </c>
      <c r="V10" s="169">
        <v>16</v>
      </c>
      <c r="W10" s="16">
        <f t="shared" si="3"/>
        <v>0.16</v>
      </c>
      <c r="Y10" s="170">
        <v>55640.06</v>
      </c>
      <c r="Z10" s="170">
        <v>64679.1</v>
      </c>
      <c r="AA10" s="170">
        <v>4468.1499999999996</v>
      </c>
      <c r="AB10" s="169">
        <v>16</v>
      </c>
      <c r="AC10" s="16">
        <f t="shared" si="4"/>
        <v>0.16</v>
      </c>
      <c r="AE10" s="170">
        <v>66768.070000000007</v>
      </c>
      <c r="AF10" s="170">
        <v>77614.92</v>
      </c>
      <c r="AG10" s="170">
        <v>5361.78</v>
      </c>
      <c r="AH10" s="169">
        <v>16</v>
      </c>
      <c r="AI10" s="16">
        <f t="shared" si="5"/>
        <v>0.16</v>
      </c>
      <c r="AK10" s="170">
        <v>77896.08</v>
      </c>
      <c r="AL10" s="170">
        <v>90550.74</v>
      </c>
      <c r="AM10" s="170">
        <v>6255.41</v>
      </c>
      <c r="AN10" s="169">
        <v>16</v>
      </c>
      <c r="AO10" s="16">
        <f t="shared" si="6"/>
        <v>0.16</v>
      </c>
      <c r="AQ10" s="170">
        <v>89024.09</v>
      </c>
      <c r="AR10" s="170">
        <v>103486.56</v>
      </c>
      <c r="AS10" s="170">
        <v>7149.04</v>
      </c>
      <c r="AT10" s="169">
        <v>16</v>
      </c>
      <c r="AU10" s="16">
        <f t="shared" si="7"/>
        <v>0.16</v>
      </c>
      <c r="AW10" s="170">
        <v>100152.1</v>
      </c>
      <c r="AX10" s="170">
        <v>116422.38</v>
      </c>
      <c r="AY10" s="170">
        <v>8042.67</v>
      </c>
      <c r="AZ10" s="169">
        <v>16</v>
      </c>
      <c r="BA10" s="16">
        <f t="shared" si="8"/>
        <v>0.16</v>
      </c>
      <c r="BC10" s="170">
        <v>111280.11</v>
      </c>
      <c r="BD10" s="170">
        <v>129358.2</v>
      </c>
      <c r="BE10" s="170">
        <v>8936.2999999999993</v>
      </c>
      <c r="BF10" s="169">
        <v>16</v>
      </c>
      <c r="BG10" s="16">
        <f t="shared" si="9"/>
        <v>0.16</v>
      </c>
      <c r="BH10" s="16"/>
      <c r="BI10" s="170">
        <v>122408.12</v>
      </c>
      <c r="BJ10" s="170">
        <v>142294.01999999999</v>
      </c>
      <c r="BK10" s="170">
        <v>9829.93</v>
      </c>
      <c r="BL10" s="169">
        <v>16</v>
      </c>
      <c r="BM10" s="16">
        <f t="shared" si="10"/>
        <v>0.16</v>
      </c>
      <c r="BO10" s="170">
        <v>133536.07999999999</v>
      </c>
      <c r="BP10" s="170">
        <v>155229.79999999999</v>
      </c>
      <c r="BQ10" s="170">
        <v>10723.55</v>
      </c>
      <c r="BR10" s="169">
        <v>16</v>
      </c>
      <c r="BS10" s="16">
        <f t="shared" si="11"/>
        <v>0.16</v>
      </c>
    </row>
    <row r="11" spans="1:71">
      <c r="A11" s="170">
        <v>12935.83</v>
      </c>
      <c r="B11" s="170">
        <v>15487.71</v>
      </c>
      <c r="C11" s="170">
        <v>1182.8800000000001</v>
      </c>
      <c r="D11" s="169">
        <v>17.920000000000002</v>
      </c>
      <c r="E11" s="16">
        <f t="shared" si="0"/>
        <v>0.17920000000000003</v>
      </c>
      <c r="G11" s="170">
        <v>25871.65</v>
      </c>
      <c r="H11" s="170">
        <v>30975.42</v>
      </c>
      <c r="I11" s="170">
        <v>2365.7600000000002</v>
      </c>
      <c r="J11" s="169">
        <v>17.920000000000002</v>
      </c>
      <c r="K11" s="16">
        <f t="shared" si="1"/>
        <v>0.17920000000000003</v>
      </c>
      <c r="M11" s="170">
        <v>38807.47</v>
      </c>
      <c r="N11" s="170">
        <v>46463.13</v>
      </c>
      <c r="O11" s="170">
        <v>3548.64</v>
      </c>
      <c r="P11" s="169">
        <v>17.920000000000002</v>
      </c>
      <c r="Q11" s="16">
        <f t="shared" si="2"/>
        <v>0.17920000000000003</v>
      </c>
      <c r="S11" s="170">
        <v>51743.29</v>
      </c>
      <c r="T11" s="170">
        <v>61950.84</v>
      </c>
      <c r="U11" s="170">
        <v>4731.5200000000004</v>
      </c>
      <c r="V11" s="169">
        <v>17.920000000000002</v>
      </c>
      <c r="W11" s="16">
        <f t="shared" si="3"/>
        <v>0.17920000000000003</v>
      </c>
      <c r="Y11" s="170">
        <v>64679.11</v>
      </c>
      <c r="Z11" s="170">
        <v>77438.55</v>
      </c>
      <c r="AA11" s="170">
        <v>5914.4</v>
      </c>
      <c r="AB11" s="169">
        <v>17.920000000000002</v>
      </c>
      <c r="AC11" s="16">
        <f t="shared" si="4"/>
        <v>0.17920000000000003</v>
      </c>
      <c r="AE11" s="170">
        <v>77614.929999999993</v>
      </c>
      <c r="AF11" s="170">
        <v>92926.26</v>
      </c>
      <c r="AG11" s="170">
        <v>7097.28</v>
      </c>
      <c r="AH11" s="169">
        <v>17.920000000000002</v>
      </c>
      <c r="AI11" s="16">
        <f t="shared" si="5"/>
        <v>0.17920000000000003</v>
      </c>
      <c r="AK11" s="170">
        <v>90550.75</v>
      </c>
      <c r="AL11" s="170">
        <v>108413.97</v>
      </c>
      <c r="AM11" s="170">
        <v>8280.16</v>
      </c>
      <c r="AN11" s="169">
        <v>17.920000000000002</v>
      </c>
      <c r="AO11" s="16">
        <f t="shared" si="6"/>
        <v>0.17920000000000003</v>
      </c>
      <c r="AQ11" s="170">
        <v>103486.57</v>
      </c>
      <c r="AR11" s="170">
        <v>123901.68</v>
      </c>
      <c r="AS11" s="170">
        <v>9463.0400000000009</v>
      </c>
      <c r="AT11" s="169">
        <v>17.920000000000002</v>
      </c>
      <c r="AU11" s="16">
        <f t="shared" si="7"/>
        <v>0.17920000000000003</v>
      </c>
      <c r="AW11" s="170">
        <v>116422.39</v>
      </c>
      <c r="AX11" s="170">
        <v>139389.39000000001</v>
      </c>
      <c r="AY11" s="170">
        <v>10645.92</v>
      </c>
      <c r="AZ11" s="169">
        <v>17.920000000000002</v>
      </c>
      <c r="BA11" s="16">
        <f t="shared" si="8"/>
        <v>0.17920000000000003</v>
      </c>
      <c r="BC11" s="170">
        <v>129358.21</v>
      </c>
      <c r="BD11" s="170">
        <v>154877.1</v>
      </c>
      <c r="BE11" s="170">
        <v>11828.8</v>
      </c>
      <c r="BF11" s="169">
        <v>17.920000000000002</v>
      </c>
      <c r="BG11" s="16">
        <f t="shared" si="9"/>
        <v>0.17920000000000003</v>
      </c>
      <c r="BH11" s="16"/>
      <c r="BI11" s="170">
        <v>142294.03</v>
      </c>
      <c r="BJ11" s="170">
        <v>170364.81</v>
      </c>
      <c r="BK11" s="170">
        <v>13011.68</v>
      </c>
      <c r="BL11" s="169">
        <v>17.920000000000002</v>
      </c>
      <c r="BM11" s="16">
        <f t="shared" si="10"/>
        <v>0.17920000000000003</v>
      </c>
      <c r="BO11" s="170">
        <v>155229.81</v>
      </c>
      <c r="BP11" s="170">
        <v>185852.57</v>
      </c>
      <c r="BQ11" s="170">
        <v>14194.54</v>
      </c>
      <c r="BR11" s="169">
        <v>17.920000000000002</v>
      </c>
      <c r="BS11" s="16">
        <f t="shared" si="11"/>
        <v>0.17920000000000003</v>
      </c>
    </row>
    <row r="12" spans="1:71">
      <c r="A12" s="170">
        <v>15487.72</v>
      </c>
      <c r="B12" s="170">
        <v>31236.49</v>
      </c>
      <c r="C12" s="170">
        <v>1640.18</v>
      </c>
      <c r="D12" s="169">
        <v>21.36</v>
      </c>
      <c r="E12" s="16">
        <f t="shared" si="0"/>
        <v>0.21359999999999998</v>
      </c>
      <c r="G12" s="170">
        <v>30975.43</v>
      </c>
      <c r="H12" s="170">
        <v>62472.98</v>
      </c>
      <c r="I12" s="170">
        <v>3280.36</v>
      </c>
      <c r="J12" s="169">
        <v>21.36</v>
      </c>
      <c r="K12" s="16">
        <f t="shared" si="1"/>
        <v>0.21359999999999998</v>
      </c>
      <c r="M12" s="170">
        <v>46463.14</v>
      </c>
      <c r="N12" s="170">
        <v>93709.47</v>
      </c>
      <c r="O12" s="170">
        <v>4920.54</v>
      </c>
      <c r="P12" s="169">
        <v>21.36</v>
      </c>
      <c r="Q12" s="16">
        <f t="shared" si="2"/>
        <v>0.21359999999999998</v>
      </c>
      <c r="S12" s="170">
        <v>61950.85</v>
      </c>
      <c r="T12" s="170">
        <v>124945.96</v>
      </c>
      <c r="U12" s="170">
        <v>6560.72</v>
      </c>
      <c r="V12" s="169">
        <v>21.36</v>
      </c>
      <c r="W12" s="16">
        <f t="shared" si="3"/>
        <v>0.21359999999999998</v>
      </c>
      <c r="Y12" s="170">
        <v>77438.559999999998</v>
      </c>
      <c r="Z12" s="170">
        <v>156182.45000000001</v>
      </c>
      <c r="AA12" s="170">
        <v>8200.9</v>
      </c>
      <c r="AB12" s="169">
        <v>21.36</v>
      </c>
      <c r="AC12" s="16">
        <f t="shared" si="4"/>
        <v>0.21359999999999998</v>
      </c>
      <c r="AE12" s="170">
        <v>92926.27</v>
      </c>
      <c r="AF12" s="170">
        <v>187418.94</v>
      </c>
      <c r="AG12" s="170">
        <v>9841.08</v>
      </c>
      <c r="AH12" s="169">
        <v>21.36</v>
      </c>
      <c r="AI12" s="16">
        <f t="shared" si="5"/>
        <v>0.21359999999999998</v>
      </c>
      <c r="AK12" s="170">
        <v>108413.98</v>
      </c>
      <c r="AL12" s="170">
        <v>218655.43</v>
      </c>
      <c r="AM12" s="170">
        <v>11481.26</v>
      </c>
      <c r="AN12" s="169">
        <v>21.36</v>
      </c>
      <c r="AO12" s="16">
        <f t="shared" si="6"/>
        <v>0.21359999999999998</v>
      </c>
      <c r="AQ12" s="170">
        <v>123901.69</v>
      </c>
      <c r="AR12" s="170">
        <v>249891.92</v>
      </c>
      <c r="AS12" s="170">
        <v>13121.44</v>
      </c>
      <c r="AT12" s="169">
        <v>21.36</v>
      </c>
      <c r="AU12" s="16">
        <f t="shared" si="7"/>
        <v>0.21359999999999998</v>
      </c>
      <c r="AW12" s="170">
        <v>139389.4</v>
      </c>
      <c r="AX12" s="170">
        <v>281128.40999999997</v>
      </c>
      <c r="AY12" s="170">
        <v>14761.62</v>
      </c>
      <c r="AZ12" s="169">
        <v>21.36</v>
      </c>
      <c r="BA12" s="16">
        <f t="shared" si="8"/>
        <v>0.21359999999999998</v>
      </c>
      <c r="BC12" s="170">
        <v>154877.10999999999</v>
      </c>
      <c r="BD12" s="170">
        <v>312364.90000000002</v>
      </c>
      <c r="BE12" s="170">
        <v>16401.8</v>
      </c>
      <c r="BF12" s="169">
        <v>21.36</v>
      </c>
      <c r="BG12" s="16">
        <f t="shared" si="9"/>
        <v>0.21359999999999998</v>
      </c>
      <c r="BH12" s="16"/>
      <c r="BI12" s="170">
        <v>170364.82</v>
      </c>
      <c r="BJ12" s="170">
        <v>343601.39</v>
      </c>
      <c r="BK12" s="170">
        <v>18041.98</v>
      </c>
      <c r="BL12" s="169">
        <v>21.36</v>
      </c>
      <c r="BM12" s="16">
        <f t="shared" si="10"/>
        <v>0.21359999999999998</v>
      </c>
      <c r="BO12" s="170">
        <v>185852.58</v>
      </c>
      <c r="BP12" s="170">
        <v>374837.88</v>
      </c>
      <c r="BQ12" s="170">
        <v>19682.13</v>
      </c>
      <c r="BR12" s="169">
        <v>21.36</v>
      </c>
      <c r="BS12" s="16">
        <f t="shared" si="11"/>
        <v>0.21359999999999998</v>
      </c>
    </row>
    <row r="13" spans="1:71">
      <c r="A13" s="170">
        <v>31236.5</v>
      </c>
      <c r="B13" s="170">
        <v>49233</v>
      </c>
      <c r="C13" s="170">
        <v>5004.12</v>
      </c>
      <c r="D13" s="169">
        <v>23.52</v>
      </c>
      <c r="E13" s="16">
        <f t="shared" si="0"/>
        <v>0.23519999999999999</v>
      </c>
      <c r="G13" s="170">
        <v>62472.99</v>
      </c>
      <c r="H13" s="170">
        <v>98466</v>
      </c>
      <c r="I13" s="170">
        <v>10008.24</v>
      </c>
      <c r="J13" s="169">
        <v>23.52</v>
      </c>
      <c r="K13" s="16">
        <f t="shared" si="1"/>
        <v>0.23519999999999999</v>
      </c>
      <c r="M13" s="170">
        <v>93709.48</v>
      </c>
      <c r="N13" s="170">
        <v>147699</v>
      </c>
      <c r="O13" s="170">
        <v>15012.36</v>
      </c>
      <c r="P13" s="169">
        <v>23.52</v>
      </c>
      <c r="Q13" s="16">
        <f t="shared" si="2"/>
        <v>0.23519999999999999</v>
      </c>
      <c r="S13" s="170">
        <v>124945.97</v>
      </c>
      <c r="T13" s="170">
        <v>196932</v>
      </c>
      <c r="U13" s="170">
        <v>20016.48</v>
      </c>
      <c r="V13" s="169">
        <v>23.52</v>
      </c>
      <c r="W13" s="16">
        <f t="shared" si="3"/>
        <v>0.23519999999999999</v>
      </c>
      <c r="Y13" s="170">
        <v>156182.46</v>
      </c>
      <c r="Z13" s="170">
        <v>246165</v>
      </c>
      <c r="AA13" s="170">
        <v>25020.6</v>
      </c>
      <c r="AB13" s="169">
        <v>23.52</v>
      </c>
      <c r="AC13" s="16">
        <f t="shared" si="4"/>
        <v>0.23519999999999999</v>
      </c>
      <c r="AE13" s="170">
        <v>187418.95</v>
      </c>
      <c r="AF13" s="170">
        <v>295398</v>
      </c>
      <c r="AG13" s="170">
        <v>30024.720000000001</v>
      </c>
      <c r="AH13" s="169">
        <v>23.52</v>
      </c>
      <c r="AI13" s="16">
        <f t="shared" si="5"/>
        <v>0.23519999999999999</v>
      </c>
      <c r="AK13" s="170">
        <v>218655.44</v>
      </c>
      <c r="AL13" s="170">
        <v>344631</v>
      </c>
      <c r="AM13" s="170">
        <v>35028.839999999997</v>
      </c>
      <c r="AN13" s="169">
        <v>23.52</v>
      </c>
      <c r="AO13" s="16">
        <f t="shared" si="6"/>
        <v>0.23519999999999999</v>
      </c>
      <c r="AQ13" s="170">
        <v>249891.93</v>
      </c>
      <c r="AR13" s="170">
        <v>393864</v>
      </c>
      <c r="AS13" s="170">
        <v>40032.959999999999</v>
      </c>
      <c r="AT13" s="169">
        <v>23.52</v>
      </c>
      <c r="AU13" s="16">
        <f t="shared" si="7"/>
        <v>0.23519999999999999</v>
      </c>
      <c r="AW13" s="170">
        <v>281128.42</v>
      </c>
      <c r="AX13" s="170">
        <v>443097</v>
      </c>
      <c r="AY13" s="170">
        <v>45037.08</v>
      </c>
      <c r="AZ13" s="169">
        <v>23.52</v>
      </c>
      <c r="BA13" s="16">
        <f t="shared" si="8"/>
        <v>0.23519999999999999</v>
      </c>
      <c r="BC13" s="170">
        <v>312364.90999999997</v>
      </c>
      <c r="BD13" s="170">
        <v>492330</v>
      </c>
      <c r="BE13" s="170">
        <v>50041.2</v>
      </c>
      <c r="BF13" s="169">
        <v>23.52</v>
      </c>
      <c r="BG13" s="16">
        <f t="shared" si="9"/>
        <v>0.23519999999999999</v>
      </c>
      <c r="BH13" s="16"/>
      <c r="BI13" s="170">
        <v>343601.4</v>
      </c>
      <c r="BJ13" s="170">
        <v>541563</v>
      </c>
      <c r="BK13" s="170">
        <v>55045.32</v>
      </c>
      <c r="BL13" s="169">
        <v>23.52</v>
      </c>
      <c r="BM13" s="16">
        <f t="shared" si="10"/>
        <v>0.23519999999999999</v>
      </c>
      <c r="BO13" s="170">
        <v>374837.89</v>
      </c>
      <c r="BP13" s="170">
        <v>590795.99</v>
      </c>
      <c r="BQ13" s="170">
        <v>60049.4</v>
      </c>
      <c r="BR13" s="169">
        <v>23.52</v>
      </c>
      <c r="BS13" s="16">
        <f t="shared" si="11"/>
        <v>0.23519999999999999</v>
      </c>
    </row>
    <row r="14" spans="1:71">
      <c r="A14" s="170">
        <v>49233.01</v>
      </c>
      <c r="B14" s="170">
        <v>93993.9</v>
      </c>
      <c r="C14" s="170">
        <v>9236.89</v>
      </c>
      <c r="D14" s="169">
        <v>30</v>
      </c>
      <c r="E14" s="16">
        <f t="shared" si="0"/>
        <v>0.3</v>
      </c>
      <c r="G14" s="170">
        <v>98466.01</v>
      </c>
      <c r="H14" s="170">
        <v>187987.8</v>
      </c>
      <c r="I14" s="170">
        <v>18473.78</v>
      </c>
      <c r="J14" s="169">
        <v>30</v>
      </c>
      <c r="K14" s="16">
        <f t="shared" si="1"/>
        <v>0.3</v>
      </c>
      <c r="M14" s="170">
        <v>147699.01</v>
      </c>
      <c r="N14" s="170">
        <v>281981.7</v>
      </c>
      <c r="O14" s="170">
        <v>27710.67</v>
      </c>
      <c r="P14" s="169">
        <v>30</v>
      </c>
      <c r="Q14" s="16">
        <f t="shared" si="2"/>
        <v>0.3</v>
      </c>
      <c r="S14" s="170">
        <v>196932.01</v>
      </c>
      <c r="T14" s="170">
        <v>375975.6</v>
      </c>
      <c r="U14" s="170">
        <v>36947.56</v>
      </c>
      <c r="V14" s="169">
        <v>30</v>
      </c>
      <c r="W14" s="16">
        <f t="shared" si="3"/>
        <v>0.3</v>
      </c>
      <c r="Y14" s="170">
        <v>246165.01</v>
      </c>
      <c r="Z14" s="170">
        <v>469969.5</v>
      </c>
      <c r="AA14" s="170">
        <v>46184.45</v>
      </c>
      <c r="AB14" s="169">
        <v>30</v>
      </c>
      <c r="AC14" s="16">
        <f t="shared" si="4"/>
        <v>0.3</v>
      </c>
      <c r="AE14" s="170">
        <v>295398.01</v>
      </c>
      <c r="AF14" s="170">
        <v>563963.4</v>
      </c>
      <c r="AG14" s="170">
        <v>55421.34</v>
      </c>
      <c r="AH14" s="169">
        <v>30</v>
      </c>
      <c r="AI14" s="16">
        <f t="shared" si="5"/>
        <v>0.3</v>
      </c>
      <c r="AK14" s="170">
        <v>344631.01</v>
      </c>
      <c r="AL14" s="170">
        <v>657957.30000000005</v>
      </c>
      <c r="AM14" s="170">
        <v>64658.23</v>
      </c>
      <c r="AN14" s="169">
        <v>30</v>
      </c>
      <c r="AO14" s="16">
        <f t="shared" si="6"/>
        <v>0.3</v>
      </c>
      <c r="AQ14" s="170">
        <v>393864.01</v>
      </c>
      <c r="AR14" s="170">
        <v>751951.2</v>
      </c>
      <c r="AS14" s="170">
        <v>73895.12</v>
      </c>
      <c r="AT14" s="169">
        <v>30</v>
      </c>
      <c r="AU14" s="16">
        <f t="shared" si="7"/>
        <v>0.3</v>
      </c>
      <c r="AW14" s="170">
        <v>443097.01</v>
      </c>
      <c r="AX14" s="170">
        <v>845945.1</v>
      </c>
      <c r="AY14" s="170">
        <v>83132.009999999995</v>
      </c>
      <c r="AZ14" s="169">
        <v>30</v>
      </c>
      <c r="BA14" s="16">
        <f t="shared" si="8"/>
        <v>0.3</v>
      </c>
      <c r="BC14" s="170">
        <v>492330.01</v>
      </c>
      <c r="BD14" s="170">
        <v>939939</v>
      </c>
      <c r="BE14" s="170">
        <v>92368.9</v>
      </c>
      <c r="BF14" s="169">
        <v>30</v>
      </c>
      <c r="BG14" s="16">
        <f t="shared" si="9"/>
        <v>0.3</v>
      </c>
      <c r="BH14" s="16"/>
      <c r="BI14" s="170">
        <v>541563.01</v>
      </c>
      <c r="BJ14" s="170">
        <v>1033932.9</v>
      </c>
      <c r="BK14" s="170">
        <v>101605.79</v>
      </c>
      <c r="BL14" s="169">
        <v>30</v>
      </c>
      <c r="BM14" s="16">
        <f t="shared" si="10"/>
        <v>0.3</v>
      </c>
      <c r="BO14" s="170">
        <v>590796</v>
      </c>
      <c r="BP14" s="170">
        <v>1127926.8400000001</v>
      </c>
      <c r="BQ14" s="170">
        <v>110842.74</v>
      </c>
      <c r="BR14" s="169">
        <v>30</v>
      </c>
      <c r="BS14" s="16">
        <f t="shared" si="11"/>
        <v>0.3</v>
      </c>
    </row>
    <row r="15" spans="1:71">
      <c r="A15" s="170">
        <v>93993.91</v>
      </c>
      <c r="B15" s="170">
        <v>125325.2</v>
      </c>
      <c r="C15" s="170">
        <v>22665.17</v>
      </c>
      <c r="D15" s="169">
        <v>32</v>
      </c>
      <c r="E15" s="16">
        <f t="shared" si="0"/>
        <v>0.32</v>
      </c>
      <c r="G15" s="170">
        <v>187987.81</v>
      </c>
      <c r="H15" s="170">
        <v>250650.4</v>
      </c>
      <c r="I15" s="170">
        <v>45330.34</v>
      </c>
      <c r="J15" s="169">
        <v>32</v>
      </c>
      <c r="K15" s="16">
        <f t="shared" si="1"/>
        <v>0.32</v>
      </c>
      <c r="M15" s="170">
        <v>281981.71000000002</v>
      </c>
      <c r="N15" s="170">
        <v>375975.6</v>
      </c>
      <c r="O15" s="170">
        <v>67995.509999999995</v>
      </c>
      <c r="P15" s="169">
        <v>32</v>
      </c>
      <c r="Q15" s="16">
        <f t="shared" si="2"/>
        <v>0.32</v>
      </c>
      <c r="S15" s="170">
        <v>375975.61</v>
      </c>
      <c r="T15" s="170">
        <v>501300.8</v>
      </c>
      <c r="U15" s="170">
        <v>90660.68</v>
      </c>
      <c r="V15" s="169">
        <v>32</v>
      </c>
      <c r="W15" s="16">
        <f t="shared" si="3"/>
        <v>0.32</v>
      </c>
      <c r="Y15" s="170">
        <v>469969.51</v>
      </c>
      <c r="Z15" s="170">
        <v>626626</v>
      </c>
      <c r="AA15" s="170">
        <v>113325.85</v>
      </c>
      <c r="AB15" s="169">
        <v>32</v>
      </c>
      <c r="AC15" s="16">
        <f t="shared" si="4"/>
        <v>0.32</v>
      </c>
      <c r="AE15" s="170">
        <v>563963.41</v>
      </c>
      <c r="AF15" s="170">
        <v>751951.2</v>
      </c>
      <c r="AG15" s="170">
        <v>135991.01999999999</v>
      </c>
      <c r="AH15" s="169">
        <v>32</v>
      </c>
      <c r="AI15" s="16">
        <f t="shared" si="5"/>
        <v>0.32</v>
      </c>
      <c r="AK15" s="170">
        <v>657957.31000000006</v>
      </c>
      <c r="AL15" s="170">
        <v>877276.4</v>
      </c>
      <c r="AM15" s="170">
        <v>158656.19</v>
      </c>
      <c r="AN15" s="169">
        <v>32</v>
      </c>
      <c r="AO15" s="16">
        <f t="shared" si="6"/>
        <v>0.32</v>
      </c>
      <c r="AQ15" s="170">
        <v>751951.21</v>
      </c>
      <c r="AR15" s="170">
        <v>1002601.6</v>
      </c>
      <c r="AS15" s="170">
        <v>181321.36</v>
      </c>
      <c r="AT15" s="169">
        <v>32</v>
      </c>
      <c r="AU15" s="16">
        <f t="shared" si="7"/>
        <v>0.32</v>
      </c>
      <c r="AW15" s="170">
        <v>845945.11</v>
      </c>
      <c r="AX15" s="170">
        <v>1127926.8</v>
      </c>
      <c r="AY15" s="170">
        <v>203986.53</v>
      </c>
      <c r="AZ15" s="169">
        <v>32</v>
      </c>
      <c r="BA15" s="16">
        <f t="shared" si="8"/>
        <v>0.32</v>
      </c>
      <c r="BC15" s="170">
        <v>939939.01</v>
      </c>
      <c r="BD15" s="170">
        <v>1253252</v>
      </c>
      <c r="BE15" s="170">
        <v>226651.7</v>
      </c>
      <c r="BF15" s="169">
        <v>32</v>
      </c>
      <c r="BG15" s="16">
        <f t="shared" si="9"/>
        <v>0.32</v>
      </c>
      <c r="BH15" s="16"/>
      <c r="BI15" s="170">
        <v>1033932.91</v>
      </c>
      <c r="BJ15" s="170">
        <v>1378577.2</v>
      </c>
      <c r="BK15" s="170">
        <v>249316.87</v>
      </c>
      <c r="BL15" s="169">
        <v>32</v>
      </c>
      <c r="BM15" s="16">
        <f t="shared" si="10"/>
        <v>0.32</v>
      </c>
      <c r="BO15" s="170">
        <v>1127926.8500000001</v>
      </c>
      <c r="BP15" s="170">
        <v>1503902.46</v>
      </c>
      <c r="BQ15" s="170">
        <v>271981.99</v>
      </c>
      <c r="BR15" s="169">
        <v>32</v>
      </c>
      <c r="BS15" s="16">
        <f t="shared" si="11"/>
        <v>0.32</v>
      </c>
    </row>
    <row r="16" spans="1:71">
      <c r="A16" s="170">
        <v>125325.21</v>
      </c>
      <c r="B16" s="170">
        <v>375975.61</v>
      </c>
      <c r="C16" s="170">
        <v>32691.18</v>
      </c>
      <c r="D16" s="169">
        <v>34</v>
      </c>
      <c r="E16" s="16">
        <f t="shared" si="0"/>
        <v>0.34</v>
      </c>
      <c r="G16" s="170">
        <v>250650.41</v>
      </c>
      <c r="H16" s="170">
        <v>751951.22</v>
      </c>
      <c r="I16" s="170">
        <v>65382.36</v>
      </c>
      <c r="J16" s="169">
        <v>34</v>
      </c>
      <c r="K16" s="16">
        <f t="shared" si="1"/>
        <v>0.34</v>
      </c>
      <c r="M16" s="170">
        <v>375975.61</v>
      </c>
      <c r="N16" s="170">
        <v>1127926.83</v>
      </c>
      <c r="O16" s="170">
        <v>98073.54</v>
      </c>
      <c r="P16" s="169">
        <v>34</v>
      </c>
      <c r="Q16" s="16">
        <f t="shared" si="2"/>
        <v>0.34</v>
      </c>
      <c r="S16" s="170">
        <v>501300.81</v>
      </c>
      <c r="T16" s="170">
        <v>1503902.44</v>
      </c>
      <c r="U16" s="170">
        <v>130764.72</v>
      </c>
      <c r="V16" s="169">
        <v>34</v>
      </c>
      <c r="W16" s="16">
        <f t="shared" si="3"/>
        <v>0.34</v>
      </c>
      <c r="Y16" s="170">
        <v>626626.01</v>
      </c>
      <c r="Z16" s="170">
        <v>1879878.05</v>
      </c>
      <c r="AA16" s="170">
        <v>163455.9</v>
      </c>
      <c r="AB16" s="169">
        <v>34</v>
      </c>
      <c r="AC16" s="16">
        <f t="shared" si="4"/>
        <v>0.34</v>
      </c>
      <c r="AE16" s="170">
        <v>751951.21</v>
      </c>
      <c r="AF16" s="170">
        <v>2255853.66</v>
      </c>
      <c r="AG16" s="170">
        <v>196147.08</v>
      </c>
      <c r="AH16" s="169">
        <v>34</v>
      </c>
      <c r="AI16" s="16">
        <f t="shared" si="5"/>
        <v>0.34</v>
      </c>
      <c r="AK16" s="170">
        <v>877276.41</v>
      </c>
      <c r="AL16" s="170">
        <v>2631829.27</v>
      </c>
      <c r="AM16" s="170">
        <v>228838.26</v>
      </c>
      <c r="AN16" s="169">
        <v>34</v>
      </c>
      <c r="AO16" s="16">
        <f t="shared" si="6"/>
        <v>0.34</v>
      </c>
      <c r="AQ16" s="170">
        <v>1002601.61</v>
      </c>
      <c r="AR16" s="170">
        <v>3007804.88</v>
      </c>
      <c r="AS16" s="170">
        <v>261529.44</v>
      </c>
      <c r="AT16" s="169">
        <v>34</v>
      </c>
      <c r="AU16" s="16">
        <f t="shared" si="7"/>
        <v>0.34</v>
      </c>
      <c r="AW16" s="170">
        <v>1127926.81</v>
      </c>
      <c r="AX16" s="170">
        <v>3383780.49</v>
      </c>
      <c r="AY16" s="170">
        <v>294220.62</v>
      </c>
      <c r="AZ16" s="169">
        <v>34</v>
      </c>
      <c r="BA16" s="16">
        <f t="shared" si="8"/>
        <v>0.34</v>
      </c>
      <c r="BC16" s="170">
        <v>1253252.01</v>
      </c>
      <c r="BD16" s="170">
        <v>3759756.1</v>
      </c>
      <c r="BE16" s="170">
        <v>326911.8</v>
      </c>
      <c r="BF16" s="169">
        <v>34</v>
      </c>
      <c r="BG16" s="16">
        <f t="shared" si="9"/>
        <v>0.34</v>
      </c>
      <c r="BH16" s="16"/>
      <c r="BI16" s="170">
        <v>1378577.21</v>
      </c>
      <c r="BJ16" s="170">
        <v>4135731.71</v>
      </c>
      <c r="BK16" s="170">
        <v>359602.98</v>
      </c>
      <c r="BL16" s="169">
        <v>34</v>
      </c>
      <c r="BM16" s="16">
        <f t="shared" si="10"/>
        <v>0.34</v>
      </c>
      <c r="BO16" s="170">
        <v>1503902.47</v>
      </c>
      <c r="BP16" s="170">
        <v>4511707.37</v>
      </c>
      <c r="BQ16" s="170">
        <v>392294.17</v>
      </c>
      <c r="BR16" s="169">
        <v>34</v>
      </c>
      <c r="BS16" s="16">
        <f t="shared" si="11"/>
        <v>0.34</v>
      </c>
    </row>
    <row r="17" spans="1:71" ht="15.75" thickBot="1">
      <c r="A17" s="171">
        <v>375975.62</v>
      </c>
      <c r="B17" s="172" t="s">
        <v>13</v>
      </c>
      <c r="C17" s="171">
        <v>117912.32000000001</v>
      </c>
      <c r="D17" s="172">
        <v>35</v>
      </c>
      <c r="E17" s="16">
        <f t="shared" si="0"/>
        <v>0.35</v>
      </c>
      <c r="G17" s="171">
        <v>751951.23</v>
      </c>
      <c r="H17" s="172" t="s">
        <v>13</v>
      </c>
      <c r="I17" s="171">
        <v>235824.64000000001</v>
      </c>
      <c r="J17" s="172">
        <v>35</v>
      </c>
      <c r="K17" s="16">
        <f t="shared" si="1"/>
        <v>0.35</v>
      </c>
      <c r="M17" s="171">
        <v>1127926.8400000001</v>
      </c>
      <c r="N17" s="172" t="s">
        <v>13</v>
      </c>
      <c r="O17" s="171">
        <v>353736.96000000002</v>
      </c>
      <c r="P17" s="172">
        <v>35</v>
      </c>
      <c r="Q17" s="16">
        <f t="shared" si="2"/>
        <v>0.35</v>
      </c>
      <c r="S17" s="171">
        <v>1503902.45</v>
      </c>
      <c r="T17" s="172" t="s">
        <v>13</v>
      </c>
      <c r="U17" s="171">
        <v>471649.28000000003</v>
      </c>
      <c r="V17" s="172">
        <v>35</v>
      </c>
      <c r="W17" s="16">
        <f t="shared" si="3"/>
        <v>0.35</v>
      </c>
      <c r="Y17" s="171">
        <v>1879878.06</v>
      </c>
      <c r="Z17" s="172" t="s">
        <v>13</v>
      </c>
      <c r="AA17" s="171">
        <v>589561.59999999998</v>
      </c>
      <c r="AB17" s="172">
        <v>35</v>
      </c>
      <c r="AC17" s="16">
        <f t="shared" si="4"/>
        <v>0.35</v>
      </c>
      <c r="AE17" s="171">
        <v>2255853.67</v>
      </c>
      <c r="AF17" s="172" t="s">
        <v>13</v>
      </c>
      <c r="AG17" s="171">
        <v>707473.92000000004</v>
      </c>
      <c r="AH17" s="172">
        <v>35</v>
      </c>
      <c r="AI17" s="16">
        <f t="shared" si="5"/>
        <v>0.35</v>
      </c>
      <c r="AK17" s="171">
        <v>2631829.2799999998</v>
      </c>
      <c r="AL17" s="172" t="s">
        <v>13</v>
      </c>
      <c r="AM17" s="171">
        <v>825386.24</v>
      </c>
      <c r="AN17" s="172">
        <v>35</v>
      </c>
      <c r="AO17" s="16">
        <f t="shared" si="6"/>
        <v>0.35</v>
      </c>
      <c r="AQ17" s="171">
        <v>3007804.89</v>
      </c>
      <c r="AR17" s="172" t="s">
        <v>13</v>
      </c>
      <c r="AS17" s="171">
        <v>943298.56000000006</v>
      </c>
      <c r="AT17" s="172">
        <v>35</v>
      </c>
      <c r="AU17" s="16">
        <f t="shared" si="7"/>
        <v>0.35</v>
      </c>
      <c r="AW17" s="171">
        <v>3383780.5</v>
      </c>
      <c r="AX17" s="172" t="s">
        <v>13</v>
      </c>
      <c r="AY17" s="171">
        <v>1061210.8799999999</v>
      </c>
      <c r="AZ17" s="172">
        <v>35</v>
      </c>
      <c r="BA17" s="16">
        <f t="shared" si="8"/>
        <v>0.35</v>
      </c>
      <c r="BC17" s="171">
        <v>3759756.11</v>
      </c>
      <c r="BD17" s="172" t="s">
        <v>13</v>
      </c>
      <c r="BE17" s="171">
        <v>1179123.2</v>
      </c>
      <c r="BF17" s="172">
        <v>35</v>
      </c>
      <c r="BG17" s="16">
        <f t="shared" si="9"/>
        <v>0.35</v>
      </c>
      <c r="BH17" s="16"/>
      <c r="BI17" s="171">
        <v>4135731.72</v>
      </c>
      <c r="BJ17" s="172" t="s">
        <v>13</v>
      </c>
      <c r="BK17" s="171">
        <v>1297035.52</v>
      </c>
      <c r="BL17" s="172">
        <v>35</v>
      </c>
      <c r="BM17" s="16">
        <f t="shared" si="10"/>
        <v>0.35</v>
      </c>
      <c r="BO17" s="171">
        <v>4511707.38</v>
      </c>
      <c r="BP17" s="172" t="s">
        <v>13</v>
      </c>
      <c r="BQ17" s="171">
        <v>1414947.85</v>
      </c>
      <c r="BR17" s="172">
        <v>35</v>
      </c>
      <c r="BS17" s="16">
        <f t="shared" si="11"/>
        <v>0.35</v>
      </c>
    </row>
    <row r="18" spans="1:71" ht="18.75" thickTop="1">
      <c r="A18" s="173"/>
      <c r="G18" s="173"/>
    </row>
    <row r="19" spans="1:71" ht="18">
      <c r="AK19" s="173"/>
    </row>
  </sheetData>
  <mergeCells count="12">
    <mergeCell ref="G3:K3"/>
    <mergeCell ref="A3:E3"/>
    <mergeCell ref="M3:Q3"/>
    <mergeCell ref="S3:W3"/>
    <mergeCell ref="Y3:AC3"/>
    <mergeCell ref="BI3:BM3"/>
    <mergeCell ref="BO3:BS3"/>
    <mergeCell ref="AE3:AI3"/>
    <mergeCell ref="AK3:AO3"/>
    <mergeCell ref="AQ3:AU3"/>
    <mergeCell ref="AW3:BA3"/>
    <mergeCell ref="BC3:BG3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4F9EB-DA7E-426A-A3BB-D9A767366BDE}">
  <dimension ref="A1:B72"/>
  <sheetViews>
    <sheetView workbookViewId="0">
      <selection activeCell="D11" sqref="D11"/>
    </sheetView>
  </sheetViews>
  <sheetFormatPr baseColWidth="10" defaultRowHeight="15"/>
  <cols>
    <col min="1" max="1" width="12.5703125" style="125" customWidth="1"/>
    <col min="2" max="2" width="19.28515625" customWidth="1"/>
  </cols>
  <sheetData>
    <row r="1" spans="1:2" ht="18.75">
      <c r="A1" s="120" t="s">
        <v>14</v>
      </c>
    </row>
    <row r="3" spans="1:2">
      <c r="A3" s="121" t="s">
        <v>15</v>
      </c>
    </row>
    <row r="4" spans="1:2">
      <c r="A4" s="122" t="s">
        <v>16</v>
      </c>
    </row>
    <row r="6" spans="1:2">
      <c r="A6" s="121" t="s">
        <v>17</v>
      </c>
    </row>
    <row r="8" spans="1:2" s="126" customFormat="1">
      <c r="A8" s="122" t="s">
        <v>18</v>
      </c>
    </row>
    <row r="10" spans="1:2" ht="45">
      <c r="A10" s="132" t="s">
        <v>19</v>
      </c>
      <c r="B10" s="133" t="s">
        <v>20</v>
      </c>
    </row>
    <row r="11" spans="1:2" ht="30">
      <c r="A11" s="132" t="s">
        <v>21</v>
      </c>
      <c r="B11" s="134" t="s">
        <v>22</v>
      </c>
    </row>
    <row r="12" spans="1:2">
      <c r="A12" s="135" t="s">
        <v>23</v>
      </c>
      <c r="B12" s="136" t="s">
        <v>24</v>
      </c>
    </row>
    <row r="13" spans="1:2">
      <c r="A13" s="123">
        <v>43466</v>
      </c>
      <c r="B13" s="124">
        <v>103.108</v>
      </c>
    </row>
    <row r="14" spans="1:2">
      <c r="A14" s="123">
        <v>43497</v>
      </c>
      <c r="B14" s="124">
        <v>103.07899999999999</v>
      </c>
    </row>
    <row r="15" spans="1:2">
      <c r="A15" s="123">
        <v>43525</v>
      </c>
      <c r="B15" s="124">
        <v>103.476</v>
      </c>
    </row>
    <row r="16" spans="1:2">
      <c r="A16" s="123">
        <v>43556</v>
      </c>
      <c r="B16" s="124">
        <v>103.53100000000001</v>
      </c>
    </row>
    <row r="17" spans="1:2">
      <c r="A17" s="123">
        <v>43586</v>
      </c>
      <c r="B17" s="124">
        <v>103.233</v>
      </c>
    </row>
    <row r="18" spans="1:2">
      <c r="A18" s="123">
        <v>43617</v>
      </c>
      <c r="B18" s="124">
        <v>103.29900000000001</v>
      </c>
    </row>
    <row r="19" spans="1:2">
      <c r="A19" s="123">
        <v>43647</v>
      </c>
      <c r="B19" s="124">
        <v>103.687</v>
      </c>
    </row>
    <row r="20" spans="1:2">
      <c r="A20" s="123">
        <v>43678</v>
      </c>
      <c r="B20" s="124">
        <v>103.67</v>
      </c>
    </row>
    <row r="21" spans="1:2">
      <c r="A21" s="123">
        <v>43709</v>
      </c>
      <c r="B21" s="124">
        <v>103.94199999999999</v>
      </c>
    </row>
    <row r="22" spans="1:2">
      <c r="A22" s="123">
        <v>43739</v>
      </c>
      <c r="B22" s="124">
        <v>104.503</v>
      </c>
    </row>
    <row r="23" spans="1:2">
      <c r="A23" s="123">
        <v>43770</v>
      </c>
      <c r="B23" s="124">
        <v>105.346</v>
      </c>
    </row>
    <row r="24" spans="1:2">
      <c r="A24" s="123">
        <v>43800</v>
      </c>
      <c r="B24" s="124">
        <v>105.934</v>
      </c>
    </row>
    <row r="25" spans="1:2">
      <c r="A25" s="123">
        <v>43831</v>
      </c>
      <c r="B25" s="124">
        <v>106.447</v>
      </c>
    </row>
    <row r="26" spans="1:2">
      <c r="A26" s="123">
        <v>43862</v>
      </c>
      <c r="B26" s="124">
        <v>106.889</v>
      </c>
    </row>
    <row r="27" spans="1:2">
      <c r="A27" s="123">
        <v>43891</v>
      </c>
      <c r="B27" s="124">
        <v>106.83799999999999</v>
      </c>
    </row>
    <row r="28" spans="1:2">
      <c r="A28" s="123">
        <v>43922</v>
      </c>
      <c r="B28" s="124">
        <v>105.755</v>
      </c>
    </row>
    <row r="29" spans="1:2">
      <c r="A29" s="123">
        <v>43952</v>
      </c>
      <c r="B29" s="124">
        <v>106.16200000000001</v>
      </c>
    </row>
    <row r="30" spans="1:2">
      <c r="A30" s="123">
        <v>43983</v>
      </c>
      <c r="B30" s="124">
        <v>106.74299999999999</v>
      </c>
    </row>
    <row r="31" spans="1:2">
      <c r="A31" s="123">
        <v>44013</v>
      </c>
      <c r="B31" s="124">
        <v>107.444</v>
      </c>
    </row>
    <row r="32" spans="1:2">
      <c r="A32" s="123">
        <v>44044</v>
      </c>
      <c r="B32" s="124">
        <v>107.867</v>
      </c>
    </row>
    <row r="33" spans="1:2">
      <c r="A33" s="123">
        <v>44075</v>
      </c>
      <c r="B33" s="124">
        <v>108.114</v>
      </c>
    </row>
    <row r="34" spans="1:2">
      <c r="A34" s="123">
        <v>44105</v>
      </c>
      <c r="B34" s="124">
        <v>108.774</v>
      </c>
    </row>
    <row r="35" spans="1:2">
      <c r="A35" s="123">
        <v>44136</v>
      </c>
      <c r="B35" s="124">
        <v>108.85599999999999</v>
      </c>
    </row>
    <row r="36" spans="1:2">
      <c r="A36" s="123">
        <v>44166</v>
      </c>
      <c r="B36" s="124">
        <v>109.271</v>
      </c>
    </row>
    <row r="37" spans="1:2">
      <c r="A37" s="123">
        <v>44197</v>
      </c>
      <c r="B37" s="124">
        <v>110.21</v>
      </c>
    </row>
    <row r="38" spans="1:2">
      <c r="A38" s="123">
        <v>44228</v>
      </c>
      <c r="B38" s="124">
        <v>110.907</v>
      </c>
    </row>
    <row r="39" spans="1:2">
      <c r="A39" s="123">
        <v>44256</v>
      </c>
      <c r="B39" s="124">
        <v>111.824</v>
      </c>
    </row>
    <row r="40" spans="1:2">
      <c r="A40" s="123">
        <v>44287</v>
      </c>
      <c r="B40" s="124">
        <v>112.19</v>
      </c>
    </row>
    <row r="41" spans="1:2">
      <c r="A41" s="123">
        <v>44317</v>
      </c>
      <c r="B41" s="124">
        <v>112.419</v>
      </c>
    </row>
    <row r="42" spans="1:2">
      <c r="A42" s="123">
        <v>44348</v>
      </c>
      <c r="B42" s="124">
        <v>113.018</v>
      </c>
    </row>
    <row r="43" spans="1:2">
      <c r="A43" s="123">
        <v>44378</v>
      </c>
      <c r="B43" s="124">
        <v>113.682</v>
      </c>
    </row>
    <row r="44" spans="1:2">
      <c r="A44" s="123">
        <v>44409</v>
      </c>
      <c r="B44" s="124">
        <v>113.899</v>
      </c>
    </row>
    <row r="45" spans="1:2">
      <c r="A45" s="123">
        <v>44440</v>
      </c>
      <c r="B45" s="124">
        <v>114.601</v>
      </c>
    </row>
    <row r="46" spans="1:2">
      <c r="A46" s="123">
        <v>44470</v>
      </c>
      <c r="B46" s="124">
        <v>115.56100000000001</v>
      </c>
    </row>
    <row r="47" spans="1:2">
      <c r="A47" s="123">
        <v>44501</v>
      </c>
      <c r="B47" s="124">
        <v>116.884</v>
      </c>
    </row>
    <row r="48" spans="1:2">
      <c r="A48" s="123">
        <v>44531</v>
      </c>
      <c r="B48" s="124">
        <v>117.30800000000001</v>
      </c>
    </row>
    <row r="49" spans="1:2">
      <c r="A49" s="123">
        <v>44562</v>
      </c>
      <c r="B49" s="124">
        <v>118.002</v>
      </c>
    </row>
    <row r="50" spans="1:2">
      <c r="A50" s="123">
        <v>44593</v>
      </c>
      <c r="B50" s="124">
        <v>118.98099999999999</v>
      </c>
    </row>
    <row r="51" spans="1:2">
      <c r="A51" s="123">
        <v>44621</v>
      </c>
      <c r="B51" s="124">
        <v>120.15900000000001</v>
      </c>
    </row>
    <row r="52" spans="1:2">
      <c r="A52" s="123">
        <v>44652</v>
      </c>
      <c r="B52" s="124">
        <v>120.809</v>
      </c>
    </row>
    <row r="53" spans="1:2">
      <c r="A53" s="123">
        <v>44682</v>
      </c>
      <c r="B53" s="124">
        <v>121.02200000000001</v>
      </c>
    </row>
    <row r="54" spans="1:2">
      <c r="A54" s="123">
        <v>44713</v>
      </c>
      <c r="B54" s="124">
        <v>122.044</v>
      </c>
    </row>
    <row r="55" spans="1:2">
      <c r="A55" s="123">
        <v>44743</v>
      </c>
      <c r="B55" s="124">
        <v>122.94799999999999</v>
      </c>
    </row>
    <row r="56" spans="1:2">
      <c r="A56" s="123">
        <v>44774</v>
      </c>
      <c r="B56" s="124">
        <v>123.803</v>
      </c>
    </row>
    <row r="57" spans="1:2">
      <c r="A57" s="123">
        <v>44805</v>
      </c>
      <c r="B57" s="124">
        <v>124.571</v>
      </c>
    </row>
    <row r="58" spans="1:2">
      <c r="A58" s="123">
        <v>44835</v>
      </c>
      <c r="B58" s="124">
        <v>125.276</v>
      </c>
    </row>
    <row r="59" spans="1:2">
      <c r="A59" s="123">
        <v>44866</v>
      </c>
      <c r="B59" s="124">
        <v>125.997</v>
      </c>
    </row>
    <row r="60" spans="1:2">
      <c r="A60" s="123">
        <v>44896</v>
      </c>
      <c r="B60" s="124">
        <v>126.47799999999999</v>
      </c>
    </row>
    <row r="61" spans="1:2">
      <c r="A61" s="123">
        <v>44927</v>
      </c>
      <c r="B61" s="124">
        <v>127.336</v>
      </c>
    </row>
    <row r="62" spans="1:2">
      <c r="A62" s="123">
        <v>44958</v>
      </c>
      <c r="B62" s="124">
        <v>128.04599999999999</v>
      </c>
    </row>
    <row r="63" spans="1:2">
      <c r="A63" s="123">
        <v>44986</v>
      </c>
      <c r="B63" s="124">
        <v>128.38900000000001</v>
      </c>
    </row>
    <row r="64" spans="1:2">
      <c r="A64" s="123">
        <v>45017</v>
      </c>
      <c r="B64" s="124">
        <v>128.363</v>
      </c>
    </row>
    <row r="65" spans="1:2">
      <c r="A65" s="123">
        <v>45047</v>
      </c>
      <c r="B65" s="124">
        <v>128.084</v>
      </c>
    </row>
    <row r="66" spans="1:2">
      <c r="A66" s="123">
        <v>45078</v>
      </c>
      <c r="B66" s="124">
        <v>128.214</v>
      </c>
    </row>
    <row r="67" spans="1:2">
      <c r="A67" s="123">
        <v>45108</v>
      </c>
      <c r="B67" s="124">
        <v>128.83199999999999</v>
      </c>
    </row>
    <row r="68" spans="1:2">
      <c r="A68" s="123">
        <v>45139</v>
      </c>
      <c r="B68" s="124">
        <v>129.54499999999999</v>
      </c>
    </row>
    <row r="69" spans="1:2">
      <c r="A69" s="123">
        <v>45170</v>
      </c>
      <c r="B69" s="124">
        <v>129.54499999999999</v>
      </c>
    </row>
    <row r="70" spans="1:2">
      <c r="A70" s="123">
        <v>45200</v>
      </c>
      <c r="B70" s="124">
        <v>129.54499999999999</v>
      </c>
    </row>
    <row r="71" spans="1:2">
      <c r="A71" s="123">
        <v>45231</v>
      </c>
      <c r="B71" s="124">
        <v>129.54499999999999</v>
      </c>
    </row>
    <row r="72" spans="1:2">
      <c r="A72" s="123">
        <v>45261</v>
      </c>
      <c r="B72" s="124">
        <v>129.54499999999999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272D1B-DCEA-4D30-A5E3-8D0B4BE7DBE0}">
  <dimension ref="A1:N67"/>
  <sheetViews>
    <sheetView topLeftCell="A48" workbookViewId="0">
      <selection activeCell="C6" sqref="C6:N6"/>
    </sheetView>
  </sheetViews>
  <sheetFormatPr baseColWidth="10" defaultRowHeight="15"/>
  <sheetData>
    <row r="1" spans="1:14" ht="33.75">
      <c r="A1" s="127" t="s">
        <v>27</v>
      </c>
    </row>
    <row r="2" spans="1:14" ht="23.25">
      <c r="A2" s="128" t="s">
        <v>53</v>
      </c>
    </row>
    <row r="3" spans="1:14" s="24" customFormat="1" ht="12.75">
      <c r="A3" s="129"/>
    </row>
    <row r="5" spans="1:14" s="12" customFormat="1">
      <c r="A5" s="137" t="s">
        <v>35</v>
      </c>
      <c r="B5" s="138"/>
      <c r="C5" s="139">
        <v>44927</v>
      </c>
      <c r="D5" s="139">
        <v>44958</v>
      </c>
      <c r="E5" s="139">
        <v>44986</v>
      </c>
      <c r="F5" s="139">
        <v>45017</v>
      </c>
      <c r="G5" s="139">
        <v>45047</v>
      </c>
      <c r="H5" s="139">
        <v>45078</v>
      </c>
      <c r="I5" s="139">
        <v>45108</v>
      </c>
      <c r="J5" s="139">
        <v>45139</v>
      </c>
      <c r="K5" s="139">
        <f>A64</f>
        <v>45170</v>
      </c>
      <c r="L5" s="139">
        <v>45200</v>
      </c>
      <c r="M5" s="139">
        <v>45231</v>
      </c>
      <c r="N5" s="139">
        <v>45261</v>
      </c>
    </row>
    <row r="6" spans="1:14" s="12" customFormat="1">
      <c r="A6" s="137" t="s">
        <v>34</v>
      </c>
      <c r="B6" s="138"/>
      <c r="C6" s="139">
        <f>HLOOKUP(C5,ISREmpyProf!B53:M54,2,0)</f>
        <v>45200</v>
      </c>
      <c r="D6" s="139">
        <f>HLOOKUP(D5,ISREmpyProf!C53:N54,2,0)</f>
        <v>45200</v>
      </c>
      <c r="E6" s="139">
        <f>HLOOKUP(E5,ISREmpyProf!D53:O54,2,0)</f>
        <v>45200</v>
      </c>
      <c r="F6" s="139">
        <f>HLOOKUP(F5,ISREmpyProf!E53:P54,2,0)</f>
        <v>45200</v>
      </c>
      <c r="G6" s="139">
        <f>HLOOKUP(G5,ISREmpyProf!F53:Q54,2,0)</f>
        <v>45200</v>
      </c>
      <c r="H6" s="139">
        <f>HLOOKUP(H5,ISREmpyProf!G53:R54,2,0)</f>
        <v>45200</v>
      </c>
      <c r="I6" s="139">
        <f>HLOOKUP(I5,ISREmpyProf!H53:S54,2,0)</f>
        <v>45200</v>
      </c>
      <c r="J6" s="139">
        <f>HLOOKUP(J5,ISREmpyProf!I53:T54,2,0)</f>
        <v>45200</v>
      </c>
      <c r="K6" s="139">
        <f>HLOOKUP(K5,ISREmpyProf!J53:U54,2,0)</f>
        <v>45200</v>
      </c>
      <c r="L6" s="139">
        <f>HLOOKUP(L5,ISREmpyProf!K53:V54,2,0)</f>
        <v>45200</v>
      </c>
      <c r="M6" s="139">
        <f>HLOOKUP(M5,ISREmpyProf!L53:W54,2,0)</f>
        <v>45200</v>
      </c>
      <c r="N6" s="139">
        <f>HLOOKUP(N5,ISREmpyProf!M53:X54,2,0)</f>
        <v>45200</v>
      </c>
    </row>
    <row r="7" spans="1:14" s="22" customFormat="1">
      <c r="A7" s="140" t="s">
        <v>37</v>
      </c>
      <c r="B7" s="141" t="s">
        <v>36</v>
      </c>
      <c r="C7" s="141">
        <f t="shared" ref="C7:N7" si="0">SUBTOTAL(9,C8:C2000)</f>
        <v>0.1323</v>
      </c>
      <c r="D7" s="141">
        <f t="shared" si="0"/>
        <v>0.11760000000000001</v>
      </c>
      <c r="E7" s="141">
        <f t="shared" si="0"/>
        <v>0.10290000000000001</v>
      </c>
      <c r="F7" s="141">
        <f t="shared" si="0"/>
        <v>8.8200000000000001E-2</v>
      </c>
      <c r="G7" s="141">
        <f t="shared" si="0"/>
        <v>7.3499999999999996E-2</v>
      </c>
      <c r="H7" s="141">
        <f t="shared" si="0"/>
        <v>5.8799999999999998E-2</v>
      </c>
      <c r="I7" s="141">
        <f t="shared" si="0"/>
        <v>4.41E-2</v>
      </c>
      <c r="J7" s="141">
        <f t="shared" si="0"/>
        <v>2.9399999999999999E-2</v>
      </c>
      <c r="K7" s="141">
        <f t="shared" si="0"/>
        <v>1.47E-2</v>
      </c>
      <c r="L7" s="141">
        <f t="shared" si="0"/>
        <v>0</v>
      </c>
      <c r="M7" s="141">
        <f t="shared" si="0"/>
        <v>0</v>
      </c>
      <c r="N7" s="141">
        <f t="shared" si="0"/>
        <v>0</v>
      </c>
    </row>
    <row r="8" spans="1:14">
      <c r="A8" s="130">
        <v>43466</v>
      </c>
      <c r="B8" s="131">
        <v>1.47E-2</v>
      </c>
      <c r="C8" s="23">
        <f t="shared" ref="C8:N11" si="1">IF($A8=C$5,0,IF(AND($A8&gt;=C$5,C$5&lt;=C$6,$A8&lt;=C$6),$B8,0))</f>
        <v>0</v>
      </c>
      <c r="D8" s="23">
        <f t="shared" si="1"/>
        <v>0</v>
      </c>
      <c r="E8" s="23">
        <f t="shared" si="1"/>
        <v>0</v>
      </c>
      <c r="F8" s="23">
        <f t="shared" si="1"/>
        <v>0</v>
      </c>
      <c r="G8" s="23">
        <f t="shared" si="1"/>
        <v>0</v>
      </c>
      <c r="H8" s="23">
        <f t="shared" si="1"/>
        <v>0</v>
      </c>
      <c r="I8" s="23">
        <f t="shared" si="1"/>
        <v>0</v>
      </c>
      <c r="J8" s="23">
        <f t="shared" si="1"/>
        <v>0</v>
      </c>
      <c r="K8" s="23">
        <f t="shared" si="1"/>
        <v>0</v>
      </c>
      <c r="L8" s="23">
        <f t="shared" si="1"/>
        <v>0</v>
      </c>
      <c r="M8" s="23">
        <f t="shared" si="1"/>
        <v>0</v>
      </c>
      <c r="N8" s="23">
        <f t="shared" si="1"/>
        <v>0</v>
      </c>
    </row>
    <row r="9" spans="1:14">
      <c r="A9" s="130">
        <v>43497</v>
      </c>
      <c r="B9" s="131">
        <v>1.47E-2</v>
      </c>
      <c r="C9" s="23">
        <f t="shared" si="1"/>
        <v>0</v>
      </c>
      <c r="D9" s="23">
        <f t="shared" si="1"/>
        <v>0</v>
      </c>
      <c r="E9" s="23">
        <f t="shared" si="1"/>
        <v>0</v>
      </c>
      <c r="F9" s="23">
        <f t="shared" si="1"/>
        <v>0</v>
      </c>
      <c r="G9" s="23">
        <f t="shared" si="1"/>
        <v>0</v>
      </c>
      <c r="H9" s="23">
        <f t="shared" si="1"/>
        <v>0</v>
      </c>
      <c r="I9" s="23">
        <f t="shared" si="1"/>
        <v>0</v>
      </c>
      <c r="J9" s="23">
        <f t="shared" si="1"/>
        <v>0</v>
      </c>
      <c r="K9" s="23">
        <f t="shared" si="1"/>
        <v>0</v>
      </c>
      <c r="L9" s="23">
        <f t="shared" si="1"/>
        <v>0</v>
      </c>
      <c r="M9" s="23">
        <f t="shared" si="1"/>
        <v>0</v>
      </c>
      <c r="N9" s="23">
        <f t="shared" si="1"/>
        <v>0</v>
      </c>
    </row>
    <row r="10" spans="1:14">
      <c r="A10" s="130">
        <v>43525</v>
      </c>
      <c r="B10" s="131">
        <v>1.47E-2</v>
      </c>
      <c r="C10" s="23">
        <f t="shared" si="1"/>
        <v>0</v>
      </c>
      <c r="D10" s="23">
        <f t="shared" si="1"/>
        <v>0</v>
      </c>
      <c r="E10" s="23">
        <f t="shared" si="1"/>
        <v>0</v>
      </c>
      <c r="F10" s="23">
        <f t="shared" si="1"/>
        <v>0</v>
      </c>
      <c r="G10" s="23">
        <f t="shared" si="1"/>
        <v>0</v>
      </c>
      <c r="H10" s="23">
        <f t="shared" si="1"/>
        <v>0</v>
      </c>
      <c r="I10" s="23">
        <f t="shared" si="1"/>
        <v>0</v>
      </c>
      <c r="J10" s="23">
        <f t="shared" si="1"/>
        <v>0</v>
      </c>
      <c r="K10" s="23">
        <f t="shared" si="1"/>
        <v>0</v>
      </c>
      <c r="L10" s="23">
        <f t="shared" si="1"/>
        <v>0</v>
      </c>
      <c r="M10" s="23">
        <f t="shared" si="1"/>
        <v>0</v>
      </c>
      <c r="N10" s="23">
        <f t="shared" si="1"/>
        <v>0</v>
      </c>
    </row>
    <row r="11" spans="1:14">
      <c r="A11" s="130">
        <v>43556</v>
      </c>
      <c r="B11" s="131">
        <v>1.47E-2</v>
      </c>
      <c r="C11" s="23">
        <f t="shared" si="1"/>
        <v>0</v>
      </c>
      <c r="D11" s="23">
        <f t="shared" si="1"/>
        <v>0</v>
      </c>
      <c r="E11" s="23">
        <f t="shared" si="1"/>
        <v>0</v>
      </c>
      <c r="F11" s="23">
        <f t="shared" si="1"/>
        <v>0</v>
      </c>
      <c r="G11" s="23">
        <f t="shared" si="1"/>
        <v>0</v>
      </c>
      <c r="H11" s="23">
        <f t="shared" si="1"/>
        <v>0</v>
      </c>
      <c r="I11" s="23">
        <f t="shared" si="1"/>
        <v>0</v>
      </c>
      <c r="J11" s="23">
        <f t="shared" si="1"/>
        <v>0</v>
      </c>
      <c r="K11" s="23">
        <f t="shared" si="1"/>
        <v>0</v>
      </c>
      <c r="L11" s="23">
        <f t="shared" si="1"/>
        <v>0</v>
      </c>
      <c r="M11" s="23">
        <f t="shared" si="1"/>
        <v>0</v>
      </c>
      <c r="N11" s="23">
        <f t="shared" si="1"/>
        <v>0</v>
      </c>
    </row>
    <row r="12" spans="1:14">
      <c r="A12" s="130">
        <v>43586</v>
      </c>
      <c r="B12" s="131">
        <v>1.47E-2</v>
      </c>
      <c r="C12" s="23">
        <f t="shared" ref="C12:N16" si="2">IF($A12=C$5,0,IF(AND($A12&gt;=C$5,C$5&lt;=C$6,$A12&lt;=C$6),$B12,0))</f>
        <v>0</v>
      </c>
      <c r="D12" s="23">
        <f t="shared" si="2"/>
        <v>0</v>
      </c>
      <c r="E12" s="23">
        <f t="shared" si="2"/>
        <v>0</v>
      </c>
      <c r="F12" s="23">
        <f t="shared" si="2"/>
        <v>0</v>
      </c>
      <c r="G12" s="23">
        <f t="shared" si="2"/>
        <v>0</v>
      </c>
      <c r="H12" s="23">
        <f t="shared" si="2"/>
        <v>0</v>
      </c>
      <c r="I12" s="23">
        <f t="shared" si="2"/>
        <v>0</v>
      </c>
      <c r="J12" s="23">
        <f t="shared" si="2"/>
        <v>0</v>
      </c>
      <c r="K12" s="23">
        <f t="shared" si="2"/>
        <v>0</v>
      </c>
      <c r="L12" s="23">
        <f t="shared" si="2"/>
        <v>0</v>
      </c>
      <c r="M12" s="23">
        <f t="shared" si="2"/>
        <v>0</v>
      </c>
      <c r="N12" s="23">
        <f t="shared" si="2"/>
        <v>0</v>
      </c>
    </row>
    <row r="13" spans="1:14">
      <c r="A13" s="130">
        <v>43617</v>
      </c>
      <c r="B13" s="131">
        <v>1.47E-2</v>
      </c>
      <c r="C13" s="23">
        <f t="shared" si="2"/>
        <v>0</v>
      </c>
      <c r="D13" s="23">
        <f t="shared" si="2"/>
        <v>0</v>
      </c>
      <c r="E13" s="23">
        <f t="shared" si="2"/>
        <v>0</v>
      </c>
      <c r="F13" s="23">
        <f t="shared" si="2"/>
        <v>0</v>
      </c>
      <c r="G13" s="23">
        <f t="shared" si="2"/>
        <v>0</v>
      </c>
      <c r="H13" s="23">
        <f t="shared" si="2"/>
        <v>0</v>
      </c>
      <c r="I13" s="23">
        <f t="shared" si="2"/>
        <v>0</v>
      </c>
      <c r="J13" s="23">
        <f t="shared" si="2"/>
        <v>0</v>
      </c>
      <c r="K13" s="23">
        <f t="shared" si="2"/>
        <v>0</v>
      </c>
      <c r="L13" s="23">
        <f t="shared" si="2"/>
        <v>0</v>
      </c>
      <c r="M13" s="23">
        <f t="shared" si="2"/>
        <v>0</v>
      </c>
      <c r="N13" s="23">
        <f t="shared" si="2"/>
        <v>0</v>
      </c>
    </row>
    <row r="14" spans="1:14">
      <c r="A14" s="130">
        <v>43647</v>
      </c>
      <c r="B14" s="131">
        <v>1.47E-2</v>
      </c>
      <c r="C14" s="23">
        <f t="shared" si="2"/>
        <v>0</v>
      </c>
      <c r="D14" s="23">
        <f t="shared" si="2"/>
        <v>0</v>
      </c>
      <c r="E14" s="23">
        <f t="shared" si="2"/>
        <v>0</v>
      </c>
      <c r="F14" s="23">
        <f t="shared" si="2"/>
        <v>0</v>
      </c>
      <c r="G14" s="23">
        <f t="shared" si="2"/>
        <v>0</v>
      </c>
      <c r="H14" s="23">
        <f t="shared" si="2"/>
        <v>0</v>
      </c>
      <c r="I14" s="23">
        <f t="shared" si="2"/>
        <v>0</v>
      </c>
      <c r="J14" s="23">
        <f t="shared" si="2"/>
        <v>0</v>
      </c>
      <c r="K14" s="23">
        <f t="shared" si="2"/>
        <v>0</v>
      </c>
      <c r="L14" s="23">
        <f t="shared" si="2"/>
        <v>0</v>
      </c>
      <c r="M14" s="23">
        <f t="shared" si="2"/>
        <v>0</v>
      </c>
      <c r="N14" s="23">
        <f t="shared" si="2"/>
        <v>0</v>
      </c>
    </row>
    <row r="15" spans="1:14">
      <c r="A15" s="130">
        <v>43678</v>
      </c>
      <c r="B15" s="131">
        <v>1.47E-2</v>
      </c>
      <c r="C15" s="23">
        <f t="shared" si="2"/>
        <v>0</v>
      </c>
      <c r="D15" s="23">
        <f t="shared" si="2"/>
        <v>0</v>
      </c>
      <c r="E15" s="23">
        <f t="shared" si="2"/>
        <v>0</v>
      </c>
      <c r="F15" s="23">
        <f t="shared" si="2"/>
        <v>0</v>
      </c>
      <c r="G15" s="23">
        <f t="shared" si="2"/>
        <v>0</v>
      </c>
      <c r="H15" s="23">
        <f t="shared" si="2"/>
        <v>0</v>
      </c>
      <c r="I15" s="23">
        <f t="shared" si="2"/>
        <v>0</v>
      </c>
      <c r="J15" s="23">
        <f t="shared" si="2"/>
        <v>0</v>
      </c>
      <c r="K15" s="23">
        <f t="shared" si="2"/>
        <v>0</v>
      </c>
      <c r="L15" s="23">
        <f t="shared" si="2"/>
        <v>0</v>
      </c>
      <c r="M15" s="23">
        <f t="shared" si="2"/>
        <v>0</v>
      </c>
      <c r="N15" s="23">
        <f t="shared" si="2"/>
        <v>0</v>
      </c>
    </row>
    <row r="16" spans="1:14">
      <c r="A16" s="130">
        <v>43709</v>
      </c>
      <c r="B16" s="131">
        <v>1.47E-2</v>
      </c>
      <c r="C16" s="23">
        <f t="shared" si="2"/>
        <v>0</v>
      </c>
      <c r="D16" s="23">
        <f t="shared" si="2"/>
        <v>0</v>
      </c>
      <c r="E16" s="23">
        <f t="shared" si="2"/>
        <v>0</v>
      </c>
      <c r="F16" s="23">
        <f t="shared" si="2"/>
        <v>0</v>
      </c>
      <c r="G16" s="23">
        <f t="shared" si="2"/>
        <v>0</v>
      </c>
      <c r="H16" s="23">
        <f t="shared" si="2"/>
        <v>0</v>
      </c>
      <c r="I16" s="23">
        <f t="shared" ref="C16:N20" si="3">IF($A16=I$5,0,IF(AND($A16&gt;=I$5,I$5&lt;=I$6,$A16&lt;=I$6),$B16,0))</f>
        <v>0</v>
      </c>
      <c r="J16" s="23">
        <f t="shared" si="3"/>
        <v>0</v>
      </c>
      <c r="K16" s="23">
        <f t="shared" si="3"/>
        <v>0</v>
      </c>
      <c r="L16" s="23">
        <f t="shared" si="3"/>
        <v>0</v>
      </c>
      <c r="M16" s="23">
        <f t="shared" si="3"/>
        <v>0</v>
      </c>
      <c r="N16" s="23">
        <f t="shared" si="3"/>
        <v>0</v>
      </c>
    </row>
    <row r="17" spans="1:14">
      <c r="A17" s="130">
        <v>43739</v>
      </c>
      <c r="B17" s="131">
        <v>1.47E-2</v>
      </c>
      <c r="C17" s="23">
        <f t="shared" si="3"/>
        <v>0</v>
      </c>
      <c r="D17" s="23">
        <f t="shared" si="3"/>
        <v>0</v>
      </c>
      <c r="E17" s="23">
        <f t="shared" si="3"/>
        <v>0</v>
      </c>
      <c r="F17" s="23">
        <f t="shared" si="3"/>
        <v>0</v>
      </c>
      <c r="G17" s="23">
        <f t="shared" si="3"/>
        <v>0</v>
      </c>
      <c r="H17" s="23">
        <f t="shared" si="3"/>
        <v>0</v>
      </c>
      <c r="I17" s="23">
        <f t="shared" si="3"/>
        <v>0</v>
      </c>
      <c r="J17" s="23">
        <f t="shared" si="3"/>
        <v>0</v>
      </c>
      <c r="K17" s="23">
        <f t="shared" si="3"/>
        <v>0</v>
      </c>
      <c r="L17" s="23">
        <f t="shared" si="3"/>
        <v>0</v>
      </c>
      <c r="M17" s="23">
        <f t="shared" si="3"/>
        <v>0</v>
      </c>
      <c r="N17" s="23">
        <f t="shared" si="3"/>
        <v>0</v>
      </c>
    </row>
    <row r="18" spans="1:14">
      <c r="A18" s="130">
        <v>43770</v>
      </c>
      <c r="B18" s="131">
        <v>1.47E-2</v>
      </c>
      <c r="C18" s="23">
        <f t="shared" si="3"/>
        <v>0</v>
      </c>
      <c r="D18" s="23">
        <f t="shared" si="3"/>
        <v>0</v>
      </c>
      <c r="E18" s="23">
        <f t="shared" si="3"/>
        <v>0</v>
      </c>
      <c r="F18" s="23">
        <f t="shared" si="3"/>
        <v>0</v>
      </c>
      <c r="G18" s="23">
        <f t="shared" si="3"/>
        <v>0</v>
      </c>
      <c r="H18" s="23">
        <f t="shared" si="3"/>
        <v>0</v>
      </c>
      <c r="I18" s="23">
        <f t="shared" si="3"/>
        <v>0</v>
      </c>
      <c r="J18" s="23">
        <f t="shared" si="3"/>
        <v>0</v>
      </c>
      <c r="K18" s="23">
        <f t="shared" si="3"/>
        <v>0</v>
      </c>
      <c r="L18" s="23">
        <f t="shared" si="3"/>
        <v>0</v>
      </c>
      <c r="M18" s="23">
        <f t="shared" si="3"/>
        <v>0</v>
      </c>
      <c r="N18" s="23">
        <f t="shared" si="3"/>
        <v>0</v>
      </c>
    </row>
    <row r="19" spans="1:14">
      <c r="A19" s="130">
        <v>43800</v>
      </c>
      <c r="B19" s="131">
        <v>1.47E-2</v>
      </c>
      <c r="C19" s="23">
        <f t="shared" si="3"/>
        <v>0</v>
      </c>
      <c r="D19" s="23">
        <f t="shared" si="3"/>
        <v>0</v>
      </c>
      <c r="E19" s="23">
        <f t="shared" si="3"/>
        <v>0</v>
      </c>
      <c r="F19" s="23">
        <f t="shared" si="3"/>
        <v>0</v>
      </c>
      <c r="G19" s="23">
        <f t="shared" si="3"/>
        <v>0</v>
      </c>
      <c r="H19" s="23">
        <f t="shared" si="3"/>
        <v>0</v>
      </c>
      <c r="I19" s="23">
        <f t="shared" si="3"/>
        <v>0</v>
      </c>
      <c r="J19" s="23">
        <f t="shared" si="3"/>
        <v>0</v>
      </c>
      <c r="K19" s="23">
        <f t="shared" si="3"/>
        <v>0</v>
      </c>
      <c r="L19" s="23">
        <f t="shared" si="3"/>
        <v>0</v>
      </c>
      <c r="M19" s="23">
        <f t="shared" si="3"/>
        <v>0</v>
      </c>
      <c r="N19" s="23">
        <f t="shared" si="3"/>
        <v>0</v>
      </c>
    </row>
    <row r="20" spans="1:14">
      <c r="A20" s="130">
        <v>43831</v>
      </c>
      <c r="B20" s="131">
        <v>1.47E-2</v>
      </c>
      <c r="C20" s="23">
        <f t="shared" si="3"/>
        <v>0</v>
      </c>
      <c r="D20" s="23">
        <f t="shared" si="3"/>
        <v>0</v>
      </c>
      <c r="E20" s="23">
        <f t="shared" si="3"/>
        <v>0</v>
      </c>
      <c r="F20" s="23">
        <f t="shared" si="3"/>
        <v>0</v>
      </c>
      <c r="G20" s="23">
        <f t="shared" si="3"/>
        <v>0</v>
      </c>
      <c r="H20" s="23">
        <f t="shared" si="3"/>
        <v>0</v>
      </c>
      <c r="I20" s="23">
        <f t="shared" si="3"/>
        <v>0</v>
      </c>
      <c r="J20" s="23">
        <f t="shared" si="3"/>
        <v>0</v>
      </c>
      <c r="K20" s="23">
        <f t="shared" si="3"/>
        <v>0</v>
      </c>
      <c r="L20" s="23">
        <f t="shared" si="3"/>
        <v>0</v>
      </c>
      <c r="M20" s="23">
        <f t="shared" si="3"/>
        <v>0</v>
      </c>
      <c r="N20" s="23">
        <f t="shared" si="3"/>
        <v>0</v>
      </c>
    </row>
    <row r="21" spans="1:14">
      <c r="A21" s="130">
        <v>43862</v>
      </c>
      <c r="B21" s="131">
        <v>1.47E-2</v>
      </c>
      <c r="C21" s="23">
        <f t="shared" ref="C21:N24" si="4">IF($A21=C$5,0,IF(AND($A21&gt;=C$5,C$5&lt;=C$6,$A21&lt;=C$6),$B21,0))</f>
        <v>0</v>
      </c>
      <c r="D21" s="23">
        <f t="shared" si="4"/>
        <v>0</v>
      </c>
      <c r="E21" s="23">
        <f t="shared" si="4"/>
        <v>0</v>
      </c>
      <c r="F21" s="23">
        <f t="shared" si="4"/>
        <v>0</v>
      </c>
      <c r="G21" s="23">
        <f t="shared" si="4"/>
        <v>0</v>
      </c>
      <c r="H21" s="23">
        <f t="shared" si="4"/>
        <v>0</v>
      </c>
      <c r="I21" s="23">
        <f t="shared" si="4"/>
        <v>0</v>
      </c>
      <c r="J21" s="23">
        <f t="shared" si="4"/>
        <v>0</v>
      </c>
      <c r="K21" s="23">
        <f t="shared" si="4"/>
        <v>0</v>
      </c>
      <c r="L21" s="23">
        <f t="shared" si="4"/>
        <v>0</v>
      </c>
      <c r="M21" s="23">
        <f t="shared" si="4"/>
        <v>0</v>
      </c>
      <c r="N21" s="23">
        <f t="shared" si="4"/>
        <v>0</v>
      </c>
    </row>
    <row r="22" spans="1:14">
      <c r="A22" s="130">
        <v>43891</v>
      </c>
      <c r="B22" s="131">
        <v>1.47E-2</v>
      </c>
      <c r="C22" s="23">
        <f t="shared" si="4"/>
        <v>0</v>
      </c>
      <c r="D22" s="23">
        <f t="shared" si="4"/>
        <v>0</v>
      </c>
      <c r="E22" s="23">
        <f t="shared" si="4"/>
        <v>0</v>
      </c>
      <c r="F22" s="23">
        <f t="shared" si="4"/>
        <v>0</v>
      </c>
      <c r="G22" s="23">
        <f t="shared" si="4"/>
        <v>0</v>
      </c>
      <c r="H22" s="23">
        <f t="shared" si="4"/>
        <v>0</v>
      </c>
      <c r="I22" s="23">
        <f t="shared" si="4"/>
        <v>0</v>
      </c>
      <c r="J22" s="23">
        <f t="shared" si="4"/>
        <v>0</v>
      </c>
      <c r="K22" s="23">
        <f t="shared" si="4"/>
        <v>0</v>
      </c>
      <c r="L22" s="23">
        <f t="shared" si="4"/>
        <v>0</v>
      </c>
      <c r="M22" s="23">
        <f t="shared" si="4"/>
        <v>0</v>
      </c>
      <c r="N22" s="23">
        <f t="shared" si="4"/>
        <v>0</v>
      </c>
    </row>
    <row r="23" spans="1:14">
      <c r="A23" s="130">
        <v>43922</v>
      </c>
      <c r="B23" s="131">
        <v>1.47E-2</v>
      </c>
      <c r="C23" s="23">
        <f t="shared" si="4"/>
        <v>0</v>
      </c>
      <c r="D23" s="23">
        <f t="shared" si="4"/>
        <v>0</v>
      </c>
      <c r="E23" s="23">
        <f t="shared" si="4"/>
        <v>0</v>
      </c>
      <c r="F23" s="23">
        <f t="shared" si="4"/>
        <v>0</v>
      </c>
      <c r="G23" s="23">
        <f t="shared" si="4"/>
        <v>0</v>
      </c>
      <c r="H23" s="23">
        <f t="shared" si="4"/>
        <v>0</v>
      </c>
      <c r="I23" s="23">
        <f t="shared" si="4"/>
        <v>0</v>
      </c>
      <c r="J23" s="23">
        <f t="shared" si="4"/>
        <v>0</v>
      </c>
      <c r="K23" s="23">
        <f t="shared" si="4"/>
        <v>0</v>
      </c>
      <c r="L23" s="23">
        <f t="shared" si="4"/>
        <v>0</v>
      </c>
      <c r="M23" s="23">
        <f t="shared" si="4"/>
        <v>0</v>
      </c>
      <c r="N23" s="23">
        <f t="shared" si="4"/>
        <v>0</v>
      </c>
    </row>
    <row r="24" spans="1:14">
      <c r="A24" s="130">
        <v>43952</v>
      </c>
      <c r="B24" s="131">
        <v>1.47E-2</v>
      </c>
      <c r="C24" s="23">
        <f t="shared" si="4"/>
        <v>0</v>
      </c>
      <c r="D24" s="23">
        <f t="shared" si="4"/>
        <v>0</v>
      </c>
      <c r="E24" s="23">
        <f t="shared" si="4"/>
        <v>0</v>
      </c>
      <c r="F24" s="23">
        <f t="shared" si="4"/>
        <v>0</v>
      </c>
      <c r="G24" s="23">
        <f t="shared" si="4"/>
        <v>0</v>
      </c>
      <c r="H24" s="23">
        <f t="shared" si="4"/>
        <v>0</v>
      </c>
      <c r="I24" s="23">
        <f t="shared" si="4"/>
        <v>0</v>
      </c>
      <c r="J24" s="23">
        <f t="shared" si="4"/>
        <v>0</v>
      </c>
      <c r="K24" s="23">
        <f t="shared" si="4"/>
        <v>0</v>
      </c>
      <c r="L24" s="23">
        <f t="shared" si="4"/>
        <v>0</v>
      </c>
      <c r="M24" s="23">
        <f t="shared" si="4"/>
        <v>0</v>
      </c>
      <c r="N24" s="23">
        <f t="shared" si="4"/>
        <v>0</v>
      </c>
    </row>
    <row r="25" spans="1:14">
      <c r="A25" s="130">
        <v>43983</v>
      </c>
      <c r="B25" s="131">
        <v>1.47E-2</v>
      </c>
      <c r="C25" s="23">
        <f t="shared" ref="C25:N29" si="5">IF($A25=C$5,0,IF(AND($A25&gt;=C$5,C$5&lt;=C$6,$A25&lt;=C$6),$B25,0))</f>
        <v>0</v>
      </c>
      <c r="D25" s="23">
        <f t="shared" si="5"/>
        <v>0</v>
      </c>
      <c r="E25" s="23">
        <f t="shared" si="5"/>
        <v>0</v>
      </c>
      <c r="F25" s="23">
        <f t="shared" si="5"/>
        <v>0</v>
      </c>
      <c r="G25" s="23">
        <f t="shared" si="5"/>
        <v>0</v>
      </c>
      <c r="H25" s="23">
        <f t="shared" si="5"/>
        <v>0</v>
      </c>
      <c r="I25" s="23">
        <f t="shared" si="5"/>
        <v>0</v>
      </c>
      <c r="J25" s="23">
        <f t="shared" si="5"/>
        <v>0</v>
      </c>
      <c r="K25" s="23">
        <f t="shared" si="5"/>
        <v>0</v>
      </c>
      <c r="L25" s="23">
        <f t="shared" si="5"/>
        <v>0</v>
      </c>
      <c r="M25" s="23">
        <f t="shared" si="5"/>
        <v>0</v>
      </c>
      <c r="N25" s="23">
        <f t="shared" si="5"/>
        <v>0</v>
      </c>
    </row>
    <row r="26" spans="1:14">
      <c r="A26" s="130">
        <v>44013</v>
      </c>
      <c r="B26" s="131">
        <v>1.47E-2</v>
      </c>
      <c r="C26" s="23">
        <f t="shared" si="5"/>
        <v>0</v>
      </c>
      <c r="D26" s="23">
        <f t="shared" si="5"/>
        <v>0</v>
      </c>
      <c r="E26" s="23">
        <f t="shared" si="5"/>
        <v>0</v>
      </c>
      <c r="F26" s="23">
        <f t="shared" si="5"/>
        <v>0</v>
      </c>
      <c r="G26" s="23">
        <f t="shared" si="5"/>
        <v>0</v>
      </c>
      <c r="H26" s="23">
        <f t="shared" si="5"/>
        <v>0</v>
      </c>
      <c r="I26" s="23">
        <f t="shared" si="5"/>
        <v>0</v>
      </c>
      <c r="J26" s="23">
        <f t="shared" si="5"/>
        <v>0</v>
      </c>
      <c r="K26" s="23">
        <f t="shared" si="5"/>
        <v>0</v>
      </c>
      <c r="L26" s="23">
        <f t="shared" si="5"/>
        <v>0</v>
      </c>
      <c r="M26" s="23">
        <f t="shared" si="5"/>
        <v>0</v>
      </c>
      <c r="N26" s="23">
        <f t="shared" si="5"/>
        <v>0</v>
      </c>
    </row>
    <row r="27" spans="1:14">
      <c r="A27" s="130">
        <v>44044</v>
      </c>
      <c r="B27" s="131">
        <v>1.47E-2</v>
      </c>
      <c r="C27" s="23">
        <f t="shared" si="5"/>
        <v>0</v>
      </c>
      <c r="D27" s="23">
        <f t="shared" si="5"/>
        <v>0</v>
      </c>
      <c r="E27" s="23">
        <f t="shared" si="5"/>
        <v>0</v>
      </c>
      <c r="F27" s="23">
        <f t="shared" si="5"/>
        <v>0</v>
      </c>
      <c r="G27" s="23">
        <f t="shared" si="5"/>
        <v>0</v>
      </c>
      <c r="H27" s="23">
        <f t="shared" si="5"/>
        <v>0</v>
      </c>
      <c r="I27" s="23">
        <f t="shared" si="5"/>
        <v>0</v>
      </c>
      <c r="J27" s="23">
        <f t="shared" si="5"/>
        <v>0</v>
      </c>
      <c r="K27" s="23">
        <f t="shared" si="5"/>
        <v>0</v>
      </c>
      <c r="L27" s="23">
        <f t="shared" si="5"/>
        <v>0</v>
      </c>
      <c r="M27" s="23">
        <f t="shared" si="5"/>
        <v>0</v>
      </c>
      <c r="N27" s="23">
        <f t="shared" si="5"/>
        <v>0</v>
      </c>
    </row>
    <row r="28" spans="1:14">
      <c r="A28" s="130">
        <v>44075</v>
      </c>
      <c r="B28" s="131">
        <v>1.47E-2</v>
      </c>
      <c r="C28" s="23">
        <f t="shared" si="5"/>
        <v>0</v>
      </c>
      <c r="D28" s="23">
        <f t="shared" si="5"/>
        <v>0</v>
      </c>
      <c r="E28" s="23">
        <f t="shared" si="5"/>
        <v>0</v>
      </c>
      <c r="F28" s="23">
        <f t="shared" si="5"/>
        <v>0</v>
      </c>
      <c r="G28" s="23">
        <f t="shared" si="5"/>
        <v>0</v>
      </c>
      <c r="H28" s="23">
        <f t="shared" si="5"/>
        <v>0</v>
      </c>
      <c r="I28" s="23">
        <f t="shared" si="5"/>
        <v>0</v>
      </c>
      <c r="J28" s="23">
        <f t="shared" si="5"/>
        <v>0</v>
      </c>
      <c r="K28" s="23">
        <f t="shared" si="5"/>
        <v>0</v>
      </c>
      <c r="L28" s="23">
        <f t="shared" si="5"/>
        <v>0</v>
      </c>
      <c r="M28" s="23">
        <f t="shared" si="5"/>
        <v>0</v>
      </c>
      <c r="N28" s="23">
        <f t="shared" si="5"/>
        <v>0</v>
      </c>
    </row>
    <row r="29" spans="1:14">
      <c r="A29" s="130">
        <v>44105</v>
      </c>
      <c r="B29" s="131">
        <v>1.47E-2</v>
      </c>
      <c r="C29" s="23">
        <f t="shared" si="5"/>
        <v>0</v>
      </c>
      <c r="D29" s="23">
        <f t="shared" si="5"/>
        <v>0</v>
      </c>
      <c r="E29" s="23">
        <f t="shared" si="5"/>
        <v>0</v>
      </c>
      <c r="F29" s="23">
        <f t="shared" si="5"/>
        <v>0</v>
      </c>
      <c r="G29" s="23">
        <f t="shared" ref="C29:N33" si="6">IF($A29=G$5,0,IF(AND($A29&gt;=G$5,G$5&lt;=G$6,$A29&lt;=G$6),$B29,0))</f>
        <v>0</v>
      </c>
      <c r="H29" s="23">
        <f t="shared" si="6"/>
        <v>0</v>
      </c>
      <c r="I29" s="23">
        <f t="shared" si="6"/>
        <v>0</v>
      </c>
      <c r="J29" s="23">
        <f t="shared" si="6"/>
        <v>0</v>
      </c>
      <c r="K29" s="23">
        <f t="shared" si="6"/>
        <v>0</v>
      </c>
      <c r="L29" s="23">
        <f t="shared" si="6"/>
        <v>0</v>
      </c>
      <c r="M29" s="23">
        <f t="shared" si="6"/>
        <v>0</v>
      </c>
      <c r="N29" s="23">
        <f t="shared" si="6"/>
        <v>0</v>
      </c>
    </row>
    <row r="30" spans="1:14">
      <c r="A30" s="130">
        <v>44136</v>
      </c>
      <c r="B30" s="131">
        <v>1.47E-2</v>
      </c>
      <c r="C30" s="23">
        <f t="shared" si="6"/>
        <v>0</v>
      </c>
      <c r="D30" s="23">
        <f t="shared" si="6"/>
        <v>0</v>
      </c>
      <c r="E30" s="23">
        <f t="shared" si="6"/>
        <v>0</v>
      </c>
      <c r="F30" s="23">
        <f t="shared" si="6"/>
        <v>0</v>
      </c>
      <c r="G30" s="23">
        <f t="shared" si="6"/>
        <v>0</v>
      </c>
      <c r="H30" s="23">
        <f t="shared" si="6"/>
        <v>0</v>
      </c>
      <c r="I30" s="23">
        <f t="shared" si="6"/>
        <v>0</v>
      </c>
      <c r="J30" s="23">
        <f t="shared" si="6"/>
        <v>0</v>
      </c>
      <c r="K30" s="23">
        <f t="shared" si="6"/>
        <v>0</v>
      </c>
      <c r="L30" s="23">
        <f t="shared" si="6"/>
        <v>0</v>
      </c>
      <c r="M30" s="23">
        <f t="shared" si="6"/>
        <v>0</v>
      </c>
      <c r="N30" s="23">
        <f t="shared" si="6"/>
        <v>0</v>
      </c>
    </row>
    <row r="31" spans="1:14">
      <c r="A31" s="130">
        <v>44166</v>
      </c>
      <c r="B31" s="131">
        <v>1.47E-2</v>
      </c>
      <c r="C31" s="23">
        <f t="shared" si="6"/>
        <v>0</v>
      </c>
      <c r="D31" s="23">
        <f t="shared" si="6"/>
        <v>0</v>
      </c>
      <c r="E31" s="23">
        <f t="shared" si="6"/>
        <v>0</v>
      </c>
      <c r="F31" s="23">
        <f t="shared" si="6"/>
        <v>0</v>
      </c>
      <c r="G31" s="23">
        <f t="shared" si="6"/>
        <v>0</v>
      </c>
      <c r="H31" s="23">
        <f t="shared" si="6"/>
        <v>0</v>
      </c>
      <c r="I31" s="23">
        <f t="shared" si="6"/>
        <v>0</v>
      </c>
      <c r="J31" s="23">
        <f t="shared" si="6"/>
        <v>0</v>
      </c>
      <c r="K31" s="23">
        <f t="shared" si="6"/>
        <v>0</v>
      </c>
      <c r="L31" s="23">
        <f t="shared" si="6"/>
        <v>0</v>
      </c>
      <c r="M31" s="23">
        <f t="shared" si="6"/>
        <v>0</v>
      </c>
      <c r="N31" s="23">
        <f t="shared" si="6"/>
        <v>0</v>
      </c>
    </row>
    <row r="32" spans="1:14">
      <c r="A32" s="130">
        <v>44197</v>
      </c>
      <c r="B32" s="131">
        <v>1.47E-2</v>
      </c>
      <c r="C32" s="23">
        <f t="shared" si="6"/>
        <v>0</v>
      </c>
      <c r="D32" s="23">
        <f t="shared" si="6"/>
        <v>0</v>
      </c>
      <c r="E32" s="23">
        <f t="shared" si="6"/>
        <v>0</v>
      </c>
      <c r="F32" s="23">
        <f t="shared" si="6"/>
        <v>0</v>
      </c>
      <c r="G32" s="23">
        <f t="shared" si="6"/>
        <v>0</v>
      </c>
      <c r="H32" s="23">
        <f t="shared" si="6"/>
        <v>0</v>
      </c>
      <c r="I32" s="23">
        <f t="shared" si="6"/>
        <v>0</v>
      </c>
      <c r="J32" s="23">
        <f t="shared" si="6"/>
        <v>0</v>
      </c>
      <c r="K32" s="23">
        <f t="shared" si="6"/>
        <v>0</v>
      </c>
      <c r="L32" s="23">
        <f t="shared" si="6"/>
        <v>0</v>
      </c>
      <c r="M32" s="23">
        <f t="shared" si="6"/>
        <v>0</v>
      </c>
      <c r="N32" s="23">
        <f t="shared" si="6"/>
        <v>0</v>
      </c>
    </row>
    <row r="33" spans="1:14">
      <c r="A33" s="130">
        <v>44228</v>
      </c>
      <c r="B33" s="131">
        <v>1.47E-2</v>
      </c>
      <c r="C33" s="23">
        <f t="shared" si="6"/>
        <v>0</v>
      </c>
      <c r="D33" s="23">
        <f t="shared" si="6"/>
        <v>0</v>
      </c>
      <c r="E33" s="23">
        <f t="shared" si="6"/>
        <v>0</v>
      </c>
      <c r="F33" s="23">
        <f t="shared" si="6"/>
        <v>0</v>
      </c>
      <c r="G33" s="23">
        <f t="shared" si="6"/>
        <v>0</v>
      </c>
      <c r="H33" s="23">
        <f t="shared" si="6"/>
        <v>0</v>
      </c>
      <c r="I33" s="23">
        <f t="shared" si="6"/>
        <v>0</v>
      </c>
      <c r="J33" s="23">
        <f t="shared" si="6"/>
        <v>0</v>
      </c>
      <c r="K33" s="23">
        <f t="shared" si="6"/>
        <v>0</v>
      </c>
      <c r="L33" s="23">
        <f t="shared" si="6"/>
        <v>0</v>
      </c>
      <c r="M33" s="23">
        <f t="shared" si="6"/>
        <v>0</v>
      </c>
      <c r="N33" s="23">
        <f t="shared" si="6"/>
        <v>0</v>
      </c>
    </row>
    <row r="34" spans="1:14">
      <c r="A34" s="130">
        <v>44256</v>
      </c>
      <c r="B34" s="131">
        <v>1.47E-2</v>
      </c>
      <c r="C34" s="23">
        <f t="shared" ref="C34:N37" si="7">IF($A34=C$5,0,IF(AND($A34&gt;=C$5,C$5&lt;=C$6,$A34&lt;=C$6),$B34,0))</f>
        <v>0</v>
      </c>
      <c r="D34" s="23">
        <f t="shared" si="7"/>
        <v>0</v>
      </c>
      <c r="E34" s="23">
        <f t="shared" si="7"/>
        <v>0</v>
      </c>
      <c r="F34" s="23">
        <f t="shared" si="7"/>
        <v>0</v>
      </c>
      <c r="G34" s="23">
        <f t="shared" si="7"/>
        <v>0</v>
      </c>
      <c r="H34" s="23">
        <f t="shared" si="7"/>
        <v>0</v>
      </c>
      <c r="I34" s="23">
        <f t="shared" si="7"/>
        <v>0</v>
      </c>
      <c r="J34" s="23">
        <f t="shared" si="7"/>
        <v>0</v>
      </c>
      <c r="K34" s="23">
        <f t="shared" si="7"/>
        <v>0</v>
      </c>
      <c r="L34" s="23">
        <f t="shared" si="7"/>
        <v>0</v>
      </c>
      <c r="M34" s="23">
        <f t="shared" si="7"/>
        <v>0</v>
      </c>
      <c r="N34" s="23">
        <f t="shared" si="7"/>
        <v>0</v>
      </c>
    </row>
    <row r="35" spans="1:14">
      <c r="A35" s="130">
        <v>44287</v>
      </c>
      <c r="B35" s="131">
        <v>1.47E-2</v>
      </c>
      <c r="C35" s="23">
        <f t="shared" si="7"/>
        <v>0</v>
      </c>
      <c r="D35" s="23">
        <f t="shared" si="7"/>
        <v>0</v>
      </c>
      <c r="E35" s="23">
        <f t="shared" si="7"/>
        <v>0</v>
      </c>
      <c r="F35" s="23">
        <f t="shared" si="7"/>
        <v>0</v>
      </c>
      <c r="G35" s="23">
        <f t="shared" si="7"/>
        <v>0</v>
      </c>
      <c r="H35" s="23">
        <f t="shared" si="7"/>
        <v>0</v>
      </c>
      <c r="I35" s="23">
        <f t="shared" si="7"/>
        <v>0</v>
      </c>
      <c r="J35" s="23">
        <f t="shared" si="7"/>
        <v>0</v>
      </c>
      <c r="K35" s="23">
        <f t="shared" si="7"/>
        <v>0</v>
      </c>
      <c r="L35" s="23">
        <f t="shared" si="7"/>
        <v>0</v>
      </c>
      <c r="M35" s="23">
        <f t="shared" si="7"/>
        <v>0</v>
      </c>
      <c r="N35" s="23">
        <f t="shared" si="7"/>
        <v>0</v>
      </c>
    </row>
    <row r="36" spans="1:14">
      <c r="A36" s="130">
        <v>44317</v>
      </c>
      <c r="B36" s="131">
        <v>1.47E-2</v>
      </c>
      <c r="C36" s="23">
        <f t="shared" si="7"/>
        <v>0</v>
      </c>
      <c r="D36" s="23">
        <f t="shared" si="7"/>
        <v>0</v>
      </c>
      <c r="E36" s="23">
        <f t="shared" si="7"/>
        <v>0</v>
      </c>
      <c r="F36" s="23">
        <f t="shared" si="7"/>
        <v>0</v>
      </c>
      <c r="G36" s="23">
        <f t="shared" si="7"/>
        <v>0</v>
      </c>
      <c r="H36" s="23">
        <f t="shared" si="7"/>
        <v>0</v>
      </c>
      <c r="I36" s="23">
        <f t="shared" si="7"/>
        <v>0</v>
      </c>
      <c r="J36" s="23">
        <f t="shared" si="7"/>
        <v>0</v>
      </c>
      <c r="K36" s="23">
        <f t="shared" si="7"/>
        <v>0</v>
      </c>
      <c r="L36" s="23">
        <f t="shared" si="7"/>
        <v>0</v>
      </c>
      <c r="M36" s="23">
        <f t="shared" si="7"/>
        <v>0</v>
      </c>
      <c r="N36" s="23">
        <f t="shared" si="7"/>
        <v>0</v>
      </c>
    </row>
    <row r="37" spans="1:14">
      <c r="A37" s="130">
        <v>44348</v>
      </c>
      <c r="B37" s="131">
        <v>1.47E-2</v>
      </c>
      <c r="C37" s="23">
        <f t="shared" si="7"/>
        <v>0</v>
      </c>
      <c r="D37" s="23">
        <f t="shared" si="7"/>
        <v>0</v>
      </c>
      <c r="E37" s="23">
        <f t="shared" si="7"/>
        <v>0</v>
      </c>
      <c r="F37" s="23">
        <f t="shared" si="7"/>
        <v>0</v>
      </c>
      <c r="G37" s="23">
        <f t="shared" si="7"/>
        <v>0</v>
      </c>
      <c r="H37" s="23">
        <f t="shared" si="7"/>
        <v>0</v>
      </c>
      <c r="I37" s="23">
        <f t="shared" si="7"/>
        <v>0</v>
      </c>
      <c r="J37" s="23">
        <f t="shared" si="7"/>
        <v>0</v>
      </c>
      <c r="K37" s="23">
        <f t="shared" si="7"/>
        <v>0</v>
      </c>
      <c r="L37" s="23">
        <f t="shared" si="7"/>
        <v>0</v>
      </c>
      <c r="M37" s="23">
        <f t="shared" si="7"/>
        <v>0</v>
      </c>
      <c r="N37" s="23">
        <f t="shared" si="7"/>
        <v>0</v>
      </c>
    </row>
    <row r="38" spans="1:14">
      <c r="A38" s="130">
        <v>44378</v>
      </c>
      <c r="B38" s="131">
        <v>1.47E-2</v>
      </c>
      <c r="C38" s="23">
        <f t="shared" ref="C38:N42" si="8">IF($A38=C$5,0,IF(AND($A38&gt;=C$5,C$5&lt;=C$6,$A38&lt;=C$6),$B38,0))</f>
        <v>0</v>
      </c>
      <c r="D38" s="23">
        <f t="shared" si="8"/>
        <v>0</v>
      </c>
      <c r="E38" s="23">
        <f t="shared" si="8"/>
        <v>0</v>
      </c>
      <c r="F38" s="23">
        <f t="shared" si="8"/>
        <v>0</v>
      </c>
      <c r="G38" s="23">
        <f t="shared" si="8"/>
        <v>0</v>
      </c>
      <c r="H38" s="23">
        <f t="shared" si="8"/>
        <v>0</v>
      </c>
      <c r="I38" s="23">
        <f t="shared" si="8"/>
        <v>0</v>
      </c>
      <c r="J38" s="23">
        <f t="shared" si="8"/>
        <v>0</v>
      </c>
      <c r="K38" s="23">
        <f t="shared" si="8"/>
        <v>0</v>
      </c>
      <c r="L38" s="23">
        <f t="shared" si="8"/>
        <v>0</v>
      </c>
      <c r="M38" s="23">
        <f t="shared" si="8"/>
        <v>0</v>
      </c>
      <c r="N38" s="23">
        <f t="shared" si="8"/>
        <v>0</v>
      </c>
    </row>
    <row r="39" spans="1:14">
      <c r="A39" s="130">
        <v>44409</v>
      </c>
      <c r="B39" s="131">
        <v>1.47E-2</v>
      </c>
      <c r="C39" s="23">
        <f t="shared" si="8"/>
        <v>0</v>
      </c>
      <c r="D39" s="23">
        <f t="shared" si="8"/>
        <v>0</v>
      </c>
      <c r="E39" s="23">
        <f t="shared" si="8"/>
        <v>0</v>
      </c>
      <c r="F39" s="23">
        <f t="shared" si="8"/>
        <v>0</v>
      </c>
      <c r="G39" s="23">
        <f t="shared" si="8"/>
        <v>0</v>
      </c>
      <c r="H39" s="23">
        <f t="shared" si="8"/>
        <v>0</v>
      </c>
      <c r="I39" s="23">
        <f t="shared" si="8"/>
        <v>0</v>
      </c>
      <c r="J39" s="23">
        <f t="shared" si="8"/>
        <v>0</v>
      </c>
      <c r="K39" s="23">
        <f t="shared" si="8"/>
        <v>0</v>
      </c>
      <c r="L39" s="23">
        <f t="shared" si="8"/>
        <v>0</v>
      </c>
      <c r="M39" s="23">
        <f t="shared" si="8"/>
        <v>0</v>
      </c>
      <c r="N39" s="23">
        <f t="shared" si="8"/>
        <v>0</v>
      </c>
    </row>
    <row r="40" spans="1:14">
      <c r="A40" s="130">
        <v>44440</v>
      </c>
      <c r="B40" s="131">
        <v>1.47E-2</v>
      </c>
      <c r="C40" s="23">
        <f t="shared" si="8"/>
        <v>0</v>
      </c>
      <c r="D40" s="23">
        <f t="shared" si="8"/>
        <v>0</v>
      </c>
      <c r="E40" s="23">
        <f t="shared" si="8"/>
        <v>0</v>
      </c>
      <c r="F40" s="23">
        <f t="shared" si="8"/>
        <v>0</v>
      </c>
      <c r="G40" s="23">
        <f t="shared" si="8"/>
        <v>0</v>
      </c>
      <c r="H40" s="23">
        <f t="shared" si="8"/>
        <v>0</v>
      </c>
      <c r="I40" s="23">
        <f t="shared" si="8"/>
        <v>0</v>
      </c>
      <c r="J40" s="23">
        <f t="shared" si="8"/>
        <v>0</v>
      </c>
      <c r="K40" s="23">
        <f t="shared" si="8"/>
        <v>0</v>
      </c>
      <c r="L40" s="23">
        <f t="shared" si="8"/>
        <v>0</v>
      </c>
      <c r="M40" s="23">
        <f t="shared" si="8"/>
        <v>0</v>
      </c>
      <c r="N40" s="23">
        <f t="shared" si="8"/>
        <v>0</v>
      </c>
    </row>
    <row r="41" spans="1:14">
      <c r="A41" s="130">
        <v>44470</v>
      </c>
      <c r="B41" s="131">
        <v>1.47E-2</v>
      </c>
      <c r="C41" s="23">
        <f t="shared" si="8"/>
        <v>0</v>
      </c>
      <c r="D41" s="23">
        <f t="shared" si="8"/>
        <v>0</v>
      </c>
      <c r="E41" s="23">
        <f t="shared" si="8"/>
        <v>0</v>
      </c>
      <c r="F41" s="23">
        <f t="shared" si="8"/>
        <v>0</v>
      </c>
      <c r="G41" s="23">
        <f t="shared" si="8"/>
        <v>0</v>
      </c>
      <c r="H41" s="23">
        <f t="shared" si="8"/>
        <v>0</v>
      </c>
      <c r="I41" s="23">
        <f t="shared" si="8"/>
        <v>0</v>
      </c>
      <c r="J41" s="23">
        <f t="shared" si="8"/>
        <v>0</v>
      </c>
      <c r="K41" s="23">
        <f t="shared" si="8"/>
        <v>0</v>
      </c>
      <c r="L41" s="23">
        <f t="shared" si="8"/>
        <v>0</v>
      </c>
      <c r="M41" s="23">
        <f t="shared" si="8"/>
        <v>0</v>
      </c>
      <c r="N41" s="23">
        <f t="shared" si="8"/>
        <v>0</v>
      </c>
    </row>
    <row r="42" spans="1:14">
      <c r="A42" s="130">
        <v>44501</v>
      </c>
      <c r="B42" s="131">
        <v>1.47E-2</v>
      </c>
      <c r="C42" s="23">
        <f t="shared" si="8"/>
        <v>0</v>
      </c>
      <c r="D42" s="23">
        <f t="shared" si="8"/>
        <v>0</v>
      </c>
      <c r="E42" s="23">
        <f t="shared" ref="C42:N46" si="9">IF($A42=E$5,0,IF(AND($A42&gt;=E$5,E$5&lt;=E$6,$A42&lt;=E$6),$B42,0))</f>
        <v>0</v>
      </c>
      <c r="F42" s="23">
        <f t="shared" si="9"/>
        <v>0</v>
      </c>
      <c r="G42" s="23">
        <f t="shared" si="9"/>
        <v>0</v>
      </c>
      <c r="H42" s="23">
        <f t="shared" si="9"/>
        <v>0</v>
      </c>
      <c r="I42" s="23">
        <f t="shared" si="9"/>
        <v>0</v>
      </c>
      <c r="J42" s="23">
        <f t="shared" si="9"/>
        <v>0</v>
      </c>
      <c r="K42" s="23">
        <f t="shared" si="9"/>
        <v>0</v>
      </c>
      <c r="L42" s="23">
        <f t="shared" si="9"/>
        <v>0</v>
      </c>
      <c r="M42" s="23">
        <f t="shared" si="9"/>
        <v>0</v>
      </c>
      <c r="N42" s="23">
        <f t="shared" si="9"/>
        <v>0</v>
      </c>
    </row>
    <row r="43" spans="1:14">
      <c r="A43" s="130">
        <v>44531</v>
      </c>
      <c r="B43" s="131">
        <v>1.47E-2</v>
      </c>
      <c r="C43" s="23">
        <f t="shared" si="9"/>
        <v>0</v>
      </c>
      <c r="D43" s="23">
        <f t="shared" si="9"/>
        <v>0</v>
      </c>
      <c r="E43" s="23">
        <f t="shared" si="9"/>
        <v>0</v>
      </c>
      <c r="F43" s="23">
        <f t="shared" si="9"/>
        <v>0</v>
      </c>
      <c r="G43" s="23">
        <f t="shared" si="9"/>
        <v>0</v>
      </c>
      <c r="H43" s="23">
        <f t="shared" si="9"/>
        <v>0</v>
      </c>
      <c r="I43" s="23">
        <f t="shared" si="9"/>
        <v>0</v>
      </c>
      <c r="J43" s="23">
        <f t="shared" si="9"/>
        <v>0</v>
      </c>
      <c r="K43" s="23">
        <f t="shared" si="9"/>
        <v>0</v>
      </c>
      <c r="L43" s="23">
        <f t="shared" si="9"/>
        <v>0</v>
      </c>
      <c r="M43" s="23">
        <f t="shared" si="9"/>
        <v>0</v>
      </c>
      <c r="N43" s="23">
        <f t="shared" si="9"/>
        <v>0</v>
      </c>
    </row>
    <row r="44" spans="1:14">
      <c r="A44" s="130">
        <v>44562</v>
      </c>
      <c r="B44" s="131">
        <v>1.47E-2</v>
      </c>
      <c r="C44" s="23">
        <f t="shared" si="9"/>
        <v>0</v>
      </c>
      <c r="D44" s="23">
        <f t="shared" si="9"/>
        <v>0</v>
      </c>
      <c r="E44" s="23">
        <f t="shared" si="9"/>
        <v>0</v>
      </c>
      <c r="F44" s="23">
        <f t="shared" si="9"/>
        <v>0</v>
      </c>
      <c r="G44" s="23">
        <f t="shared" si="9"/>
        <v>0</v>
      </c>
      <c r="H44" s="23">
        <f t="shared" si="9"/>
        <v>0</v>
      </c>
      <c r="I44" s="23">
        <f t="shared" si="9"/>
        <v>0</v>
      </c>
      <c r="J44" s="23">
        <f t="shared" si="9"/>
        <v>0</v>
      </c>
      <c r="K44" s="23">
        <f t="shared" si="9"/>
        <v>0</v>
      </c>
      <c r="L44" s="23">
        <f t="shared" si="9"/>
        <v>0</v>
      </c>
      <c r="M44" s="23">
        <f t="shared" si="9"/>
        <v>0</v>
      </c>
      <c r="N44" s="23">
        <f t="shared" si="9"/>
        <v>0</v>
      </c>
    </row>
    <row r="45" spans="1:14">
      <c r="A45" s="130">
        <v>44593</v>
      </c>
      <c r="B45" s="131">
        <v>1.47E-2</v>
      </c>
      <c r="C45" s="23">
        <f t="shared" si="9"/>
        <v>0</v>
      </c>
      <c r="D45" s="23">
        <f t="shared" si="9"/>
        <v>0</v>
      </c>
      <c r="E45" s="23">
        <f t="shared" si="9"/>
        <v>0</v>
      </c>
      <c r="F45" s="23">
        <f t="shared" si="9"/>
        <v>0</v>
      </c>
      <c r="G45" s="23">
        <f t="shared" si="9"/>
        <v>0</v>
      </c>
      <c r="H45" s="23">
        <f t="shared" si="9"/>
        <v>0</v>
      </c>
      <c r="I45" s="23">
        <f t="shared" si="9"/>
        <v>0</v>
      </c>
      <c r="J45" s="23">
        <f t="shared" si="9"/>
        <v>0</v>
      </c>
      <c r="K45" s="23">
        <f t="shared" si="9"/>
        <v>0</v>
      </c>
      <c r="L45" s="23">
        <f t="shared" si="9"/>
        <v>0</v>
      </c>
      <c r="M45" s="23">
        <f t="shared" si="9"/>
        <v>0</v>
      </c>
      <c r="N45" s="23">
        <f t="shared" si="9"/>
        <v>0</v>
      </c>
    </row>
    <row r="46" spans="1:14">
      <c r="A46" s="130">
        <v>44621</v>
      </c>
      <c r="B46" s="131">
        <v>1.47E-2</v>
      </c>
      <c r="C46" s="23">
        <f t="shared" si="9"/>
        <v>0</v>
      </c>
      <c r="D46" s="23">
        <f t="shared" si="9"/>
        <v>0</v>
      </c>
      <c r="E46" s="23">
        <f t="shared" si="9"/>
        <v>0</v>
      </c>
      <c r="F46" s="23">
        <f t="shared" si="9"/>
        <v>0</v>
      </c>
      <c r="G46" s="23">
        <f t="shared" si="9"/>
        <v>0</v>
      </c>
      <c r="H46" s="23">
        <f t="shared" si="9"/>
        <v>0</v>
      </c>
      <c r="I46" s="23">
        <f t="shared" si="9"/>
        <v>0</v>
      </c>
      <c r="J46" s="23">
        <f t="shared" si="9"/>
        <v>0</v>
      </c>
      <c r="K46" s="23">
        <f t="shared" si="9"/>
        <v>0</v>
      </c>
      <c r="L46" s="23">
        <f t="shared" si="9"/>
        <v>0</v>
      </c>
      <c r="M46" s="23">
        <f t="shared" si="9"/>
        <v>0</v>
      </c>
      <c r="N46" s="23">
        <f t="shared" si="9"/>
        <v>0</v>
      </c>
    </row>
    <row r="47" spans="1:14">
      <c r="A47" s="130">
        <v>44652</v>
      </c>
      <c r="B47" s="131">
        <v>1.47E-2</v>
      </c>
      <c r="C47" s="23">
        <f t="shared" ref="C47:N50" si="10">IF($A47=C$5,0,IF(AND($A47&gt;=C$5,C$5&lt;=C$6,$A47&lt;=C$6),$B47,0))</f>
        <v>0</v>
      </c>
      <c r="D47" s="23">
        <f t="shared" si="10"/>
        <v>0</v>
      </c>
      <c r="E47" s="23">
        <f t="shared" si="10"/>
        <v>0</v>
      </c>
      <c r="F47" s="23">
        <f t="shared" si="10"/>
        <v>0</v>
      </c>
      <c r="G47" s="23">
        <f t="shared" si="10"/>
        <v>0</v>
      </c>
      <c r="H47" s="23">
        <f t="shared" si="10"/>
        <v>0</v>
      </c>
      <c r="I47" s="23">
        <f t="shared" si="10"/>
        <v>0</v>
      </c>
      <c r="J47" s="23">
        <f t="shared" si="10"/>
        <v>0</v>
      </c>
      <c r="K47" s="23">
        <f t="shared" si="10"/>
        <v>0</v>
      </c>
      <c r="L47" s="23">
        <f t="shared" si="10"/>
        <v>0</v>
      </c>
      <c r="M47" s="23">
        <f t="shared" si="10"/>
        <v>0</v>
      </c>
      <c r="N47" s="23">
        <f t="shared" si="10"/>
        <v>0</v>
      </c>
    </row>
    <row r="48" spans="1:14">
      <c r="A48" s="130">
        <v>44682</v>
      </c>
      <c r="B48" s="131">
        <v>1.47E-2</v>
      </c>
      <c r="C48" s="23">
        <f t="shared" si="10"/>
        <v>0</v>
      </c>
      <c r="D48" s="23">
        <f t="shared" si="10"/>
        <v>0</v>
      </c>
      <c r="E48" s="23">
        <f t="shared" si="10"/>
        <v>0</v>
      </c>
      <c r="F48" s="23">
        <f t="shared" si="10"/>
        <v>0</v>
      </c>
      <c r="G48" s="23">
        <f t="shared" si="10"/>
        <v>0</v>
      </c>
      <c r="H48" s="23">
        <f t="shared" si="10"/>
        <v>0</v>
      </c>
      <c r="I48" s="23">
        <f t="shared" si="10"/>
        <v>0</v>
      </c>
      <c r="J48" s="23">
        <f t="shared" si="10"/>
        <v>0</v>
      </c>
      <c r="K48" s="23">
        <f t="shared" si="10"/>
        <v>0</v>
      </c>
      <c r="L48" s="23">
        <f t="shared" si="10"/>
        <v>0</v>
      </c>
      <c r="M48" s="23">
        <f t="shared" si="10"/>
        <v>0</v>
      </c>
      <c r="N48" s="23">
        <f t="shared" si="10"/>
        <v>0</v>
      </c>
    </row>
    <row r="49" spans="1:14">
      <c r="A49" s="130">
        <v>44713</v>
      </c>
      <c r="B49" s="131">
        <v>1.47E-2</v>
      </c>
      <c r="C49" s="23">
        <f t="shared" si="10"/>
        <v>0</v>
      </c>
      <c r="D49" s="23">
        <f t="shared" si="10"/>
        <v>0</v>
      </c>
      <c r="E49" s="23">
        <f t="shared" si="10"/>
        <v>0</v>
      </c>
      <c r="F49" s="23">
        <f t="shared" si="10"/>
        <v>0</v>
      </c>
      <c r="G49" s="23">
        <f t="shared" si="10"/>
        <v>0</v>
      </c>
      <c r="H49" s="23">
        <f t="shared" si="10"/>
        <v>0</v>
      </c>
      <c r="I49" s="23">
        <f t="shared" si="10"/>
        <v>0</v>
      </c>
      <c r="J49" s="23">
        <f t="shared" si="10"/>
        <v>0</v>
      </c>
      <c r="K49" s="23">
        <f t="shared" si="10"/>
        <v>0</v>
      </c>
      <c r="L49" s="23">
        <f t="shared" si="10"/>
        <v>0</v>
      </c>
      <c r="M49" s="23">
        <f t="shared" si="10"/>
        <v>0</v>
      </c>
      <c r="N49" s="23">
        <f t="shared" si="10"/>
        <v>0</v>
      </c>
    </row>
    <row r="50" spans="1:14">
      <c r="A50" s="130">
        <v>44743</v>
      </c>
      <c r="B50" s="131">
        <v>1.47E-2</v>
      </c>
      <c r="C50" s="23">
        <f t="shared" si="10"/>
        <v>0</v>
      </c>
      <c r="D50" s="23">
        <f t="shared" si="10"/>
        <v>0</v>
      </c>
      <c r="E50" s="23">
        <f t="shared" si="10"/>
        <v>0</v>
      </c>
      <c r="F50" s="23">
        <f t="shared" si="10"/>
        <v>0</v>
      </c>
      <c r="G50" s="23">
        <f t="shared" si="10"/>
        <v>0</v>
      </c>
      <c r="H50" s="23">
        <f t="shared" si="10"/>
        <v>0</v>
      </c>
      <c r="I50" s="23">
        <f t="shared" si="10"/>
        <v>0</v>
      </c>
      <c r="J50" s="23">
        <f t="shared" si="10"/>
        <v>0</v>
      </c>
      <c r="K50" s="23">
        <f t="shared" si="10"/>
        <v>0</v>
      </c>
      <c r="L50" s="23">
        <f t="shared" si="10"/>
        <v>0</v>
      </c>
      <c r="M50" s="23">
        <f t="shared" si="10"/>
        <v>0</v>
      </c>
      <c r="N50" s="23">
        <f t="shared" si="10"/>
        <v>0</v>
      </c>
    </row>
    <row r="51" spans="1:14">
      <c r="A51" s="130">
        <v>44774</v>
      </c>
      <c r="B51" s="131">
        <v>1.47E-2</v>
      </c>
      <c r="C51" s="23">
        <f t="shared" ref="C51:N54" si="11">IF($A51=C$5,0,IF(AND($A51&gt;=C$5,C$5&lt;=C$6,$A51&lt;=C$6),$B51,0))</f>
        <v>0</v>
      </c>
      <c r="D51" s="23">
        <f t="shared" si="11"/>
        <v>0</v>
      </c>
      <c r="E51" s="23">
        <f t="shared" si="11"/>
        <v>0</v>
      </c>
      <c r="F51" s="23">
        <f t="shared" si="11"/>
        <v>0</v>
      </c>
      <c r="G51" s="23">
        <f t="shared" si="11"/>
        <v>0</v>
      </c>
      <c r="H51" s="23">
        <f t="shared" si="11"/>
        <v>0</v>
      </c>
      <c r="I51" s="23">
        <f t="shared" si="11"/>
        <v>0</v>
      </c>
      <c r="J51" s="23">
        <f t="shared" si="11"/>
        <v>0</v>
      </c>
      <c r="K51" s="23">
        <f t="shared" si="11"/>
        <v>0</v>
      </c>
      <c r="L51" s="23">
        <f t="shared" si="11"/>
        <v>0</v>
      </c>
      <c r="M51" s="23">
        <f t="shared" si="11"/>
        <v>0</v>
      </c>
      <c r="N51" s="23">
        <f t="shared" si="11"/>
        <v>0</v>
      </c>
    </row>
    <row r="52" spans="1:14">
      <c r="A52" s="130">
        <v>44805</v>
      </c>
      <c r="B52" s="131">
        <v>1.47E-2</v>
      </c>
      <c r="C52" s="23">
        <f t="shared" si="11"/>
        <v>0</v>
      </c>
      <c r="D52" s="23">
        <f t="shared" si="11"/>
        <v>0</v>
      </c>
      <c r="E52" s="23">
        <f t="shared" si="11"/>
        <v>0</v>
      </c>
      <c r="F52" s="23">
        <f t="shared" si="11"/>
        <v>0</v>
      </c>
      <c r="G52" s="23">
        <f t="shared" si="11"/>
        <v>0</v>
      </c>
      <c r="H52" s="23">
        <f t="shared" si="11"/>
        <v>0</v>
      </c>
      <c r="I52" s="23">
        <f t="shared" si="11"/>
        <v>0</v>
      </c>
      <c r="J52" s="23">
        <f t="shared" si="11"/>
        <v>0</v>
      </c>
      <c r="K52" s="23">
        <f t="shared" si="11"/>
        <v>0</v>
      </c>
      <c r="L52" s="23">
        <f t="shared" si="11"/>
        <v>0</v>
      </c>
      <c r="M52" s="23">
        <f t="shared" si="11"/>
        <v>0</v>
      </c>
      <c r="N52" s="23">
        <f t="shared" si="11"/>
        <v>0</v>
      </c>
    </row>
    <row r="53" spans="1:14">
      <c r="A53" s="130">
        <v>44835</v>
      </c>
      <c r="B53" s="131">
        <v>1.47E-2</v>
      </c>
      <c r="C53" s="23">
        <f t="shared" si="11"/>
        <v>0</v>
      </c>
      <c r="D53" s="23">
        <f t="shared" si="11"/>
        <v>0</v>
      </c>
      <c r="E53" s="23">
        <f t="shared" si="11"/>
        <v>0</v>
      </c>
      <c r="F53" s="23">
        <f t="shared" si="11"/>
        <v>0</v>
      </c>
      <c r="G53" s="23">
        <f t="shared" si="11"/>
        <v>0</v>
      </c>
      <c r="H53" s="23">
        <f t="shared" si="11"/>
        <v>0</v>
      </c>
      <c r="I53" s="23">
        <f t="shared" si="11"/>
        <v>0</v>
      </c>
      <c r="J53" s="23">
        <f t="shared" si="11"/>
        <v>0</v>
      </c>
      <c r="K53" s="23">
        <f t="shared" si="11"/>
        <v>0</v>
      </c>
      <c r="L53" s="23">
        <f t="shared" si="11"/>
        <v>0</v>
      </c>
      <c r="M53" s="23">
        <f t="shared" si="11"/>
        <v>0</v>
      </c>
      <c r="N53" s="23">
        <f t="shared" si="11"/>
        <v>0</v>
      </c>
    </row>
    <row r="54" spans="1:14">
      <c r="A54" s="130">
        <v>44866</v>
      </c>
      <c r="B54" s="131">
        <v>1.47E-2</v>
      </c>
      <c r="C54" s="23">
        <f t="shared" si="11"/>
        <v>0</v>
      </c>
      <c r="D54" s="23">
        <f t="shared" si="11"/>
        <v>0</v>
      </c>
      <c r="E54" s="23">
        <f t="shared" si="11"/>
        <v>0</v>
      </c>
      <c r="F54" s="23">
        <f t="shared" si="11"/>
        <v>0</v>
      </c>
      <c r="G54" s="23">
        <f t="shared" si="11"/>
        <v>0</v>
      </c>
      <c r="H54" s="23">
        <f t="shared" si="11"/>
        <v>0</v>
      </c>
      <c r="I54" s="23">
        <f t="shared" si="11"/>
        <v>0</v>
      </c>
      <c r="J54" s="23">
        <f t="shared" si="11"/>
        <v>0</v>
      </c>
      <c r="K54" s="23">
        <f t="shared" si="11"/>
        <v>0</v>
      </c>
      <c r="L54" s="23">
        <f t="shared" si="11"/>
        <v>0</v>
      </c>
      <c r="M54" s="23">
        <f t="shared" si="11"/>
        <v>0</v>
      </c>
      <c r="N54" s="23">
        <f t="shared" si="11"/>
        <v>0</v>
      </c>
    </row>
    <row r="55" spans="1:14">
      <c r="A55" s="130">
        <v>44896</v>
      </c>
      <c r="B55" s="131">
        <v>1.47E-2</v>
      </c>
      <c r="C55" s="23">
        <f t="shared" ref="C55:N59" si="12">IF($A55=C$5,0,IF(AND($A55&gt;=C$5,C$5&lt;=C$6,$A55&lt;=C$6),$B55,0))</f>
        <v>0</v>
      </c>
      <c r="D55" s="23">
        <f t="shared" si="12"/>
        <v>0</v>
      </c>
      <c r="E55" s="23">
        <f t="shared" si="12"/>
        <v>0</v>
      </c>
      <c r="F55" s="23">
        <f t="shared" si="12"/>
        <v>0</v>
      </c>
      <c r="G55" s="23">
        <f t="shared" si="12"/>
        <v>0</v>
      </c>
      <c r="H55" s="23">
        <f t="shared" si="12"/>
        <v>0</v>
      </c>
      <c r="I55" s="23">
        <f t="shared" si="12"/>
        <v>0</v>
      </c>
      <c r="J55" s="23">
        <f t="shared" si="12"/>
        <v>0</v>
      </c>
      <c r="K55" s="23">
        <f t="shared" si="12"/>
        <v>0</v>
      </c>
      <c r="L55" s="23">
        <f t="shared" si="12"/>
        <v>0</v>
      </c>
      <c r="M55" s="23">
        <f t="shared" si="12"/>
        <v>0</v>
      </c>
      <c r="N55" s="23">
        <f t="shared" si="12"/>
        <v>0</v>
      </c>
    </row>
    <row r="56" spans="1:14">
      <c r="A56" s="130">
        <v>44927</v>
      </c>
      <c r="B56" s="131">
        <v>1.47E-2</v>
      </c>
      <c r="C56" s="23">
        <f t="shared" si="12"/>
        <v>0</v>
      </c>
      <c r="D56" s="23">
        <f t="shared" si="12"/>
        <v>0</v>
      </c>
      <c r="E56" s="23">
        <f t="shared" si="12"/>
        <v>0</v>
      </c>
      <c r="F56" s="23">
        <f t="shared" si="12"/>
        <v>0</v>
      </c>
      <c r="G56" s="23">
        <f t="shared" si="12"/>
        <v>0</v>
      </c>
      <c r="H56" s="23">
        <f t="shared" si="12"/>
        <v>0</v>
      </c>
      <c r="I56" s="23">
        <f t="shared" si="12"/>
        <v>0</v>
      </c>
      <c r="J56" s="23">
        <f t="shared" si="12"/>
        <v>0</v>
      </c>
      <c r="K56" s="23">
        <f t="shared" si="12"/>
        <v>0</v>
      </c>
      <c r="L56" s="23">
        <f t="shared" si="12"/>
        <v>0</v>
      </c>
      <c r="M56" s="23">
        <f t="shared" si="12"/>
        <v>0</v>
      </c>
      <c r="N56" s="23">
        <f t="shared" si="12"/>
        <v>0</v>
      </c>
    </row>
    <row r="57" spans="1:14">
      <c r="A57" s="130">
        <v>44958</v>
      </c>
      <c r="B57" s="131">
        <v>1.47E-2</v>
      </c>
      <c r="C57" s="23">
        <f t="shared" si="12"/>
        <v>1.47E-2</v>
      </c>
      <c r="D57" s="23">
        <f t="shared" si="12"/>
        <v>0</v>
      </c>
      <c r="E57" s="23">
        <f t="shared" si="12"/>
        <v>0</v>
      </c>
      <c r="F57" s="23">
        <f t="shared" si="12"/>
        <v>0</v>
      </c>
      <c r="G57" s="23">
        <f t="shared" si="12"/>
        <v>0</v>
      </c>
      <c r="H57" s="23">
        <f t="shared" si="12"/>
        <v>0</v>
      </c>
      <c r="I57" s="23">
        <f t="shared" si="12"/>
        <v>0</v>
      </c>
      <c r="J57" s="23">
        <f t="shared" si="12"/>
        <v>0</v>
      </c>
      <c r="K57" s="23">
        <f t="shared" si="12"/>
        <v>0</v>
      </c>
      <c r="L57" s="23">
        <f t="shared" si="12"/>
        <v>0</v>
      </c>
      <c r="M57" s="23">
        <f t="shared" si="12"/>
        <v>0</v>
      </c>
      <c r="N57" s="23">
        <f t="shared" si="12"/>
        <v>0</v>
      </c>
    </row>
    <row r="58" spans="1:14">
      <c r="A58" s="130">
        <v>44986</v>
      </c>
      <c r="B58" s="131">
        <v>1.47E-2</v>
      </c>
      <c r="C58" s="23">
        <f t="shared" si="12"/>
        <v>1.47E-2</v>
      </c>
      <c r="D58" s="23">
        <f t="shared" si="12"/>
        <v>1.47E-2</v>
      </c>
      <c r="E58" s="23">
        <f t="shared" si="12"/>
        <v>0</v>
      </c>
      <c r="F58" s="23">
        <f t="shared" si="12"/>
        <v>0</v>
      </c>
      <c r="G58" s="23">
        <f t="shared" si="12"/>
        <v>0</v>
      </c>
      <c r="H58" s="23">
        <f t="shared" si="12"/>
        <v>0</v>
      </c>
      <c r="I58" s="23">
        <f t="shared" si="12"/>
        <v>0</v>
      </c>
      <c r="J58" s="23">
        <f t="shared" si="12"/>
        <v>0</v>
      </c>
      <c r="K58" s="23">
        <f t="shared" si="12"/>
        <v>0</v>
      </c>
      <c r="L58" s="23">
        <f t="shared" si="12"/>
        <v>0</v>
      </c>
      <c r="M58" s="23">
        <f t="shared" si="12"/>
        <v>0</v>
      </c>
      <c r="N58" s="23">
        <f t="shared" si="12"/>
        <v>0</v>
      </c>
    </row>
    <row r="59" spans="1:14">
      <c r="A59" s="130">
        <v>45017</v>
      </c>
      <c r="B59" s="131">
        <v>1.47E-2</v>
      </c>
      <c r="C59" s="23">
        <f t="shared" si="12"/>
        <v>1.47E-2</v>
      </c>
      <c r="D59" s="23">
        <f t="shared" si="12"/>
        <v>1.47E-2</v>
      </c>
      <c r="E59" s="23">
        <f t="shared" si="12"/>
        <v>1.47E-2</v>
      </c>
      <c r="F59" s="23">
        <f t="shared" si="12"/>
        <v>0</v>
      </c>
      <c r="G59" s="23">
        <f t="shared" si="12"/>
        <v>0</v>
      </c>
      <c r="H59" s="23">
        <f t="shared" si="12"/>
        <v>0</v>
      </c>
      <c r="I59" s="23">
        <f t="shared" si="12"/>
        <v>0</v>
      </c>
      <c r="J59" s="23">
        <f t="shared" si="12"/>
        <v>0</v>
      </c>
      <c r="K59" s="23">
        <f t="shared" si="12"/>
        <v>0</v>
      </c>
      <c r="L59" s="23">
        <f t="shared" si="12"/>
        <v>0</v>
      </c>
      <c r="M59" s="23">
        <f t="shared" si="12"/>
        <v>0</v>
      </c>
      <c r="N59" s="23">
        <f t="shared" si="12"/>
        <v>0</v>
      </c>
    </row>
    <row r="60" spans="1:14">
      <c r="A60" s="130">
        <v>45047</v>
      </c>
      <c r="B60" s="131">
        <v>1.47E-2</v>
      </c>
      <c r="C60" s="23">
        <f t="shared" ref="C60:N63" si="13">IF($A60=C$5,0,IF(AND($A60&gt;=C$5,C$5&lt;=C$6,$A60&lt;=C$6),$B60,0))</f>
        <v>1.47E-2</v>
      </c>
      <c r="D60" s="23">
        <f t="shared" si="13"/>
        <v>1.47E-2</v>
      </c>
      <c r="E60" s="23">
        <f t="shared" si="13"/>
        <v>1.47E-2</v>
      </c>
      <c r="F60" s="23">
        <f t="shared" si="13"/>
        <v>1.47E-2</v>
      </c>
      <c r="G60" s="23">
        <f t="shared" si="13"/>
        <v>0</v>
      </c>
      <c r="H60" s="23">
        <f t="shared" si="13"/>
        <v>0</v>
      </c>
      <c r="I60" s="23">
        <f t="shared" si="13"/>
        <v>0</v>
      </c>
      <c r="J60" s="23">
        <f t="shared" si="13"/>
        <v>0</v>
      </c>
      <c r="K60" s="23">
        <f t="shared" si="13"/>
        <v>0</v>
      </c>
      <c r="L60" s="23">
        <f t="shared" si="13"/>
        <v>0</v>
      </c>
      <c r="M60" s="23">
        <f t="shared" si="13"/>
        <v>0</v>
      </c>
      <c r="N60" s="23">
        <f t="shared" si="13"/>
        <v>0</v>
      </c>
    </row>
    <row r="61" spans="1:14">
      <c r="A61" s="130">
        <v>45078</v>
      </c>
      <c r="B61" s="131">
        <v>1.47E-2</v>
      </c>
      <c r="C61" s="23">
        <f t="shared" si="13"/>
        <v>1.47E-2</v>
      </c>
      <c r="D61" s="23">
        <f t="shared" si="13"/>
        <v>1.47E-2</v>
      </c>
      <c r="E61" s="23">
        <f t="shared" si="13"/>
        <v>1.47E-2</v>
      </c>
      <c r="F61" s="23">
        <f t="shared" si="13"/>
        <v>1.47E-2</v>
      </c>
      <c r="G61" s="23">
        <f t="shared" si="13"/>
        <v>1.47E-2</v>
      </c>
      <c r="H61" s="23">
        <f t="shared" si="13"/>
        <v>0</v>
      </c>
      <c r="I61" s="23">
        <f t="shared" si="13"/>
        <v>0</v>
      </c>
      <c r="J61" s="23">
        <f t="shared" si="13"/>
        <v>0</v>
      </c>
      <c r="K61" s="23">
        <f t="shared" si="13"/>
        <v>0</v>
      </c>
      <c r="L61" s="23">
        <f t="shared" si="13"/>
        <v>0</v>
      </c>
      <c r="M61" s="23">
        <f t="shared" si="13"/>
        <v>0</v>
      </c>
      <c r="N61" s="23">
        <f t="shared" si="13"/>
        <v>0</v>
      </c>
    </row>
    <row r="62" spans="1:14">
      <c r="A62" s="130">
        <v>45108</v>
      </c>
      <c r="B62" s="131">
        <v>1.47E-2</v>
      </c>
      <c r="C62" s="23">
        <f t="shared" si="13"/>
        <v>1.47E-2</v>
      </c>
      <c r="D62" s="23">
        <f t="shared" si="13"/>
        <v>1.47E-2</v>
      </c>
      <c r="E62" s="23">
        <f t="shared" si="13"/>
        <v>1.47E-2</v>
      </c>
      <c r="F62" s="23">
        <f t="shared" si="13"/>
        <v>1.47E-2</v>
      </c>
      <c r="G62" s="23">
        <f t="shared" si="13"/>
        <v>1.47E-2</v>
      </c>
      <c r="H62" s="23">
        <f t="shared" si="13"/>
        <v>1.47E-2</v>
      </c>
      <c r="I62" s="23">
        <f t="shared" si="13"/>
        <v>0</v>
      </c>
      <c r="J62" s="23">
        <f t="shared" si="13"/>
        <v>0</v>
      </c>
      <c r="K62" s="23">
        <f t="shared" si="13"/>
        <v>0</v>
      </c>
      <c r="L62" s="23">
        <f t="shared" si="13"/>
        <v>0</v>
      </c>
      <c r="M62" s="23">
        <f t="shared" si="13"/>
        <v>0</v>
      </c>
      <c r="N62" s="23">
        <f t="shared" si="13"/>
        <v>0</v>
      </c>
    </row>
    <row r="63" spans="1:14">
      <c r="A63" s="130">
        <v>45139</v>
      </c>
      <c r="B63" s="131">
        <v>1.47E-2</v>
      </c>
      <c r="C63" s="23">
        <f t="shared" si="13"/>
        <v>1.47E-2</v>
      </c>
      <c r="D63" s="23">
        <f t="shared" si="13"/>
        <v>1.47E-2</v>
      </c>
      <c r="E63" s="23">
        <f t="shared" si="13"/>
        <v>1.47E-2</v>
      </c>
      <c r="F63" s="23">
        <f t="shared" si="13"/>
        <v>1.47E-2</v>
      </c>
      <c r="G63" s="23">
        <f t="shared" si="13"/>
        <v>1.47E-2</v>
      </c>
      <c r="H63" s="23">
        <f t="shared" si="13"/>
        <v>1.47E-2</v>
      </c>
      <c r="I63" s="23">
        <f t="shared" si="13"/>
        <v>1.47E-2</v>
      </c>
      <c r="J63" s="23">
        <f t="shared" si="13"/>
        <v>0</v>
      </c>
      <c r="K63" s="23">
        <f t="shared" si="13"/>
        <v>0</v>
      </c>
      <c r="L63" s="23">
        <f t="shared" si="13"/>
        <v>0</v>
      </c>
      <c r="M63" s="23">
        <f t="shared" si="13"/>
        <v>0</v>
      </c>
      <c r="N63" s="23">
        <f t="shared" si="13"/>
        <v>0</v>
      </c>
    </row>
    <row r="64" spans="1:14">
      <c r="A64" s="130">
        <v>45170</v>
      </c>
      <c r="B64" s="131">
        <v>1.47E-2</v>
      </c>
      <c r="C64" s="23">
        <f t="shared" ref="C64:N67" si="14">IF($A64=C$5,0,IF(AND($A64&gt;=C$5,C$5&lt;=C$6,$A64&lt;=C$6),$B64,0))</f>
        <v>1.47E-2</v>
      </c>
      <c r="D64" s="23">
        <f t="shared" si="14"/>
        <v>1.47E-2</v>
      </c>
      <c r="E64" s="23">
        <f t="shared" si="14"/>
        <v>1.47E-2</v>
      </c>
      <c r="F64" s="23">
        <f t="shared" si="14"/>
        <v>1.47E-2</v>
      </c>
      <c r="G64" s="23">
        <f t="shared" si="14"/>
        <v>1.47E-2</v>
      </c>
      <c r="H64" s="23">
        <f t="shared" si="14"/>
        <v>1.47E-2</v>
      </c>
      <c r="I64" s="23">
        <f t="shared" si="14"/>
        <v>1.47E-2</v>
      </c>
      <c r="J64" s="23">
        <f t="shared" si="14"/>
        <v>1.47E-2</v>
      </c>
      <c r="K64" s="23">
        <f t="shared" si="14"/>
        <v>0</v>
      </c>
      <c r="L64" s="23">
        <f t="shared" si="14"/>
        <v>0</v>
      </c>
      <c r="M64" s="23">
        <f t="shared" si="14"/>
        <v>0</v>
      </c>
      <c r="N64" s="23">
        <f t="shared" si="14"/>
        <v>0</v>
      </c>
    </row>
    <row r="65" spans="1:14">
      <c r="A65" s="130">
        <v>45200</v>
      </c>
      <c r="B65" s="131">
        <v>1.47E-2</v>
      </c>
      <c r="C65" s="23">
        <f t="shared" si="14"/>
        <v>1.47E-2</v>
      </c>
      <c r="D65" s="23">
        <f t="shared" si="14"/>
        <v>1.47E-2</v>
      </c>
      <c r="E65" s="23">
        <f t="shared" si="14"/>
        <v>1.47E-2</v>
      </c>
      <c r="F65" s="23">
        <f t="shared" si="14"/>
        <v>1.47E-2</v>
      </c>
      <c r="G65" s="23">
        <f t="shared" si="14"/>
        <v>1.47E-2</v>
      </c>
      <c r="H65" s="23">
        <f t="shared" si="14"/>
        <v>1.47E-2</v>
      </c>
      <c r="I65" s="23">
        <f t="shared" si="14"/>
        <v>1.47E-2</v>
      </c>
      <c r="J65" s="23">
        <f t="shared" si="14"/>
        <v>1.47E-2</v>
      </c>
      <c r="K65" s="23">
        <f t="shared" si="14"/>
        <v>1.47E-2</v>
      </c>
      <c r="L65" s="23">
        <f t="shared" si="14"/>
        <v>0</v>
      </c>
      <c r="M65" s="23">
        <f t="shared" si="14"/>
        <v>0</v>
      </c>
      <c r="N65" s="23">
        <f t="shared" si="14"/>
        <v>0</v>
      </c>
    </row>
    <row r="66" spans="1:14">
      <c r="A66" s="130">
        <v>45231</v>
      </c>
      <c r="B66" s="131">
        <v>1.47E-2</v>
      </c>
      <c r="C66" s="23">
        <f t="shared" si="14"/>
        <v>0</v>
      </c>
      <c r="D66" s="23">
        <f t="shared" si="14"/>
        <v>0</v>
      </c>
      <c r="E66" s="23">
        <f t="shared" si="14"/>
        <v>0</v>
      </c>
      <c r="F66" s="23">
        <f t="shared" si="14"/>
        <v>0</v>
      </c>
      <c r="G66" s="23">
        <f t="shared" si="14"/>
        <v>0</v>
      </c>
      <c r="H66" s="23">
        <f t="shared" si="14"/>
        <v>0</v>
      </c>
      <c r="I66" s="23">
        <f t="shared" si="14"/>
        <v>0</v>
      </c>
      <c r="J66" s="23">
        <f t="shared" si="14"/>
        <v>0</v>
      </c>
      <c r="K66" s="23">
        <f t="shared" si="14"/>
        <v>0</v>
      </c>
      <c r="L66" s="23">
        <f t="shared" si="14"/>
        <v>0</v>
      </c>
      <c r="M66" s="23">
        <f t="shared" si="14"/>
        <v>0</v>
      </c>
      <c r="N66" s="23">
        <f t="shared" si="14"/>
        <v>0</v>
      </c>
    </row>
    <row r="67" spans="1:14">
      <c r="A67" s="130">
        <v>45261</v>
      </c>
      <c r="B67" s="131">
        <v>1.47E-2</v>
      </c>
      <c r="C67" s="23">
        <f t="shared" si="14"/>
        <v>0</v>
      </c>
      <c r="D67" s="23">
        <f t="shared" si="14"/>
        <v>0</v>
      </c>
      <c r="E67" s="23">
        <f t="shared" si="14"/>
        <v>0</v>
      </c>
      <c r="F67" s="23">
        <f t="shared" si="14"/>
        <v>0</v>
      </c>
      <c r="G67" s="23">
        <f t="shared" si="14"/>
        <v>0</v>
      </c>
      <c r="H67" s="23">
        <f t="shared" si="14"/>
        <v>0</v>
      </c>
      <c r="I67" s="23">
        <f t="shared" si="14"/>
        <v>0</v>
      </c>
      <c r="J67" s="23">
        <f t="shared" si="14"/>
        <v>0</v>
      </c>
      <c r="K67" s="23">
        <f t="shared" si="14"/>
        <v>0</v>
      </c>
      <c r="L67" s="23">
        <f t="shared" si="14"/>
        <v>0</v>
      </c>
      <c r="M67" s="23">
        <f t="shared" si="14"/>
        <v>0</v>
      </c>
      <c r="N67" s="23">
        <f t="shared" si="14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Instrucciones</vt:lpstr>
      <vt:lpstr>ISREmpyProf</vt:lpstr>
      <vt:lpstr>TablasISR</vt:lpstr>
      <vt:lpstr>INPCs</vt:lpstr>
      <vt:lpstr>Recargos</vt:lpstr>
      <vt:lpstr>ISRM</vt:lpstr>
      <vt:lpstr>ISRT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Armando Carrillo Camelo</cp:lastModifiedBy>
  <cp:revision/>
  <cp:lastPrinted>2023-10-04T16:41:05Z</cp:lastPrinted>
  <dcterms:created xsi:type="dcterms:W3CDTF">2023-09-21T16:09:26Z</dcterms:created>
  <dcterms:modified xsi:type="dcterms:W3CDTF">2023-12-01T20:57:53Z</dcterms:modified>
  <cp:category/>
  <cp:contentStatus/>
</cp:coreProperties>
</file>