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825e9f5079d9d62/Documentos/"/>
    </mc:Choice>
  </mc:AlternateContent>
  <xr:revisionPtr revIDLastSave="319" documentId="8_{E69F11EF-58C4-4581-9569-5980FF923325}" xr6:coauthVersionLast="47" xr6:coauthVersionMax="47" xr10:uidLastSave="{74BC2E9D-5CF4-481D-A7BF-F6E0222C1DA8}"/>
  <bookViews>
    <workbookView xWindow="-120" yWindow="-120" windowWidth="20730" windowHeight="11040" activeTab="1" xr2:uid="{00000000-000D-0000-FFFF-FFFF00000000}"/>
  </bookViews>
  <sheets>
    <sheet name="Instrucciones" sheetId="11" r:id="rId1"/>
    <sheet name="IVA" sheetId="1" r:id="rId2"/>
    <sheet name="INPCs" sheetId="8" r:id="rId3"/>
    <sheet name="Recargos" sheetId="10" r:id="rId4"/>
  </sheets>
  <definedNames>
    <definedName name="_xlnm.Print_Area" localSheetId="1">#REF!,IVA!#REF!</definedName>
    <definedName name="ISRM">#REF!</definedName>
    <definedName name="ISRT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8" i="1" l="1"/>
  <c r="E58" i="1"/>
  <c r="F58" i="1"/>
  <c r="G58" i="1"/>
  <c r="H58" i="1"/>
  <c r="I58" i="1"/>
  <c r="J58" i="1"/>
  <c r="K58" i="1"/>
  <c r="L58" i="1"/>
  <c r="M58" i="1"/>
  <c r="N58" i="1"/>
  <c r="C58" i="1"/>
  <c r="C37" i="1"/>
  <c r="O37" i="1" s="1"/>
  <c r="O52" i="1"/>
  <c r="O50" i="1"/>
  <c r="O51" i="1"/>
  <c r="O49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O35" i="1"/>
  <c r="O31" i="1"/>
  <c r="O30" i="1"/>
  <c r="N43" i="1"/>
  <c r="M43" i="1"/>
  <c r="L43" i="1"/>
  <c r="K43" i="1"/>
  <c r="J43" i="1"/>
  <c r="I43" i="1"/>
  <c r="H43" i="1"/>
  <c r="G43" i="1"/>
  <c r="F43" i="1"/>
  <c r="E43" i="1"/>
  <c r="D43" i="1"/>
  <c r="K42" i="1"/>
  <c r="K44" i="1" s="1"/>
  <c r="C43" i="1"/>
  <c r="N32" i="1"/>
  <c r="M32" i="1"/>
  <c r="L32" i="1"/>
  <c r="K32" i="1"/>
  <c r="J32" i="1"/>
  <c r="I32" i="1"/>
  <c r="H32" i="1"/>
  <c r="G32" i="1"/>
  <c r="F32" i="1"/>
  <c r="E32" i="1"/>
  <c r="D32" i="1"/>
  <c r="C32" i="1"/>
  <c r="N24" i="1"/>
  <c r="N42" i="1" s="1"/>
  <c r="M24" i="1"/>
  <c r="L24" i="1"/>
  <c r="K24" i="1"/>
  <c r="J24" i="1"/>
  <c r="I24" i="1"/>
  <c r="H24" i="1"/>
  <c r="G24" i="1"/>
  <c r="F24" i="1"/>
  <c r="F42" i="1" s="1"/>
  <c r="E24" i="1"/>
  <c r="D24" i="1"/>
  <c r="C24" i="1"/>
  <c r="O20" i="1"/>
  <c r="N14" i="1"/>
  <c r="N15" i="1" s="1"/>
  <c r="M14" i="1"/>
  <c r="M15" i="1" s="1"/>
  <c r="L14" i="1"/>
  <c r="L15" i="1" s="1"/>
  <c r="K14" i="1"/>
  <c r="K15" i="1" s="1"/>
  <c r="J14" i="1"/>
  <c r="J15" i="1" s="1"/>
  <c r="I14" i="1"/>
  <c r="I15" i="1" s="1"/>
  <c r="H14" i="1"/>
  <c r="H15" i="1" s="1"/>
  <c r="G14" i="1"/>
  <c r="G15" i="1" s="1"/>
  <c r="F14" i="1"/>
  <c r="F15" i="1" s="1"/>
  <c r="E14" i="1"/>
  <c r="E15" i="1" s="1"/>
  <c r="D14" i="1"/>
  <c r="D15" i="1" s="1"/>
  <c r="C14" i="1"/>
  <c r="C15" i="1" s="1"/>
  <c r="O13" i="1"/>
  <c r="O19" i="1"/>
  <c r="O21" i="1"/>
  <c r="O22" i="1"/>
  <c r="C23" i="1"/>
  <c r="D23" i="1"/>
  <c r="E23" i="1"/>
  <c r="F23" i="1"/>
  <c r="G23" i="1"/>
  <c r="H23" i="1"/>
  <c r="I23" i="1"/>
  <c r="J23" i="1"/>
  <c r="K23" i="1"/>
  <c r="L23" i="1"/>
  <c r="M23" i="1"/>
  <c r="N23" i="1"/>
  <c r="N8" i="1"/>
  <c r="N9" i="1" s="1"/>
  <c r="M8" i="1"/>
  <c r="M9" i="1" s="1"/>
  <c r="L8" i="1"/>
  <c r="L9" i="1" s="1"/>
  <c r="K8" i="1"/>
  <c r="K9" i="1" s="1"/>
  <c r="J8" i="1"/>
  <c r="J9" i="1" s="1"/>
  <c r="I8" i="1"/>
  <c r="I9" i="1" s="1"/>
  <c r="H8" i="1"/>
  <c r="H9" i="1" s="1"/>
  <c r="G8" i="1"/>
  <c r="G9" i="1" s="1"/>
  <c r="F8" i="1"/>
  <c r="F9" i="1" s="1"/>
  <c r="E8" i="1"/>
  <c r="E9" i="1" s="1"/>
  <c r="D8" i="1"/>
  <c r="D9" i="1" s="1"/>
  <c r="C8" i="1"/>
  <c r="C9" i="1" s="1"/>
  <c r="O7" i="1"/>
  <c r="O29" i="1"/>
  <c r="D61" i="1"/>
  <c r="D62" i="1" s="1"/>
  <c r="E61" i="1"/>
  <c r="E62" i="1" s="1"/>
  <c r="F61" i="1"/>
  <c r="F62" i="1" s="1"/>
  <c r="G61" i="1"/>
  <c r="G62" i="1" s="1"/>
  <c r="H61" i="1"/>
  <c r="H62" i="1" s="1"/>
  <c r="I61" i="1"/>
  <c r="I62" i="1" s="1"/>
  <c r="J61" i="1"/>
  <c r="J62" i="1" s="1"/>
  <c r="K61" i="1"/>
  <c r="K62" i="1" s="1"/>
  <c r="L61" i="1"/>
  <c r="L62" i="1" s="1"/>
  <c r="M61" i="1"/>
  <c r="M62" i="1" s="1"/>
  <c r="N61" i="1"/>
  <c r="N62" i="1" s="1"/>
  <c r="C61" i="1"/>
  <c r="C62" i="1" s="1"/>
  <c r="O28" i="1"/>
  <c r="C60" i="1"/>
  <c r="D60" i="1"/>
  <c r="E60" i="1"/>
  <c r="F60" i="1"/>
  <c r="G60" i="1"/>
  <c r="H60" i="1"/>
  <c r="I60" i="1"/>
  <c r="J60" i="1"/>
  <c r="K60" i="1"/>
  <c r="L60" i="1"/>
  <c r="M60" i="1"/>
  <c r="N60" i="1"/>
  <c r="C56" i="10"/>
  <c r="D57" i="10"/>
  <c r="E58" i="10"/>
  <c r="F59" i="10"/>
  <c r="G60" i="10"/>
  <c r="H61" i="10"/>
  <c r="I62" i="10"/>
  <c r="J63" i="10"/>
  <c r="L65" i="10"/>
  <c r="M66" i="10"/>
  <c r="N67" i="10"/>
  <c r="K5" i="10"/>
  <c r="O48" i="1" l="1"/>
  <c r="F44" i="1"/>
  <c r="G42" i="1"/>
  <c r="G44" i="1" s="1"/>
  <c r="N44" i="1"/>
  <c r="J42" i="1"/>
  <c r="J44" i="1" s="1"/>
  <c r="D42" i="1"/>
  <c r="H42" i="1"/>
  <c r="H44" i="1" s="1"/>
  <c r="L42" i="1"/>
  <c r="L44" i="1" s="1"/>
  <c r="E42" i="1"/>
  <c r="E44" i="1" s="1"/>
  <c r="I42" i="1"/>
  <c r="I44" i="1" s="1"/>
  <c r="M42" i="1"/>
  <c r="M44" i="1" s="1"/>
  <c r="O43" i="1"/>
  <c r="C42" i="1"/>
  <c r="C44" i="1" s="1"/>
  <c r="D44" i="1"/>
  <c r="O32" i="1"/>
  <c r="O23" i="1"/>
  <c r="O15" i="1"/>
  <c r="O9" i="1"/>
  <c r="O14" i="1"/>
  <c r="O8" i="1"/>
  <c r="F66" i="1"/>
  <c r="F6" i="10" s="1"/>
  <c r="C66" i="1"/>
  <c r="C6" i="10" s="1"/>
  <c r="K66" i="1"/>
  <c r="K6" i="10" s="1"/>
  <c r="G66" i="1"/>
  <c r="G6" i="10" s="1"/>
  <c r="N66" i="1"/>
  <c r="N6" i="10" s="1"/>
  <c r="J66" i="1"/>
  <c r="J6" i="10" s="1"/>
  <c r="M66" i="1"/>
  <c r="M6" i="10" s="1"/>
  <c r="I66" i="1"/>
  <c r="I6" i="10" s="1"/>
  <c r="E66" i="1"/>
  <c r="E6" i="10" s="1"/>
  <c r="L66" i="1"/>
  <c r="L6" i="10" s="1"/>
  <c r="H66" i="1"/>
  <c r="H6" i="10" s="1"/>
  <c r="D66" i="1"/>
  <c r="D6" i="10" s="1"/>
  <c r="J63" i="1"/>
  <c r="N63" i="1"/>
  <c r="F63" i="1"/>
  <c r="M63" i="1"/>
  <c r="E63" i="1"/>
  <c r="I63" i="1"/>
  <c r="L63" i="1"/>
  <c r="H63" i="1"/>
  <c r="D63" i="1"/>
  <c r="K63" i="1"/>
  <c r="G63" i="1"/>
  <c r="C63" i="1"/>
  <c r="K64" i="10"/>
  <c r="O44" i="1" l="1"/>
  <c r="O42" i="1"/>
  <c r="D66" i="10" l="1"/>
  <c r="C52" i="10"/>
  <c r="C58" i="10"/>
  <c r="C25" i="10"/>
  <c r="C67" i="10"/>
  <c r="C53" i="10"/>
  <c r="C13" i="10"/>
  <c r="C24" i="10"/>
  <c r="C9" i="10"/>
  <c r="C28" i="10"/>
  <c r="C14" i="10"/>
  <c r="C44" i="10"/>
  <c r="C63" i="10"/>
  <c r="C48" i="10"/>
  <c r="C46" i="10"/>
  <c r="C64" i="10"/>
  <c r="C17" i="10"/>
  <c r="C16" i="10"/>
  <c r="C20" i="10"/>
  <c r="C50" i="10"/>
  <c r="C30" i="10"/>
  <c r="C39" i="10"/>
  <c r="C41" i="10"/>
  <c r="C35" i="10"/>
  <c r="C19" i="10"/>
  <c r="C54" i="10"/>
  <c r="C11" i="10"/>
  <c r="C10" i="10"/>
  <c r="C8" i="10"/>
  <c r="C49" i="10"/>
  <c r="C38" i="10"/>
  <c r="C23" i="10"/>
  <c r="C66" i="10"/>
  <c r="C22" i="10"/>
  <c r="C26" i="10"/>
  <c r="C47" i="10"/>
  <c r="C27" i="10"/>
  <c r="C29" i="10"/>
  <c r="C59" i="10"/>
  <c r="C51" i="10"/>
  <c r="C31" i="10"/>
  <c r="C42" i="10"/>
  <c r="C61" i="10"/>
  <c r="C60" i="10"/>
  <c r="C33" i="10"/>
  <c r="C55" i="10"/>
  <c r="C40" i="10"/>
  <c r="C62" i="10"/>
  <c r="C18" i="10"/>
  <c r="C15" i="10"/>
  <c r="C34" i="10"/>
  <c r="C21" i="10"/>
  <c r="C57" i="10"/>
  <c r="C65" i="10"/>
  <c r="C36" i="10"/>
  <c r="C45" i="10"/>
  <c r="C32" i="10"/>
  <c r="C12" i="10"/>
  <c r="C37" i="10"/>
  <c r="C43" i="10"/>
  <c r="D44" i="10" l="1"/>
  <c r="D60" i="10"/>
  <c r="D23" i="10"/>
  <c r="D50" i="10"/>
  <c r="D22" i="10"/>
  <c r="D56" i="10"/>
  <c r="D26" i="10"/>
  <c r="D32" i="10"/>
  <c r="D10" i="10"/>
  <c r="D11" i="10"/>
  <c r="D46" i="10"/>
  <c r="D67" i="10"/>
  <c r="D20" i="10"/>
  <c r="D12" i="10"/>
  <c r="D19" i="10"/>
  <c r="D14" i="10"/>
  <c r="D21" i="10"/>
  <c r="D16" i="10"/>
  <c r="D47" i="10"/>
  <c r="D61" i="10"/>
  <c r="D15" i="10"/>
  <c r="D29" i="10"/>
  <c r="D59" i="10"/>
  <c r="D36" i="10"/>
  <c r="D55" i="10"/>
  <c r="D25" i="10"/>
  <c r="D42" i="10"/>
  <c r="D54" i="10"/>
  <c r="D30" i="10"/>
  <c r="D31" i="10"/>
  <c r="D45" i="10"/>
  <c r="D27" i="10"/>
  <c r="D28" i="10"/>
  <c r="D39" i="10"/>
  <c r="D35" i="10"/>
  <c r="D34" i="10"/>
  <c r="D43" i="10"/>
  <c r="D40" i="10"/>
  <c r="D9" i="10"/>
  <c r="D62" i="10"/>
  <c r="D37" i="10"/>
  <c r="D65" i="10"/>
  <c r="D51" i="10"/>
  <c r="D53" i="10"/>
  <c r="D33" i="10"/>
  <c r="D64" i="10"/>
  <c r="D63" i="10"/>
  <c r="D13" i="10"/>
  <c r="D41" i="10"/>
  <c r="D38" i="10"/>
  <c r="D58" i="10"/>
  <c r="D24" i="10"/>
  <c r="D17" i="10"/>
  <c r="D52" i="10"/>
  <c r="D48" i="10"/>
  <c r="D49" i="10"/>
  <c r="D18" i="10"/>
  <c r="D8" i="10"/>
  <c r="C7" i="10"/>
  <c r="D7" i="10" l="1"/>
  <c r="D68" i="1" s="1"/>
  <c r="F25" i="10"/>
  <c r="F23" i="10"/>
  <c r="F12" i="10"/>
  <c r="F20" i="10"/>
  <c r="F16" i="10"/>
  <c r="F52" i="10"/>
  <c r="F42" i="10"/>
  <c r="F61" i="10"/>
  <c r="F14" i="10"/>
  <c r="F58" i="10"/>
  <c r="F55" i="10"/>
  <c r="F56" i="10"/>
  <c r="F35" i="10"/>
  <c r="F41" i="10"/>
  <c r="F30" i="10"/>
  <c r="F27" i="10"/>
  <c r="F54" i="10"/>
  <c r="F62" i="10"/>
  <c r="F53" i="10"/>
  <c r="F65" i="10"/>
  <c r="F49" i="10"/>
  <c r="F8" i="10"/>
  <c r="F47" i="10"/>
  <c r="F24" i="10"/>
  <c r="F32" i="10"/>
  <c r="F66" i="10"/>
  <c r="F57" i="10"/>
  <c r="F31" i="10"/>
  <c r="F22" i="10"/>
  <c r="F13" i="10"/>
  <c r="F29" i="10"/>
  <c r="F15" i="10"/>
  <c r="F21" i="10"/>
  <c r="F37" i="10"/>
  <c r="F10" i="10"/>
  <c r="F36" i="10"/>
  <c r="F64" i="10"/>
  <c r="F67" i="10"/>
  <c r="F63" i="10"/>
  <c r="F18" i="10"/>
  <c r="F45" i="10"/>
  <c r="F51" i="10"/>
  <c r="F43" i="10"/>
  <c r="F44" i="10"/>
  <c r="F26" i="10"/>
  <c r="F48" i="10"/>
  <c r="F39" i="10"/>
  <c r="F17" i="10"/>
  <c r="F38" i="10"/>
  <c r="F46" i="10"/>
  <c r="F28" i="10"/>
  <c r="F33" i="10"/>
  <c r="F9" i="10"/>
  <c r="F60" i="10"/>
  <c r="F34" i="10"/>
  <c r="F19" i="10"/>
  <c r="F50" i="10"/>
  <c r="F11" i="10"/>
  <c r="F40" i="10"/>
  <c r="E50" i="10"/>
  <c r="E43" i="10"/>
  <c r="E65" i="10"/>
  <c r="E21" i="10"/>
  <c r="E14" i="10"/>
  <c r="E35" i="10"/>
  <c r="E46" i="10"/>
  <c r="E41" i="10"/>
  <c r="E9" i="10"/>
  <c r="E22" i="10"/>
  <c r="E23" i="10"/>
  <c r="E25" i="10"/>
  <c r="E59" i="10"/>
  <c r="E44" i="10"/>
  <c r="E11" i="10"/>
  <c r="E26" i="10"/>
  <c r="E12" i="10"/>
  <c r="E24" i="10"/>
  <c r="E13" i="10"/>
  <c r="E52" i="10"/>
  <c r="E32" i="10"/>
  <c r="E31" i="10"/>
  <c r="E48" i="10"/>
  <c r="E67" i="10"/>
  <c r="E54" i="10"/>
  <c r="E8" i="10"/>
  <c r="E27" i="10"/>
  <c r="E53" i="10"/>
  <c r="E33" i="10"/>
  <c r="E47" i="10"/>
  <c r="E39" i="10"/>
  <c r="E66" i="10"/>
  <c r="E57" i="10"/>
  <c r="E56" i="10"/>
  <c r="E18" i="10"/>
  <c r="E19" i="10"/>
  <c r="E55" i="10"/>
  <c r="E20" i="10"/>
  <c r="E17" i="10"/>
  <c r="E10" i="10"/>
  <c r="E28" i="10"/>
  <c r="E64" i="10"/>
  <c r="E63" i="10"/>
  <c r="E40" i="10"/>
  <c r="E16" i="10"/>
  <c r="E61" i="10"/>
  <c r="E42" i="10"/>
  <c r="E62" i="10"/>
  <c r="E45" i="10"/>
  <c r="E51" i="10"/>
  <c r="E37" i="10"/>
  <c r="E15" i="10"/>
  <c r="E60" i="10"/>
  <c r="E38" i="10"/>
  <c r="E34" i="10"/>
  <c r="E30" i="10"/>
  <c r="E49" i="10"/>
  <c r="E29" i="10"/>
  <c r="E36" i="10"/>
  <c r="C68" i="1"/>
  <c r="G66" i="10" l="1"/>
  <c r="G12" i="10"/>
  <c r="G25" i="10"/>
  <c r="G45" i="10"/>
  <c r="G46" i="10"/>
  <c r="G36" i="10"/>
  <c r="G44" i="10"/>
  <c r="G24" i="10"/>
  <c r="G58" i="10"/>
  <c r="G43" i="10"/>
  <c r="G39" i="10"/>
  <c r="G40" i="10"/>
  <c r="G37" i="10"/>
  <c r="G29" i="10"/>
  <c r="G55" i="10"/>
  <c r="G18" i="10"/>
  <c r="G64" i="10"/>
  <c r="G65" i="10"/>
  <c r="G35" i="10"/>
  <c r="G17" i="10"/>
  <c r="G15" i="10"/>
  <c r="G26" i="10"/>
  <c r="G30" i="10"/>
  <c r="G10" i="10"/>
  <c r="G9" i="10"/>
  <c r="G48" i="10"/>
  <c r="G38" i="10"/>
  <c r="G56" i="10"/>
  <c r="G14" i="10"/>
  <c r="G33" i="10"/>
  <c r="G13" i="10"/>
  <c r="G34" i="10"/>
  <c r="G8" i="10"/>
  <c r="G23" i="10"/>
  <c r="G67" i="10"/>
  <c r="G16" i="10"/>
  <c r="G52" i="10"/>
  <c r="G59" i="10"/>
  <c r="G62" i="10"/>
  <c r="G20" i="10"/>
  <c r="G11" i="10"/>
  <c r="G28" i="10"/>
  <c r="G42" i="10"/>
  <c r="G51" i="10"/>
  <c r="G63" i="10"/>
  <c r="G41" i="10"/>
  <c r="G19" i="10"/>
  <c r="G54" i="10"/>
  <c r="G49" i="10"/>
  <c r="G47" i="10"/>
  <c r="G27" i="10"/>
  <c r="G22" i="10"/>
  <c r="G53" i="10"/>
  <c r="G31" i="10"/>
  <c r="G21" i="10"/>
  <c r="G61" i="10"/>
  <c r="G50" i="10"/>
  <c r="G57" i="10"/>
  <c r="G32" i="10"/>
  <c r="F7" i="10"/>
  <c r="E7" i="10"/>
  <c r="G7" i="10" l="1"/>
  <c r="F68" i="1"/>
  <c r="E68" i="1"/>
  <c r="H67" i="10" l="1"/>
  <c r="H58" i="10"/>
  <c r="H45" i="10"/>
  <c r="H38" i="10"/>
  <c r="H28" i="10"/>
  <c r="H34" i="10"/>
  <c r="H57" i="10"/>
  <c r="H23" i="10"/>
  <c r="H56" i="10"/>
  <c r="H31" i="10"/>
  <c r="H60" i="10"/>
  <c r="H26" i="10"/>
  <c r="H19" i="10"/>
  <c r="H62" i="10"/>
  <c r="H16" i="10"/>
  <c r="H52" i="10"/>
  <c r="H10" i="10"/>
  <c r="H14" i="10"/>
  <c r="H9" i="10"/>
  <c r="H46" i="10"/>
  <c r="H8" i="10"/>
  <c r="H59" i="10"/>
  <c r="H37" i="10"/>
  <c r="H48" i="10"/>
  <c r="H35" i="10"/>
  <c r="H13" i="10"/>
  <c r="H66" i="10"/>
  <c r="H12" i="10"/>
  <c r="H24" i="10"/>
  <c r="H40" i="10"/>
  <c r="H65" i="10"/>
  <c r="H53" i="10"/>
  <c r="H64" i="10"/>
  <c r="H49" i="10"/>
  <c r="H22" i="10"/>
  <c r="H33" i="10"/>
  <c r="H63" i="10"/>
  <c r="H29" i="10"/>
  <c r="H21" i="10"/>
  <c r="H47" i="10"/>
  <c r="H15" i="10"/>
  <c r="H51" i="10"/>
  <c r="H54" i="10"/>
  <c r="H27" i="10"/>
  <c r="H43" i="10"/>
  <c r="H36" i="10"/>
  <c r="H30" i="10"/>
  <c r="H20" i="10"/>
  <c r="H25" i="10"/>
  <c r="H17" i="10"/>
  <c r="H11" i="10"/>
  <c r="H18" i="10"/>
  <c r="H41" i="10"/>
  <c r="H44" i="10"/>
  <c r="H32" i="10"/>
  <c r="H39" i="10"/>
  <c r="H50" i="10"/>
  <c r="H55" i="10"/>
  <c r="H42" i="10"/>
  <c r="G68" i="1"/>
  <c r="I42" i="10"/>
  <c r="I18" i="10"/>
  <c r="I38" i="10"/>
  <c r="I45" i="10"/>
  <c r="I29" i="10"/>
  <c r="I50" i="10"/>
  <c r="I8" i="10"/>
  <c r="I30" i="10"/>
  <c r="I32" i="10"/>
  <c r="I44" i="10"/>
  <c r="I52" i="10"/>
  <c r="I63" i="10"/>
  <c r="I16" i="10"/>
  <c r="I13" i="10"/>
  <c r="I28" i="10"/>
  <c r="I60" i="10"/>
  <c r="I15" i="10"/>
  <c r="I22" i="10"/>
  <c r="I17" i="10"/>
  <c r="I67" i="10"/>
  <c r="I10" i="10"/>
  <c r="I65" i="10"/>
  <c r="I41" i="10"/>
  <c r="I48" i="10"/>
  <c r="I43" i="10"/>
  <c r="I31" i="10"/>
  <c r="I14" i="10"/>
  <c r="I47" i="10"/>
  <c r="I54" i="10"/>
  <c r="I25" i="10"/>
  <c r="I24" i="10"/>
  <c r="I59" i="10"/>
  <c r="I20" i="10"/>
  <c r="I11" i="10"/>
  <c r="I58" i="10"/>
  <c r="I33" i="10"/>
  <c r="I55" i="10"/>
  <c r="I49" i="10"/>
  <c r="I26" i="10"/>
  <c r="I64" i="10"/>
  <c r="I27" i="10"/>
  <c r="I46" i="10"/>
  <c r="I9" i="10"/>
  <c r="I19" i="10"/>
  <c r="I40" i="10"/>
  <c r="I53" i="10"/>
  <c r="I39" i="10"/>
  <c r="I61" i="10"/>
  <c r="I12" i="10"/>
  <c r="I37" i="10"/>
  <c r="I51" i="10"/>
  <c r="I56" i="10"/>
  <c r="I23" i="10"/>
  <c r="I35" i="10"/>
  <c r="I57" i="10"/>
  <c r="I21" i="10"/>
  <c r="I34" i="10"/>
  <c r="I36" i="10"/>
  <c r="I66" i="10"/>
  <c r="I7" i="10" l="1"/>
  <c r="H7" i="10"/>
  <c r="I68" i="1" l="1"/>
  <c r="H68" i="1"/>
  <c r="J67" i="10"/>
  <c r="J8" i="10"/>
  <c r="J39" i="10"/>
  <c r="J29" i="10"/>
  <c r="J34" i="10"/>
  <c r="J33" i="10"/>
  <c r="J22" i="10"/>
  <c r="J35" i="10"/>
  <c r="J12" i="10"/>
  <c r="J65" i="10"/>
  <c r="J16" i="10"/>
  <c r="J64" i="10"/>
  <c r="J37" i="10"/>
  <c r="J18" i="10"/>
  <c r="J50" i="10"/>
  <c r="J36" i="10"/>
  <c r="J11" i="10"/>
  <c r="J46" i="10"/>
  <c r="J57" i="10"/>
  <c r="J10" i="10"/>
  <c r="J15" i="10"/>
  <c r="J27" i="10"/>
  <c r="J54" i="10"/>
  <c r="J58" i="10"/>
  <c r="J9" i="10"/>
  <c r="J19" i="10"/>
  <c r="J30" i="10"/>
  <c r="J60" i="10"/>
  <c r="J23" i="10"/>
  <c r="J61" i="10"/>
  <c r="J31" i="10"/>
  <c r="J52" i="10"/>
  <c r="J49" i="10"/>
  <c r="J47" i="10"/>
  <c r="J42" i="10"/>
  <c r="J38" i="10"/>
  <c r="J51" i="10"/>
  <c r="J59" i="10"/>
  <c r="J56" i="10"/>
  <c r="J45" i="10"/>
  <c r="J62" i="10"/>
  <c r="J14" i="10"/>
  <c r="J40" i="10"/>
  <c r="J26" i="10"/>
  <c r="J43" i="10"/>
  <c r="J20" i="10"/>
  <c r="J28" i="10"/>
  <c r="J32" i="10"/>
  <c r="J41" i="10"/>
  <c r="J48" i="10"/>
  <c r="J13" i="10"/>
  <c r="J44" i="10"/>
  <c r="J24" i="10"/>
  <c r="J21" i="10"/>
  <c r="J17" i="10"/>
  <c r="J53" i="10"/>
  <c r="J55" i="10"/>
  <c r="J66" i="10"/>
  <c r="J25" i="10"/>
  <c r="O24" i="1"/>
  <c r="J7" i="10" l="1"/>
  <c r="K25" i="10"/>
  <c r="K65" i="10"/>
  <c r="K27" i="10"/>
  <c r="K49" i="10"/>
  <c r="K9" i="10"/>
  <c r="K45" i="10"/>
  <c r="K59" i="10"/>
  <c r="K43" i="10"/>
  <c r="K47" i="10"/>
  <c r="K48" i="10"/>
  <c r="K62" i="10"/>
  <c r="K33" i="10"/>
  <c r="K56" i="10"/>
  <c r="K20" i="10"/>
  <c r="K31" i="10"/>
  <c r="K24" i="10"/>
  <c r="K63" i="10"/>
  <c r="K67" i="10"/>
  <c r="K66" i="10"/>
  <c r="K19" i="10"/>
  <c r="K17" i="10"/>
  <c r="K22" i="10"/>
  <c r="K52" i="10"/>
  <c r="K50" i="10"/>
  <c r="K44" i="10"/>
  <c r="K8" i="10"/>
  <c r="K29" i="10"/>
  <c r="K14" i="10"/>
  <c r="K28" i="10"/>
  <c r="K13" i="10"/>
  <c r="K34" i="10"/>
  <c r="K15" i="10"/>
  <c r="K10" i="10"/>
  <c r="K57" i="10"/>
  <c r="K18" i="10"/>
  <c r="K35" i="10"/>
  <c r="K16" i="10"/>
  <c r="K40" i="10"/>
  <c r="K54" i="10"/>
  <c r="K11" i="10"/>
  <c r="K60" i="10"/>
  <c r="K12" i="10"/>
  <c r="K41" i="10"/>
  <c r="K36" i="10"/>
  <c r="K21" i="10"/>
  <c r="K58" i="10"/>
  <c r="K26" i="10"/>
  <c r="K38" i="10"/>
  <c r="K30" i="10"/>
  <c r="K39" i="10"/>
  <c r="K61" i="10"/>
  <c r="K55" i="10"/>
  <c r="K32" i="10"/>
  <c r="K42" i="10"/>
  <c r="K37" i="10"/>
  <c r="K51" i="10"/>
  <c r="K23" i="10"/>
  <c r="K46" i="10"/>
  <c r="K53" i="10"/>
  <c r="K7" i="10" l="1"/>
  <c r="M44" i="10"/>
  <c r="M28" i="10"/>
  <c r="M51" i="10"/>
  <c r="M19" i="10"/>
  <c r="M43" i="10"/>
  <c r="M11" i="10"/>
  <c r="M32" i="10"/>
  <c r="M20" i="10"/>
  <c r="M35" i="10"/>
  <c r="M58" i="10"/>
  <c r="M54" i="10"/>
  <c r="M59" i="10"/>
  <c r="M14" i="10"/>
  <c r="M45" i="10"/>
  <c r="M39" i="10"/>
  <c r="M60" i="10"/>
  <c r="M63" i="10"/>
  <c r="M61" i="10"/>
  <c r="M38" i="10"/>
  <c r="M41" i="10"/>
  <c r="M36" i="10"/>
  <c r="M17" i="10"/>
  <c r="M65" i="10"/>
  <c r="M40" i="10"/>
  <c r="M64" i="10"/>
  <c r="M27" i="10"/>
  <c r="M34" i="10"/>
  <c r="M26" i="10"/>
  <c r="M49" i="10"/>
  <c r="M31" i="10"/>
  <c r="M21" i="10"/>
  <c r="M48" i="10"/>
  <c r="M67" i="10"/>
  <c r="M55" i="10"/>
  <c r="M8" i="10"/>
  <c r="M47" i="10"/>
  <c r="M50" i="10"/>
  <c r="M15" i="10"/>
  <c r="M25" i="10"/>
  <c r="M30" i="10"/>
  <c r="M24" i="10"/>
  <c r="M42" i="10"/>
  <c r="M18" i="10"/>
  <c r="M10" i="10"/>
  <c r="M52" i="10"/>
  <c r="M23" i="10"/>
  <c r="M9" i="10"/>
  <c r="M57" i="10"/>
  <c r="M13" i="10"/>
  <c r="M12" i="10"/>
  <c r="M56" i="10"/>
  <c r="M37" i="10"/>
  <c r="M22" i="10"/>
  <c r="M16" i="10"/>
  <c r="M53" i="10"/>
  <c r="M33" i="10"/>
  <c r="M62" i="10"/>
  <c r="M29" i="10"/>
  <c r="M46" i="10"/>
  <c r="L51" i="10"/>
  <c r="L54" i="10"/>
  <c r="L24" i="10"/>
  <c r="L12" i="10"/>
  <c r="L41" i="10"/>
  <c r="L13" i="10"/>
  <c r="L47" i="10"/>
  <c r="L15" i="10"/>
  <c r="L38" i="10"/>
  <c r="L62" i="10"/>
  <c r="L11" i="10"/>
  <c r="L66" i="10"/>
  <c r="L18" i="10"/>
  <c r="L58" i="10"/>
  <c r="L56" i="10"/>
  <c r="L43" i="10"/>
  <c r="L35" i="10"/>
  <c r="L8" i="10"/>
  <c r="L55" i="10"/>
  <c r="L25" i="10"/>
  <c r="L20" i="10"/>
  <c r="L36" i="10"/>
  <c r="L26" i="10"/>
  <c r="L53" i="10"/>
  <c r="L33" i="10"/>
  <c r="L64" i="10"/>
  <c r="L61" i="10"/>
  <c r="L21" i="10"/>
  <c r="L60" i="10"/>
  <c r="L19" i="10"/>
  <c r="L67" i="10"/>
  <c r="L39" i="10"/>
  <c r="L40" i="10"/>
  <c r="L45" i="10"/>
  <c r="L37" i="10"/>
  <c r="L50" i="10"/>
  <c r="L10" i="10"/>
  <c r="L46" i="10"/>
  <c r="L16" i="10"/>
  <c r="L31" i="10"/>
  <c r="L32" i="10"/>
  <c r="L9" i="10"/>
  <c r="L44" i="10"/>
  <c r="L30" i="10"/>
  <c r="L27" i="10"/>
  <c r="L42" i="10"/>
  <c r="L14" i="10"/>
  <c r="L52" i="10"/>
  <c r="L17" i="10"/>
  <c r="L57" i="10"/>
  <c r="L34" i="10"/>
  <c r="L23" i="10"/>
  <c r="L22" i="10"/>
  <c r="L28" i="10"/>
  <c r="L59" i="10"/>
  <c r="L49" i="10"/>
  <c r="L63" i="10"/>
  <c r="L48" i="10"/>
  <c r="L29" i="10"/>
  <c r="J68" i="1"/>
  <c r="L7" i="10" l="1"/>
  <c r="M7" i="10"/>
  <c r="K68" i="1"/>
  <c r="M68" i="1" l="1"/>
  <c r="L68" i="1"/>
  <c r="N62" i="10"/>
  <c r="N66" i="10"/>
  <c r="N58" i="10"/>
  <c r="N20" i="10"/>
  <c r="N33" i="10"/>
  <c r="N44" i="10"/>
  <c r="N63" i="10"/>
  <c r="N36" i="10"/>
  <c r="N25" i="10"/>
  <c r="N18" i="10"/>
  <c r="N8" i="10"/>
  <c r="N64" i="10"/>
  <c r="N22" i="10"/>
  <c r="N13" i="10"/>
  <c r="N61" i="10"/>
  <c r="N53" i="10"/>
  <c r="N43" i="10"/>
  <c r="N46" i="10"/>
  <c r="N19" i="10"/>
  <c r="N59" i="10"/>
  <c r="N15" i="10"/>
  <c r="N28" i="10"/>
  <c r="N60" i="10"/>
  <c r="N34" i="10"/>
  <c r="N12" i="10"/>
  <c r="N16" i="10"/>
  <c r="N65" i="10"/>
  <c r="N52" i="10"/>
  <c r="N51" i="10"/>
  <c r="N31" i="10"/>
  <c r="N29" i="10"/>
  <c r="N10" i="10"/>
  <c r="N30" i="10"/>
  <c r="N40" i="10"/>
  <c r="N55" i="10"/>
  <c r="N39" i="10"/>
  <c r="N37" i="10"/>
  <c r="N42" i="10"/>
  <c r="N48" i="10"/>
  <c r="N9" i="10"/>
  <c r="N47" i="10"/>
  <c r="N17" i="10"/>
  <c r="N41" i="10"/>
  <c r="N54" i="10"/>
  <c r="N21" i="10"/>
  <c r="N26" i="10"/>
  <c r="N23" i="10"/>
  <c r="N45" i="10"/>
  <c r="N38" i="10"/>
  <c r="N57" i="10"/>
  <c r="N49" i="10"/>
  <c r="N27" i="10"/>
  <c r="N32" i="10"/>
  <c r="N50" i="10"/>
  <c r="N56" i="10"/>
  <c r="N11" i="10"/>
  <c r="N24" i="10"/>
  <c r="N35" i="10"/>
  <c r="N14" i="10"/>
  <c r="N7" i="10" l="1"/>
  <c r="N68" i="1" l="1"/>
  <c r="K33" i="1" l="1"/>
  <c r="K34" i="1" s="1"/>
  <c r="K36" i="1" s="1"/>
  <c r="K38" i="1" s="1"/>
  <c r="M33" i="1"/>
  <c r="M34" i="1" s="1"/>
  <c r="M36" i="1" s="1"/>
  <c r="M38" i="1" s="1"/>
  <c r="G33" i="1"/>
  <c r="G34" i="1" s="1"/>
  <c r="G36" i="1" s="1"/>
  <c r="G38" i="1" s="1"/>
  <c r="J33" i="1"/>
  <c r="J34" i="1" s="1"/>
  <c r="J36" i="1" s="1"/>
  <c r="J38" i="1" s="1"/>
  <c r="I33" i="1"/>
  <c r="I34" i="1" s="1"/>
  <c r="I36" i="1" s="1"/>
  <c r="I38" i="1" s="1"/>
  <c r="F33" i="1"/>
  <c r="F34" i="1" s="1"/>
  <c r="F36" i="1" s="1"/>
  <c r="F38" i="1" s="1"/>
  <c r="E33" i="1"/>
  <c r="E34" i="1" s="1"/>
  <c r="E36" i="1" s="1"/>
  <c r="E38" i="1" s="1"/>
  <c r="N33" i="1"/>
  <c r="N34" i="1" s="1"/>
  <c r="N36" i="1" s="1"/>
  <c r="N38" i="1" s="1"/>
  <c r="D33" i="1"/>
  <c r="D34" i="1" s="1"/>
  <c r="D36" i="1" s="1"/>
  <c r="D38" i="1" s="1"/>
  <c r="H33" i="1"/>
  <c r="H34" i="1" s="1"/>
  <c r="H36" i="1" s="1"/>
  <c r="H38" i="1" s="1"/>
  <c r="L33" i="1"/>
  <c r="L34" i="1" s="1"/>
  <c r="L36" i="1" s="1"/>
  <c r="L38" i="1" s="1"/>
  <c r="C33" i="1"/>
  <c r="N45" i="1" l="1"/>
  <c r="J45" i="1"/>
  <c r="L45" i="1"/>
  <c r="E45" i="1"/>
  <c r="G45" i="1"/>
  <c r="H45" i="1"/>
  <c r="F45" i="1"/>
  <c r="M45" i="1"/>
  <c r="D45" i="1"/>
  <c r="I45" i="1"/>
  <c r="K45" i="1"/>
  <c r="O33" i="1"/>
  <c r="C34" i="1"/>
  <c r="C36" i="1" s="1"/>
  <c r="C38" i="1" l="1"/>
  <c r="C45" i="1" s="1"/>
  <c r="O36" i="1"/>
  <c r="I46" i="1"/>
  <c r="I53" i="1" s="1"/>
  <c r="I47" i="1"/>
  <c r="I54" i="1" s="1"/>
  <c r="M46" i="1"/>
  <c r="M53" i="1" s="1"/>
  <c r="M47" i="1"/>
  <c r="M54" i="1" s="1"/>
  <c r="H46" i="1"/>
  <c r="H53" i="1" s="1"/>
  <c r="H47" i="1"/>
  <c r="H54" i="1" s="1"/>
  <c r="E46" i="1"/>
  <c r="E53" i="1" s="1"/>
  <c r="E47" i="1"/>
  <c r="E54" i="1" s="1"/>
  <c r="J47" i="1"/>
  <c r="J46" i="1"/>
  <c r="J53" i="1" s="1"/>
  <c r="K46" i="1"/>
  <c r="K53" i="1" s="1"/>
  <c r="K47" i="1"/>
  <c r="K54" i="1" s="1"/>
  <c r="D46" i="1"/>
  <c r="D53" i="1" s="1"/>
  <c r="D47" i="1"/>
  <c r="D54" i="1" s="1"/>
  <c r="F46" i="1"/>
  <c r="F53" i="1" s="1"/>
  <c r="F47" i="1"/>
  <c r="F54" i="1" s="1"/>
  <c r="G47" i="1"/>
  <c r="G46" i="1"/>
  <c r="G53" i="1" s="1"/>
  <c r="L47" i="1"/>
  <c r="L46" i="1"/>
  <c r="L53" i="1" s="1"/>
  <c r="N47" i="1"/>
  <c r="N46" i="1"/>
  <c r="N53" i="1" s="1"/>
  <c r="N54" i="1" l="1"/>
  <c r="G54" i="1"/>
  <c r="J54" i="1"/>
  <c r="L54" i="1"/>
  <c r="O38" i="1"/>
  <c r="O45" i="1"/>
  <c r="C47" i="1"/>
  <c r="C46" i="1"/>
  <c r="C53" i="1" s="1"/>
  <c r="O53" i="1" s="1"/>
  <c r="O47" i="1" l="1"/>
  <c r="C54" i="1"/>
  <c r="O46" i="1"/>
  <c r="O54" i="1" l="1"/>
  <c r="C71" i="1" l="1"/>
  <c r="C64" i="1"/>
  <c r="E64" i="1" l="1"/>
  <c r="C65" i="1"/>
  <c r="C69" i="1" s="1"/>
  <c r="C72" i="1"/>
  <c r="C79" i="1" s="1"/>
  <c r="E71" i="1"/>
  <c r="C78" i="1"/>
  <c r="D64" i="1"/>
  <c r="D72" i="1" s="1"/>
  <c r="D79" i="1" s="1"/>
  <c r="D71" i="1"/>
  <c r="D65" i="1" l="1"/>
  <c r="D69" i="1" s="1"/>
  <c r="D73" i="1" s="1"/>
  <c r="D80" i="1" s="1"/>
  <c r="E78" i="1"/>
  <c r="E65" i="1"/>
  <c r="E69" i="1" s="1"/>
  <c r="E72" i="1"/>
  <c r="E79" i="1" s="1"/>
  <c r="C70" i="1"/>
  <c r="C73" i="1"/>
  <c r="C80" i="1" s="1"/>
  <c r="C81" i="1" s="1"/>
  <c r="D78" i="1"/>
  <c r="D81" i="1" l="1"/>
  <c r="D70" i="1"/>
  <c r="D74" i="1"/>
  <c r="G64" i="1"/>
  <c r="F71" i="1"/>
  <c r="F64" i="1"/>
  <c r="E70" i="1"/>
  <c r="E73" i="1"/>
  <c r="E80" i="1" s="1"/>
  <c r="E81" i="1" s="1"/>
  <c r="C74" i="1"/>
  <c r="E74" i="1" l="1"/>
  <c r="G71" i="1"/>
  <c r="G78" i="1"/>
  <c r="F65" i="1"/>
  <c r="F69" i="1" s="1"/>
  <c r="F72" i="1"/>
  <c r="F79" i="1" s="1"/>
  <c r="F78" i="1"/>
  <c r="G65" i="1"/>
  <c r="G69" i="1" s="1"/>
  <c r="G72" i="1"/>
  <c r="G79" i="1" s="1"/>
  <c r="I64" i="1" l="1"/>
  <c r="I72" i="1" s="1"/>
  <c r="I79" i="1" s="1"/>
  <c r="F73" i="1"/>
  <c r="F80" i="1" s="1"/>
  <c r="F81" i="1" s="1"/>
  <c r="F70" i="1"/>
  <c r="G70" i="1"/>
  <c r="G73" i="1"/>
  <c r="G80" i="1" s="1"/>
  <c r="G81" i="1" s="1"/>
  <c r="H64" i="1"/>
  <c r="H71" i="1"/>
  <c r="I71" i="1" l="1"/>
  <c r="F74" i="1"/>
  <c r="G74" i="1"/>
  <c r="H78" i="1"/>
  <c r="I65" i="1"/>
  <c r="I69" i="1" s="1"/>
  <c r="I73" i="1" s="1"/>
  <c r="I80" i="1" s="1"/>
  <c r="H65" i="1"/>
  <c r="H69" i="1" s="1"/>
  <c r="H72" i="1"/>
  <c r="H79" i="1" s="1"/>
  <c r="I78" i="1"/>
  <c r="K71" i="1" l="1"/>
  <c r="J64" i="1"/>
  <c r="I70" i="1"/>
  <c r="I74" i="1"/>
  <c r="J71" i="1"/>
  <c r="I81" i="1"/>
  <c r="H73" i="1"/>
  <c r="H80" i="1" s="1"/>
  <c r="H81" i="1" s="1"/>
  <c r="H70" i="1"/>
  <c r="K64" i="1" l="1"/>
  <c r="H74" i="1"/>
  <c r="K78" i="1"/>
  <c r="J72" i="1"/>
  <c r="J79" i="1" s="1"/>
  <c r="J65" i="1"/>
  <c r="J69" i="1" s="1"/>
  <c r="J73" i="1" s="1"/>
  <c r="J80" i="1" s="1"/>
  <c r="J78" i="1"/>
  <c r="J74" i="1" l="1"/>
  <c r="J70" i="1"/>
  <c r="K72" i="1"/>
  <c r="K65" i="1"/>
  <c r="K69" i="1" s="1"/>
  <c r="K73" i="1" s="1"/>
  <c r="K80" i="1" s="1"/>
  <c r="L64" i="1"/>
  <c r="L72" i="1" s="1"/>
  <c r="L79" i="1" s="1"/>
  <c r="L71" i="1"/>
  <c r="J81" i="1"/>
  <c r="K79" i="1" l="1"/>
  <c r="K81" i="1" s="1"/>
  <c r="K74" i="1"/>
  <c r="K70" i="1"/>
  <c r="L78" i="1"/>
  <c r="L65" i="1"/>
  <c r="L69" i="1" s="1"/>
  <c r="M71" i="1" l="1"/>
  <c r="M78" i="1" s="1"/>
  <c r="M64" i="1"/>
  <c r="L70" i="1"/>
  <c r="L73" i="1"/>
  <c r="N71" i="1"/>
  <c r="N64" i="1"/>
  <c r="N65" i="1" s="1"/>
  <c r="O58" i="1"/>
  <c r="M65" i="1" l="1"/>
  <c r="M69" i="1" s="1"/>
  <c r="M72" i="1"/>
  <c r="M79" i="1" s="1"/>
  <c r="O65" i="1"/>
  <c r="N69" i="1"/>
  <c r="N70" i="1" s="1"/>
  <c r="N72" i="1"/>
  <c r="O64" i="1"/>
  <c r="N78" i="1"/>
  <c r="O71" i="1"/>
  <c r="L80" i="1"/>
  <c r="L81" i="1" s="1"/>
  <c r="L74" i="1"/>
  <c r="M70" i="1" l="1"/>
  <c r="O70" i="1" s="1"/>
  <c r="M73" i="1"/>
  <c r="O78" i="1"/>
  <c r="O72" i="1"/>
  <c r="N79" i="1"/>
  <c r="O79" i="1" s="1"/>
  <c r="O69" i="1"/>
  <c r="N73" i="1"/>
  <c r="M74" i="1" l="1"/>
  <c r="M80" i="1"/>
  <c r="M81" i="1" s="1"/>
  <c r="O73" i="1"/>
  <c r="N80" i="1"/>
  <c r="N81" i="1" s="1"/>
  <c r="O81" i="1" s="1"/>
  <c r="N74" i="1"/>
  <c r="O74" i="1" s="1"/>
  <c r="O8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Armando Carrillo Camelo</author>
  </authors>
  <commentList>
    <comment ref="A67" authorId="0" shapeId="0" xr:uid="{1A376469-222C-4F18-A916-C9073C67249A}">
      <text>
        <r>
          <rPr>
            <sz val="9"/>
            <color indexed="81"/>
            <rFont val="Tahoma"/>
            <family val="2"/>
          </rPr>
          <t xml:space="preserve">Después del 17 de cada mes
</t>
        </r>
      </text>
    </comment>
  </commentList>
</comments>
</file>

<file path=xl/sharedStrings.xml><?xml version="1.0" encoding="utf-8"?>
<sst xmlns="http://schemas.openxmlformats.org/spreadsheetml/2006/main" count="110" uniqueCount="80">
  <si>
    <t>Banco de México</t>
  </si>
  <si>
    <t>Índices de Precios al Consumidor y UDIS</t>
  </si>
  <si>
    <t>Principales índices mensuales</t>
  </si>
  <si>
    <t>Fecha de consulta: 01/10/2023 02:13:29</t>
  </si>
  <si>
    <t>Aviso importante: Algunas de las series que está consultando registra un cambio, por favor consulte los metadatos de las mismas.</t>
  </si>
  <si>
    <t>Título</t>
  </si>
  <si>
    <t>IPC Por objeto del gasto Nacional, I n d i c e G e n e r a l</t>
  </si>
  <si>
    <t>Tipo de información</t>
  </si>
  <si>
    <t>Índices</t>
  </si>
  <si>
    <t>Fecha</t>
  </si>
  <si>
    <t>SP1</t>
  </si>
  <si>
    <t>Mes Actualización:</t>
  </si>
  <si>
    <t>Recargos</t>
  </si>
  <si>
    <t>Cedula de Calculo de Recargos por Mes de Contribucion</t>
  </si>
  <si>
    <t>% Recargos:</t>
  </si>
  <si>
    <t>Actualizacion</t>
  </si>
  <si>
    <t>$ Recargos</t>
  </si>
  <si>
    <t>Totales</t>
  </si>
  <si>
    <t>$ Actualizacion:</t>
  </si>
  <si>
    <t>Mes de Pago:</t>
  </si>
  <si>
    <t>Mes Contribucion:</t>
  </si>
  <si>
    <t>% Recargos</t>
  </si>
  <si>
    <t>Mes</t>
  </si>
  <si>
    <t>INPC Actualización:</t>
  </si>
  <si>
    <t>Actualizaciones y Recargos del ISR por Arrendamiento del Periodo</t>
  </si>
  <si>
    <t>Mes Contribución:</t>
  </si>
  <si>
    <t>INPC Contribución:</t>
  </si>
  <si>
    <t>Periodos Mensuales:</t>
  </si>
  <si>
    <t>Mes Pago:</t>
  </si>
  <si>
    <t>Factor Actualizacion:</t>
  </si>
  <si>
    <t>Periodo Mensual:</t>
  </si>
  <si>
    <t>ISR por Arrendamiento</t>
  </si>
  <si>
    <t>Total ISR por Arrendamiento</t>
  </si>
  <si>
    <t>Actualizaciones</t>
  </si>
  <si>
    <t>Del año 2019 al 2023</t>
  </si>
  <si>
    <t>Instrucciones</t>
  </si>
  <si>
    <t>NOMBRE DEL CONTRIBUYENTE</t>
  </si>
  <si>
    <t>En la hoja "INPCs" constan y es donde se anexarán los INPCS, Ir haciendolo en forma de lista hacia abajo.</t>
  </si>
  <si>
    <t>En la hoja "Recargos" constan y es donde se anexarán las tassa de recargos. Rellenar de la ultima dos clumnas de la derecha de la tabla y rellenar de las ultimas dos filas las tabla verificando por si cambia la tasa</t>
  </si>
  <si>
    <t>Ing. Exentos</t>
  </si>
  <si>
    <t>Ing. al 16% IVA</t>
  </si>
  <si>
    <t>Subtotal Ingresos</t>
  </si>
  <si>
    <t>Determinacion del IVA a Cargo o a Favor 2023</t>
  </si>
  <si>
    <t>Cliet3es 16%</t>
  </si>
  <si>
    <t>Ingresos por Realizar 16%</t>
  </si>
  <si>
    <t>IVA por Trasladar 16%</t>
  </si>
  <si>
    <t>Inicial</t>
  </si>
  <si>
    <t>Proveedores 16%</t>
  </si>
  <si>
    <t>Egresos por Realizar 16%</t>
  </si>
  <si>
    <t>IVA por Acreditar 16%</t>
  </si>
  <si>
    <t>Ingresos 0%</t>
  </si>
  <si>
    <t>Determinacion del IVA Trasladado del Periodo</t>
  </si>
  <si>
    <t>IVA Trasladado</t>
  </si>
  <si>
    <t>Determinacion del IVA Pendiente de Trasladar del Periodo</t>
  </si>
  <si>
    <t>Determinacion del IVA Pendiente de Acreditar del Periodo</t>
  </si>
  <si>
    <t>Determinacion del IVA Acreditable del Periodo</t>
  </si>
  <si>
    <t>Eg. Exentos</t>
  </si>
  <si>
    <t>Eg. al 16% IVA</t>
  </si>
  <si>
    <t>Ing. al 16% IVA con 2/3 Ret.</t>
  </si>
  <si>
    <t>Eg. al 16% IVA con 2/3 Ret.</t>
  </si>
  <si>
    <t>Proporcion de IVA identificado</t>
  </si>
  <si>
    <t>Egresos Relacionados a IVA acreditable identificado</t>
  </si>
  <si>
    <t>IVA acreditable No Identificado</t>
  </si>
  <si>
    <t>IVA acreditable Identificado</t>
  </si>
  <si>
    <t>Egresos 0%</t>
  </si>
  <si>
    <t>IVA Acreditable (no proporción)</t>
  </si>
  <si>
    <t>IVA Acreditable</t>
  </si>
  <si>
    <t>IVA a Cargo</t>
  </si>
  <si>
    <t>IVA Retenido por 3ros.</t>
  </si>
  <si>
    <t>IVA a Favor</t>
  </si>
  <si>
    <t>Acreditamientos Saldos Anteriores:</t>
  </si>
  <si>
    <t>Saldo a Favor IVA Dic22</t>
  </si>
  <si>
    <t>Determinación del IVA a Cargo o a Favor</t>
  </si>
  <si>
    <t>Resumen de Impuestos</t>
  </si>
  <si>
    <t>Total IVA a Cargo</t>
  </si>
  <si>
    <t>$ IVA Actualizado</t>
  </si>
  <si>
    <t>$ Total IVA</t>
  </si>
  <si>
    <t>En la hoja "IVA", solo las celdas en blanco y con letra azul (Control de Acreditamiento de Saldos a Favor de IVA) deben modificarse.</t>
  </si>
  <si>
    <t>En la hoja "IVA" y demás hojas, cuando se requiera poner fecha, esta deberá escribirse siempre con el primero del mes correspondiente,</t>
  </si>
  <si>
    <t>En la hoja "IVA" y "Recargos" analizar que la fecha de primero de mes es equivalente a después de la fecha de pago. Favor de analizar este comportamiento de la cedula.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</si>
</sst>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000000000"/>
    <numFmt numFmtId="165" formatCode="_-* #,##0.000_-;\-* #,##0.000_-;_-* &quot;-&quot;??_-;_-@_-"/>
  </numFmts>
  <fonts count="2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i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i/>
      <sz val="14"/>
      <color theme="1"/>
      <name val="Arial"/>
      <family val="2"/>
    </font>
    <font>
      <sz val="9"/>
      <color indexed="81"/>
      <name val="Tahoma"/>
      <family val="2"/>
    </font>
    <font>
      <b/>
      <sz val="11"/>
      <color theme="8" tint="-0.249977111117893"/>
      <name val="Calibri"/>
      <family val="2"/>
      <scheme val="minor"/>
    </font>
    <font>
      <b/>
      <sz val="10"/>
      <color theme="8" tint="-0.249977111117893"/>
      <name val="Arial"/>
      <family val="2"/>
    </font>
    <font>
      <sz val="11"/>
      <color theme="8" tint="-0.249977111117893"/>
      <name val="Calibri"/>
      <family val="2"/>
      <scheme val="minor"/>
    </font>
    <font>
      <sz val="10"/>
      <color theme="8" tint="-0.249977111117893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75">
    <border>
      <left/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31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43" fontId="2" fillId="0" borderId="0" xfId="0" applyNumberFormat="1" applyFont="1" applyAlignment="1">
      <alignment vertical="center"/>
    </xf>
    <xf numFmtId="43" fontId="0" fillId="0" borderId="0" xfId="0" applyNumberFormat="1" applyAlignment="1">
      <alignment vertical="center"/>
    </xf>
    <xf numFmtId="1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43" fontId="1" fillId="0" borderId="0" xfId="0" applyNumberFormat="1" applyFont="1" applyAlignment="1">
      <alignment vertical="center" readingOrder="1"/>
    </xf>
    <xf numFmtId="43" fontId="1" fillId="0" borderId="0" xfId="0" applyNumberFormat="1" applyFont="1" applyAlignment="1">
      <alignment horizontal="left" vertical="center" readingOrder="1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0" xfId="0" applyNumberFormat="1" applyFont="1" applyAlignment="1">
      <alignment vertical="center"/>
    </xf>
    <xf numFmtId="0" fontId="5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4" fontId="0" fillId="0" borderId="0" xfId="0" applyNumberFormat="1" applyAlignment="1">
      <alignment vertical="center"/>
    </xf>
    <xf numFmtId="44" fontId="2" fillId="0" borderId="0" xfId="2" applyFont="1" applyAlignment="1">
      <alignment vertical="center"/>
    </xf>
    <xf numFmtId="10" fontId="2" fillId="0" borderId="0" xfId="1" applyNumberFormat="1" applyFont="1" applyFill="1"/>
    <xf numFmtId="10" fontId="15" fillId="0" borderId="7" xfId="1" applyNumberFormat="1" applyFont="1" applyFill="1" applyBorder="1"/>
    <xf numFmtId="0" fontId="17" fillId="0" borderId="0" xfId="0" applyFont="1"/>
    <xf numFmtId="43" fontId="12" fillId="0" borderId="0" xfId="0" applyNumberFormat="1" applyFont="1" applyAlignment="1">
      <alignment vertical="center" readingOrder="1"/>
    </xf>
    <xf numFmtId="44" fontId="7" fillId="0" borderId="0" xfId="2" applyFont="1" applyAlignment="1">
      <alignment vertical="center"/>
    </xf>
    <xf numFmtId="10" fontId="7" fillId="0" borderId="0" xfId="1" applyNumberFormat="1" applyFont="1" applyAlignment="1">
      <alignment vertical="center"/>
    </xf>
    <xf numFmtId="0" fontId="6" fillId="0" borderId="49" xfId="0" applyFont="1" applyBorder="1" applyAlignment="1">
      <alignment vertical="center"/>
    </xf>
    <xf numFmtId="43" fontId="18" fillId="0" borderId="0" xfId="0" applyNumberFormat="1" applyFont="1" applyAlignment="1">
      <alignment horizontal="left" vertical="center" readingOrder="1"/>
    </xf>
    <xf numFmtId="43" fontId="18" fillId="0" borderId="0" xfId="0" applyNumberFormat="1" applyFont="1" applyAlignment="1">
      <alignment vertical="center" readingOrder="1"/>
    </xf>
    <xf numFmtId="44" fontId="2" fillId="2" borderId="8" xfId="0" applyNumberFormat="1" applyFont="1" applyFill="1" applyBorder="1" applyAlignment="1">
      <alignment horizontal="left" vertical="center" indent="2"/>
    </xf>
    <xf numFmtId="44" fontId="12" fillId="2" borderId="34" xfId="0" applyNumberFormat="1" applyFont="1" applyFill="1" applyBorder="1" applyAlignment="1">
      <alignment vertical="center" readingOrder="1"/>
    </xf>
    <xf numFmtId="44" fontId="12" fillId="2" borderId="8" xfId="0" applyNumberFormat="1" applyFont="1" applyFill="1" applyBorder="1" applyAlignment="1">
      <alignment vertical="center" readingOrder="1"/>
    </xf>
    <xf numFmtId="44" fontId="2" fillId="5" borderId="34" xfId="0" applyNumberFormat="1" applyFont="1" applyFill="1" applyBorder="1" applyAlignment="1">
      <alignment horizontal="left" vertical="center" indent="2"/>
    </xf>
    <xf numFmtId="17" fontId="1" fillId="6" borderId="10" xfId="0" applyNumberFormat="1" applyFont="1" applyFill="1" applyBorder="1" applyAlignment="1">
      <alignment horizontal="center" vertical="center" readingOrder="1"/>
    </xf>
    <xf numFmtId="44" fontId="0" fillId="2" borderId="15" xfId="0" applyNumberFormat="1" applyFill="1" applyBorder="1" applyAlignment="1">
      <alignment vertical="center"/>
    </xf>
    <xf numFmtId="44" fontId="2" fillId="2" borderId="8" xfId="0" applyNumberFormat="1" applyFont="1" applyFill="1" applyBorder="1" applyAlignment="1">
      <alignment horizontal="left" vertical="center" indent="1"/>
    </xf>
    <xf numFmtId="44" fontId="0" fillId="2" borderId="32" xfId="0" applyNumberFormat="1" applyFill="1" applyBorder="1" applyAlignment="1">
      <alignment horizontal="left" vertical="center" indent="2"/>
    </xf>
    <xf numFmtId="44" fontId="0" fillId="2" borderId="7" xfId="0" applyNumberFormat="1" applyFill="1" applyBorder="1" applyAlignment="1">
      <alignment vertical="center"/>
    </xf>
    <xf numFmtId="15" fontId="0" fillId="2" borderId="32" xfId="0" applyNumberFormat="1" applyFill="1" applyBorder="1" applyAlignment="1">
      <alignment horizontal="left" vertical="center" indent="2"/>
    </xf>
    <xf numFmtId="44" fontId="0" fillId="2" borderId="22" xfId="0" applyNumberFormat="1" applyFill="1" applyBorder="1" applyAlignment="1">
      <alignment vertical="center"/>
    </xf>
    <xf numFmtId="17" fontId="12" fillId="6" borderId="43" xfId="0" applyNumberFormat="1" applyFont="1" applyFill="1" applyBorder="1" applyAlignment="1">
      <alignment horizontal="left" vertical="center" indent="1" readingOrder="1"/>
    </xf>
    <xf numFmtId="17" fontId="1" fillId="6" borderId="41" xfId="0" applyNumberFormat="1" applyFont="1" applyFill="1" applyBorder="1" applyAlignment="1">
      <alignment horizontal="center" vertical="center" readingOrder="1"/>
    </xf>
    <xf numFmtId="17" fontId="1" fillId="6" borderId="45" xfId="0" applyNumberFormat="1" applyFont="1" applyFill="1" applyBorder="1" applyAlignment="1">
      <alignment horizontal="center" vertical="center" readingOrder="1"/>
    </xf>
    <xf numFmtId="0" fontId="2" fillId="6" borderId="51" xfId="0" applyFont="1" applyFill="1" applyBorder="1" applyAlignment="1">
      <alignment horizontal="center" vertical="center"/>
    </xf>
    <xf numFmtId="44" fontId="2" fillId="2" borderId="27" xfId="0" applyNumberFormat="1" applyFont="1" applyFill="1" applyBorder="1" applyAlignment="1">
      <alignment vertical="center"/>
    </xf>
    <xf numFmtId="15" fontId="0" fillId="2" borderId="32" xfId="0" applyNumberFormat="1" applyFill="1" applyBorder="1" applyAlignment="1">
      <alignment horizontal="left" vertical="center" indent="3"/>
    </xf>
    <xf numFmtId="165" fontId="0" fillId="2" borderId="29" xfId="0" applyNumberFormat="1" applyFill="1" applyBorder="1" applyAlignment="1">
      <alignment vertical="center"/>
    </xf>
    <xf numFmtId="165" fontId="0" fillId="2" borderId="7" xfId="0" applyNumberFormat="1" applyFill="1" applyBorder="1" applyAlignment="1">
      <alignment vertical="center"/>
    </xf>
    <xf numFmtId="165" fontId="0" fillId="2" borderId="37" xfId="0" applyNumberFormat="1" applyFill="1" applyBorder="1" applyAlignment="1">
      <alignment vertical="center"/>
    </xf>
    <xf numFmtId="17" fontId="19" fillId="2" borderId="29" xfId="0" applyNumberFormat="1" applyFont="1" applyFill="1" applyBorder="1" applyAlignment="1">
      <alignment horizontal="center" vertical="center" readingOrder="1"/>
    </xf>
    <xf numFmtId="15" fontId="2" fillId="2" borderId="33" xfId="0" applyNumberFormat="1" applyFont="1" applyFill="1" applyBorder="1" applyAlignment="1">
      <alignment horizontal="left" vertical="center" indent="2"/>
    </xf>
    <xf numFmtId="0" fontId="0" fillId="2" borderId="30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2" borderId="38" xfId="0" applyFill="1" applyBorder="1" applyAlignment="1">
      <alignment vertical="center"/>
    </xf>
    <xf numFmtId="44" fontId="2" fillId="2" borderId="8" xfId="0" applyNumberFormat="1" applyFont="1" applyFill="1" applyBorder="1" applyAlignment="1">
      <alignment horizontal="left" vertical="center" indent="3"/>
    </xf>
    <xf numFmtId="15" fontId="2" fillId="2" borderId="8" xfId="0" applyNumberFormat="1" applyFont="1" applyFill="1" applyBorder="1" applyAlignment="1">
      <alignment horizontal="left" vertical="center" indent="1"/>
    </xf>
    <xf numFmtId="15" fontId="2" fillId="2" borderId="31" xfId="0" applyNumberFormat="1" applyFont="1" applyFill="1" applyBorder="1" applyAlignment="1">
      <alignment horizontal="left" vertical="center" indent="2"/>
    </xf>
    <xf numFmtId="17" fontId="0" fillId="2" borderId="28" xfId="0" applyNumberFormat="1" applyFill="1" applyBorder="1" applyAlignment="1">
      <alignment horizontal="center" vertical="center"/>
    </xf>
    <xf numFmtId="15" fontId="0" fillId="2" borderId="32" xfId="0" applyNumberFormat="1" applyFill="1" applyBorder="1" applyAlignment="1">
      <alignment horizontal="left" vertical="center" indent="1"/>
    </xf>
    <xf numFmtId="10" fontId="7" fillId="2" borderId="29" xfId="1" applyNumberFormat="1" applyFont="1" applyFill="1" applyBorder="1" applyAlignment="1">
      <alignment vertical="center"/>
    </xf>
    <xf numFmtId="10" fontId="7" fillId="2" borderId="7" xfId="1" applyNumberFormat="1" applyFont="1" applyFill="1" applyBorder="1" applyAlignment="1">
      <alignment vertical="center"/>
    </xf>
    <xf numFmtId="10" fontId="7" fillId="2" borderId="37" xfId="1" applyNumberFormat="1" applyFont="1" applyFill="1" applyBorder="1" applyAlignment="1">
      <alignment vertical="center"/>
    </xf>
    <xf numFmtId="44" fontId="2" fillId="2" borderId="33" xfId="0" applyNumberFormat="1" applyFont="1" applyFill="1" applyBorder="1" applyAlignment="1">
      <alignment horizontal="left" vertical="center" indent="2"/>
    </xf>
    <xf numFmtId="44" fontId="2" fillId="2" borderId="30" xfId="0" applyNumberFormat="1" applyFont="1" applyFill="1" applyBorder="1" applyAlignment="1">
      <alignment vertical="center"/>
    </xf>
    <xf numFmtId="44" fontId="2" fillId="2" borderId="22" xfId="0" applyNumberFormat="1" applyFont="1" applyFill="1" applyBorder="1" applyAlignment="1">
      <alignment vertical="center"/>
    </xf>
    <xf numFmtId="44" fontId="2" fillId="2" borderId="38" xfId="0" applyNumberFormat="1" applyFont="1" applyFill="1" applyBorder="1" applyAlignment="1">
      <alignment vertical="center"/>
    </xf>
    <xf numFmtId="44" fontId="2" fillId="2" borderId="8" xfId="0" applyNumberFormat="1" applyFont="1" applyFill="1" applyBorder="1" applyAlignment="1">
      <alignment horizontal="left" vertical="center" indent="4"/>
    </xf>
    <xf numFmtId="44" fontId="2" fillId="2" borderId="31" xfId="2" applyFont="1" applyFill="1" applyBorder="1" applyAlignment="1">
      <alignment horizontal="left" vertical="center" indent="2"/>
    </xf>
    <xf numFmtId="44" fontId="1" fillId="2" borderId="28" xfId="2" applyFont="1" applyFill="1" applyBorder="1" applyAlignment="1">
      <alignment vertical="center" readingOrder="1"/>
    </xf>
    <xf numFmtId="44" fontId="7" fillId="2" borderId="32" xfId="2" applyFont="1" applyFill="1" applyBorder="1" applyAlignment="1">
      <alignment horizontal="left" vertical="center" indent="2"/>
    </xf>
    <xf numFmtId="44" fontId="19" fillId="2" borderId="29" xfId="2" applyFont="1" applyFill="1" applyBorder="1" applyAlignment="1">
      <alignment vertical="center" readingOrder="1"/>
    </xf>
    <xf numFmtId="44" fontId="19" fillId="2" borderId="7" xfId="2" applyFont="1" applyFill="1" applyBorder="1" applyAlignment="1">
      <alignment vertical="center" readingOrder="1"/>
    </xf>
    <xf numFmtId="44" fontId="19" fillId="2" borderId="37" xfId="2" applyFont="1" applyFill="1" applyBorder="1" applyAlignment="1">
      <alignment vertical="center" readingOrder="1"/>
    </xf>
    <xf numFmtId="44" fontId="7" fillId="2" borderId="33" xfId="2" applyFont="1" applyFill="1" applyBorder="1" applyAlignment="1">
      <alignment horizontal="left" vertical="center" indent="2"/>
    </xf>
    <xf numFmtId="44" fontId="19" fillId="2" borderId="30" xfId="2" applyFont="1" applyFill="1" applyBorder="1" applyAlignment="1">
      <alignment vertical="center" readingOrder="1"/>
    </xf>
    <xf numFmtId="44" fontId="19" fillId="2" borderId="22" xfId="2" applyFont="1" applyFill="1" applyBorder="1" applyAlignment="1">
      <alignment vertical="center" readingOrder="1"/>
    </xf>
    <xf numFmtId="44" fontId="19" fillId="2" borderId="38" xfId="2" applyFont="1" applyFill="1" applyBorder="1" applyAlignment="1">
      <alignment vertical="center" readingOrder="1"/>
    </xf>
    <xf numFmtId="43" fontId="12" fillId="2" borderId="33" xfId="0" applyNumberFormat="1" applyFont="1" applyFill="1" applyBorder="1" applyAlignment="1">
      <alignment vertical="center" readingOrder="1"/>
    </xf>
    <xf numFmtId="43" fontId="12" fillId="2" borderId="8" xfId="0" applyNumberFormat="1" applyFont="1" applyFill="1" applyBorder="1" applyAlignment="1">
      <alignment vertical="center" readingOrder="1"/>
    </xf>
    <xf numFmtId="43" fontId="12" fillId="2" borderId="31" xfId="0" applyNumberFormat="1" applyFont="1" applyFill="1" applyBorder="1" applyAlignment="1">
      <alignment vertical="center" readingOrder="1"/>
    </xf>
    <xf numFmtId="43" fontId="12" fillId="2" borderId="32" xfId="0" applyNumberFormat="1" applyFont="1" applyFill="1" applyBorder="1" applyAlignment="1">
      <alignment vertical="center" readingOrder="1"/>
    </xf>
    <xf numFmtId="17" fontId="0" fillId="0" borderId="29" xfId="0" applyNumberFormat="1" applyBorder="1" applyAlignment="1">
      <alignment horizontal="center" vertical="center"/>
    </xf>
    <xf numFmtId="17" fontId="0" fillId="0" borderId="7" xfId="0" applyNumberFormat="1" applyBorder="1" applyAlignment="1">
      <alignment horizontal="center" vertical="center"/>
    </xf>
    <xf numFmtId="17" fontId="0" fillId="0" borderId="37" xfId="0" applyNumberFormat="1" applyBorder="1" applyAlignment="1">
      <alignment horizontal="center" vertical="center"/>
    </xf>
    <xf numFmtId="17" fontId="19" fillId="0" borderId="28" xfId="0" applyNumberFormat="1" applyFont="1" applyBorder="1" applyAlignment="1">
      <alignment horizontal="center" vertical="center" readingOrder="1"/>
    </xf>
    <xf numFmtId="17" fontId="19" fillId="0" borderId="17" xfId="0" applyNumberFormat="1" applyFont="1" applyBorder="1" applyAlignment="1">
      <alignment horizontal="center" vertical="center" readingOrder="1"/>
    </xf>
    <xf numFmtId="17" fontId="19" fillId="0" borderId="36" xfId="0" applyNumberFormat="1" applyFont="1" applyBorder="1" applyAlignment="1">
      <alignment horizontal="center" vertical="center" readingOrder="1"/>
    </xf>
    <xf numFmtId="15" fontId="0" fillId="2" borderId="31" xfId="0" applyNumberFormat="1" applyFill="1" applyBorder="1" applyAlignment="1">
      <alignment horizontal="left" vertical="center" indent="2"/>
    </xf>
    <xf numFmtId="15" fontId="2" fillId="2" borderId="32" xfId="0" applyNumberFormat="1" applyFont="1" applyFill="1" applyBorder="1" applyAlignment="1">
      <alignment horizontal="left" vertical="center" indent="2"/>
    </xf>
    <xf numFmtId="0" fontId="0" fillId="2" borderId="25" xfId="0" applyFill="1" applyBorder="1" applyAlignment="1">
      <alignment horizontal="left" vertical="center" indent="1"/>
    </xf>
    <xf numFmtId="44" fontId="0" fillId="2" borderId="9" xfId="0" applyNumberFormat="1" applyFill="1" applyBorder="1" applyAlignment="1">
      <alignment vertical="center"/>
    </xf>
    <xf numFmtId="44" fontId="0" fillId="2" borderId="10" xfId="0" applyNumberFormat="1" applyFill="1" applyBorder="1" applyAlignment="1">
      <alignment vertical="center"/>
    </xf>
    <xf numFmtId="44" fontId="0" fillId="2" borderId="11" xfId="0" applyNumberFormat="1" applyFill="1" applyBorder="1" applyAlignment="1">
      <alignment vertical="center"/>
    </xf>
    <xf numFmtId="44" fontId="2" fillId="2" borderId="54" xfId="0" applyNumberFormat="1" applyFont="1" applyFill="1" applyBorder="1" applyAlignment="1">
      <alignment vertical="center"/>
    </xf>
    <xf numFmtId="0" fontId="0" fillId="2" borderId="21" xfId="0" applyFill="1" applyBorder="1" applyAlignment="1">
      <alignment horizontal="left" vertical="center" indent="1"/>
    </xf>
    <xf numFmtId="44" fontId="0" fillId="2" borderId="12" xfId="0" applyNumberFormat="1" applyFill="1" applyBorder="1" applyAlignment="1">
      <alignment vertical="center"/>
    </xf>
    <xf numFmtId="44" fontId="0" fillId="2" borderId="13" xfId="0" applyNumberFormat="1" applyFill="1" applyBorder="1" applyAlignment="1">
      <alignment vertical="center"/>
    </xf>
    <xf numFmtId="44" fontId="2" fillId="2" borderId="50" xfId="0" applyNumberFormat="1" applyFont="1" applyFill="1" applyBorder="1" applyAlignment="1">
      <alignment vertical="center"/>
    </xf>
    <xf numFmtId="0" fontId="0" fillId="2" borderId="56" xfId="0" applyFill="1" applyBorder="1" applyAlignment="1">
      <alignment horizontal="left" vertical="center" indent="1"/>
    </xf>
    <xf numFmtId="44" fontId="0" fillId="2" borderId="14" xfId="0" applyNumberFormat="1" applyFill="1" applyBorder="1" applyAlignment="1">
      <alignment vertical="center"/>
    </xf>
    <xf numFmtId="44" fontId="0" fillId="2" borderId="16" xfId="0" applyNumberFormat="1" applyFill="1" applyBorder="1" applyAlignment="1">
      <alignment vertical="center"/>
    </xf>
    <xf numFmtId="44" fontId="2" fillId="2" borderId="55" xfId="0" applyNumberFormat="1" applyFont="1" applyFill="1" applyBorder="1" applyAlignment="1">
      <alignment vertical="center"/>
    </xf>
    <xf numFmtId="0" fontId="8" fillId="0" borderId="0" xfId="0" applyFont="1" applyAlignment="1">
      <alignment horizontal="left"/>
    </xf>
    <xf numFmtId="14" fontId="9" fillId="0" borderId="0" xfId="0" applyNumberFormat="1" applyFont="1"/>
    <xf numFmtId="14" fontId="10" fillId="0" borderId="0" xfId="0" applyNumberFormat="1" applyFont="1"/>
    <xf numFmtId="14" fontId="11" fillId="0" borderId="0" xfId="0" applyNumberFormat="1" applyFont="1"/>
    <xf numFmtId="14" fontId="11" fillId="0" borderId="7" xfId="0" applyNumberFormat="1" applyFont="1" applyBorder="1" applyAlignment="1">
      <alignment horizontal="right" vertical="center"/>
    </xf>
    <xf numFmtId="164" fontId="10" fillId="0" borderId="7" xfId="0" applyNumberFormat="1" applyFont="1" applyBorder="1" applyAlignment="1">
      <alignment horizontal="right" vertical="center"/>
    </xf>
    <xf numFmtId="14" fontId="0" fillId="0" borderId="0" xfId="0" applyNumberFormat="1"/>
    <xf numFmtId="0" fontId="15" fillId="0" borderId="0" xfId="0" applyFont="1"/>
    <xf numFmtId="0" fontId="3" fillId="0" borderId="0" xfId="0" applyFont="1"/>
    <xf numFmtId="0" fontId="14" fillId="0" borderId="0" xfId="0" applyFont="1"/>
    <xf numFmtId="0" fontId="16" fillId="0" borderId="0" xfId="0" applyFont="1"/>
    <xf numFmtId="14" fontId="11" fillId="0" borderId="7" xfId="0" applyNumberFormat="1" applyFont="1" applyBorder="1" applyAlignment="1">
      <alignment horizontal="center" vertical="center"/>
    </xf>
    <xf numFmtId="10" fontId="10" fillId="0" borderId="7" xfId="1" applyNumberFormat="1" applyFont="1" applyFill="1" applyBorder="1" applyAlignment="1">
      <alignment horizontal="center" vertical="center"/>
    </xf>
    <xf numFmtId="14" fontId="11" fillId="8" borderId="7" xfId="0" applyNumberFormat="1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top" wrapText="1"/>
    </xf>
    <xf numFmtId="0" fontId="11" fillId="8" borderId="7" xfId="0" applyFont="1" applyFill="1" applyBorder="1" applyAlignment="1">
      <alignment horizontal="center" vertical="center" wrapText="1"/>
    </xf>
    <xf numFmtId="14" fontId="11" fillId="4" borderId="7" xfId="0" applyNumberFormat="1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left" indent="1"/>
    </xf>
    <xf numFmtId="0" fontId="2" fillId="6" borderId="7" xfId="0" applyFont="1" applyFill="1" applyBorder="1"/>
    <xf numFmtId="17" fontId="12" fillId="6" borderId="7" xfId="0" applyNumberFormat="1" applyFont="1" applyFill="1" applyBorder="1" applyAlignment="1">
      <alignment horizontal="center" vertical="center" readingOrder="1"/>
    </xf>
    <xf numFmtId="10" fontId="2" fillId="5" borderId="7" xfId="1" applyNumberFormat="1" applyFont="1" applyFill="1" applyBorder="1" applyAlignment="1">
      <alignment horizontal="left" indent="2"/>
    </xf>
    <xf numFmtId="10" fontId="2" fillId="5" borderId="7" xfId="1" applyNumberFormat="1" applyFont="1" applyFill="1" applyBorder="1"/>
    <xf numFmtId="44" fontId="1" fillId="5" borderId="18" xfId="0" applyNumberFormat="1" applyFont="1" applyFill="1" applyBorder="1" applyAlignment="1">
      <alignment vertical="center" readingOrder="1"/>
    </xf>
    <xf numFmtId="44" fontId="19" fillId="0" borderId="10" xfId="0" applyNumberFormat="1" applyFont="1" applyBorder="1" applyAlignment="1">
      <alignment vertical="center" readingOrder="1"/>
    </xf>
    <xf numFmtId="44" fontId="19" fillId="0" borderId="9" xfId="0" applyNumberFormat="1" applyFont="1" applyBorder="1" applyAlignment="1">
      <alignment vertical="center" readingOrder="1"/>
    </xf>
    <xf numFmtId="44" fontId="0" fillId="9" borderId="14" xfId="0" applyNumberFormat="1" applyFill="1" applyBorder="1" applyAlignment="1">
      <alignment horizontal="center" vertical="center"/>
    </xf>
    <xf numFmtId="44" fontId="0" fillId="9" borderId="15" xfId="0" applyNumberFormat="1" applyFill="1" applyBorder="1" applyAlignment="1">
      <alignment horizontal="center" vertical="center"/>
    </xf>
    <xf numFmtId="44" fontId="2" fillId="2" borderId="51" xfId="0" applyNumberFormat="1" applyFont="1" applyFill="1" applyBorder="1" applyAlignment="1">
      <alignment horizontal="left" vertical="center" indent="1"/>
    </xf>
    <xf numFmtId="44" fontId="2" fillId="2" borderId="43" xfId="0" applyNumberFormat="1" applyFont="1" applyFill="1" applyBorder="1" applyAlignment="1">
      <alignment horizontal="left" vertical="center" indent="2"/>
    </xf>
    <xf numFmtId="44" fontId="0" fillId="9" borderId="39" xfId="0" applyNumberFormat="1" applyFill="1" applyBorder="1" applyAlignment="1">
      <alignment horizontal="center" vertical="center"/>
    </xf>
    <xf numFmtId="44" fontId="19" fillId="2" borderId="43" xfId="0" applyNumberFormat="1" applyFont="1" applyFill="1" applyBorder="1" applyAlignment="1">
      <alignment vertical="center" readingOrder="1"/>
    </xf>
    <xf numFmtId="44" fontId="19" fillId="2" borderId="44" xfId="0" applyNumberFormat="1" applyFont="1" applyFill="1" applyBorder="1" applyAlignment="1">
      <alignment vertical="center" readingOrder="1"/>
    </xf>
    <xf numFmtId="44" fontId="2" fillId="5" borderId="24" xfId="0" applyNumberFormat="1" applyFont="1" applyFill="1" applyBorder="1" applyAlignment="1">
      <alignment horizontal="left" vertical="center" indent="2"/>
    </xf>
    <xf numFmtId="44" fontId="12" fillId="5" borderId="47" xfId="0" applyNumberFormat="1" applyFont="1" applyFill="1" applyBorder="1" applyAlignment="1">
      <alignment vertical="center" readingOrder="1"/>
    </xf>
    <xf numFmtId="44" fontId="1" fillId="2" borderId="57" xfId="0" applyNumberFormat="1" applyFont="1" applyFill="1" applyBorder="1" applyAlignment="1">
      <alignment vertical="center" readingOrder="1"/>
    </xf>
    <xf numFmtId="44" fontId="1" fillId="5" borderId="19" xfId="0" applyNumberFormat="1" applyFont="1" applyFill="1" applyBorder="1" applyAlignment="1">
      <alignment vertical="center" readingOrder="1"/>
    </xf>
    <xf numFmtId="44" fontId="1" fillId="5" borderId="20" xfId="0" applyNumberFormat="1" applyFont="1" applyFill="1" applyBorder="1" applyAlignment="1">
      <alignment vertical="center" readingOrder="1"/>
    </xf>
    <xf numFmtId="0" fontId="2" fillId="6" borderId="8" xfId="0" applyFont="1" applyFill="1" applyBorder="1" applyAlignment="1">
      <alignment horizontal="center" vertical="center"/>
    </xf>
    <xf numFmtId="17" fontId="12" fillId="6" borderId="8" xfId="0" applyNumberFormat="1" applyFont="1" applyFill="1" applyBorder="1" applyAlignment="1">
      <alignment horizontal="left" vertical="center" indent="1" readingOrder="1"/>
    </xf>
    <xf numFmtId="43" fontId="12" fillId="2" borderId="51" xfId="0" applyNumberFormat="1" applyFont="1" applyFill="1" applyBorder="1" applyAlignment="1">
      <alignment horizontal="center" vertical="center" readingOrder="1"/>
    </xf>
    <xf numFmtId="43" fontId="12" fillId="2" borderId="52" xfId="0" applyNumberFormat="1" applyFont="1" applyFill="1" applyBorder="1" applyAlignment="1">
      <alignment horizontal="center" vertical="center" readingOrder="1"/>
    </xf>
    <xf numFmtId="43" fontId="12" fillId="2" borderId="34" xfId="0" applyNumberFormat="1" applyFont="1" applyFill="1" applyBorder="1" applyAlignment="1">
      <alignment horizontal="center" vertical="center" readingOrder="1"/>
    </xf>
    <xf numFmtId="0" fontId="2" fillId="2" borderId="51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43" fontId="20" fillId="3" borderId="24" xfId="0" applyNumberFormat="1" applyFont="1" applyFill="1" applyBorder="1" applyAlignment="1">
      <alignment horizontal="center" vertical="center" readingOrder="1"/>
    </xf>
    <xf numFmtId="43" fontId="20" fillId="3" borderId="46" xfId="0" applyNumberFormat="1" applyFont="1" applyFill="1" applyBorder="1" applyAlignment="1">
      <alignment horizontal="center" vertical="center" readingOrder="1"/>
    </xf>
    <xf numFmtId="43" fontId="20" fillId="3" borderId="47" xfId="0" applyNumberFormat="1" applyFont="1" applyFill="1" applyBorder="1" applyAlignment="1">
      <alignment horizontal="center" vertical="center" readingOrder="1"/>
    </xf>
    <xf numFmtId="0" fontId="3" fillId="7" borderId="4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44" fontId="0" fillId="2" borderId="56" xfId="0" applyNumberFormat="1" applyFill="1" applyBorder="1" applyAlignment="1">
      <alignment horizontal="left" vertical="center" indent="1"/>
    </xf>
    <xf numFmtId="44" fontId="2" fillId="5" borderId="69" xfId="0" applyNumberFormat="1" applyFont="1" applyFill="1" applyBorder="1" applyAlignment="1">
      <alignment horizontal="left" vertical="center" indent="2"/>
    </xf>
    <xf numFmtId="44" fontId="1" fillId="5" borderId="53" xfId="0" applyNumberFormat="1" applyFont="1" applyFill="1" applyBorder="1" applyAlignment="1">
      <alignment vertical="center" readingOrder="1"/>
    </xf>
    <xf numFmtId="44" fontId="1" fillId="5" borderId="23" xfId="0" applyNumberFormat="1" applyFont="1" applyFill="1" applyBorder="1" applyAlignment="1">
      <alignment vertical="center" readingOrder="1"/>
    </xf>
    <xf numFmtId="44" fontId="1" fillId="5" borderId="70" xfId="0" applyNumberFormat="1" applyFont="1" applyFill="1" applyBorder="1" applyAlignment="1">
      <alignment vertical="center" readingOrder="1"/>
    </xf>
    <xf numFmtId="44" fontId="12" fillId="5" borderId="71" xfId="0" applyNumberFormat="1" applyFont="1" applyFill="1" applyBorder="1" applyAlignment="1">
      <alignment vertical="center" readingOrder="1"/>
    </xf>
    <xf numFmtId="43" fontId="20" fillId="10" borderId="24" xfId="0" applyNumberFormat="1" applyFont="1" applyFill="1" applyBorder="1" applyAlignment="1">
      <alignment horizontal="center" vertical="center" readingOrder="1"/>
    </xf>
    <xf numFmtId="43" fontId="20" fillId="10" borderId="46" xfId="0" applyNumberFormat="1" applyFont="1" applyFill="1" applyBorder="1" applyAlignment="1">
      <alignment horizontal="center" vertical="center" readingOrder="1"/>
    </xf>
    <xf numFmtId="43" fontId="20" fillId="10" borderId="47" xfId="0" applyNumberFormat="1" applyFont="1" applyFill="1" applyBorder="1" applyAlignment="1">
      <alignment horizontal="center" vertical="center" readingOrder="1"/>
    </xf>
    <xf numFmtId="17" fontId="1" fillId="6" borderId="67" xfId="0" applyNumberFormat="1" applyFont="1" applyFill="1" applyBorder="1" applyAlignment="1">
      <alignment horizontal="center" vertical="center" readingOrder="1"/>
    </xf>
    <xf numFmtId="17" fontId="1" fillId="6" borderId="62" xfId="0" applyNumberFormat="1" applyFont="1" applyFill="1" applyBorder="1" applyAlignment="1">
      <alignment horizontal="center" vertical="center" readingOrder="1"/>
    </xf>
    <xf numFmtId="17" fontId="1" fillId="6" borderId="68" xfId="0" applyNumberFormat="1" applyFont="1" applyFill="1" applyBorder="1" applyAlignment="1">
      <alignment horizontal="center" vertical="center" readingOrder="1"/>
    </xf>
    <xf numFmtId="17" fontId="1" fillId="6" borderId="51" xfId="0" applyNumberFormat="1" applyFont="1" applyFill="1" applyBorder="1" applyAlignment="1">
      <alignment horizontal="left" vertical="center" indent="1" readingOrder="1"/>
    </xf>
    <xf numFmtId="17" fontId="1" fillId="6" borderId="18" xfId="0" applyNumberFormat="1" applyFont="1" applyFill="1" applyBorder="1" applyAlignment="1">
      <alignment horizontal="center" vertical="center" readingOrder="1"/>
    </xf>
    <xf numFmtId="17" fontId="1" fillId="6" borderId="19" xfId="0" applyNumberFormat="1" applyFont="1" applyFill="1" applyBorder="1" applyAlignment="1">
      <alignment horizontal="center" vertical="center" readingOrder="1"/>
    </xf>
    <xf numFmtId="17" fontId="1" fillId="6" borderId="20" xfId="0" applyNumberFormat="1" applyFont="1" applyFill="1" applyBorder="1" applyAlignment="1">
      <alignment horizontal="center" vertical="center" readingOrder="1"/>
    </xf>
    <xf numFmtId="44" fontId="0" fillId="2" borderId="43" xfId="0" applyNumberFormat="1" applyFont="1" applyFill="1" applyBorder="1" applyAlignment="1">
      <alignment horizontal="left" vertical="center" indent="1"/>
    </xf>
    <xf numFmtId="44" fontId="0" fillId="2" borderId="58" xfId="0" applyNumberFormat="1" applyFont="1" applyFill="1" applyBorder="1" applyAlignment="1">
      <alignment horizontal="left" vertical="center" indent="1"/>
    </xf>
    <xf numFmtId="44" fontId="19" fillId="0" borderId="11" xfId="0" applyNumberFormat="1" applyFont="1" applyBorder="1" applyAlignment="1">
      <alignment vertical="center" readingOrder="1"/>
    </xf>
    <xf numFmtId="44" fontId="19" fillId="2" borderId="72" xfId="0" applyNumberFormat="1" applyFont="1" applyFill="1" applyBorder="1" applyAlignment="1">
      <alignment vertical="center" readingOrder="1"/>
    </xf>
    <xf numFmtId="44" fontId="0" fillId="0" borderId="0" xfId="0" applyNumberFormat="1" applyFont="1" applyAlignment="1">
      <alignment vertical="center"/>
    </xf>
    <xf numFmtId="44" fontId="0" fillId="2" borderId="44" xfId="0" applyNumberFormat="1" applyFont="1" applyFill="1" applyBorder="1" applyAlignment="1">
      <alignment horizontal="left" vertical="center" indent="1"/>
    </xf>
    <xf numFmtId="44" fontId="0" fillId="2" borderId="66" xfId="0" applyNumberFormat="1" applyFont="1" applyFill="1" applyBorder="1" applyAlignment="1">
      <alignment horizontal="left" vertical="center" indent="1"/>
    </xf>
    <xf numFmtId="44" fontId="19" fillId="2" borderId="14" xfId="0" applyNumberFormat="1" applyFont="1" applyFill="1" applyBorder="1" applyAlignment="1">
      <alignment vertical="center" readingOrder="1"/>
    </xf>
    <xf numFmtId="44" fontId="19" fillId="2" borderId="15" xfId="0" applyNumberFormat="1" applyFont="1" applyFill="1" applyBorder="1" applyAlignment="1">
      <alignment vertical="center" readingOrder="1"/>
    </xf>
    <xf numFmtId="44" fontId="19" fillId="2" borderId="16" xfId="0" applyNumberFormat="1" applyFont="1" applyFill="1" applyBorder="1" applyAlignment="1">
      <alignment vertical="center" readingOrder="1"/>
    </xf>
    <xf numFmtId="44" fontId="19" fillId="2" borderId="73" xfId="0" applyNumberFormat="1" applyFont="1" applyFill="1" applyBorder="1" applyAlignment="1">
      <alignment vertical="center" readingOrder="1"/>
    </xf>
    <xf numFmtId="44" fontId="19" fillId="0" borderId="28" xfId="0" applyNumberFormat="1" applyFont="1" applyBorder="1" applyAlignment="1">
      <alignment vertical="center" readingOrder="1"/>
    </xf>
    <xf numFmtId="44" fontId="19" fillId="0" borderId="49" xfId="0" applyNumberFormat="1" applyFont="1" applyBorder="1" applyAlignment="1">
      <alignment vertical="center" readingOrder="1"/>
    </xf>
    <xf numFmtId="44" fontId="0" fillId="2" borderId="31" xfId="0" applyNumberFormat="1" applyFont="1" applyFill="1" applyBorder="1" applyAlignment="1">
      <alignment horizontal="left" vertical="center" indent="1"/>
    </xf>
    <xf numFmtId="44" fontId="19" fillId="2" borderId="32" xfId="0" applyNumberFormat="1" applyFont="1" applyFill="1" applyBorder="1" applyAlignment="1">
      <alignment vertical="center" readingOrder="1"/>
    </xf>
    <xf numFmtId="44" fontId="0" fillId="2" borderId="32" xfId="0" applyNumberFormat="1" applyFont="1" applyFill="1" applyBorder="1" applyAlignment="1">
      <alignment horizontal="left" vertical="center" indent="1"/>
    </xf>
    <xf numFmtId="44" fontId="19" fillId="0" borderId="29" xfId="0" applyNumberFormat="1" applyFont="1" applyBorder="1" applyAlignment="1">
      <alignment vertical="center" readingOrder="1"/>
    </xf>
    <xf numFmtId="44" fontId="19" fillId="0" borderId="64" xfId="0" applyNumberFormat="1" applyFont="1" applyBorder="1" applyAlignment="1">
      <alignment vertical="center" readingOrder="1"/>
    </xf>
    <xf numFmtId="44" fontId="0" fillId="2" borderId="33" xfId="0" applyNumberFormat="1" applyFont="1" applyFill="1" applyBorder="1" applyAlignment="1">
      <alignment horizontal="left" vertical="center" indent="1"/>
    </xf>
    <xf numFmtId="44" fontId="19" fillId="0" borderId="30" xfId="0" applyNumberFormat="1" applyFont="1" applyBorder="1" applyAlignment="1">
      <alignment vertical="center" readingOrder="1"/>
    </xf>
    <xf numFmtId="44" fontId="19" fillId="0" borderId="7" xfId="0" applyNumberFormat="1" applyFont="1" applyBorder="1" applyAlignment="1">
      <alignment vertical="center" readingOrder="1"/>
    </xf>
    <xf numFmtId="44" fontId="0" fillId="9" borderId="7" xfId="0" applyNumberFormat="1" applyFill="1" applyBorder="1" applyAlignment="1">
      <alignment horizontal="center" vertical="center"/>
    </xf>
    <xf numFmtId="44" fontId="0" fillId="9" borderId="13" xfId="0" applyNumberFormat="1" applyFill="1" applyBorder="1" applyAlignment="1">
      <alignment horizontal="center" vertical="center"/>
    </xf>
    <xf numFmtId="43" fontId="20" fillId="10" borderId="59" xfId="0" applyNumberFormat="1" applyFont="1" applyFill="1" applyBorder="1" applyAlignment="1">
      <alignment horizontal="center" vertical="center" readingOrder="1"/>
    </xf>
    <xf numFmtId="43" fontId="20" fillId="10" borderId="60" xfId="0" applyNumberFormat="1" applyFont="1" applyFill="1" applyBorder="1" applyAlignment="1">
      <alignment horizontal="center" vertical="center" readingOrder="1"/>
    </xf>
    <xf numFmtId="43" fontId="20" fillId="10" borderId="61" xfId="0" applyNumberFormat="1" applyFont="1" applyFill="1" applyBorder="1" applyAlignment="1">
      <alignment horizontal="center" vertical="center" readingOrder="1"/>
    </xf>
    <xf numFmtId="44" fontId="0" fillId="2" borderId="7" xfId="0" applyNumberFormat="1" applyFont="1" applyFill="1" applyBorder="1" applyAlignment="1">
      <alignment horizontal="center" vertical="center"/>
    </xf>
    <xf numFmtId="17" fontId="1" fillId="6" borderId="27" xfId="0" applyNumberFormat="1" applyFont="1" applyFill="1" applyBorder="1" applyAlignment="1">
      <alignment horizontal="center" vertical="center" readingOrder="1"/>
    </xf>
    <xf numFmtId="17" fontId="1" fillId="6" borderId="35" xfId="0" applyNumberFormat="1" applyFont="1" applyFill="1" applyBorder="1" applyAlignment="1">
      <alignment horizontal="center" vertical="center" readingOrder="1"/>
    </xf>
    <xf numFmtId="17" fontId="1" fillId="6" borderId="8" xfId="0" applyNumberFormat="1" applyFont="1" applyFill="1" applyBorder="1" applyAlignment="1">
      <alignment horizontal="left" vertical="center" indent="1" readingOrder="1"/>
    </xf>
    <xf numFmtId="43" fontId="18" fillId="0" borderId="17" xfId="0" applyNumberFormat="1" applyFont="1" applyBorder="1" applyAlignment="1">
      <alignment horizontal="left" vertical="center" readingOrder="1"/>
    </xf>
    <xf numFmtId="44" fontId="0" fillId="2" borderId="29" xfId="0" applyNumberFormat="1" applyFont="1" applyFill="1" applyBorder="1" applyAlignment="1">
      <alignment horizontal="center" vertical="center"/>
    </xf>
    <xf numFmtId="44" fontId="0" fillId="2" borderId="37" xfId="0" applyNumberFormat="1" applyFont="1" applyFill="1" applyBorder="1" applyAlignment="1">
      <alignment horizontal="center" vertical="center"/>
    </xf>
    <xf numFmtId="43" fontId="12" fillId="0" borderId="17" xfId="0" applyNumberFormat="1" applyFont="1" applyBorder="1" applyAlignment="1">
      <alignment vertical="center" readingOrder="1"/>
    </xf>
    <xf numFmtId="44" fontId="1" fillId="5" borderId="34" xfId="0" applyNumberFormat="1" applyFont="1" applyFill="1" applyBorder="1" applyAlignment="1">
      <alignment vertical="center" readingOrder="1"/>
    </xf>
    <xf numFmtId="44" fontId="0" fillId="2" borderId="40" xfId="0" applyNumberFormat="1" applyFont="1" applyFill="1" applyBorder="1" applyAlignment="1">
      <alignment horizontal="left" vertical="center" indent="1"/>
    </xf>
    <xf numFmtId="44" fontId="0" fillId="2" borderId="21" xfId="0" applyNumberFormat="1" applyFont="1" applyFill="1" applyBorder="1" applyAlignment="1">
      <alignment horizontal="left" vertical="center" indent="1"/>
    </xf>
    <xf numFmtId="44" fontId="19" fillId="2" borderId="50" xfId="0" applyNumberFormat="1" applyFont="1" applyFill="1" applyBorder="1" applyAlignment="1">
      <alignment vertical="center" readingOrder="1"/>
    </xf>
    <xf numFmtId="44" fontId="0" fillId="2" borderId="26" xfId="0" applyNumberFormat="1" applyFont="1" applyFill="1" applyBorder="1" applyAlignment="1">
      <alignment horizontal="left" vertical="center" indent="1"/>
    </xf>
    <xf numFmtId="44" fontId="19" fillId="2" borderId="11" xfId="0" applyNumberFormat="1" applyFont="1" applyFill="1" applyBorder="1" applyAlignment="1">
      <alignment vertical="center" readingOrder="1"/>
    </xf>
    <xf numFmtId="44" fontId="0" fillId="9" borderId="12" xfId="0" applyNumberFormat="1" applyFill="1" applyBorder="1" applyAlignment="1">
      <alignment horizontal="center" vertical="center"/>
    </xf>
    <xf numFmtId="44" fontId="19" fillId="0" borderId="12" xfId="0" applyNumberFormat="1" applyFont="1" applyBorder="1" applyAlignment="1">
      <alignment vertical="center" readingOrder="1"/>
    </xf>
    <xf numFmtId="44" fontId="19" fillId="0" borderId="13" xfId="0" applyNumberFormat="1" applyFont="1" applyBorder="1" applyAlignment="1">
      <alignment vertical="center" readingOrder="1"/>
    </xf>
    <xf numFmtId="44" fontId="0" fillId="9" borderId="16" xfId="0" applyNumberFormat="1" applyFill="1" applyBorder="1" applyAlignment="1">
      <alignment horizontal="center" vertical="center"/>
    </xf>
    <xf numFmtId="44" fontId="0" fillId="2" borderId="8" xfId="0" applyNumberFormat="1" applyFont="1" applyFill="1" applyBorder="1" applyAlignment="1">
      <alignment horizontal="left" vertical="center" indent="1"/>
    </xf>
    <xf numFmtId="44" fontId="19" fillId="2" borderId="18" xfId="0" applyNumberFormat="1" applyFont="1" applyFill="1" applyBorder="1" applyAlignment="1">
      <alignment vertical="center" readingOrder="1"/>
    </xf>
    <xf numFmtId="44" fontId="19" fillId="2" borderId="19" xfId="0" applyNumberFormat="1" applyFont="1" applyFill="1" applyBorder="1" applyAlignment="1">
      <alignment vertical="center" readingOrder="1"/>
    </xf>
    <xf numFmtId="44" fontId="19" fillId="2" borderId="20" xfId="0" applyNumberFormat="1" applyFont="1" applyFill="1" applyBorder="1" applyAlignment="1">
      <alignment vertical="center" readingOrder="1"/>
    </xf>
    <xf numFmtId="44" fontId="19" fillId="2" borderId="8" xfId="0" applyNumberFormat="1" applyFont="1" applyFill="1" applyBorder="1" applyAlignment="1">
      <alignment vertical="center" readingOrder="1"/>
    </xf>
    <xf numFmtId="44" fontId="19" fillId="2" borderId="10" xfId="0" applyNumberFormat="1" applyFont="1" applyFill="1" applyBorder="1" applyAlignment="1">
      <alignment vertical="center" readingOrder="1"/>
    </xf>
    <xf numFmtId="44" fontId="19" fillId="2" borderId="45" xfId="0" applyNumberFormat="1" applyFont="1" applyFill="1" applyBorder="1" applyAlignment="1">
      <alignment vertical="center" readingOrder="1"/>
    </xf>
    <xf numFmtId="44" fontId="19" fillId="2" borderId="41" xfId="0" applyNumberFormat="1" applyFont="1" applyFill="1" applyBorder="1" applyAlignment="1">
      <alignment vertical="center" readingOrder="1"/>
    </xf>
    <xf numFmtId="44" fontId="0" fillId="9" borderId="42" xfId="0" applyNumberFormat="1" applyFill="1" applyBorder="1" applyAlignment="1">
      <alignment horizontal="center" vertical="center"/>
    </xf>
    <xf numFmtId="44" fontId="0" fillId="2" borderId="10" xfId="0" applyNumberFormat="1" applyFill="1" applyBorder="1" applyAlignment="1">
      <alignment horizontal="center" vertical="center"/>
    </xf>
    <xf numFmtId="43" fontId="18" fillId="0" borderId="17" xfId="0" applyNumberFormat="1" applyFont="1" applyBorder="1" applyAlignment="1">
      <alignment vertical="center" readingOrder="1"/>
    </xf>
    <xf numFmtId="44" fontId="0" fillId="2" borderId="45" xfId="0" applyNumberFormat="1" applyFill="1" applyBorder="1" applyAlignment="1">
      <alignment horizontal="center" vertical="center"/>
    </xf>
    <xf numFmtId="44" fontId="19" fillId="2" borderId="33" xfId="0" applyNumberFormat="1" applyFont="1" applyFill="1" applyBorder="1" applyAlignment="1">
      <alignment vertical="center" readingOrder="1"/>
    </xf>
    <xf numFmtId="43" fontId="18" fillId="0" borderId="0" xfId="0" applyNumberFormat="1" applyFont="1" applyBorder="1" applyAlignment="1">
      <alignment horizontal="left" vertical="center" readingOrder="1"/>
    </xf>
    <xf numFmtId="43" fontId="18" fillId="0" borderId="0" xfId="0" applyNumberFormat="1" applyFont="1" applyBorder="1" applyAlignment="1">
      <alignment vertical="center" readingOrder="1"/>
    </xf>
    <xf numFmtId="43" fontId="12" fillId="0" borderId="0" xfId="0" applyNumberFormat="1" applyFont="1" applyBorder="1" applyAlignment="1">
      <alignment vertical="center" readingOrder="1"/>
    </xf>
    <xf numFmtId="43" fontId="0" fillId="0" borderId="0" xfId="0" applyNumberFormat="1" applyBorder="1" applyAlignment="1">
      <alignment vertical="center"/>
    </xf>
    <xf numFmtId="44" fontId="2" fillId="5" borderId="8" xfId="0" applyNumberFormat="1" applyFont="1" applyFill="1" applyBorder="1" applyAlignment="1">
      <alignment horizontal="left" vertical="center" indent="2"/>
    </xf>
    <xf numFmtId="44" fontId="19" fillId="2" borderId="9" xfId="0" applyNumberFormat="1" applyFont="1" applyFill="1" applyBorder="1" applyAlignment="1">
      <alignment vertical="center" readingOrder="1"/>
    </xf>
    <xf numFmtId="44" fontId="0" fillId="2" borderId="14" xfId="0" applyNumberFormat="1" applyFill="1" applyBorder="1" applyAlignment="1">
      <alignment horizontal="center" vertical="center"/>
    </xf>
    <xf numFmtId="44" fontId="0" fillId="2" borderId="15" xfId="0" applyNumberFormat="1" applyFill="1" applyBorder="1" applyAlignment="1">
      <alignment horizontal="center" vertical="center"/>
    </xf>
    <xf numFmtId="44" fontId="0" fillId="2" borderId="16" xfId="0" applyNumberFormat="1" applyFill="1" applyBorder="1" applyAlignment="1">
      <alignment horizontal="center" vertical="center"/>
    </xf>
    <xf numFmtId="44" fontId="0" fillId="2" borderId="41" xfId="0" applyNumberFormat="1" applyFill="1" applyBorder="1" applyAlignment="1">
      <alignment horizontal="center" vertical="center"/>
    </xf>
    <xf numFmtId="44" fontId="19" fillId="2" borderId="55" xfId="0" applyNumberFormat="1" applyFont="1" applyFill="1" applyBorder="1" applyAlignment="1">
      <alignment vertical="center" readingOrder="1"/>
    </xf>
    <xf numFmtId="44" fontId="0" fillId="2" borderId="42" xfId="0" applyNumberFormat="1" applyFill="1" applyBorder="1" applyAlignment="1">
      <alignment horizontal="center" vertical="center"/>
    </xf>
    <xf numFmtId="44" fontId="0" fillId="2" borderId="39" xfId="0" applyNumberFormat="1" applyFill="1" applyBorder="1" applyAlignment="1">
      <alignment horizontal="center" vertical="center"/>
    </xf>
    <xf numFmtId="44" fontId="0" fillId="2" borderId="28" xfId="0" applyNumberFormat="1" applyFont="1" applyFill="1" applyBorder="1" applyAlignment="1">
      <alignment horizontal="center" vertical="center"/>
    </xf>
    <xf numFmtId="44" fontId="0" fillId="2" borderId="17" xfId="0" applyNumberFormat="1" applyFont="1" applyFill="1" applyBorder="1" applyAlignment="1">
      <alignment horizontal="center" vertical="center"/>
    </xf>
    <xf numFmtId="44" fontId="0" fillId="2" borderId="36" xfId="0" applyNumberFormat="1" applyFont="1" applyFill="1" applyBorder="1" applyAlignment="1">
      <alignment horizontal="center" vertical="center"/>
    </xf>
    <xf numFmtId="44" fontId="0" fillId="2" borderId="63" xfId="0" applyNumberFormat="1" applyFill="1" applyBorder="1" applyAlignment="1">
      <alignment horizontal="center" vertical="center"/>
    </xf>
    <xf numFmtId="44" fontId="0" fillId="2" borderId="22" xfId="0" applyNumberFormat="1" applyFill="1" applyBorder="1" applyAlignment="1">
      <alignment horizontal="center" vertical="center"/>
    </xf>
    <xf numFmtId="44" fontId="0" fillId="2" borderId="74" xfId="0" applyNumberFormat="1" applyFill="1" applyBorder="1" applyAlignment="1">
      <alignment horizontal="center" vertical="center"/>
    </xf>
    <xf numFmtId="44" fontId="5" fillId="0" borderId="0" xfId="0" applyNumberFormat="1" applyFont="1" applyBorder="1" applyAlignment="1">
      <alignment horizontal="center" vertical="center"/>
    </xf>
    <xf numFmtId="44" fontId="1" fillId="6" borderId="51" xfId="0" applyNumberFormat="1" applyFont="1" applyFill="1" applyBorder="1" applyAlignment="1">
      <alignment horizontal="center" vertical="center" readingOrder="1"/>
    </xf>
    <xf numFmtId="44" fontId="18" fillId="0" borderId="0" xfId="0" applyNumberFormat="1" applyFont="1" applyAlignment="1">
      <alignment horizontal="left" vertical="center" readingOrder="1"/>
    </xf>
    <xf numFmtId="44" fontId="1" fillId="6" borderId="8" xfId="0" applyNumberFormat="1" applyFont="1" applyFill="1" applyBorder="1" applyAlignment="1">
      <alignment horizontal="center" vertical="center" readingOrder="1"/>
    </xf>
    <xf numFmtId="44" fontId="19" fillId="2" borderId="58" xfId="0" applyNumberFormat="1" applyFont="1" applyFill="1" applyBorder="1" applyAlignment="1">
      <alignment horizontal="left" vertical="center" indent="1" readingOrder="1"/>
    </xf>
    <xf numFmtId="44" fontId="19" fillId="2" borderId="64" xfId="0" applyNumberFormat="1" applyFont="1" applyFill="1" applyBorder="1" applyAlignment="1">
      <alignment horizontal="left" vertical="center" indent="1" readingOrder="1"/>
    </xf>
    <xf numFmtId="44" fontId="19" fillId="2" borderId="66" xfId="0" applyNumberFormat="1" applyFont="1" applyFill="1" applyBorder="1" applyAlignment="1">
      <alignment horizontal="left" vertical="center" indent="1" readingOrder="1"/>
    </xf>
    <xf numFmtId="44" fontId="19" fillId="2" borderId="32" xfId="0" applyNumberFormat="1" applyFont="1" applyFill="1" applyBorder="1" applyAlignment="1">
      <alignment horizontal="left" vertical="center" indent="1" readingOrder="1"/>
    </xf>
    <xf numFmtId="44" fontId="19" fillId="2" borderId="33" xfId="0" applyNumberFormat="1" applyFont="1" applyFill="1" applyBorder="1" applyAlignment="1">
      <alignment horizontal="left" vertical="center" indent="1" readingOrder="1"/>
    </xf>
    <xf numFmtId="44" fontId="19" fillId="2" borderId="43" xfId="0" applyNumberFormat="1" applyFont="1" applyFill="1" applyBorder="1" applyAlignment="1">
      <alignment horizontal="left" vertical="center" indent="1" readingOrder="1"/>
    </xf>
    <xf numFmtId="44" fontId="19" fillId="2" borderId="44" xfId="0" applyNumberFormat="1" applyFont="1" applyFill="1" applyBorder="1" applyAlignment="1">
      <alignment horizontal="left" vertical="center" indent="1" readingOrder="1"/>
    </xf>
    <xf numFmtId="44" fontId="18" fillId="0" borderId="17" xfId="0" applyNumberFormat="1" applyFont="1" applyBorder="1" applyAlignment="1">
      <alignment horizontal="left" vertical="center" readingOrder="1"/>
    </xf>
    <xf numFmtId="44" fontId="19" fillId="2" borderId="65" xfId="0" applyNumberFormat="1" applyFont="1" applyFill="1" applyBorder="1" applyAlignment="1">
      <alignment horizontal="left" vertical="center" indent="1" readingOrder="1"/>
    </xf>
    <xf numFmtId="44" fontId="19" fillId="2" borderId="31" xfId="0" applyNumberFormat="1" applyFont="1" applyFill="1" applyBorder="1" applyAlignment="1">
      <alignment horizontal="left" vertical="center" indent="1" readingOrder="1"/>
    </xf>
    <xf numFmtId="44" fontId="18" fillId="0" borderId="0" xfId="0" applyNumberFormat="1" applyFont="1" applyBorder="1" applyAlignment="1">
      <alignment horizontal="left" vertical="center" readingOrder="1"/>
    </xf>
    <xf numFmtId="44" fontId="1" fillId="0" borderId="0" xfId="0" applyNumberFormat="1" applyFont="1" applyAlignment="1">
      <alignment horizontal="left" vertical="center" readingOrder="1"/>
    </xf>
    <xf numFmtId="44" fontId="0" fillId="2" borderId="25" xfId="0" applyNumberFormat="1" applyFill="1" applyBorder="1" applyAlignment="1">
      <alignment horizontal="left" vertical="center" indent="1"/>
    </xf>
    <xf numFmtId="44" fontId="0" fillId="2" borderId="21" xfId="0" applyNumberFormat="1" applyFill="1" applyBorder="1" applyAlignment="1">
      <alignment horizontal="left" vertical="center" indent="1"/>
    </xf>
    <xf numFmtId="44" fontId="0" fillId="0" borderId="0" xfId="0" applyNumberFormat="1" applyAlignment="1">
      <alignment horizontal="left" vertical="center"/>
    </xf>
    <xf numFmtId="44" fontId="0" fillId="2" borderId="56" xfId="0" applyNumberFormat="1" applyFont="1" applyFill="1" applyBorder="1" applyAlignment="1">
      <alignment horizontal="left" vertical="center" indent="1"/>
    </xf>
    <xf numFmtId="44" fontId="1" fillId="5" borderId="10" xfId="0" applyNumberFormat="1" applyFont="1" applyFill="1" applyBorder="1" applyAlignment="1">
      <alignment vertical="center" readingOrder="1"/>
    </xf>
    <xf numFmtId="44" fontId="1" fillId="5" borderId="11" xfId="0" applyNumberFormat="1" applyFont="1" applyFill="1" applyBorder="1" applyAlignment="1">
      <alignment vertical="center" readingOrder="1"/>
    </xf>
    <xf numFmtId="44" fontId="1" fillId="5" borderId="15" xfId="0" applyNumberFormat="1" applyFont="1" applyFill="1" applyBorder="1" applyAlignment="1">
      <alignment vertical="center" readingOrder="1"/>
    </xf>
    <xf numFmtId="44" fontId="1" fillId="5" borderId="16" xfId="0" applyNumberFormat="1" applyFont="1" applyFill="1" applyBorder="1" applyAlignment="1">
      <alignment vertical="center" readingOrder="1"/>
    </xf>
    <xf numFmtId="44" fontId="2" fillId="5" borderId="40" xfId="0" applyNumberFormat="1" applyFont="1" applyFill="1" applyBorder="1" applyAlignment="1">
      <alignment horizontal="left" vertical="center" indent="2"/>
    </xf>
    <xf numFmtId="44" fontId="2" fillId="5" borderId="26" xfId="0" applyNumberFormat="1" applyFont="1" applyFill="1" applyBorder="1" applyAlignment="1">
      <alignment horizontal="left" vertical="center" indent="2"/>
    </xf>
    <xf numFmtId="44" fontId="1" fillId="5" borderId="43" xfId="0" applyNumberFormat="1" applyFont="1" applyFill="1" applyBorder="1" applyAlignment="1">
      <alignment vertical="center" readingOrder="1"/>
    </xf>
    <xf numFmtId="44" fontId="1" fillId="5" borderId="44" xfId="0" applyNumberFormat="1" applyFont="1" applyFill="1" applyBorder="1" applyAlignment="1">
      <alignment vertical="center" readingOrder="1"/>
    </xf>
    <xf numFmtId="44" fontId="1" fillId="5" borderId="72" xfId="0" applyNumberFormat="1" applyFont="1" applyFill="1" applyBorder="1" applyAlignment="1">
      <alignment vertical="center" readingOrder="1"/>
    </xf>
    <xf numFmtId="44" fontId="1" fillId="5" borderId="73" xfId="0" applyNumberFormat="1" applyFont="1" applyFill="1" applyBorder="1" applyAlignment="1">
      <alignment vertical="center" readingOrder="1"/>
    </xf>
    <xf numFmtId="44" fontId="1" fillId="5" borderId="9" xfId="0" applyNumberFormat="1" applyFont="1" applyFill="1" applyBorder="1" applyAlignment="1">
      <alignment vertical="center" readingOrder="1"/>
    </xf>
    <xf numFmtId="44" fontId="1" fillId="5" borderId="14" xfId="0" applyNumberFormat="1" applyFont="1" applyFill="1" applyBorder="1" applyAlignment="1">
      <alignment vertical="center" readingOrder="1"/>
    </xf>
    <xf numFmtId="44" fontId="2" fillId="5" borderId="8" xfId="2" applyFont="1" applyFill="1" applyBorder="1" applyAlignment="1">
      <alignment horizontal="left" vertical="center" indent="3"/>
    </xf>
    <xf numFmtId="44" fontId="1" fillId="5" borderId="27" xfId="2" applyFont="1" applyFill="1" applyBorder="1" applyAlignment="1">
      <alignment vertical="center" readingOrder="1"/>
    </xf>
    <xf numFmtId="44" fontId="1" fillId="5" borderId="19" xfId="2" applyFont="1" applyFill="1" applyBorder="1" applyAlignment="1">
      <alignment vertical="center" readingOrder="1"/>
    </xf>
    <xf numFmtId="44" fontId="1" fillId="5" borderId="35" xfId="2" applyFont="1" applyFill="1" applyBorder="1" applyAlignment="1">
      <alignment vertical="center" readingOrder="1"/>
    </xf>
    <xf numFmtId="43" fontId="12" fillId="5" borderId="8" xfId="0" applyNumberFormat="1" applyFont="1" applyFill="1" applyBorder="1" applyAlignment="1">
      <alignment vertical="center" readingOrder="1"/>
    </xf>
    <xf numFmtId="0" fontId="2" fillId="5" borderId="24" xfId="0" applyFont="1" applyFill="1" applyBorder="1" applyAlignment="1">
      <alignment horizontal="left" vertical="center" indent="2"/>
    </xf>
    <xf numFmtId="44" fontId="2" fillId="5" borderId="18" xfId="0" applyNumberFormat="1" applyFont="1" applyFill="1" applyBorder="1" applyAlignment="1">
      <alignment vertical="center"/>
    </xf>
    <xf numFmtId="44" fontId="2" fillId="5" borderId="19" xfId="0" applyNumberFormat="1" applyFont="1" applyFill="1" applyBorder="1" applyAlignment="1">
      <alignment vertical="center"/>
    </xf>
    <xf numFmtId="44" fontId="2" fillId="5" borderId="20" xfId="0" applyNumberFormat="1" applyFont="1" applyFill="1" applyBorder="1" applyAlignment="1">
      <alignment vertical="center"/>
    </xf>
    <xf numFmtId="44" fontId="2" fillId="5" borderId="47" xfId="0" applyNumberFormat="1" applyFont="1" applyFill="1" applyBorder="1" applyAlignment="1">
      <alignment vertical="center"/>
    </xf>
    <xf numFmtId="44" fontId="0" fillId="2" borderId="43" xfId="0" applyNumberFormat="1" applyFill="1" applyBorder="1" applyAlignment="1">
      <alignment horizontal="left" vertical="center" indent="2"/>
    </xf>
    <xf numFmtId="44" fontId="0" fillId="2" borderId="32" xfId="0" applyNumberFormat="1" applyFill="1" applyBorder="1" applyAlignment="1">
      <alignment horizontal="left" vertical="center" indent="3"/>
    </xf>
    <xf numFmtId="44" fontId="2" fillId="2" borderId="44" xfId="0" applyNumberFormat="1" applyFont="1" applyFill="1" applyBorder="1" applyAlignment="1">
      <alignment horizontal="left" vertical="center" indent="2"/>
    </xf>
    <xf numFmtId="44" fontId="2" fillId="2" borderId="32" xfId="0" applyNumberFormat="1" applyFont="1" applyFill="1" applyBorder="1" applyAlignment="1">
      <alignment horizontal="left" vertical="center" indent="2"/>
    </xf>
    <xf numFmtId="44" fontId="0" fillId="2" borderId="32" xfId="0" applyNumberFormat="1" applyFill="1" applyBorder="1" applyAlignment="1">
      <alignment horizontal="left" vertical="center" indent="1"/>
    </xf>
    <xf numFmtId="44" fontId="2" fillId="2" borderId="43" xfId="2" applyNumberFormat="1" applyFont="1" applyFill="1" applyBorder="1" applyAlignment="1">
      <alignment horizontal="left" vertical="center" indent="2"/>
    </xf>
    <xf numFmtId="44" fontId="7" fillId="2" borderId="32" xfId="2" applyNumberFormat="1" applyFont="1" applyFill="1" applyBorder="1" applyAlignment="1">
      <alignment horizontal="left" vertical="center" indent="2"/>
    </xf>
    <xf numFmtId="44" fontId="7" fillId="2" borderId="44" xfId="2" applyNumberFormat="1" applyFont="1" applyFill="1" applyBorder="1" applyAlignment="1">
      <alignment horizontal="left" vertical="center" indent="2"/>
    </xf>
    <xf numFmtId="44" fontId="2" fillId="5" borderId="8" xfId="2" applyNumberFormat="1" applyFont="1" applyFill="1" applyBorder="1" applyAlignment="1">
      <alignment horizontal="left" vertical="center" indent="3"/>
    </xf>
    <xf numFmtId="44" fontId="22" fillId="2" borderId="51" xfId="0" applyNumberFormat="1" applyFont="1" applyFill="1" applyBorder="1" applyAlignment="1">
      <alignment horizontal="left" vertical="center" indent="1"/>
    </xf>
    <xf numFmtId="44" fontId="23" fillId="2" borderId="67" xfId="0" applyNumberFormat="1" applyFont="1" applyFill="1" applyBorder="1" applyAlignment="1">
      <alignment vertical="center" readingOrder="1"/>
    </xf>
    <xf numFmtId="44" fontId="23" fillId="2" borderId="62" xfId="0" applyNumberFormat="1" applyFont="1" applyFill="1" applyBorder="1" applyAlignment="1">
      <alignment vertical="center" readingOrder="1"/>
    </xf>
    <xf numFmtId="44" fontId="23" fillId="2" borderId="68" xfId="0" applyNumberFormat="1" applyFont="1" applyFill="1" applyBorder="1" applyAlignment="1">
      <alignment vertical="center" readingOrder="1"/>
    </xf>
    <xf numFmtId="44" fontId="23" fillId="2" borderId="51" xfId="0" applyNumberFormat="1" applyFont="1" applyFill="1" applyBorder="1" applyAlignment="1">
      <alignment vertical="center" readingOrder="1"/>
    </xf>
    <xf numFmtId="44" fontId="24" fillId="0" borderId="43" xfId="0" applyNumberFormat="1" applyFont="1" applyFill="1" applyBorder="1" applyAlignment="1">
      <alignment horizontal="left" vertical="center" indent="1"/>
    </xf>
    <xf numFmtId="44" fontId="25" fillId="0" borderId="9" xfId="0" applyNumberFormat="1" applyFont="1" applyFill="1" applyBorder="1" applyAlignment="1">
      <alignment vertical="center" readingOrder="1"/>
    </xf>
    <xf numFmtId="44" fontId="25" fillId="0" borderId="10" xfId="0" applyNumberFormat="1" applyFont="1" applyFill="1" applyBorder="1" applyAlignment="1">
      <alignment vertical="center" readingOrder="1"/>
    </xf>
    <xf numFmtId="44" fontId="25" fillId="0" borderId="11" xfId="0" applyNumberFormat="1" applyFont="1" applyFill="1" applyBorder="1" applyAlignment="1">
      <alignment vertical="center" readingOrder="1"/>
    </xf>
    <xf numFmtId="44" fontId="25" fillId="2" borderId="72" xfId="0" applyNumberFormat="1" applyFont="1" applyFill="1" applyBorder="1" applyAlignment="1">
      <alignment vertical="center" readingOrder="1"/>
    </xf>
    <xf numFmtId="44" fontId="25" fillId="0" borderId="32" xfId="0" applyNumberFormat="1" applyFont="1" applyFill="1" applyBorder="1" applyAlignment="1">
      <alignment horizontal="left" vertical="center" indent="1" readingOrder="1"/>
    </xf>
    <xf numFmtId="44" fontId="24" fillId="0" borderId="12" xfId="0" applyNumberFormat="1" applyFont="1" applyFill="1" applyBorder="1" applyAlignment="1">
      <alignment horizontal="center" vertical="center"/>
    </xf>
    <xf numFmtId="44" fontId="24" fillId="0" borderId="7" xfId="0" applyNumberFormat="1" applyFont="1" applyFill="1" applyBorder="1" applyAlignment="1">
      <alignment horizontal="center" vertical="center"/>
    </xf>
    <xf numFmtId="44" fontId="24" fillId="0" borderId="13" xfId="0" applyNumberFormat="1" applyFont="1" applyFill="1" applyBorder="1" applyAlignment="1">
      <alignment horizontal="center" vertical="center"/>
    </xf>
    <xf numFmtId="44" fontId="25" fillId="2" borderId="50" xfId="0" applyNumberFormat="1" applyFont="1" applyFill="1" applyBorder="1" applyAlignment="1">
      <alignment vertical="center" readingOrder="1"/>
    </xf>
    <xf numFmtId="44" fontId="25" fillId="0" borderId="33" xfId="0" applyNumberFormat="1" applyFont="1" applyFill="1" applyBorder="1" applyAlignment="1">
      <alignment horizontal="left" vertical="center" indent="1" readingOrder="1"/>
    </xf>
    <xf numFmtId="44" fontId="24" fillId="0" borderId="63" xfId="0" applyNumberFormat="1" applyFont="1" applyFill="1" applyBorder="1" applyAlignment="1">
      <alignment horizontal="center" vertical="center"/>
    </xf>
    <xf numFmtId="44" fontId="24" fillId="0" borderId="22" xfId="0" applyNumberFormat="1" applyFont="1" applyFill="1" applyBorder="1" applyAlignment="1">
      <alignment horizontal="center" vertical="center"/>
    </xf>
    <xf numFmtId="44" fontId="24" fillId="0" borderId="74" xfId="0" applyNumberFormat="1" applyFont="1" applyFill="1" applyBorder="1" applyAlignment="1">
      <alignment horizontal="center" vertical="center"/>
    </xf>
    <xf numFmtId="44" fontId="25" fillId="2" borderId="55" xfId="0" applyNumberFormat="1" applyFont="1" applyFill="1" applyBorder="1" applyAlignment="1">
      <alignment vertical="center" readingOrder="1"/>
    </xf>
  </cellXfs>
  <cellStyles count="3">
    <cellStyle name="Moneda" xfId="2" builtinId="4"/>
    <cellStyle name="Normal" xfId="0" builtinId="0"/>
    <cellStyle name="Porcentaje" xfId="1" builtinId="5"/>
  </cellStyles>
  <dxfs count="0"/>
  <tableStyles count="0" defaultTableStyle="TableStyleMedium2" defaultPivotStyle="PivotStyleMedium9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82EF9-5FCB-47D7-9983-9C1DFD3C7F4F}">
  <dimension ref="A1:B7"/>
  <sheetViews>
    <sheetView workbookViewId="0">
      <selection activeCell="B7" sqref="B7"/>
    </sheetView>
  </sheetViews>
  <sheetFormatPr baseColWidth="10" defaultRowHeight="15" x14ac:dyDescent="0.25"/>
  <cols>
    <col min="1" max="1" width="3.85546875" style="12" customWidth="1"/>
  </cols>
  <sheetData>
    <row r="1" spans="1:2" ht="28.5" x14ac:dyDescent="0.45">
      <c r="A1" s="100" t="s">
        <v>35</v>
      </c>
    </row>
    <row r="3" spans="1:2" x14ac:dyDescent="0.25">
      <c r="A3" s="12">
        <v>1</v>
      </c>
      <c r="B3" t="s">
        <v>77</v>
      </c>
    </row>
    <row r="4" spans="1:2" x14ac:dyDescent="0.25">
      <c r="A4" s="12">
        <v>2</v>
      </c>
      <c r="B4" t="s">
        <v>78</v>
      </c>
    </row>
    <row r="5" spans="1:2" x14ac:dyDescent="0.25">
      <c r="A5" s="12">
        <v>3</v>
      </c>
      <c r="B5" t="s">
        <v>79</v>
      </c>
    </row>
    <row r="6" spans="1:2" x14ac:dyDescent="0.25">
      <c r="A6" s="12">
        <v>4</v>
      </c>
      <c r="B6" t="s">
        <v>37</v>
      </c>
    </row>
    <row r="7" spans="1:2" x14ac:dyDescent="0.25">
      <c r="A7" s="12">
        <v>5</v>
      </c>
      <c r="B7" t="s">
        <v>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2"/>
  <sheetViews>
    <sheetView tabSelected="1" zoomScale="88" zoomScaleNormal="88" workbookViewId="0">
      <selection activeCell="A2" sqref="A2:O2"/>
    </sheetView>
  </sheetViews>
  <sheetFormatPr baseColWidth="10" defaultColWidth="9.140625" defaultRowHeight="15" x14ac:dyDescent="0.25"/>
  <cols>
    <col min="1" max="1" width="23.5703125" style="2" customWidth="1"/>
    <col min="2" max="2" width="13.28515625" style="13" customWidth="1"/>
    <col min="3" max="14" width="13.28515625" style="1" customWidth="1"/>
    <col min="15" max="15" width="13.28515625" style="2" customWidth="1"/>
    <col min="16" max="16384" width="9.140625" style="1"/>
  </cols>
  <sheetData>
    <row r="1" spans="1:15" ht="15.75" thickBot="1" x14ac:dyDescent="0.3"/>
    <row r="2" spans="1:15" s="6" customFormat="1" ht="33.75" x14ac:dyDescent="0.25">
      <c r="A2" s="149" t="s">
        <v>36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1"/>
    </row>
    <row r="3" spans="1:15" s="7" customFormat="1" ht="27" thickBot="1" x14ac:dyDescent="0.3">
      <c r="A3" s="152" t="s">
        <v>42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4"/>
    </row>
    <row r="4" spans="1:15" s="24" customFormat="1" ht="15" customHeight="1" thickBot="1" x14ac:dyDescent="0.3">
      <c r="A4" s="14"/>
      <c r="B4" s="247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ht="19.5" thickBot="1" x14ac:dyDescent="0.3">
      <c r="A5" s="161" t="s">
        <v>53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3"/>
    </row>
    <row r="6" spans="1:15" s="5" customFormat="1" ht="15.75" thickBot="1" x14ac:dyDescent="0.3">
      <c r="A6" s="167" t="s">
        <v>30</v>
      </c>
      <c r="B6" s="248" t="s">
        <v>46</v>
      </c>
      <c r="C6" s="164">
        <v>44927</v>
      </c>
      <c r="D6" s="165">
        <v>44958</v>
      </c>
      <c r="E6" s="165">
        <v>44986</v>
      </c>
      <c r="F6" s="165">
        <v>45017</v>
      </c>
      <c r="G6" s="165">
        <v>45047</v>
      </c>
      <c r="H6" s="165">
        <v>45078</v>
      </c>
      <c r="I6" s="165">
        <v>45108</v>
      </c>
      <c r="J6" s="165">
        <v>45139</v>
      </c>
      <c r="K6" s="165">
        <v>45170</v>
      </c>
      <c r="L6" s="165">
        <v>45200</v>
      </c>
      <c r="M6" s="165">
        <v>45231</v>
      </c>
      <c r="N6" s="166">
        <v>45261</v>
      </c>
      <c r="O6" s="41" t="s">
        <v>17</v>
      </c>
    </row>
    <row r="7" spans="1:15" s="175" customFormat="1" x14ac:dyDescent="0.25">
      <c r="A7" s="171" t="s">
        <v>43</v>
      </c>
      <c r="B7" s="172"/>
      <c r="C7" s="125">
        <v>100</v>
      </c>
      <c r="D7" s="124">
        <v>100</v>
      </c>
      <c r="E7" s="124">
        <v>100</v>
      </c>
      <c r="F7" s="124">
        <v>100</v>
      </c>
      <c r="G7" s="124">
        <v>100</v>
      </c>
      <c r="H7" s="124">
        <v>100</v>
      </c>
      <c r="I7" s="124">
        <v>100</v>
      </c>
      <c r="J7" s="124">
        <v>100</v>
      </c>
      <c r="K7" s="124">
        <v>100</v>
      </c>
      <c r="L7" s="124">
        <v>100</v>
      </c>
      <c r="M7" s="124">
        <v>100</v>
      </c>
      <c r="N7" s="173">
        <v>100</v>
      </c>
      <c r="O7" s="174">
        <f>SUM(C7:N7)</f>
        <v>1200</v>
      </c>
    </row>
    <row r="8" spans="1:15" s="175" customFormat="1" ht="15.75" thickBot="1" x14ac:dyDescent="0.3">
      <c r="A8" s="176" t="s">
        <v>44</v>
      </c>
      <c r="B8" s="177"/>
      <c r="C8" s="178">
        <f>C7/1.16</f>
        <v>86.206896551724142</v>
      </c>
      <c r="D8" s="179">
        <f t="shared" ref="D8:N8" si="0">D7/1.16</f>
        <v>86.206896551724142</v>
      </c>
      <c r="E8" s="179">
        <f t="shared" si="0"/>
        <v>86.206896551724142</v>
      </c>
      <c r="F8" s="179">
        <f t="shared" si="0"/>
        <v>86.206896551724142</v>
      </c>
      <c r="G8" s="179">
        <f t="shared" si="0"/>
        <v>86.206896551724142</v>
      </c>
      <c r="H8" s="179">
        <f t="shared" si="0"/>
        <v>86.206896551724142</v>
      </c>
      <c r="I8" s="179">
        <f t="shared" si="0"/>
        <v>86.206896551724142</v>
      </c>
      <c r="J8" s="179">
        <f t="shared" si="0"/>
        <v>86.206896551724142</v>
      </c>
      <c r="K8" s="179">
        <f t="shared" si="0"/>
        <v>86.206896551724142</v>
      </c>
      <c r="L8" s="179">
        <f t="shared" si="0"/>
        <v>86.206896551724142</v>
      </c>
      <c r="M8" s="179">
        <f t="shared" si="0"/>
        <v>86.206896551724142</v>
      </c>
      <c r="N8" s="180">
        <f t="shared" si="0"/>
        <v>86.206896551724142</v>
      </c>
      <c r="O8" s="181">
        <f>SUM(C8:N8)</f>
        <v>1034.48275862069</v>
      </c>
    </row>
    <row r="9" spans="1:15" s="13" customFormat="1" ht="15.75" thickBot="1" x14ac:dyDescent="0.3">
      <c r="A9" s="156" t="s">
        <v>45</v>
      </c>
      <c r="B9" s="156"/>
      <c r="C9" s="157">
        <f>C7-C8</f>
        <v>13.793103448275858</v>
      </c>
      <c r="D9" s="158">
        <f t="shared" ref="D9:N9" si="1">D7-D8</f>
        <v>13.793103448275858</v>
      </c>
      <c r="E9" s="158">
        <f t="shared" si="1"/>
        <v>13.793103448275858</v>
      </c>
      <c r="F9" s="158">
        <f t="shared" si="1"/>
        <v>13.793103448275858</v>
      </c>
      <c r="G9" s="158">
        <f t="shared" si="1"/>
        <v>13.793103448275858</v>
      </c>
      <c r="H9" s="158">
        <f t="shared" si="1"/>
        <v>13.793103448275858</v>
      </c>
      <c r="I9" s="158">
        <f t="shared" si="1"/>
        <v>13.793103448275858</v>
      </c>
      <c r="J9" s="158">
        <f t="shared" si="1"/>
        <v>13.793103448275858</v>
      </c>
      <c r="K9" s="158">
        <f t="shared" si="1"/>
        <v>13.793103448275858</v>
      </c>
      <c r="L9" s="158">
        <f t="shared" si="1"/>
        <v>13.793103448275858</v>
      </c>
      <c r="M9" s="158">
        <f t="shared" si="1"/>
        <v>13.793103448275858</v>
      </c>
      <c r="N9" s="159">
        <f t="shared" si="1"/>
        <v>13.793103448275858</v>
      </c>
      <c r="O9" s="160">
        <f>SUM(C9:N9)</f>
        <v>165.51724137931029</v>
      </c>
    </row>
    <row r="10" spans="1:15" s="4" customFormat="1" ht="15" customHeight="1" thickBot="1" x14ac:dyDescent="0.3">
      <c r="A10" s="25"/>
      <c r="B10" s="249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1"/>
    </row>
    <row r="11" spans="1:15" ht="19.5" thickBot="1" x14ac:dyDescent="0.3">
      <c r="A11" s="161" t="s">
        <v>54</v>
      </c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3"/>
    </row>
    <row r="12" spans="1:15" s="5" customFormat="1" ht="15.75" thickBot="1" x14ac:dyDescent="0.3">
      <c r="A12" s="167" t="s">
        <v>30</v>
      </c>
      <c r="B12" s="248" t="s">
        <v>46</v>
      </c>
      <c r="C12" s="164">
        <v>44927</v>
      </c>
      <c r="D12" s="165">
        <v>44958</v>
      </c>
      <c r="E12" s="165">
        <v>44986</v>
      </c>
      <c r="F12" s="165">
        <v>45017</v>
      </c>
      <c r="G12" s="165">
        <v>45047</v>
      </c>
      <c r="H12" s="165">
        <v>45078</v>
      </c>
      <c r="I12" s="165">
        <v>45108</v>
      </c>
      <c r="J12" s="165">
        <v>45139</v>
      </c>
      <c r="K12" s="165">
        <v>45170</v>
      </c>
      <c r="L12" s="165">
        <v>45200</v>
      </c>
      <c r="M12" s="165">
        <v>45231</v>
      </c>
      <c r="N12" s="166">
        <v>45261</v>
      </c>
      <c r="O12" s="41" t="s">
        <v>17</v>
      </c>
    </row>
    <row r="13" spans="1:15" s="175" customFormat="1" x14ac:dyDescent="0.25">
      <c r="A13" s="171" t="s">
        <v>47</v>
      </c>
      <c r="B13" s="172"/>
      <c r="C13" s="125">
        <v>100</v>
      </c>
      <c r="D13" s="124">
        <v>100</v>
      </c>
      <c r="E13" s="124">
        <v>100</v>
      </c>
      <c r="F13" s="124">
        <v>100</v>
      </c>
      <c r="G13" s="124">
        <v>100</v>
      </c>
      <c r="H13" s="124">
        <v>100</v>
      </c>
      <c r="I13" s="124">
        <v>100</v>
      </c>
      <c r="J13" s="124">
        <v>100</v>
      </c>
      <c r="K13" s="124">
        <v>100</v>
      </c>
      <c r="L13" s="124">
        <v>100</v>
      </c>
      <c r="M13" s="124">
        <v>100</v>
      </c>
      <c r="N13" s="173">
        <v>100</v>
      </c>
      <c r="O13" s="174">
        <f>SUM(C13:N13)</f>
        <v>1200</v>
      </c>
    </row>
    <row r="14" spans="1:15" s="175" customFormat="1" ht="15.75" thickBot="1" x14ac:dyDescent="0.3">
      <c r="A14" s="176" t="s">
        <v>48</v>
      </c>
      <c r="B14" s="177"/>
      <c r="C14" s="178">
        <f>C13/1.16</f>
        <v>86.206896551724142</v>
      </c>
      <c r="D14" s="179">
        <f t="shared" ref="D14" si="2">D13/1.16</f>
        <v>86.206896551724142</v>
      </c>
      <c r="E14" s="179">
        <f t="shared" ref="E14" si="3">E13/1.16</f>
        <v>86.206896551724142</v>
      </c>
      <c r="F14" s="179">
        <f t="shared" ref="F14" si="4">F13/1.16</f>
        <v>86.206896551724142</v>
      </c>
      <c r="G14" s="179">
        <f t="shared" ref="G14" si="5">G13/1.16</f>
        <v>86.206896551724142</v>
      </c>
      <c r="H14" s="179">
        <f t="shared" ref="H14" si="6">H13/1.16</f>
        <v>86.206896551724142</v>
      </c>
      <c r="I14" s="179">
        <f t="shared" ref="I14" si="7">I13/1.16</f>
        <v>86.206896551724142</v>
      </c>
      <c r="J14" s="179">
        <f t="shared" ref="J14" si="8">J13/1.16</f>
        <v>86.206896551724142</v>
      </c>
      <c r="K14" s="179">
        <f t="shared" ref="K14" si="9">K13/1.16</f>
        <v>86.206896551724142</v>
      </c>
      <c r="L14" s="179">
        <f t="shared" ref="L14" si="10">L13/1.16</f>
        <v>86.206896551724142</v>
      </c>
      <c r="M14" s="179">
        <f t="shared" ref="M14" si="11">M13/1.16</f>
        <v>86.206896551724142</v>
      </c>
      <c r="N14" s="180">
        <f t="shared" ref="N14" si="12">N13/1.16</f>
        <v>86.206896551724142</v>
      </c>
      <c r="O14" s="181">
        <f>SUM(C14:N14)</f>
        <v>1034.48275862069</v>
      </c>
    </row>
    <row r="15" spans="1:15" s="13" customFormat="1" ht="15.75" thickBot="1" x14ac:dyDescent="0.3">
      <c r="A15" s="156" t="s">
        <v>49</v>
      </c>
      <c r="B15" s="156"/>
      <c r="C15" s="157">
        <f>C13-C14</f>
        <v>13.793103448275858</v>
      </c>
      <c r="D15" s="158">
        <f t="shared" ref="D15" si="13">D13-D14</f>
        <v>13.793103448275858</v>
      </c>
      <c r="E15" s="158">
        <f t="shared" ref="E15" si="14">E13-E14</f>
        <v>13.793103448275858</v>
      </c>
      <c r="F15" s="158">
        <f t="shared" ref="F15" si="15">F13-F14</f>
        <v>13.793103448275858</v>
      </c>
      <c r="G15" s="158">
        <f t="shared" ref="G15" si="16">G13-G14</f>
        <v>13.793103448275858</v>
      </c>
      <c r="H15" s="158">
        <f t="shared" ref="H15" si="17">H13-H14</f>
        <v>13.793103448275858</v>
      </c>
      <c r="I15" s="158">
        <f t="shared" ref="I15" si="18">I13-I14</f>
        <v>13.793103448275858</v>
      </c>
      <c r="J15" s="158">
        <f t="shared" ref="J15" si="19">J13-J14</f>
        <v>13.793103448275858</v>
      </c>
      <c r="K15" s="158">
        <f t="shared" ref="K15" si="20">K13-K14</f>
        <v>13.793103448275858</v>
      </c>
      <c r="L15" s="158">
        <f t="shared" ref="L15" si="21">L13-L14</f>
        <v>13.793103448275858</v>
      </c>
      <c r="M15" s="158">
        <f t="shared" ref="M15" si="22">M13-M14</f>
        <v>13.793103448275858</v>
      </c>
      <c r="N15" s="159">
        <f t="shared" ref="N15" si="23">N13-N14</f>
        <v>13.793103448275858</v>
      </c>
      <c r="O15" s="160">
        <f>SUM(C15:N15)</f>
        <v>165.51724137931029</v>
      </c>
    </row>
    <row r="16" spans="1:15" s="4" customFormat="1" ht="15" customHeight="1" thickBot="1" x14ac:dyDescent="0.3">
      <c r="A16" s="25"/>
      <c r="B16" s="249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1"/>
    </row>
    <row r="17" spans="1:15" ht="19.5" thickBot="1" x14ac:dyDescent="0.3">
      <c r="A17" s="161" t="s">
        <v>51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3"/>
    </row>
    <row r="18" spans="1:15" s="5" customFormat="1" ht="15.75" thickBot="1" x14ac:dyDescent="0.3">
      <c r="A18" s="167" t="s">
        <v>30</v>
      </c>
      <c r="B18" s="250" t="s">
        <v>46</v>
      </c>
      <c r="C18" s="168">
        <v>44927</v>
      </c>
      <c r="D18" s="169">
        <v>44958</v>
      </c>
      <c r="E18" s="169">
        <v>44986</v>
      </c>
      <c r="F18" s="169">
        <v>45017</v>
      </c>
      <c r="G18" s="169">
        <v>45047</v>
      </c>
      <c r="H18" s="169">
        <v>45078</v>
      </c>
      <c r="I18" s="169">
        <v>45108</v>
      </c>
      <c r="J18" s="169">
        <v>45139</v>
      </c>
      <c r="K18" s="169">
        <v>45170</v>
      </c>
      <c r="L18" s="169">
        <v>45200</v>
      </c>
      <c r="M18" s="169">
        <v>45231</v>
      </c>
      <c r="N18" s="170">
        <v>45261</v>
      </c>
      <c r="O18" s="41" t="s">
        <v>17</v>
      </c>
    </row>
    <row r="19" spans="1:15" s="175" customFormat="1" x14ac:dyDescent="0.25">
      <c r="A19" s="171" t="s">
        <v>39</v>
      </c>
      <c r="B19" s="171"/>
      <c r="C19" s="182">
        <v>100</v>
      </c>
      <c r="D19" s="182">
        <v>100</v>
      </c>
      <c r="E19" s="182">
        <v>100</v>
      </c>
      <c r="F19" s="182">
        <v>100</v>
      </c>
      <c r="G19" s="182">
        <v>100</v>
      </c>
      <c r="H19" s="182">
        <v>100</v>
      </c>
      <c r="I19" s="182">
        <v>100</v>
      </c>
      <c r="J19" s="182">
        <v>100</v>
      </c>
      <c r="K19" s="182">
        <v>100</v>
      </c>
      <c r="L19" s="182">
        <v>100</v>
      </c>
      <c r="M19" s="182">
        <v>100</v>
      </c>
      <c r="N19" s="183">
        <v>100</v>
      </c>
      <c r="O19" s="131">
        <f>SUM(C19:N19)</f>
        <v>1200</v>
      </c>
    </row>
    <row r="20" spans="1:15" s="175" customFormat="1" x14ac:dyDescent="0.25">
      <c r="A20" s="184" t="s">
        <v>50</v>
      </c>
      <c r="B20" s="184"/>
      <c r="C20" s="182">
        <v>500</v>
      </c>
      <c r="D20" s="182">
        <v>500</v>
      </c>
      <c r="E20" s="182">
        <v>500</v>
      </c>
      <c r="F20" s="182">
        <v>500</v>
      </c>
      <c r="G20" s="182">
        <v>500</v>
      </c>
      <c r="H20" s="182">
        <v>500</v>
      </c>
      <c r="I20" s="182">
        <v>500</v>
      </c>
      <c r="J20" s="182">
        <v>500</v>
      </c>
      <c r="K20" s="182">
        <v>500</v>
      </c>
      <c r="L20" s="182">
        <v>500</v>
      </c>
      <c r="M20" s="182">
        <v>500</v>
      </c>
      <c r="N20" s="183">
        <v>500</v>
      </c>
      <c r="O20" s="185">
        <f>SUM(C20:N20)</f>
        <v>6000</v>
      </c>
    </row>
    <row r="21" spans="1:15" s="175" customFormat="1" x14ac:dyDescent="0.25">
      <c r="A21" s="186" t="s">
        <v>40</v>
      </c>
      <c r="B21" s="186"/>
      <c r="C21" s="187">
        <v>1000</v>
      </c>
      <c r="D21" s="187">
        <v>1000</v>
      </c>
      <c r="E21" s="187">
        <v>1000</v>
      </c>
      <c r="F21" s="187">
        <v>1000</v>
      </c>
      <c r="G21" s="187">
        <v>1000</v>
      </c>
      <c r="H21" s="187">
        <v>1000</v>
      </c>
      <c r="I21" s="187">
        <v>1000</v>
      </c>
      <c r="J21" s="187">
        <v>1000</v>
      </c>
      <c r="K21" s="187">
        <v>1000</v>
      </c>
      <c r="L21" s="187">
        <v>1000</v>
      </c>
      <c r="M21" s="187">
        <v>1000</v>
      </c>
      <c r="N21" s="188">
        <v>1000</v>
      </c>
      <c r="O21" s="185">
        <f>SUM(C21:N21)</f>
        <v>12000</v>
      </c>
    </row>
    <row r="22" spans="1:15" s="175" customFormat="1" ht="15.75" thickBot="1" x14ac:dyDescent="0.3">
      <c r="A22" s="189" t="s">
        <v>58</v>
      </c>
      <c r="B22" s="189"/>
      <c r="C22" s="190">
        <v>2521</v>
      </c>
      <c r="D22" s="190">
        <v>2521</v>
      </c>
      <c r="E22" s="190">
        <v>2521</v>
      </c>
      <c r="F22" s="190">
        <v>2521</v>
      </c>
      <c r="G22" s="190">
        <v>2521</v>
      </c>
      <c r="H22" s="190">
        <v>2521</v>
      </c>
      <c r="I22" s="190">
        <v>2521</v>
      </c>
      <c r="J22" s="190">
        <v>2521</v>
      </c>
      <c r="K22" s="190">
        <v>2521</v>
      </c>
      <c r="L22" s="190">
        <v>2521</v>
      </c>
      <c r="M22" s="190">
        <v>2521</v>
      </c>
      <c r="N22" s="190">
        <v>2521</v>
      </c>
      <c r="O22" s="132">
        <f>SUM(C22:N22)</f>
        <v>30252</v>
      </c>
    </row>
    <row r="23" spans="1:15" s="13" customFormat="1" ht="15.75" thickBot="1" x14ac:dyDescent="0.3">
      <c r="A23" s="33" t="s">
        <v>41</v>
      </c>
      <c r="B23" s="33"/>
      <c r="C23" s="135">
        <f>SUBTOTAL(9,(C19:C22))</f>
        <v>4121</v>
      </c>
      <c r="D23" s="135">
        <f t="shared" ref="D23:N23" si="24">SUBTOTAL(9,(D19:D22))</f>
        <v>4121</v>
      </c>
      <c r="E23" s="135">
        <f t="shared" si="24"/>
        <v>4121</v>
      </c>
      <c r="F23" s="135">
        <f t="shared" si="24"/>
        <v>4121</v>
      </c>
      <c r="G23" s="135">
        <f t="shared" si="24"/>
        <v>4121</v>
      </c>
      <c r="H23" s="135">
        <f t="shared" si="24"/>
        <v>4121</v>
      </c>
      <c r="I23" s="135">
        <f t="shared" si="24"/>
        <v>4121</v>
      </c>
      <c r="J23" s="135">
        <f t="shared" si="24"/>
        <v>4121</v>
      </c>
      <c r="K23" s="135">
        <f t="shared" si="24"/>
        <v>4121</v>
      </c>
      <c r="L23" s="135">
        <f t="shared" si="24"/>
        <v>4121</v>
      </c>
      <c r="M23" s="135">
        <f t="shared" si="24"/>
        <v>4121</v>
      </c>
      <c r="N23" s="135">
        <f t="shared" si="24"/>
        <v>4121</v>
      </c>
      <c r="O23" s="28">
        <f>SUM(C23:N23)</f>
        <v>49452</v>
      </c>
    </row>
    <row r="24" spans="1:15" s="13" customFormat="1" ht="15.75" thickBot="1" x14ac:dyDescent="0.3">
      <c r="A24" s="133" t="s">
        <v>52</v>
      </c>
      <c r="B24" s="133"/>
      <c r="C24" s="123">
        <f>ROUND((C21+C22)*0.16,0)</f>
        <v>563</v>
      </c>
      <c r="D24" s="136">
        <f t="shared" ref="D24:N24" si="25">ROUND((D21+D22)*0.16,0)</f>
        <v>563</v>
      </c>
      <c r="E24" s="136">
        <f t="shared" si="25"/>
        <v>563</v>
      </c>
      <c r="F24" s="136">
        <f t="shared" si="25"/>
        <v>563</v>
      </c>
      <c r="G24" s="136">
        <f t="shared" si="25"/>
        <v>563</v>
      </c>
      <c r="H24" s="136">
        <f t="shared" si="25"/>
        <v>563</v>
      </c>
      <c r="I24" s="136">
        <f t="shared" si="25"/>
        <v>563</v>
      </c>
      <c r="J24" s="136">
        <f t="shared" si="25"/>
        <v>563</v>
      </c>
      <c r="K24" s="136">
        <f t="shared" si="25"/>
        <v>563</v>
      </c>
      <c r="L24" s="136">
        <f t="shared" si="25"/>
        <v>563</v>
      </c>
      <c r="M24" s="136">
        <f t="shared" si="25"/>
        <v>563</v>
      </c>
      <c r="N24" s="137">
        <f t="shared" si="25"/>
        <v>563</v>
      </c>
      <c r="O24" s="134">
        <f>SUM(C24:N24)</f>
        <v>6756</v>
      </c>
    </row>
    <row r="25" spans="1:15" s="4" customFormat="1" ht="15" customHeight="1" thickBot="1" x14ac:dyDescent="0.3">
      <c r="A25" s="25"/>
      <c r="B25" s="249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1"/>
    </row>
    <row r="26" spans="1:15" ht="19.5" thickBot="1" x14ac:dyDescent="0.3">
      <c r="A26" s="194" t="s">
        <v>55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6"/>
    </row>
    <row r="27" spans="1:15" s="5" customFormat="1" ht="15.75" thickBot="1" x14ac:dyDescent="0.3">
      <c r="A27" s="200" t="s">
        <v>30</v>
      </c>
      <c r="B27" s="250" t="s">
        <v>46</v>
      </c>
      <c r="C27" s="198">
        <v>43466</v>
      </c>
      <c r="D27" s="169">
        <v>43497</v>
      </c>
      <c r="E27" s="169">
        <v>43525</v>
      </c>
      <c r="F27" s="169">
        <v>43556</v>
      </c>
      <c r="G27" s="169">
        <v>43586</v>
      </c>
      <c r="H27" s="169">
        <v>43617</v>
      </c>
      <c r="I27" s="169">
        <v>43647</v>
      </c>
      <c r="J27" s="169">
        <v>43678</v>
      </c>
      <c r="K27" s="169">
        <v>43709</v>
      </c>
      <c r="L27" s="169">
        <v>43739</v>
      </c>
      <c r="M27" s="169">
        <v>43770</v>
      </c>
      <c r="N27" s="199">
        <v>43800</v>
      </c>
      <c r="O27" s="138" t="s">
        <v>17</v>
      </c>
    </row>
    <row r="28" spans="1:15" s="16" customFormat="1" x14ac:dyDescent="0.25">
      <c r="A28" s="171" t="s">
        <v>56</v>
      </c>
      <c r="B28" s="251"/>
      <c r="C28" s="125">
        <v>500</v>
      </c>
      <c r="D28" s="124">
        <v>500</v>
      </c>
      <c r="E28" s="124">
        <v>500</v>
      </c>
      <c r="F28" s="124">
        <v>500</v>
      </c>
      <c r="G28" s="124">
        <v>500</v>
      </c>
      <c r="H28" s="124">
        <v>500</v>
      </c>
      <c r="I28" s="124">
        <v>500</v>
      </c>
      <c r="J28" s="124">
        <v>500</v>
      </c>
      <c r="K28" s="124">
        <v>500</v>
      </c>
      <c r="L28" s="124">
        <v>500</v>
      </c>
      <c r="M28" s="124">
        <v>500</v>
      </c>
      <c r="N28" s="173">
        <v>500</v>
      </c>
      <c r="O28" s="174">
        <f>SUM(C28:N28)</f>
        <v>6000</v>
      </c>
    </row>
    <row r="29" spans="1:15" s="16" customFormat="1" x14ac:dyDescent="0.25">
      <c r="A29" s="186" t="s">
        <v>64</v>
      </c>
      <c r="B29" s="252"/>
      <c r="C29" s="211">
        <v>600</v>
      </c>
      <c r="D29" s="192">
        <v>600</v>
      </c>
      <c r="E29" s="192">
        <v>600</v>
      </c>
      <c r="F29" s="192">
        <v>600</v>
      </c>
      <c r="G29" s="192">
        <v>600</v>
      </c>
      <c r="H29" s="192">
        <v>600</v>
      </c>
      <c r="I29" s="192">
        <v>600</v>
      </c>
      <c r="J29" s="192">
        <v>600</v>
      </c>
      <c r="K29" s="192">
        <v>600</v>
      </c>
      <c r="L29" s="192">
        <v>600</v>
      </c>
      <c r="M29" s="192">
        <v>600</v>
      </c>
      <c r="N29" s="193">
        <v>600</v>
      </c>
      <c r="O29" s="208">
        <f>SUM(C29:N29)</f>
        <v>7200</v>
      </c>
    </row>
    <row r="30" spans="1:15" s="16" customFormat="1" x14ac:dyDescent="0.25">
      <c r="A30" s="186" t="s">
        <v>57</v>
      </c>
      <c r="B30" s="252"/>
      <c r="C30" s="212">
        <v>700</v>
      </c>
      <c r="D30" s="191">
        <v>700</v>
      </c>
      <c r="E30" s="191">
        <v>700</v>
      </c>
      <c r="F30" s="191">
        <v>700</v>
      </c>
      <c r="G30" s="191">
        <v>700</v>
      </c>
      <c r="H30" s="191">
        <v>700</v>
      </c>
      <c r="I30" s="191">
        <v>700</v>
      </c>
      <c r="J30" s="191">
        <v>700</v>
      </c>
      <c r="K30" s="191">
        <v>700</v>
      </c>
      <c r="L30" s="191">
        <v>700</v>
      </c>
      <c r="M30" s="191">
        <v>700</v>
      </c>
      <c r="N30" s="213">
        <v>700</v>
      </c>
      <c r="O30" s="208">
        <f>SUM(C30:N30)</f>
        <v>8400</v>
      </c>
    </row>
    <row r="31" spans="1:15" s="16" customFormat="1" ht="15.75" thickBot="1" x14ac:dyDescent="0.3">
      <c r="A31" s="176" t="s">
        <v>59</v>
      </c>
      <c r="B31" s="253"/>
      <c r="C31" s="126">
        <v>800</v>
      </c>
      <c r="D31" s="127">
        <v>800</v>
      </c>
      <c r="E31" s="127">
        <v>800</v>
      </c>
      <c r="F31" s="127">
        <v>800</v>
      </c>
      <c r="G31" s="127">
        <v>800</v>
      </c>
      <c r="H31" s="127">
        <v>800</v>
      </c>
      <c r="I31" s="127">
        <v>800</v>
      </c>
      <c r="J31" s="127">
        <v>800</v>
      </c>
      <c r="K31" s="127">
        <v>800</v>
      </c>
      <c r="L31" s="127">
        <v>800</v>
      </c>
      <c r="M31" s="127">
        <v>800</v>
      </c>
      <c r="N31" s="214">
        <v>800</v>
      </c>
      <c r="O31" s="208">
        <f>SUM(C31:N31)</f>
        <v>9600</v>
      </c>
    </row>
    <row r="32" spans="1:15" s="175" customFormat="1" ht="15.75" thickBot="1" x14ac:dyDescent="0.3">
      <c r="A32" s="215" t="s">
        <v>41</v>
      </c>
      <c r="B32" s="215"/>
      <c r="C32" s="216">
        <f>SUBTOTAL(9,(C28:C31))</f>
        <v>2600</v>
      </c>
      <c r="D32" s="217">
        <f>SUBTOTAL(9,(D28:D31))</f>
        <v>2600</v>
      </c>
      <c r="E32" s="217">
        <f>SUBTOTAL(9,(E28:E31))</f>
        <v>2600</v>
      </c>
      <c r="F32" s="217">
        <f>SUBTOTAL(9,(F28:F31))</f>
        <v>2600</v>
      </c>
      <c r="G32" s="217">
        <f>SUBTOTAL(9,(G28:G31))</f>
        <v>2600</v>
      </c>
      <c r="H32" s="217">
        <f>SUBTOTAL(9,(H28:H31))</f>
        <v>2600</v>
      </c>
      <c r="I32" s="217">
        <f>SUBTOTAL(9,(I28:I31))</f>
        <v>2600</v>
      </c>
      <c r="J32" s="217">
        <f>SUBTOTAL(9,(J28:J31))</f>
        <v>2600</v>
      </c>
      <c r="K32" s="217">
        <f>SUBTOTAL(9,(K28:K31))</f>
        <v>2600</v>
      </c>
      <c r="L32" s="217">
        <f>SUBTOTAL(9,(L28:L31))</f>
        <v>2600</v>
      </c>
      <c r="M32" s="217">
        <f>SUBTOTAL(9,(M28:M31))</f>
        <v>2600</v>
      </c>
      <c r="N32" s="218">
        <f>SUBTOTAL(9,(N28:N31))</f>
        <v>2600</v>
      </c>
      <c r="O32" s="219">
        <f>SUM(C32:N32)</f>
        <v>31200</v>
      </c>
    </row>
    <row r="33" spans="1:15" s="175" customFormat="1" x14ac:dyDescent="0.25">
      <c r="A33" s="171" t="s">
        <v>61</v>
      </c>
      <c r="B33" s="171"/>
      <c r="C33" s="222">
        <f>SUBTOTAL(9,(C29:C32))</f>
        <v>2100</v>
      </c>
      <c r="D33" s="220">
        <f>SUBTOTAL(9,(D29:D32))</f>
        <v>2100</v>
      </c>
      <c r="E33" s="220">
        <f>SUBTOTAL(9,(E29:E32))</f>
        <v>2100</v>
      </c>
      <c r="F33" s="220">
        <f>SUBTOTAL(9,(F29:F32))</f>
        <v>2100</v>
      </c>
      <c r="G33" s="220">
        <f>SUBTOTAL(9,(G29:G32))</f>
        <v>2100</v>
      </c>
      <c r="H33" s="220">
        <f>SUBTOTAL(9,(H29:H32))</f>
        <v>2100</v>
      </c>
      <c r="I33" s="220">
        <f>SUBTOTAL(9,(I29:I32))</f>
        <v>2100</v>
      </c>
      <c r="J33" s="220">
        <f>SUBTOTAL(9,(J29:J32))</f>
        <v>2100</v>
      </c>
      <c r="K33" s="220">
        <f>SUBTOTAL(9,(K29:K32))</f>
        <v>2100</v>
      </c>
      <c r="L33" s="220">
        <f>SUBTOTAL(9,(L29:L32))</f>
        <v>2100</v>
      </c>
      <c r="M33" s="220">
        <f>SUBTOTAL(9,(M29:M32))</f>
        <v>2100</v>
      </c>
      <c r="N33" s="221">
        <f>SUBTOTAL(9,(N29:N32))</f>
        <v>2100</v>
      </c>
      <c r="O33" s="131">
        <f>SUM(C33:N33)</f>
        <v>25200</v>
      </c>
    </row>
    <row r="34" spans="1:15" s="175" customFormat="1" x14ac:dyDescent="0.25">
      <c r="A34" s="186" t="s">
        <v>60</v>
      </c>
      <c r="B34" s="254"/>
      <c r="C34" s="202">
        <f>C33/C32</f>
        <v>0.80769230769230771</v>
      </c>
      <c r="D34" s="197">
        <f t="shared" ref="D34:N34" si="26">D33/D32</f>
        <v>0.80769230769230771</v>
      </c>
      <c r="E34" s="197">
        <f t="shared" si="26"/>
        <v>0.80769230769230771</v>
      </c>
      <c r="F34" s="197">
        <f t="shared" si="26"/>
        <v>0.80769230769230771</v>
      </c>
      <c r="G34" s="197">
        <f t="shared" si="26"/>
        <v>0.80769230769230771</v>
      </c>
      <c r="H34" s="197">
        <f t="shared" si="26"/>
        <v>0.80769230769230771</v>
      </c>
      <c r="I34" s="197">
        <f t="shared" si="26"/>
        <v>0.80769230769230771</v>
      </c>
      <c r="J34" s="197">
        <f t="shared" si="26"/>
        <v>0.80769230769230771</v>
      </c>
      <c r="K34" s="197">
        <f t="shared" si="26"/>
        <v>0.80769230769230771</v>
      </c>
      <c r="L34" s="197">
        <f t="shared" si="26"/>
        <v>0.80769230769230771</v>
      </c>
      <c r="M34" s="197">
        <f t="shared" si="26"/>
        <v>0.80769230769230771</v>
      </c>
      <c r="N34" s="203">
        <f t="shared" si="26"/>
        <v>0.80769230769230771</v>
      </c>
      <c r="O34" s="185"/>
    </row>
    <row r="35" spans="1:15" s="16" customFormat="1" ht="15.75" thickBot="1" x14ac:dyDescent="0.3">
      <c r="A35" s="189" t="s">
        <v>62</v>
      </c>
      <c r="B35" s="255"/>
      <c r="C35" s="223">
        <v>100</v>
      </c>
      <c r="D35" s="127">
        <v>100</v>
      </c>
      <c r="E35" s="127">
        <v>100</v>
      </c>
      <c r="F35" s="127">
        <v>100</v>
      </c>
      <c r="G35" s="127">
        <v>100</v>
      </c>
      <c r="H35" s="127">
        <v>100</v>
      </c>
      <c r="I35" s="127">
        <v>100</v>
      </c>
      <c r="J35" s="127">
        <v>100</v>
      </c>
      <c r="K35" s="127">
        <v>100</v>
      </c>
      <c r="L35" s="127">
        <v>100</v>
      </c>
      <c r="M35" s="127">
        <v>100</v>
      </c>
      <c r="N35" s="130">
        <v>100</v>
      </c>
      <c r="O35" s="227">
        <f>SUM(C35:N35)</f>
        <v>1200</v>
      </c>
    </row>
    <row r="36" spans="1:15" s="16" customFormat="1" x14ac:dyDescent="0.25">
      <c r="A36" s="206" t="s">
        <v>63</v>
      </c>
      <c r="B36" s="256"/>
      <c r="C36" s="237">
        <f>ROUND(C34*C35,0)</f>
        <v>81</v>
      </c>
      <c r="D36" s="224">
        <f t="shared" ref="D36:N36" si="27">ROUND(D34*D35,0)</f>
        <v>81</v>
      </c>
      <c r="E36" s="224">
        <f t="shared" si="27"/>
        <v>81</v>
      </c>
      <c r="F36" s="224">
        <f t="shared" si="27"/>
        <v>81</v>
      </c>
      <c r="G36" s="224">
        <f t="shared" si="27"/>
        <v>81</v>
      </c>
      <c r="H36" s="224">
        <f t="shared" si="27"/>
        <v>81</v>
      </c>
      <c r="I36" s="224">
        <f t="shared" si="27"/>
        <v>81</v>
      </c>
      <c r="J36" s="224">
        <f t="shared" si="27"/>
        <v>81</v>
      </c>
      <c r="K36" s="224">
        <f t="shared" si="27"/>
        <v>81</v>
      </c>
      <c r="L36" s="224">
        <f t="shared" si="27"/>
        <v>81</v>
      </c>
      <c r="M36" s="224">
        <f t="shared" si="27"/>
        <v>81</v>
      </c>
      <c r="N36" s="226">
        <f t="shared" si="27"/>
        <v>81</v>
      </c>
      <c r="O36" s="131">
        <f>SUM(C36:N36)</f>
        <v>972</v>
      </c>
    </row>
    <row r="37" spans="1:15" s="16" customFormat="1" ht="15.75" thickBot="1" x14ac:dyDescent="0.3">
      <c r="A37" s="209" t="s">
        <v>65</v>
      </c>
      <c r="B37" s="257"/>
      <c r="C37" s="223">
        <f>(C21+C22)*0.16</f>
        <v>563.36</v>
      </c>
      <c r="D37" s="127">
        <v>150</v>
      </c>
      <c r="E37" s="127">
        <v>150</v>
      </c>
      <c r="F37" s="127">
        <v>150</v>
      </c>
      <c r="G37" s="127">
        <v>150</v>
      </c>
      <c r="H37" s="127">
        <v>150</v>
      </c>
      <c r="I37" s="127">
        <v>150</v>
      </c>
      <c r="J37" s="127">
        <v>150</v>
      </c>
      <c r="K37" s="127">
        <v>150</v>
      </c>
      <c r="L37" s="127">
        <v>150</v>
      </c>
      <c r="M37" s="127">
        <v>150</v>
      </c>
      <c r="N37" s="130">
        <v>150</v>
      </c>
      <c r="O37" s="132">
        <f>SUM(C37:N37)</f>
        <v>2213.36</v>
      </c>
    </row>
    <row r="38" spans="1:15" s="13" customFormat="1" ht="15.75" thickBot="1" x14ac:dyDescent="0.3">
      <c r="A38" s="30" t="s">
        <v>66</v>
      </c>
      <c r="B38" s="232"/>
      <c r="C38" s="123">
        <f>SUBTOTAL(9,C36:C37)</f>
        <v>644.36</v>
      </c>
      <c r="D38" s="136">
        <f t="shared" ref="D38:N38" si="28">SUBTOTAL(9,D36:D37)</f>
        <v>231</v>
      </c>
      <c r="E38" s="136">
        <f t="shared" si="28"/>
        <v>231</v>
      </c>
      <c r="F38" s="136">
        <f t="shared" si="28"/>
        <v>231</v>
      </c>
      <c r="G38" s="136">
        <f t="shared" si="28"/>
        <v>231</v>
      </c>
      <c r="H38" s="136">
        <f t="shared" si="28"/>
        <v>231</v>
      </c>
      <c r="I38" s="136">
        <f t="shared" si="28"/>
        <v>231</v>
      </c>
      <c r="J38" s="136">
        <f t="shared" si="28"/>
        <v>231</v>
      </c>
      <c r="K38" s="136">
        <f t="shared" si="28"/>
        <v>231</v>
      </c>
      <c r="L38" s="136">
        <f t="shared" si="28"/>
        <v>231</v>
      </c>
      <c r="M38" s="136">
        <f t="shared" si="28"/>
        <v>231</v>
      </c>
      <c r="N38" s="137">
        <f t="shared" si="28"/>
        <v>231</v>
      </c>
      <c r="O38" s="205">
        <f t="shared" ref="O38" si="29">SUM(C38:N38)</f>
        <v>3185.36</v>
      </c>
    </row>
    <row r="39" spans="1:15" s="4" customFormat="1" ht="15" customHeight="1" thickBot="1" x14ac:dyDescent="0.3">
      <c r="A39" s="201"/>
      <c r="B39" s="258"/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04"/>
    </row>
    <row r="40" spans="1:15" ht="19.5" thickBot="1" x14ac:dyDescent="0.3">
      <c r="A40" s="194" t="s">
        <v>72</v>
      </c>
      <c r="B40" s="195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6"/>
    </row>
    <row r="41" spans="1:15" s="5" customFormat="1" ht="15.75" thickBot="1" x14ac:dyDescent="0.3">
      <c r="A41" s="200" t="s">
        <v>30</v>
      </c>
      <c r="B41" s="250" t="s">
        <v>46</v>
      </c>
      <c r="C41" s="198">
        <v>43466</v>
      </c>
      <c r="D41" s="169">
        <v>43497</v>
      </c>
      <c r="E41" s="169">
        <v>43525</v>
      </c>
      <c r="F41" s="169">
        <v>43556</v>
      </c>
      <c r="G41" s="169">
        <v>43586</v>
      </c>
      <c r="H41" s="169">
        <v>43617</v>
      </c>
      <c r="I41" s="169">
        <v>43647</v>
      </c>
      <c r="J41" s="169">
        <v>43678</v>
      </c>
      <c r="K41" s="169">
        <v>43709</v>
      </c>
      <c r="L41" s="169">
        <v>43739</v>
      </c>
      <c r="M41" s="169">
        <v>43770</v>
      </c>
      <c r="N41" s="199">
        <v>43800</v>
      </c>
      <c r="O41" s="138" t="s">
        <v>17</v>
      </c>
    </row>
    <row r="42" spans="1:15" s="16" customFormat="1" x14ac:dyDescent="0.25">
      <c r="A42" s="171" t="s">
        <v>52</v>
      </c>
      <c r="B42" s="251"/>
      <c r="C42" s="233">
        <f>C24</f>
        <v>563</v>
      </c>
      <c r="D42" s="220">
        <f t="shared" ref="D42:N42" si="30">D24</f>
        <v>563</v>
      </c>
      <c r="E42" s="220">
        <f t="shared" si="30"/>
        <v>563</v>
      </c>
      <c r="F42" s="220">
        <f t="shared" si="30"/>
        <v>563</v>
      </c>
      <c r="G42" s="220">
        <f t="shared" si="30"/>
        <v>563</v>
      </c>
      <c r="H42" s="220">
        <f t="shared" si="30"/>
        <v>563</v>
      </c>
      <c r="I42" s="220">
        <f t="shared" si="30"/>
        <v>563</v>
      </c>
      <c r="J42" s="220">
        <f t="shared" si="30"/>
        <v>563</v>
      </c>
      <c r="K42" s="220">
        <f t="shared" si="30"/>
        <v>563</v>
      </c>
      <c r="L42" s="220">
        <f t="shared" si="30"/>
        <v>563</v>
      </c>
      <c r="M42" s="220">
        <f t="shared" si="30"/>
        <v>563</v>
      </c>
      <c r="N42" s="210">
        <f t="shared" si="30"/>
        <v>563</v>
      </c>
      <c r="O42" s="174">
        <f>SUM(C42:N42)</f>
        <v>6756</v>
      </c>
    </row>
    <row r="43" spans="1:15" s="16" customFormat="1" ht="15.75" thickBot="1" x14ac:dyDescent="0.3">
      <c r="A43" s="189" t="s">
        <v>68</v>
      </c>
      <c r="B43" s="259"/>
      <c r="C43" s="244">
        <f>ROUND(((C22*0.16)/3)*2,0)</f>
        <v>269</v>
      </c>
      <c r="D43" s="245">
        <f t="shared" ref="D43:N43" si="31">ROUND(((D22*0.16)/3)*2,0)</f>
        <v>269</v>
      </c>
      <c r="E43" s="245">
        <f t="shared" si="31"/>
        <v>269</v>
      </c>
      <c r="F43" s="245">
        <f t="shared" si="31"/>
        <v>269</v>
      </c>
      <c r="G43" s="245">
        <f t="shared" si="31"/>
        <v>269</v>
      </c>
      <c r="H43" s="245">
        <f t="shared" si="31"/>
        <v>269</v>
      </c>
      <c r="I43" s="245">
        <f t="shared" si="31"/>
        <v>269</v>
      </c>
      <c r="J43" s="245">
        <f t="shared" si="31"/>
        <v>269</v>
      </c>
      <c r="K43" s="245">
        <f t="shared" si="31"/>
        <v>269</v>
      </c>
      <c r="L43" s="245">
        <f t="shared" si="31"/>
        <v>269</v>
      </c>
      <c r="M43" s="245">
        <f t="shared" si="31"/>
        <v>269</v>
      </c>
      <c r="N43" s="246">
        <f t="shared" si="31"/>
        <v>269</v>
      </c>
      <c r="O43" s="238">
        <f>SUM(C43:N43)</f>
        <v>3228</v>
      </c>
    </row>
    <row r="44" spans="1:15" s="16" customFormat="1" x14ac:dyDescent="0.25">
      <c r="A44" s="206" t="s">
        <v>67</v>
      </c>
      <c r="B44" s="256"/>
      <c r="C44" s="233">
        <f>C42-C43</f>
        <v>294</v>
      </c>
      <c r="D44" s="220">
        <f t="shared" ref="D44:N44" si="32">D42-D43</f>
        <v>294</v>
      </c>
      <c r="E44" s="220">
        <f t="shared" si="32"/>
        <v>294</v>
      </c>
      <c r="F44" s="220">
        <f t="shared" si="32"/>
        <v>294</v>
      </c>
      <c r="G44" s="220">
        <f t="shared" si="32"/>
        <v>294</v>
      </c>
      <c r="H44" s="220">
        <f t="shared" si="32"/>
        <v>294</v>
      </c>
      <c r="I44" s="220">
        <f t="shared" si="32"/>
        <v>294</v>
      </c>
      <c r="J44" s="220">
        <f t="shared" si="32"/>
        <v>294</v>
      </c>
      <c r="K44" s="220">
        <f t="shared" si="32"/>
        <v>294</v>
      </c>
      <c r="L44" s="220">
        <f t="shared" si="32"/>
        <v>294</v>
      </c>
      <c r="M44" s="220">
        <f t="shared" si="32"/>
        <v>294</v>
      </c>
      <c r="N44" s="210">
        <f t="shared" si="32"/>
        <v>294</v>
      </c>
      <c r="O44" s="174">
        <f t="shared" ref="O44:O47" si="33">SUM(C44:N44)</f>
        <v>3528</v>
      </c>
    </row>
    <row r="45" spans="1:15" s="16" customFormat="1" ht="15.75" thickBot="1" x14ac:dyDescent="0.3">
      <c r="A45" s="209" t="s">
        <v>66</v>
      </c>
      <c r="B45" s="257"/>
      <c r="C45" s="234">
        <f>C38</f>
        <v>644.36</v>
      </c>
      <c r="D45" s="235">
        <f t="shared" ref="D45:N45" si="34">D38</f>
        <v>231</v>
      </c>
      <c r="E45" s="235">
        <f t="shared" si="34"/>
        <v>231</v>
      </c>
      <c r="F45" s="235">
        <f t="shared" si="34"/>
        <v>231</v>
      </c>
      <c r="G45" s="235">
        <f t="shared" si="34"/>
        <v>231</v>
      </c>
      <c r="H45" s="235">
        <f t="shared" si="34"/>
        <v>231</v>
      </c>
      <c r="I45" s="235">
        <f t="shared" si="34"/>
        <v>231</v>
      </c>
      <c r="J45" s="235">
        <f t="shared" si="34"/>
        <v>231</v>
      </c>
      <c r="K45" s="235">
        <f t="shared" si="34"/>
        <v>231</v>
      </c>
      <c r="L45" s="235">
        <f t="shared" si="34"/>
        <v>231</v>
      </c>
      <c r="M45" s="235">
        <f t="shared" si="34"/>
        <v>231</v>
      </c>
      <c r="N45" s="236">
        <f t="shared" si="34"/>
        <v>231</v>
      </c>
      <c r="O45" s="181">
        <f t="shared" si="33"/>
        <v>3185.36</v>
      </c>
    </row>
    <row r="46" spans="1:15" s="175" customFormat="1" x14ac:dyDescent="0.25">
      <c r="A46" s="184" t="s">
        <v>67</v>
      </c>
      <c r="B46" s="260"/>
      <c r="C46" s="241">
        <f>IF(C44&gt;C45,C44-C45,0)</f>
        <v>0</v>
      </c>
      <c r="D46" s="242">
        <f t="shared" ref="D46:N46" si="35">IF(D44&gt;D45,D44-D45,0)</f>
        <v>63</v>
      </c>
      <c r="E46" s="242">
        <f t="shared" si="35"/>
        <v>63</v>
      </c>
      <c r="F46" s="242">
        <f t="shared" si="35"/>
        <v>63</v>
      </c>
      <c r="G46" s="242">
        <f t="shared" si="35"/>
        <v>63</v>
      </c>
      <c r="H46" s="242">
        <f t="shared" si="35"/>
        <v>63</v>
      </c>
      <c r="I46" s="242">
        <f t="shared" si="35"/>
        <v>63</v>
      </c>
      <c r="J46" s="242">
        <f t="shared" si="35"/>
        <v>63</v>
      </c>
      <c r="K46" s="242">
        <f t="shared" si="35"/>
        <v>63</v>
      </c>
      <c r="L46" s="242">
        <f t="shared" si="35"/>
        <v>63</v>
      </c>
      <c r="M46" s="242">
        <f t="shared" si="35"/>
        <v>63</v>
      </c>
      <c r="N46" s="243">
        <f t="shared" si="35"/>
        <v>63</v>
      </c>
      <c r="O46" s="131">
        <f t="shared" si="33"/>
        <v>693</v>
      </c>
    </row>
    <row r="47" spans="1:15" s="16" customFormat="1" ht="15.75" thickBot="1" x14ac:dyDescent="0.3">
      <c r="A47" s="176" t="s">
        <v>69</v>
      </c>
      <c r="B47" s="257"/>
      <c r="C47" s="239">
        <f>IF(C45&gt;C44,C45-C44,0)</f>
        <v>350.36</v>
      </c>
      <c r="D47" s="235">
        <f t="shared" ref="D47:N47" si="36">IF(D45&gt;D44,D45-D44,0)</f>
        <v>0</v>
      </c>
      <c r="E47" s="235">
        <f t="shared" si="36"/>
        <v>0</v>
      </c>
      <c r="F47" s="235">
        <f t="shared" si="36"/>
        <v>0</v>
      </c>
      <c r="G47" s="235">
        <f t="shared" si="36"/>
        <v>0</v>
      </c>
      <c r="H47" s="235">
        <f t="shared" si="36"/>
        <v>0</v>
      </c>
      <c r="I47" s="235">
        <f t="shared" si="36"/>
        <v>0</v>
      </c>
      <c r="J47" s="235">
        <f t="shared" si="36"/>
        <v>0</v>
      </c>
      <c r="K47" s="235">
        <f t="shared" si="36"/>
        <v>0</v>
      </c>
      <c r="L47" s="235">
        <f t="shared" si="36"/>
        <v>0</v>
      </c>
      <c r="M47" s="235">
        <f t="shared" si="36"/>
        <v>0</v>
      </c>
      <c r="N47" s="240">
        <f t="shared" si="36"/>
        <v>0</v>
      </c>
      <c r="O47" s="132">
        <f t="shared" si="33"/>
        <v>350.36</v>
      </c>
    </row>
    <row r="48" spans="1:15" s="13" customFormat="1" ht="15.75" thickBot="1" x14ac:dyDescent="0.3">
      <c r="A48" s="128" t="s">
        <v>70</v>
      </c>
      <c r="B48" s="298">
        <f>SUBTOTAL(9,B49:B52)</f>
        <v>75</v>
      </c>
      <c r="C48" s="299">
        <f t="shared" ref="C48:O48" si="37">SUBTOTAL(9,C49:C52)</f>
        <v>0</v>
      </c>
      <c r="D48" s="300">
        <f t="shared" si="37"/>
        <v>0</v>
      </c>
      <c r="E48" s="300">
        <f t="shared" si="37"/>
        <v>0</v>
      </c>
      <c r="F48" s="300">
        <f t="shared" si="37"/>
        <v>0</v>
      </c>
      <c r="G48" s="300">
        <f t="shared" si="37"/>
        <v>0</v>
      </c>
      <c r="H48" s="300">
        <f t="shared" si="37"/>
        <v>0</v>
      </c>
      <c r="I48" s="300">
        <f t="shared" si="37"/>
        <v>0</v>
      </c>
      <c r="J48" s="300">
        <f t="shared" si="37"/>
        <v>0</v>
      </c>
      <c r="K48" s="300">
        <f t="shared" si="37"/>
        <v>0</v>
      </c>
      <c r="L48" s="300">
        <f t="shared" si="37"/>
        <v>0</v>
      </c>
      <c r="M48" s="300">
        <f t="shared" si="37"/>
        <v>0</v>
      </c>
      <c r="N48" s="301">
        <f t="shared" si="37"/>
        <v>0</v>
      </c>
      <c r="O48" s="302">
        <f t="shared" si="37"/>
        <v>0</v>
      </c>
    </row>
    <row r="49" spans="1:15" s="175" customFormat="1" x14ac:dyDescent="0.25">
      <c r="A49" s="206" t="s">
        <v>71</v>
      </c>
      <c r="B49" s="303">
        <v>50</v>
      </c>
      <c r="C49" s="304"/>
      <c r="D49" s="305"/>
      <c r="E49" s="305"/>
      <c r="F49" s="305"/>
      <c r="G49" s="305"/>
      <c r="H49" s="305"/>
      <c r="I49" s="305"/>
      <c r="J49" s="305"/>
      <c r="K49" s="305"/>
      <c r="L49" s="305"/>
      <c r="M49" s="305"/>
      <c r="N49" s="306"/>
      <c r="O49" s="307">
        <f>B49-SUBTOTAL(9,C49:N49)</f>
        <v>50</v>
      </c>
    </row>
    <row r="50" spans="1:15" s="175" customFormat="1" x14ac:dyDescent="0.25">
      <c r="A50" s="207" t="s">
        <v>71</v>
      </c>
      <c r="B50" s="308">
        <v>15</v>
      </c>
      <c r="C50" s="309"/>
      <c r="D50" s="310"/>
      <c r="E50" s="310"/>
      <c r="F50" s="310"/>
      <c r="G50" s="310"/>
      <c r="H50" s="310"/>
      <c r="I50" s="310"/>
      <c r="J50" s="310"/>
      <c r="K50" s="310"/>
      <c r="L50" s="310"/>
      <c r="M50" s="310"/>
      <c r="N50" s="311"/>
      <c r="O50" s="312">
        <f t="shared" ref="O50:O52" si="38">B50-SUBTOTAL(9,C50:N50)</f>
        <v>15</v>
      </c>
    </row>
    <row r="51" spans="1:15" s="16" customFormat="1" x14ac:dyDescent="0.25">
      <c r="A51" s="207" t="s">
        <v>71</v>
      </c>
      <c r="B51" s="308">
        <v>5</v>
      </c>
      <c r="C51" s="309"/>
      <c r="D51" s="310"/>
      <c r="E51" s="310"/>
      <c r="F51" s="310"/>
      <c r="G51" s="310"/>
      <c r="H51" s="310"/>
      <c r="I51" s="310"/>
      <c r="J51" s="310"/>
      <c r="K51" s="310"/>
      <c r="L51" s="310"/>
      <c r="M51" s="310"/>
      <c r="N51" s="311"/>
      <c r="O51" s="312">
        <f t="shared" si="38"/>
        <v>5</v>
      </c>
    </row>
    <row r="52" spans="1:15" s="16" customFormat="1" ht="15.75" thickBot="1" x14ac:dyDescent="0.3">
      <c r="A52" s="266" t="s">
        <v>71</v>
      </c>
      <c r="B52" s="313">
        <v>5</v>
      </c>
      <c r="C52" s="314"/>
      <c r="D52" s="315"/>
      <c r="E52" s="315"/>
      <c r="F52" s="315"/>
      <c r="G52" s="315"/>
      <c r="H52" s="315"/>
      <c r="I52" s="315"/>
      <c r="J52" s="315"/>
      <c r="K52" s="315"/>
      <c r="L52" s="315"/>
      <c r="M52" s="315"/>
      <c r="N52" s="316"/>
      <c r="O52" s="317">
        <f t="shared" si="38"/>
        <v>5</v>
      </c>
    </row>
    <row r="53" spans="1:15" s="13" customFormat="1" x14ac:dyDescent="0.25">
      <c r="A53" s="271" t="s">
        <v>67</v>
      </c>
      <c r="B53" s="273"/>
      <c r="C53" s="277">
        <f>IF(C46&gt;C48,C46-C48,0)</f>
        <v>0</v>
      </c>
      <c r="D53" s="267">
        <f t="shared" ref="D53:N53" si="39">IF(D46&gt;D48,D46-D48,0)</f>
        <v>63</v>
      </c>
      <c r="E53" s="267">
        <f t="shared" si="39"/>
        <v>63</v>
      </c>
      <c r="F53" s="267">
        <f t="shared" si="39"/>
        <v>63</v>
      </c>
      <c r="G53" s="267">
        <f t="shared" si="39"/>
        <v>63</v>
      </c>
      <c r="H53" s="267">
        <f t="shared" si="39"/>
        <v>63</v>
      </c>
      <c r="I53" s="267">
        <f t="shared" si="39"/>
        <v>63</v>
      </c>
      <c r="J53" s="267">
        <f t="shared" si="39"/>
        <v>63</v>
      </c>
      <c r="K53" s="267">
        <f t="shared" si="39"/>
        <v>63</v>
      </c>
      <c r="L53" s="267">
        <f t="shared" si="39"/>
        <v>63</v>
      </c>
      <c r="M53" s="267">
        <f t="shared" si="39"/>
        <v>63</v>
      </c>
      <c r="N53" s="268">
        <f t="shared" si="39"/>
        <v>63</v>
      </c>
      <c r="O53" s="275">
        <f t="shared" ref="O53" si="40">SUM(C53:N53)</f>
        <v>693</v>
      </c>
    </row>
    <row r="54" spans="1:15" s="13" customFormat="1" ht="15.75" thickBot="1" x14ac:dyDescent="0.3">
      <c r="A54" s="272" t="s">
        <v>69</v>
      </c>
      <c r="B54" s="274"/>
      <c r="C54" s="278">
        <f>IF(C47&gt;C46,C47-C46,0)</f>
        <v>350.36</v>
      </c>
      <c r="D54" s="269">
        <f t="shared" ref="D54:N54" si="41">IF(D47&gt;D46,D47-D46,0)</f>
        <v>0</v>
      </c>
      <c r="E54" s="269">
        <f t="shared" si="41"/>
        <v>0</v>
      </c>
      <c r="F54" s="269">
        <f t="shared" si="41"/>
        <v>0</v>
      </c>
      <c r="G54" s="269">
        <f t="shared" si="41"/>
        <v>0</v>
      </c>
      <c r="H54" s="269">
        <f t="shared" si="41"/>
        <v>0</v>
      </c>
      <c r="I54" s="269">
        <f t="shared" si="41"/>
        <v>0</v>
      </c>
      <c r="J54" s="269">
        <f t="shared" si="41"/>
        <v>0</v>
      </c>
      <c r="K54" s="269">
        <f t="shared" si="41"/>
        <v>0</v>
      </c>
      <c r="L54" s="269">
        <f t="shared" si="41"/>
        <v>0</v>
      </c>
      <c r="M54" s="269">
        <f t="shared" si="41"/>
        <v>0</v>
      </c>
      <c r="N54" s="270">
        <f t="shared" si="41"/>
        <v>0</v>
      </c>
      <c r="O54" s="276">
        <f t="shared" ref="O54" si="42">SUM(C54:N54)</f>
        <v>350.36</v>
      </c>
    </row>
    <row r="55" spans="1:15" s="231" customFormat="1" ht="15" customHeight="1" thickBot="1" x14ac:dyDescent="0.3">
      <c r="A55" s="228"/>
      <c r="B55" s="261"/>
      <c r="C55" s="229"/>
      <c r="D55" s="229"/>
      <c r="E55" s="229"/>
      <c r="F55" s="229"/>
      <c r="G55" s="229"/>
      <c r="H55" s="229"/>
      <c r="I55" s="229"/>
      <c r="J55" s="229"/>
      <c r="K55" s="229"/>
      <c r="L55" s="229"/>
      <c r="M55" s="229"/>
      <c r="N55" s="229"/>
      <c r="O55" s="230"/>
    </row>
    <row r="56" spans="1:15" s="3" customFormat="1" ht="19.5" thickBot="1" x14ac:dyDescent="0.3">
      <c r="A56" s="161" t="s">
        <v>24</v>
      </c>
      <c r="B56" s="162"/>
      <c r="C56" s="162"/>
      <c r="D56" s="162"/>
      <c r="E56" s="162"/>
      <c r="F56" s="162"/>
      <c r="G56" s="162"/>
      <c r="H56" s="162"/>
      <c r="I56" s="162"/>
      <c r="J56" s="162"/>
      <c r="K56" s="162"/>
      <c r="L56" s="162"/>
      <c r="M56" s="162"/>
      <c r="N56" s="162"/>
      <c r="O56" s="163"/>
    </row>
    <row r="57" spans="1:15" s="5" customFormat="1" ht="15.75" thickBot="1" x14ac:dyDescent="0.3">
      <c r="A57" s="38" t="s">
        <v>30</v>
      </c>
      <c r="B57" s="250" t="s">
        <v>46</v>
      </c>
      <c r="C57" s="39">
        <v>44927</v>
      </c>
      <c r="D57" s="31">
        <v>44958</v>
      </c>
      <c r="E57" s="31">
        <v>44986</v>
      </c>
      <c r="F57" s="31">
        <v>45017</v>
      </c>
      <c r="G57" s="31">
        <v>45047</v>
      </c>
      <c r="H57" s="31">
        <v>45078</v>
      </c>
      <c r="I57" s="31">
        <v>45108</v>
      </c>
      <c r="J57" s="31">
        <v>45139</v>
      </c>
      <c r="K57" s="31">
        <v>45170</v>
      </c>
      <c r="L57" s="31">
        <v>45200</v>
      </c>
      <c r="M57" s="31">
        <v>45231</v>
      </c>
      <c r="N57" s="40">
        <v>45261</v>
      </c>
      <c r="O57" s="41" t="s">
        <v>17</v>
      </c>
    </row>
    <row r="58" spans="1:15" s="13" customFormat="1" ht="15.75" thickBot="1" x14ac:dyDescent="0.3">
      <c r="A58" s="27" t="s">
        <v>74</v>
      </c>
      <c r="B58" s="27"/>
      <c r="C58" s="42">
        <f>C53</f>
        <v>0</v>
      </c>
      <c r="D58" s="42">
        <f t="shared" ref="D58:N58" si="43">D53</f>
        <v>63</v>
      </c>
      <c r="E58" s="42">
        <f t="shared" si="43"/>
        <v>63</v>
      </c>
      <c r="F58" s="42">
        <f t="shared" si="43"/>
        <v>63</v>
      </c>
      <c r="G58" s="42">
        <f t="shared" si="43"/>
        <v>63</v>
      </c>
      <c r="H58" s="42">
        <f t="shared" si="43"/>
        <v>63</v>
      </c>
      <c r="I58" s="42">
        <f t="shared" si="43"/>
        <v>63</v>
      </c>
      <c r="J58" s="42">
        <f t="shared" si="43"/>
        <v>63</v>
      </c>
      <c r="K58" s="42">
        <f t="shared" si="43"/>
        <v>63</v>
      </c>
      <c r="L58" s="42">
        <f t="shared" si="43"/>
        <v>63</v>
      </c>
      <c r="M58" s="42">
        <f t="shared" si="43"/>
        <v>63</v>
      </c>
      <c r="N58" s="42">
        <f t="shared" si="43"/>
        <v>63</v>
      </c>
      <c r="O58" s="29">
        <f t="shared" ref="O58" si="44">SUM(C58:N58)</f>
        <v>693</v>
      </c>
    </row>
    <row r="59" spans="1:15" s="4" customFormat="1" x14ac:dyDescent="0.25">
      <c r="A59" s="85" t="s">
        <v>11</v>
      </c>
      <c r="B59" s="289"/>
      <c r="C59" s="82">
        <v>45200</v>
      </c>
      <c r="D59" s="83">
        <v>45200</v>
      </c>
      <c r="E59" s="83">
        <v>45200</v>
      </c>
      <c r="F59" s="83">
        <v>45200</v>
      </c>
      <c r="G59" s="83">
        <v>45200</v>
      </c>
      <c r="H59" s="83">
        <v>45200</v>
      </c>
      <c r="I59" s="83">
        <v>45200</v>
      </c>
      <c r="J59" s="83">
        <v>45200</v>
      </c>
      <c r="K59" s="83">
        <v>45200</v>
      </c>
      <c r="L59" s="83">
        <v>45200</v>
      </c>
      <c r="M59" s="83">
        <v>45200</v>
      </c>
      <c r="N59" s="84">
        <v>45200</v>
      </c>
      <c r="O59" s="140"/>
    </row>
    <row r="60" spans="1:15" s="4" customFormat="1" x14ac:dyDescent="0.25">
      <c r="A60" s="43" t="s">
        <v>23</v>
      </c>
      <c r="B60" s="290"/>
      <c r="C60" s="44">
        <f>VLOOKUP(C59,INPCs!$A$1:$B$1000,2,0)</f>
        <v>129.54499999999999</v>
      </c>
      <c r="D60" s="45">
        <f>VLOOKUP(D59,INPCs!$A$1:$B$1000,2,0)</f>
        <v>129.54499999999999</v>
      </c>
      <c r="E60" s="45">
        <f>VLOOKUP(E59,INPCs!$A$1:$B$1000,2,0)</f>
        <v>129.54499999999999</v>
      </c>
      <c r="F60" s="45">
        <f>VLOOKUP(F59,INPCs!$A$1:$B$1000,2,0)</f>
        <v>129.54499999999999</v>
      </c>
      <c r="G60" s="45">
        <f>VLOOKUP(G59,INPCs!$A$1:$B$1000,2,0)</f>
        <v>129.54499999999999</v>
      </c>
      <c r="H60" s="45">
        <f>VLOOKUP(H59,INPCs!$A$1:$B$1000,2,0)</f>
        <v>129.54499999999999</v>
      </c>
      <c r="I60" s="45">
        <f>VLOOKUP(I59,INPCs!$A$1:$B$1000,2,0)</f>
        <v>129.54499999999999</v>
      </c>
      <c r="J60" s="45">
        <f>VLOOKUP(J59,INPCs!$A$1:$B$1000,2,0)</f>
        <v>129.54499999999999</v>
      </c>
      <c r="K60" s="45">
        <f>VLOOKUP(K59,INPCs!$A$1:$B$1000,2,0)</f>
        <v>129.54499999999999</v>
      </c>
      <c r="L60" s="45">
        <f>VLOOKUP(L59,INPCs!$A$1:$B$1000,2,0)</f>
        <v>129.54499999999999</v>
      </c>
      <c r="M60" s="45">
        <f>VLOOKUP(M59,INPCs!$A$1:$B$1000,2,0)</f>
        <v>129.54499999999999</v>
      </c>
      <c r="N60" s="46">
        <f>VLOOKUP(N59,INPCs!$A$1:$B$1000,2,0)</f>
        <v>129.54499999999999</v>
      </c>
      <c r="O60" s="141"/>
    </row>
    <row r="61" spans="1:15" x14ac:dyDescent="0.25">
      <c r="A61" s="36" t="s">
        <v>25</v>
      </c>
      <c r="B61" s="34"/>
      <c r="C61" s="47">
        <f>C18</f>
        <v>44927</v>
      </c>
      <c r="D61" s="47">
        <f>D18</f>
        <v>44958</v>
      </c>
      <c r="E61" s="47">
        <f>E18</f>
        <v>44986</v>
      </c>
      <c r="F61" s="47">
        <f>F18</f>
        <v>45017</v>
      </c>
      <c r="G61" s="47">
        <f>G18</f>
        <v>45047</v>
      </c>
      <c r="H61" s="47">
        <f>H18</f>
        <v>45078</v>
      </c>
      <c r="I61" s="47">
        <f>I18</f>
        <v>45108</v>
      </c>
      <c r="J61" s="47">
        <f>J18</f>
        <v>45139</v>
      </c>
      <c r="K61" s="47">
        <f>K18</f>
        <v>45170</v>
      </c>
      <c r="L61" s="47">
        <f>L18</f>
        <v>45200</v>
      </c>
      <c r="M61" s="47">
        <f>M18</f>
        <v>45231</v>
      </c>
      <c r="N61" s="47">
        <f>N18</f>
        <v>45261</v>
      </c>
      <c r="O61" s="141"/>
    </row>
    <row r="62" spans="1:15" x14ac:dyDescent="0.25">
      <c r="A62" s="43" t="s">
        <v>26</v>
      </c>
      <c r="B62" s="290"/>
      <c r="C62" s="44">
        <f>VLOOKUP(C61,INPCs!$A$3:$B$1000,2,0)</f>
        <v>127.336</v>
      </c>
      <c r="D62" s="45">
        <f>VLOOKUP(D61,INPCs!$A$3:$B$1000,2,0)</f>
        <v>128.04599999999999</v>
      </c>
      <c r="E62" s="45">
        <f>VLOOKUP(E61,INPCs!$A$3:$B$1000,2,0)</f>
        <v>128.38900000000001</v>
      </c>
      <c r="F62" s="45">
        <f>VLOOKUP(F61,INPCs!$A$3:$B$1000,2,0)</f>
        <v>128.363</v>
      </c>
      <c r="G62" s="45">
        <f>VLOOKUP(G61,INPCs!$A$3:$B$1000,2,0)</f>
        <v>128.084</v>
      </c>
      <c r="H62" s="45">
        <f>VLOOKUP(H61,INPCs!$A$3:$B$1000,2,0)</f>
        <v>128.214</v>
      </c>
      <c r="I62" s="45">
        <f>VLOOKUP(I61,INPCs!$A$3:$B$1000,2,0)</f>
        <v>128.83199999999999</v>
      </c>
      <c r="J62" s="45">
        <f>VLOOKUP(J61,INPCs!$A$3:$B$1000,2,0)</f>
        <v>129.54499999999999</v>
      </c>
      <c r="K62" s="45">
        <f>VLOOKUP(K61,INPCs!$A$3:$B$1000,2,0)</f>
        <v>129.54499999999999</v>
      </c>
      <c r="L62" s="45">
        <f>VLOOKUP(L61,INPCs!$A$3:$B$1000,2,0)</f>
        <v>129.54499999999999</v>
      </c>
      <c r="M62" s="45">
        <f>VLOOKUP(M61,INPCs!$A$3:$B$1000,2,0)</f>
        <v>129.54499999999999</v>
      </c>
      <c r="N62" s="46">
        <f>VLOOKUP(N61,INPCs!$A$3:$B$1000,2,0)</f>
        <v>129.54499999999999</v>
      </c>
      <c r="O62" s="141"/>
    </row>
    <row r="63" spans="1:15" ht="15.75" thickBot="1" x14ac:dyDescent="0.3">
      <c r="A63" s="48" t="s">
        <v>29</v>
      </c>
      <c r="B63" s="291"/>
      <c r="C63" s="49">
        <f t="shared" ref="C63:N63" si="45">(ROUND(C60/C62,4)-1)</f>
        <v>1.7300000000000093E-2</v>
      </c>
      <c r="D63" s="50">
        <f t="shared" si="45"/>
        <v>1.1700000000000044E-2</v>
      </c>
      <c r="E63" s="50">
        <f t="shared" si="45"/>
        <v>8.999999999999897E-3</v>
      </c>
      <c r="F63" s="50">
        <f t="shared" si="45"/>
        <v>9.200000000000097E-3</v>
      </c>
      <c r="G63" s="50">
        <f t="shared" si="45"/>
        <v>1.1400000000000077E-2</v>
      </c>
      <c r="H63" s="50">
        <f t="shared" si="45"/>
        <v>1.0399999999999965E-2</v>
      </c>
      <c r="I63" s="50">
        <f t="shared" si="45"/>
        <v>5.5000000000000604E-3</v>
      </c>
      <c r="J63" s="37">
        <f t="shared" si="45"/>
        <v>0</v>
      </c>
      <c r="K63" s="50">
        <f t="shared" si="45"/>
        <v>0</v>
      </c>
      <c r="L63" s="50">
        <f t="shared" si="45"/>
        <v>0</v>
      </c>
      <c r="M63" s="50">
        <f t="shared" si="45"/>
        <v>0</v>
      </c>
      <c r="N63" s="51">
        <f t="shared" si="45"/>
        <v>0</v>
      </c>
      <c r="O63" s="142"/>
    </row>
    <row r="64" spans="1:15" s="13" customFormat="1" ht="15.75" thickBot="1" x14ac:dyDescent="0.3">
      <c r="A64" s="52" t="s">
        <v>18</v>
      </c>
      <c r="B64" s="52"/>
      <c r="C64" s="42">
        <f>ROUND(C58*C63,0)</f>
        <v>0</v>
      </c>
      <c r="D64" s="42">
        <f t="shared" ref="D64:N64" si="46">ROUND(D58*D63,0)</f>
        <v>1</v>
      </c>
      <c r="E64" s="42">
        <f t="shared" si="46"/>
        <v>1</v>
      </c>
      <c r="F64" s="42">
        <f t="shared" si="46"/>
        <v>1</v>
      </c>
      <c r="G64" s="42">
        <f t="shared" si="46"/>
        <v>1</v>
      </c>
      <c r="H64" s="42">
        <f t="shared" si="46"/>
        <v>1</v>
      </c>
      <c r="I64" s="42">
        <f t="shared" si="46"/>
        <v>0</v>
      </c>
      <c r="J64" s="42">
        <f t="shared" si="46"/>
        <v>0</v>
      </c>
      <c r="K64" s="42">
        <f t="shared" si="46"/>
        <v>0</v>
      </c>
      <c r="L64" s="42">
        <f t="shared" si="46"/>
        <v>0</v>
      </c>
      <c r="M64" s="42">
        <f t="shared" si="46"/>
        <v>0</v>
      </c>
      <c r="N64" s="42">
        <f t="shared" si="46"/>
        <v>0</v>
      </c>
      <c r="O64" s="29">
        <f t="shared" ref="O64:O65" si="47">SUM(C64:N64)</f>
        <v>5</v>
      </c>
    </row>
    <row r="65" spans="1:15" s="13" customFormat="1" ht="15.75" thickBot="1" x14ac:dyDescent="0.3">
      <c r="A65" s="53" t="s">
        <v>75</v>
      </c>
      <c r="B65" s="33"/>
      <c r="C65" s="42">
        <f>C58+C64</f>
        <v>0</v>
      </c>
      <c r="D65" s="42">
        <f t="shared" ref="D65:N65" si="48">D58+D64</f>
        <v>64</v>
      </c>
      <c r="E65" s="42">
        <f t="shared" si="48"/>
        <v>64</v>
      </c>
      <c r="F65" s="42">
        <f t="shared" si="48"/>
        <v>64</v>
      </c>
      <c r="G65" s="42">
        <f t="shared" si="48"/>
        <v>64</v>
      </c>
      <c r="H65" s="42">
        <f t="shared" si="48"/>
        <v>64</v>
      </c>
      <c r="I65" s="42">
        <f t="shared" si="48"/>
        <v>63</v>
      </c>
      <c r="J65" s="42">
        <f t="shared" si="48"/>
        <v>63</v>
      </c>
      <c r="K65" s="42">
        <f t="shared" si="48"/>
        <v>63</v>
      </c>
      <c r="L65" s="42">
        <f t="shared" si="48"/>
        <v>63</v>
      </c>
      <c r="M65" s="42">
        <f t="shared" si="48"/>
        <v>63</v>
      </c>
      <c r="N65" s="42">
        <f t="shared" si="48"/>
        <v>63</v>
      </c>
      <c r="O65" s="29">
        <f t="shared" si="47"/>
        <v>698</v>
      </c>
    </row>
    <row r="66" spans="1:15" x14ac:dyDescent="0.25">
      <c r="A66" s="54" t="s">
        <v>20</v>
      </c>
      <c r="B66" s="129"/>
      <c r="C66" s="55">
        <f>C61</f>
        <v>44927</v>
      </c>
      <c r="D66" s="55">
        <f t="shared" ref="D66:N66" si="49">D61</f>
        <v>44958</v>
      </c>
      <c r="E66" s="55">
        <f t="shared" si="49"/>
        <v>44986</v>
      </c>
      <c r="F66" s="55">
        <f t="shared" si="49"/>
        <v>45017</v>
      </c>
      <c r="G66" s="55">
        <f t="shared" si="49"/>
        <v>45047</v>
      </c>
      <c r="H66" s="55">
        <f t="shared" si="49"/>
        <v>45078</v>
      </c>
      <c r="I66" s="55">
        <f t="shared" si="49"/>
        <v>45108</v>
      </c>
      <c r="J66" s="55">
        <f t="shared" si="49"/>
        <v>45139</v>
      </c>
      <c r="K66" s="55">
        <f t="shared" si="49"/>
        <v>45170</v>
      </c>
      <c r="L66" s="55">
        <f t="shared" si="49"/>
        <v>45200</v>
      </c>
      <c r="M66" s="55">
        <f t="shared" si="49"/>
        <v>45231</v>
      </c>
      <c r="N66" s="55">
        <f t="shared" si="49"/>
        <v>45261</v>
      </c>
      <c r="O66" s="143"/>
    </row>
    <row r="67" spans="1:15" x14ac:dyDescent="0.25">
      <c r="A67" s="86" t="s">
        <v>28</v>
      </c>
      <c r="B67" s="292"/>
      <c r="C67" s="79">
        <v>45200</v>
      </c>
      <c r="D67" s="80">
        <v>45200</v>
      </c>
      <c r="E67" s="80">
        <v>45200</v>
      </c>
      <c r="F67" s="80">
        <v>45200</v>
      </c>
      <c r="G67" s="80">
        <v>45200</v>
      </c>
      <c r="H67" s="80">
        <v>45200</v>
      </c>
      <c r="I67" s="80">
        <v>45200</v>
      </c>
      <c r="J67" s="80">
        <v>45200</v>
      </c>
      <c r="K67" s="80">
        <v>45200</v>
      </c>
      <c r="L67" s="80">
        <v>45200</v>
      </c>
      <c r="M67" s="80">
        <v>45200</v>
      </c>
      <c r="N67" s="81">
        <v>45200</v>
      </c>
      <c r="O67" s="144"/>
    </row>
    <row r="68" spans="1:15" s="23" customFormat="1" x14ac:dyDescent="0.25">
      <c r="A68" s="56" t="s">
        <v>14</v>
      </c>
      <c r="B68" s="293"/>
      <c r="C68" s="57">
        <f>HLOOKUP(C$66,Recargos!$C$5:$KQ$999,3,0)</f>
        <v>0.1323</v>
      </c>
      <c r="D68" s="58">
        <f>HLOOKUP(D$66,Recargos!$C$5:$KQ$999,3,0)</f>
        <v>0.11760000000000001</v>
      </c>
      <c r="E68" s="58">
        <f>HLOOKUP(E$66,Recargos!$C$5:$KQ$999,3,0)</f>
        <v>0.10290000000000001</v>
      </c>
      <c r="F68" s="58">
        <f>HLOOKUP(F$66,Recargos!$C$5:$KQ$999,3,0)</f>
        <v>8.8200000000000001E-2</v>
      </c>
      <c r="G68" s="58">
        <f>HLOOKUP(G$66,Recargos!$C$5:$KQ$999,3,0)</f>
        <v>7.3499999999999996E-2</v>
      </c>
      <c r="H68" s="58">
        <f>HLOOKUP(H$66,Recargos!$C$5:$KQ$999,3,0)</f>
        <v>5.8799999999999998E-2</v>
      </c>
      <c r="I68" s="58">
        <f>HLOOKUP(I$66,Recargos!$C$5:$KQ$999,3,0)</f>
        <v>4.41E-2</v>
      </c>
      <c r="J68" s="58">
        <f>HLOOKUP(J$66,Recargos!$C$5:$KQ$999,3,0)</f>
        <v>2.9399999999999999E-2</v>
      </c>
      <c r="K68" s="58">
        <f>HLOOKUP(K$66,Recargos!$C$5:$KQ$999,3,0)</f>
        <v>1.47E-2</v>
      </c>
      <c r="L68" s="58">
        <f>HLOOKUP(L$66,Recargos!$C$5:$KQ$999,3,0)</f>
        <v>0</v>
      </c>
      <c r="M68" s="58">
        <f>HLOOKUP(M$66,Recargos!$C$5:$KQ$999,3,0)</f>
        <v>0</v>
      </c>
      <c r="N68" s="59">
        <f>HLOOKUP(N$66,Recargos!$C$5:$KQ$999,3,0)</f>
        <v>0</v>
      </c>
      <c r="O68" s="145"/>
    </row>
    <row r="69" spans="1:15" s="13" customFormat="1" ht="15.75" thickBot="1" x14ac:dyDescent="0.3">
      <c r="A69" s="60" t="s">
        <v>16</v>
      </c>
      <c r="B69" s="291"/>
      <c r="C69" s="61">
        <f t="shared" ref="C69:N69" si="50">ROUND(C65*C68,0)</f>
        <v>0</v>
      </c>
      <c r="D69" s="62">
        <f t="shared" si="50"/>
        <v>8</v>
      </c>
      <c r="E69" s="62">
        <f t="shared" si="50"/>
        <v>7</v>
      </c>
      <c r="F69" s="62">
        <f t="shared" si="50"/>
        <v>6</v>
      </c>
      <c r="G69" s="62">
        <f t="shared" si="50"/>
        <v>5</v>
      </c>
      <c r="H69" s="62">
        <f t="shared" si="50"/>
        <v>4</v>
      </c>
      <c r="I69" s="62">
        <f t="shared" si="50"/>
        <v>3</v>
      </c>
      <c r="J69" s="62">
        <f t="shared" si="50"/>
        <v>2</v>
      </c>
      <c r="K69" s="62">
        <f t="shared" si="50"/>
        <v>1</v>
      </c>
      <c r="L69" s="62">
        <f t="shared" si="50"/>
        <v>0</v>
      </c>
      <c r="M69" s="62">
        <f t="shared" si="50"/>
        <v>0</v>
      </c>
      <c r="N69" s="63">
        <f t="shared" si="50"/>
        <v>0</v>
      </c>
      <c r="O69" s="75">
        <f t="shared" ref="O69:O74" si="51">SUM(C69:N69)</f>
        <v>36</v>
      </c>
    </row>
    <row r="70" spans="1:15" s="13" customFormat="1" ht="15.75" thickBot="1" x14ac:dyDescent="0.3">
      <c r="A70" s="64" t="s">
        <v>76</v>
      </c>
      <c r="B70" s="64"/>
      <c r="C70" s="42">
        <f>C58+C64+C69</f>
        <v>0</v>
      </c>
      <c r="D70" s="42">
        <f t="shared" ref="D70:N70" si="52">D58+D64+D69</f>
        <v>72</v>
      </c>
      <c r="E70" s="42">
        <f t="shared" si="52"/>
        <v>71</v>
      </c>
      <c r="F70" s="42">
        <f t="shared" si="52"/>
        <v>70</v>
      </c>
      <c r="G70" s="42">
        <f t="shared" si="52"/>
        <v>69</v>
      </c>
      <c r="H70" s="42">
        <f t="shared" si="52"/>
        <v>68</v>
      </c>
      <c r="I70" s="42">
        <f t="shared" si="52"/>
        <v>66</v>
      </c>
      <c r="J70" s="42">
        <f t="shared" si="52"/>
        <v>65</v>
      </c>
      <c r="K70" s="42">
        <f t="shared" si="52"/>
        <v>64</v>
      </c>
      <c r="L70" s="42">
        <f t="shared" si="52"/>
        <v>63</v>
      </c>
      <c r="M70" s="42">
        <f t="shared" si="52"/>
        <v>63</v>
      </c>
      <c r="N70" s="42">
        <f t="shared" si="52"/>
        <v>63</v>
      </c>
      <c r="O70" s="76">
        <f t="shared" si="51"/>
        <v>734</v>
      </c>
    </row>
    <row r="71" spans="1:15" s="17" customFormat="1" x14ac:dyDescent="0.25">
      <c r="A71" s="65" t="s">
        <v>67</v>
      </c>
      <c r="B71" s="294"/>
      <c r="C71" s="66">
        <f>C58</f>
        <v>0</v>
      </c>
      <c r="D71" s="66">
        <f t="shared" ref="D71:N71" si="53">D58</f>
        <v>63</v>
      </c>
      <c r="E71" s="66">
        <f t="shared" si="53"/>
        <v>63</v>
      </c>
      <c r="F71" s="66">
        <f t="shared" si="53"/>
        <v>63</v>
      </c>
      <c r="G71" s="66">
        <f t="shared" si="53"/>
        <v>63</v>
      </c>
      <c r="H71" s="66">
        <f t="shared" si="53"/>
        <v>63</v>
      </c>
      <c r="I71" s="66">
        <f t="shared" si="53"/>
        <v>63</v>
      </c>
      <c r="J71" s="66">
        <f t="shared" si="53"/>
        <v>63</v>
      </c>
      <c r="K71" s="66">
        <f t="shared" si="53"/>
        <v>63</v>
      </c>
      <c r="L71" s="66">
        <f t="shared" si="53"/>
        <v>63</v>
      </c>
      <c r="M71" s="66">
        <f t="shared" si="53"/>
        <v>63</v>
      </c>
      <c r="N71" s="66">
        <f t="shared" si="53"/>
        <v>63</v>
      </c>
      <c r="O71" s="77">
        <f t="shared" si="51"/>
        <v>693</v>
      </c>
    </row>
    <row r="72" spans="1:15" s="22" customFormat="1" x14ac:dyDescent="0.25">
      <c r="A72" s="67" t="s">
        <v>15</v>
      </c>
      <c r="B72" s="295"/>
      <c r="C72" s="68">
        <f t="shared" ref="C72:N72" si="54">C64</f>
        <v>0</v>
      </c>
      <c r="D72" s="69">
        <f t="shared" si="54"/>
        <v>1</v>
      </c>
      <c r="E72" s="69">
        <f t="shared" si="54"/>
        <v>1</v>
      </c>
      <c r="F72" s="69">
        <f t="shared" si="54"/>
        <v>1</v>
      </c>
      <c r="G72" s="69">
        <f t="shared" si="54"/>
        <v>1</v>
      </c>
      <c r="H72" s="69">
        <f t="shared" si="54"/>
        <v>1</v>
      </c>
      <c r="I72" s="69">
        <f t="shared" si="54"/>
        <v>0</v>
      </c>
      <c r="J72" s="69">
        <f t="shared" si="54"/>
        <v>0</v>
      </c>
      <c r="K72" s="69">
        <f t="shared" si="54"/>
        <v>0</v>
      </c>
      <c r="L72" s="69">
        <f t="shared" si="54"/>
        <v>0</v>
      </c>
      <c r="M72" s="69">
        <f t="shared" si="54"/>
        <v>0</v>
      </c>
      <c r="N72" s="70">
        <f t="shared" si="54"/>
        <v>0</v>
      </c>
      <c r="O72" s="78">
        <f t="shared" si="51"/>
        <v>5</v>
      </c>
    </row>
    <row r="73" spans="1:15" s="22" customFormat="1" ht="15.75" thickBot="1" x14ac:dyDescent="0.3">
      <c r="A73" s="71" t="s">
        <v>12</v>
      </c>
      <c r="B73" s="296"/>
      <c r="C73" s="72">
        <f t="shared" ref="C73:N73" si="55">C69</f>
        <v>0</v>
      </c>
      <c r="D73" s="73">
        <f t="shared" si="55"/>
        <v>8</v>
      </c>
      <c r="E73" s="73">
        <f t="shared" si="55"/>
        <v>7</v>
      </c>
      <c r="F73" s="73">
        <f t="shared" si="55"/>
        <v>6</v>
      </c>
      <c r="G73" s="73">
        <f t="shared" si="55"/>
        <v>5</v>
      </c>
      <c r="H73" s="73">
        <f t="shared" si="55"/>
        <v>4</v>
      </c>
      <c r="I73" s="73">
        <f t="shared" si="55"/>
        <v>3</v>
      </c>
      <c r="J73" s="73">
        <f t="shared" si="55"/>
        <v>2</v>
      </c>
      <c r="K73" s="73">
        <f t="shared" si="55"/>
        <v>1</v>
      </c>
      <c r="L73" s="73">
        <f t="shared" si="55"/>
        <v>0</v>
      </c>
      <c r="M73" s="73">
        <f t="shared" si="55"/>
        <v>0</v>
      </c>
      <c r="N73" s="74">
        <f t="shared" si="55"/>
        <v>0</v>
      </c>
      <c r="O73" s="75">
        <f t="shared" si="51"/>
        <v>36</v>
      </c>
    </row>
    <row r="74" spans="1:15" s="17" customFormat="1" ht="15.75" thickBot="1" x14ac:dyDescent="0.3">
      <c r="A74" s="279" t="s">
        <v>74</v>
      </c>
      <c r="B74" s="297"/>
      <c r="C74" s="280">
        <f t="shared" ref="C74:N74" si="56">SUM(C71:C73)</f>
        <v>0</v>
      </c>
      <c r="D74" s="281">
        <f t="shared" si="56"/>
        <v>72</v>
      </c>
      <c r="E74" s="281">
        <f t="shared" si="56"/>
        <v>71</v>
      </c>
      <c r="F74" s="281">
        <f t="shared" si="56"/>
        <v>70</v>
      </c>
      <c r="G74" s="281">
        <f t="shared" si="56"/>
        <v>69</v>
      </c>
      <c r="H74" s="281">
        <f t="shared" si="56"/>
        <v>68</v>
      </c>
      <c r="I74" s="281">
        <f t="shared" si="56"/>
        <v>66</v>
      </c>
      <c r="J74" s="281">
        <f t="shared" si="56"/>
        <v>65</v>
      </c>
      <c r="K74" s="281">
        <f t="shared" si="56"/>
        <v>64</v>
      </c>
      <c r="L74" s="281">
        <f t="shared" si="56"/>
        <v>63</v>
      </c>
      <c r="M74" s="281">
        <f t="shared" si="56"/>
        <v>63</v>
      </c>
      <c r="N74" s="282">
        <f t="shared" si="56"/>
        <v>63</v>
      </c>
      <c r="O74" s="283">
        <f t="shared" si="51"/>
        <v>734</v>
      </c>
    </row>
    <row r="75" spans="1:15" s="3" customFormat="1" ht="15.75" thickBot="1" x14ac:dyDescent="0.3">
      <c r="A75" s="10"/>
      <c r="B75" s="262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21"/>
    </row>
    <row r="76" spans="1:15" s="2" customFormat="1" ht="19.5" thickBot="1" x14ac:dyDescent="0.3">
      <c r="A76" s="146" t="s">
        <v>73</v>
      </c>
      <c r="B76" s="147"/>
      <c r="C76" s="147"/>
      <c r="D76" s="147"/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O76" s="148"/>
    </row>
    <row r="77" spans="1:15" ht="15.75" thickBot="1" x14ac:dyDescent="0.3">
      <c r="A77" s="139" t="s">
        <v>27</v>
      </c>
      <c r="B77" s="250" t="s">
        <v>46</v>
      </c>
      <c r="C77" s="39">
        <v>44927</v>
      </c>
      <c r="D77" s="31">
        <v>44958</v>
      </c>
      <c r="E77" s="31">
        <v>44986</v>
      </c>
      <c r="F77" s="31">
        <v>45017</v>
      </c>
      <c r="G77" s="31">
        <v>45047</v>
      </c>
      <c r="H77" s="31">
        <v>45078</v>
      </c>
      <c r="I77" s="31">
        <v>45108</v>
      </c>
      <c r="J77" s="31">
        <v>45139</v>
      </c>
      <c r="K77" s="31">
        <v>45170</v>
      </c>
      <c r="L77" s="31">
        <v>45200</v>
      </c>
      <c r="M77" s="31">
        <v>45231</v>
      </c>
      <c r="N77" s="40">
        <v>45261</v>
      </c>
      <c r="O77" s="138" t="s">
        <v>17</v>
      </c>
    </row>
    <row r="78" spans="1:15" x14ac:dyDescent="0.25">
      <c r="A78" s="87" t="s">
        <v>31</v>
      </c>
      <c r="B78" s="263"/>
      <c r="C78" s="88">
        <f t="shared" ref="C78:N78" si="57">C71</f>
        <v>0</v>
      </c>
      <c r="D78" s="89">
        <f t="shared" si="57"/>
        <v>63</v>
      </c>
      <c r="E78" s="89">
        <f t="shared" si="57"/>
        <v>63</v>
      </c>
      <c r="F78" s="89">
        <f t="shared" si="57"/>
        <v>63</v>
      </c>
      <c r="G78" s="89">
        <f t="shared" si="57"/>
        <v>63</v>
      </c>
      <c r="H78" s="89">
        <f t="shared" si="57"/>
        <v>63</v>
      </c>
      <c r="I78" s="89">
        <f t="shared" si="57"/>
        <v>63</v>
      </c>
      <c r="J78" s="89">
        <f t="shared" si="57"/>
        <v>63</v>
      </c>
      <c r="K78" s="89">
        <f t="shared" si="57"/>
        <v>63</v>
      </c>
      <c r="L78" s="89">
        <f t="shared" si="57"/>
        <v>63</v>
      </c>
      <c r="M78" s="89">
        <f t="shared" si="57"/>
        <v>63</v>
      </c>
      <c r="N78" s="90">
        <f t="shared" si="57"/>
        <v>63</v>
      </c>
      <c r="O78" s="91">
        <f t="shared" ref="O78:O80" si="58">SUM(C78:N78)</f>
        <v>693</v>
      </c>
    </row>
    <row r="79" spans="1:15" x14ac:dyDescent="0.25">
      <c r="A79" s="92" t="s">
        <v>33</v>
      </c>
      <c r="B79" s="264"/>
      <c r="C79" s="93">
        <f t="shared" ref="C79:N79" si="59">C72</f>
        <v>0</v>
      </c>
      <c r="D79" s="35">
        <f t="shared" si="59"/>
        <v>1</v>
      </c>
      <c r="E79" s="35">
        <f t="shared" si="59"/>
        <v>1</v>
      </c>
      <c r="F79" s="35">
        <f t="shared" si="59"/>
        <v>1</v>
      </c>
      <c r="G79" s="35">
        <f t="shared" si="59"/>
        <v>1</v>
      </c>
      <c r="H79" s="35">
        <f t="shared" si="59"/>
        <v>1</v>
      </c>
      <c r="I79" s="35">
        <f t="shared" si="59"/>
        <v>0</v>
      </c>
      <c r="J79" s="35">
        <f t="shared" si="59"/>
        <v>0</v>
      </c>
      <c r="K79" s="35">
        <f t="shared" si="59"/>
        <v>0</v>
      </c>
      <c r="L79" s="35">
        <f t="shared" si="59"/>
        <v>0</v>
      </c>
      <c r="M79" s="35">
        <f t="shared" si="59"/>
        <v>0</v>
      </c>
      <c r="N79" s="94">
        <f t="shared" si="59"/>
        <v>0</v>
      </c>
      <c r="O79" s="95">
        <f t="shared" si="58"/>
        <v>5</v>
      </c>
    </row>
    <row r="80" spans="1:15" ht="15.75" thickBot="1" x14ac:dyDescent="0.3">
      <c r="A80" s="96" t="s">
        <v>12</v>
      </c>
      <c r="B80" s="155"/>
      <c r="C80" s="97">
        <f t="shared" ref="C80:N80" si="60">C73</f>
        <v>0</v>
      </c>
      <c r="D80" s="32">
        <f t="shared" si="60"/>
        <v>8</v>
      </c>
      <c r="E80" s="32">
        <f t="shared" si="60"/>
        <v>7</v>
      </c>
      <c r="F80" s="32">
        <f t="shared" si="60"/>
        <v>6</v>
      </c>
      <c r="G80" s="32">
        <f t="shared" si="60"/>
        <v>5</v>
      </c>
      <c r="H80" s="32">
        <f t="shared" si="60"/>
        <v>4</v>
      </c>
      <c r="I80" s="32">
        <f t="shared" si="60"/>
        <v>3</v>
      </c>
      <c r="J80" s="32">
        <f t="shared" si="60"/>
        <v>2</v>
      </c>
      <c r="K80" s="32">
        <f t="shared" si="60"/>
        <v>1</v>
      </c>
      <c r="L80" s="32">
        <f t="shared" si="60"/>
        <v>0</v>
      </c>
      <c r="M80" s="32">
        <f t="shared" si="60"/>
        <v>0</v>
      </c>
      <c r="N80" s="98">
        <f t="shared" si="60"/>
        <v>0</v>
      </c>
      <c r="O80" s="99">
        <f t="shared" si="58"/>
        <v>36</v>
      </c>
    </row>
    <row r="81" spans="1:15" s="2" customFormat="1" ht="15.75" thickBot="1" x14ac:dyDescent="0.3">
      <c r="A81" s="284" t="s">
        <v>32</v>
      </c>
      <c r="B81" s="133"/>
      <c r="C81" s="285">
        <f t="shared" ref="C81:N81" si="61">SUM(C78:C80)</f>
        <v>0</v>
      </c>
      <c r="D81" s="286">
        <f t="shared" si="61"/>
        <v>72</v>
      </c>
      <c r="E81" s="286">
        <f t="shared" si="61"/>
        <v>71</v>
      </c>
      <c r="F81" s="286">
        <f t="shared" si="61"/>
        <v>70</v>
      </c>
      <c r="G81" s="286">
        <f t="shared" si="61"/>
        <v>69</v>
      </c>
      <c r="H81" s="286">
        <f t="shared" si="61"/>
        <v>68</v>
      </c>
      <c r="I81" s="286">
        <f t="shared" si="61"/>
        <v>66</v>
      </c>
      <c r="J81" s="286">
        <f t="shared" si="61"/>
        <v>65</v>
      </c>
      <c r="K81" s="286">
        <f t="shared" si="61"/>
        <v>64</v>
      </c>
      <c r="L81" s="286">
        <f t="shared" si="61"/>
        <v>63</v>
      </c>
      <c r="M81" s="286">
        <f t="shared" si="61"/>
        <v>63</v>
      </c>
      <c r="N81" s="287">
        <f t="shared" si="61"/>
        <v>63</v>
      </c>
      <c r="O81" s="288">
        <f>SUM(C81:N81)</f>
        <v>734</v>
      </c>
    </row>
    <row r="82" spans="1:15" x14ac:dyDescent="0.25">
      <c r="A82" s="8"/>
      <c r="B82" s="265"/>
    </row>
  </sheetData>
  <mergeCells count="11">
    <mergeCell ref="O59:O63"/>
    <mergeCell ref="O66:O68"/>
    <mergeCell ref="A56:O56"/>
    <mergeCell ref="A76:O76"/>
    <mergeCell ref="A2:O2"/>
    <mergeCell ref="A3:O3"/>
    <mergeCell ref="A17:O17"/>
    <mergeCell ref="A26:O26"/>
    <mergeCell ref="A5:O5"/>
    <mergeCell ref="A11:O11"/>
    <mergeCell ref="A40:O40"/>
  </mergeCells>
  <phoneticPr fontId="13" type="noConversion"/>
  <printOptions horizontalCentered="1" verticalCentered="1"/>
  <pageMargins left="0.7" right="0.7" top="0.75" bottom="0.75" header="0.3" footer="0.3"/>
  <pageSetup scale="80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4F9EB-DA7E-426A-A3BB-D9A767366BDE}">
  <dimension ref="A1:B72"/>
  <sheetViews>
    <sheetView workbookViewId="0">
      <selection activeCell="D11" sqref="D11"/>
    </sheetView>
  </sheetViews>
  <sheetFormatPr baseColWidth="10" defaultRowHeight="15" x14ac:dyDescent="0.25"/>
  <cols>
    <col min="1" max="1" width="12.5703125" style="106" customWidth="1"/>
    <col min="2" max="2" width="19.28515625" customWidth="1"/>
  </cols>
  <sheetData>
    <row r="1" spans="1:2" ht="18.75" x14ac:dyDescent="0.3">
      <c r="A1" s="101" t="s">
        <v>0</v>
      </c>
    </row>
    <row r="3" spans="1:2" x14ac:dyDescent="0.25">
      <c r="A3" s="102" t="s">
        <v>1</v>
      </c>
    </row>
    <row r="4" spans="1:2" x14ac:dyDescent="0.25">
      <c r="A4" s="103" t="s">
        <v>2</v>
      </c>
    </row>
    <row r="6" spans="1:2" x14ac:dyDescent="0.25">
      <c r="A6" s="102" t="s">
        <v>3</v>
      </c>
    </row>
    <row r="8" spans="1:2" s="107" customFormat="1" x14ac:dyDescent="0.25">
      <c r="A8" s="103" t="s">
        <v>4</v>
      </c>
    </row>
    <row r="10" spans="1:2" ht="45" x14ac:dyDescent="0.25">
      <c r="A10" s="113" t="s">
        <v>5</v>
      </c>
      <c r="B10" s="114" t="s">
        <v>6</v>
      </c>
    </row>
    <row r="11" spans="1:2" ht="30" x14ac:dyDescent="0.25">
      <c r="A11" s="113" t="s">
        <v>7</v>
      </c>
      <c r="B11" s="115" t="s">
        <v>8</v>
      </c>
    </row>
    <row r="12" spans="1:2" x14ac:dyDescent="0.25">
      <c r="A12" s="116" t="s">
        <v>9</v>
      </c>
      <c r="B12" s="117" t="s">
        <v>10</v>
      </c>
    </row>
    <row r="13" spans="1:2" x14ac:dyDescent="0.25">
      <c r="A13" s="104">
        <v>43466</v>
      </c>
      <c r="B13" s="105">
        <v>103.108</v>
      </c>
    </row>
    <row r="14" spans="1:2" x14ac:dyDescent="0.25">
      <c r="A14" s="104">
        <v>43497</v>
      </c>
      <c r="B14" s="105">
        <v>103.07899999999999</v>
      </c>
    </row>
    <row r="15" spans="1:2" x14ac:dyDescent="0.25">
      <c r="A15" s="104">
        <v>43525</v>
      </c>
      <c r="B15" s="105">
        <v>103.476</v>
      </c>
    </row>
    <row r="16" spans="1:2" x14ac:dyDescent="0.25">
      <c r="A16" s="104">
        <v>43556</v>
      </c>
      <c r="B16" s="105">
        <v>103.53100000000001</v>
      </c>
    </row>
    <row r="17" spans="1:2" x14ac:dyDescent="0.25">
      <c r="A17" s="104">
        <v>43586</v>
      </c>
      <c r="B17" s="105">
        <v>103.233</v>
      </c>
    </row>
    <row r="18" spans="1:2" x14ac:dyDescent="0.25">
      <c r="A18" s="104">
        <v>43617</v>
      </c>
      <c r="B18" s="105">
        <v>103.29900000000001</v>
      </c>
    </row>
    <row r="19" spans="1:2" x14ac:dyDescent="0.25">
      <c r="A19" s="104">
        <v>43647</v>
      </c>
      <c r="B19" s="105">
        <v>103.687</v>
      </c>
    </row>
    <row r="20" spans="1:2" x14ac:dyDescent="0.25">
      <c r="A20" s="104">
        <v>43678</v>
      </c>
      <c r="B20" s="105">
        <v>103.67</v>
      </c>
    </row>
    <row r="21" spans="1:2" x14ac:dyDescent="0.25">
      <c r="A21" s="104">
        <v>43709</v>
      </c>
      <c r="B21" s="105">
        <v>103.94199999999999</v>
      </c>
    </row>
    <row r="22" spans="1:2" x14ac:dyDescent="0.25">
      <c r="A22" s="104">
        <v>43739</v>
      </c>
      <c r="B22" s="105">
        <v>104.503</v>
      </c>
    </row>
    <row r="23" spans="1:2" x14ac:dyDescent="0.25">
      <c r="A23" s="104">
        <v>43770</v>
      </c>
      <c r="B23" s="105">
        <v>105.346</v>
      </c>
    </row>
    <row r="24" spans="1:2" x14ac:dyDescent="0.25">
      <c r="A24" s="104">
        <v>43800</v>
      </c>
      <c r="B24" s="105">
        <v>105.934</v>
      </c>
    </row>
    <row r="25" spans="1:2" x14ac:dyDescent="0.25">
      <c r="A25" s="104">
        <v>43831</v>
      </c>
      <c r="B25" s="105">
        <v>106.447</v>
      </c>
    </row>
    <row r="26" spans="1:2" x14ac:dyDescent="0.25">
      <c r="A26" s="104">
        <v>43862</v>
      </c>
      <c r="B26" s="105">
        <v>106.889</v>
      </c>
    </row>
    <row r="27" spans="1:2" x14ac:dyDescent="0.25">
      <c r="A27" s="104">
        <v>43891</v>
      </c>
      <c r="B27" s="105">
        <v>106.83799999999999</v>
      </c>
    </row>
    <row r="28" spans="1:2" x14ac:dyDescent="0.25">
      <c r="A28" s="104">
        <v>43922</v>
      </c>
      <c r="B28" s="105">
        <v>105.755</v>
      </c>
    </row>
    <row r="29" spans="1:2" x14ac:dyDescent="0.25">
      <c r="A29" s="104">
        <v>43952</v>
      </c>
      <c r="B29" s="105">
        <v>106.16200000000001</v>
      </c>
    </row>
    <row r="30" spans="1:2" x14ac:dyDescent="0.25">
      <c r="A30" s="104">
        <v>43983</v>
      </c>
      <c r="B30" s="105">
        <v>106.74299999999999</v>
      </c>
    </row>
    <row r="31" spans="1:2" x14ac:dyDescent="0.25">
      <c r="A31" s="104">
        <v>44013</v>
      </c>
      <c r="B31" s="105">
        <v>107.444</v>
      </c>
    </row>
    <row r="32" spans="1:2" x14ac:dyDescent="0.25">
      <c r="A32" s="104">
        <v>44044</v>
      </c>
      <c r="B32" s="105">
        <v>107.867</v>
      </c>
    </row>
    <row r="33" spans="1:2" x14ac:dyDescent="0.25">
      <c r="A33" s="104">
        <v>44075</v>
      </c>
      <c r="B33" s="105">
        <v>108.114</v>
      </c>
    </row>
    <row r="34" spans="1:2" x14ac:dyDescent="0.25">
      <c r="A34" s="104">
        <v>44105</v>
      </c>
      <c r="B34" s="105">
        <v>108.774</v>
      </c>
    </row>
    <row r="35" spans="1:2" x14ac:dyDescent="0.25">
      <c r="A35" s="104">
        <v>44136</v>
      </c>
      <c r="B35" s="105">
        <v>108.85599999999999</v>
      </c>
    </row>
    <row r="36" spans="1:2" x14ac:dyDescent="0.25">
      <c r="A36" s="104">
        <v>44166</v>
      </c>
      <c r="B36" s="105">
        <v>109.271</v>
      </c>
    </row>
    <row r="37" spans="1:2" x14ac:dyDescent="0.25">
      <c r="A37" s="104">
        <v>44197</v>
      </c>
      <c r="B37" s="105">
        <v>110.21</v>
      </c>
    </row>
    <row r="38" spans="1:2" x14ac:dyDescent="0.25">
      <c r="A38" s="104">
        <v>44228</v>
      </c>
      <c r="B38" s="105">
        <v>110.907</v>
      </c>
    </row>
    <row r="39" spans="1:2" x14ac:dyDescent="0.25">
      <c r="A39" s="104">
        <v>44256</v>
      </c>
      <c r="B39" s="105">
        <v>111.824</v>
      </c>
    </row>
    <row r="40" spans="1:2" x14ac:dyDescent="0.25">
      <c r="A40" s="104">
        <v>44287</v>
      </c>
      <c r="B40" s="105">
        <v>112.19</v>
      </c>
    </row>
    <row r="41" spans="1:2" x14ac:dyDescent="0.25">
      <c r="A41" s="104">
        <v>44317</v>
      </c>
      <c r="B41" s="105">
        <v>112.419</v>
      </c>
    </row>
    <row r="42" spans="1:2" x14ac:dyDescent="0.25">
      <c r="A42" s="104">
        <v>44348</v>
      </c>
      <c r="B42" s="105">
        <v>113.018</v>
      </c>
    </row>
    <row r="43" spans="1:2" x14ac:dyDescent="0.25">
      <c r="A43" s="104">
        <v>44378</v>
      </c>
      <c r="B43" s="105">
        <v>113.682</v>
      </c>
    </row>
    <row r="44" spans="1:2" x14ac:dyDescent="0.25">
      <c r="A44" s="104">
        <v>44409</v>
      </c>
      <c r="B44" s="105">
        <v>113.899</v>
      </c>
    </row>
    <row r="45" spans="1:2" x14ac:dyDescent="0.25">
      <c r="A45" s="104">
        <v>44440</v>
      </c>
      <c r="B45" s="105">
        <v>114.601</v>
      </c>
    </row>
    <row r="46" spans="1:2" x14ac:dyDescent="0.25">
      <c r="A46" s="104">
        <v>44470</v>
      </c>
      <c r="B46" s="105">
        <v>115.56100000000001</v>
      </c>
    </row>
    <row r="47" spans="1:2" x14ac:dyDescent="0.25">
      <c r="A47" s="104">
        <v>44501</v>
      </c>
      <c r="B47" s="105">
        <v>116.884</v>
      </c>
    </row>
    <row r="48" spans="1:2" x14ac:dyDescent="0.25">
      <c r="A48" s="104">
        <v>44531</v>
      </c>
      <c r="B48" s="105">
        <v>117.30800000000001</v>
      </c>
    </row>
    <row r="49" spans="1:2" x14ac:dyDescent="0.25">
      <c r="A49" s="104">
        <v>44562</v>
      </c>
      <c r="B49" s="105">
        <v>118.002</v>
      </c>
    </row>
    <row r="50" spans="1:2" x14ac:dyDescent="0.25">
      <c r="A50" s="104">
        <v>44593</v>
      </c>
      <c r="B50" s="105">
        <v>118.98099999999999</v>
      </c>
    </row>
    <row r="51" spans="1:2" x14ac:dyDescent="0.25">
      <c r="A51" s="104">
        <v>44621</v>
      </c>
      <c r="B51" s="105">
        <v>120.15900000000001</v>
      </c>
    </row>
    <row r="52" spans="1:2" x14ac:dyDescent="0.25">
      <c r="A52" s="104">
        <v>44652</v>
      </c>
      <c r="B52" s="105">
        <v>120.809</v>
      </c>
    </row>
    <row r="53" spans="1:2" x14ac:dyDescent="0.25">
      <c r="A53" s="104">
        <v>44682</v>
      </c>
      <c r="B53" s="105">
        <v>121.02200000000001</v>
      </c>
    </row>
    <row r="54" spans="1:2" x14ac:dyDescent="0.25">
      <c r="A54" s="104">
        <v>44713</v>
      </c>
      <c r="B54" s="105">
        <v>122.044</v>
      </c>
    </row>
    <row r="55" spans="1:2" x14ac:dyDescent="0.25">
      <c r="A55" s="104">
        <v>44743</v>
      </c>
      <c r="B55" s="105">
        <v>122.94799999999999</v>
      </c>
    </row>
    <row r="56" spans="1:2" x14ac:dyDescent="0.25">
      <c r="A56" s="104">
        <v>44774</v>
      </c>
      <c r="B56" s="105">
        <v>123.803</v>
      </c>
    </row>
    <row r="57" spans="1:2" x14ac:dyDescent="0.25">
      <c r="A57" s="104">
        <v>44805</v>
      </c>
      <c r="B57" s="105">
        <v>124.571</v>
      </c>
    </row>
    <row r="58" spans="1:2" x14ac:dyDescent="0.25">
      <c r="A58" s="104">
        <v>44835</v>
      </c>
      <c r="B58" s="105">
        <v>125.276</v>
      </c>
    </row>
    <row r="59" spans="1:2" x14ac:dyDescent="0.25">
      <c r="A59" s="104">
        <v>44866</v>
      </c>
      <c r="B59" s="105">
        <v>125.997</v>
      </c>
    </row>
    <row r="60" spans="1:2" x14ac:dyDescent="0.25">
      <c r="A60" s="104">
        <v>44896</v>
      </c>
      <c r="B60" s="105">
        <v>126.47799999999999</v>
      </c>
    </row>
    <row r="61" spans="1:2" x14ac:dyDescent="0.25">
      <c r="A61" s="104">
        <v>44927</v>
      </c>
      <c r="B61" s="105">
        <v>127.336</v>
      </c>
    </row>
    <row r="62" spans="1:2" x14ac:dyDescent="0.25">
      <c r="A62" s="104">
        <v>44958</v>
      </c>
      <c r="B62" s="105">
        <v>128.04599999999999</v>
      </c>
    </row>
    <row r="63" spans="1:2" x14ac:dyDescent="0.25">
      <c r="A63" s="104">
        <v>44986</v>
      </c>
      <c r="B63" s="105">
        <v>128.38900000000001</v>
      </c>
    </row>
    <row r="64" spans="1:2" x14ac:dyDescent="0.25">
      <c r="A64" s="104">
        <v>45017</v>
      </c>
      <c r="B64" s="105">
        <v>128.363</v>
      </c>
    </row>
    <row r="65" spans="1:2" x14ac:dyDescent="0.25">
      <c r="A65" s="104">
        <v>45047</v>
      </c>
      <c r="B65" s="105">
        <v>128.084</v>
      </c>
    </row>
    <row r="66" spans="1:2" x14ac:dyDescent="0.25">
      <c r="A66" s="104">
        <v>45078</v>
      </c>
      <c r="B66" s="105">
        <v>128.214</v>
      </c>
    </row>
    <row r="67" spans="1:2" x14ac:dyDescent="0.25">
      <c r="A67" s="104">
        <v>45108</v>
      </c>
      <c r="B67" s="105">
        <v>128.83199999999999</v>
      </c>
    </row>
    <row r="68" spans="1:2" x14ac:dyDescent="0.25">
      <c r="A68" s="104">
        <v>45139</v>
      </c>
      <c r="B68" s="105">
        <v>129.54499999999999</v>
      </c>
    </row>
    <row r="69" spans="1:2" x14ac:dyDescent="0.25">
      <c r="A69" s="104">
        <v>45170</v>
      </c>
      <c r="B69" s="105">
        <v>129.54499999999999</v>
      </c>
    </row>
    <row r="70" spans="1:2" x14ac:dyDescent="0.25">
      <c r="A70" s="104">
        <v>45200</v>
      </c>
      <c r="B70" s="105">
        <v>129.54499999999999</v>
      </c>
    </row>
    <row r="71" spans="1:2" x14ac:dyDescent="0.25">
      <c r="A71" s="104">
        <v>45231</v>
      </c>
      <c r="B71" s="105">
        <v>129.54499999999999</v>
      </c>
    </row>
    <row r="72" spans="1:2" x14ac:dyDescent="0.25">
      <c r="A72" s="104">
        <v>45261</v>
      </c>
      <c r="B72" s="105">
        <v>129.54499999999999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72D1B-DCEA-4D30-A5E3-8D0B4BE7DBE0}">
  <dimension ref="A1:N67"/>
  <sheetViews>
    <sheetView topLeftCell="A48" workbookViewId="0">
      <selection activeCell="C6" sqref="C6:N6"/>
    </sheetView>
  </sheetViews>
  <sheetFormatPr baseColWidth="10" defaultRowHeight="15" x14ac:dyDescent="0.25"/>
  <sheetData>
    <row r="1" spans="1:14" ht="33.75" x14ac:dyDescent="0.5">
      <c r="A1" s="108" t="s">
        <v>13</v>
      </c>
    </row>
    <row r="2" spans="1:14" ht="23.25" x14ac:dyDescent="0.35">
      <c r="A2" s="109" t="s">
        <v>34</v>
      </c>
    </row>
    <row r="3" spans="1:14" s="20" customFormat="1" ht="12.75" x14ac:dyDescent="0.2">
      <c r="A3" s="110"/>
    </row>
    <row r="5" spans="1:14" s="11" customFormat="1" x14ac:dyDescent="0.25">
      <c r="A5" s="118" t="s">
        <v>20</v>
      </c>
      <c r="B5" s="119"/>
      <c r="C5" s="120">
        <v>44927</v>
      </c>
      <c r="D5" s="120">
        <v>44958</v>
      </c>
      <c r="E5" s="120">
        <v>44986</v>
      </c>
      <c r="F5" s="120">
        <v>45017</v>
      </c>
      <c r="G5" s="120">
        <v>45047</v>
      </c>
      <c r="H5" s="120">
        <v>45078</v>
      </c>
      <c r="I5" s="120">
        <v>45108</v>
      </c>
      <c r="J5" s="120">
        <v>45139</v>
      </c>
      <c r="K5" s="120">
        <f>A64</f>
        <v>45170</v>
      </c>
      <c r="L5" s="120">
        <v>45200</v>
      </c>
      <c r="M5" s="120">
        <v>45231</v>
      </c>
      <c r="N5" s="120">
        <v>45261</v>
      </c>
    </row>
    <row r="6" spans="1:14" s="11" customFormat="1" x14ac:dyDescent="0.25">
      <c r="A6" s="118" t="s">
        <v>19</v>
      </c>
      <c r="B6" s="119"/>
      <c r="C6" s="120">
        <f>HLOOKUP(C5,IVA!C66:N67,2,0)</f>
        <v>45200</v>
      </c>
      <c r="D6" s="120">
        <f>HLOOKUP(D5,IVA!D66:O67,2,0)</f>
        <v>45200</v>
      </c>
      <c r="E6" s="120">
        <f>HLOOKUP(E5,IVA!E66:P67,2,0)</f>
        <v>45200</v>
      </c>
      <c r="F6" s="120">
        <f>HLOOKUP(F5,IVA!F66:Q67,2,0)</f>
        <v>45200</v>
      </c>
      <c r="G6" s="120">
        <f>HLOOKUP(G5,IVA!G66:R67,2,0)</f>
        <v>45200</v>
      </c>
      <c r="H6" s="120">
        <f>HLOOKUP(H5,IVA!H66:S67,2,0)</f>
        <v>45200</v>
      </c>
      <c r="I6" s="120">
        <f>HLOOKUP(I5,IVA!I66:T67,2,0)</f>
        <v>45200</v>
      </c>
      <c r="J6" s="120">
        <f>HLOOKUP(J5,IVA!J66:U67,2,0)</f>
        <v>45200</v>
      </c>
      <c r="K6" s="120">
        <f>HLOOKUP(K5,IVA!K66:V67,2,0)</f>
        <v>45200</v>
      </c>
      <c r="L6" s="120">
        <f>HLOOKUP(L5,IVA!L66:W67,2,0)</f>
        <v>45200</v>
      </c>
      <c r="M6" s="120">
        <f>HLOOKUP(M5,IVA!M66:X67,2,0)</f>
        <v>45200</v>
      </c>
      <c r="N6" s="120">
        <f>HLOOKUP(N5,IVA!N66:Y67,2,0)</f>
        <v>45200</v>
      </c>
    </row>
    <row r="7" spans="1:14" s="18" customFormat="1" x14ac:dyDescent="0.25">
      <c r="A7" s="121" t="s">
        <v>22</v>
      </c>
      <c r="B7" s="122" t="s">
        <v>21</v>
      </c>
      <c r="C7" s="122">
        <f t="shared" ref="C7:N7" si="0">SUBTOTAL(9,C8:C2000)</f>
        <v>0.1323</v>
      </c>
      <c r="D7" s="122">
        <f t="shared" si="0"/>
        <v>0.11760000000000001</v>
      </c>
      <c r="E7" s="122">
        <f t="shared" si="0"/>
        <v>0.10290000000000001</v>
      </c>
      <c r="F7" s="122">
        <f t="shared" si="0"/>
        <v>8.8200000000000001E-2</v>
      </c>
      <c r="G7" s="122">
        <f t="shared" si="0"/>
        <v>7.3499999999999996E-2</v>
      </c>
      <c r="H7" s="122">
        <f t="shared" si="0"/>
        <v>5.8799999999999998E-2</v>
      </c>
      <c r="I7" s="122">
        <f t="shared" si="0"/>
        <v>4.41E-2</v>
      </c>
      <c r="J7" s="122">
        <f t="shared" si="0"/>
        <v>2.9399999999999999E-2</v>
      </c>
      <c r="K7" s="122">
        <f t="shared" si="0"/>
        <v>1.47E-2</v>
      </c>
      <c r="L7" s="122">
        <f t="shared" si="0"/>
        <v>0</v>
      </c>
      <c r="M7" s="122">
        <f t="shared" si="0"/>
        <v>0</v>
      </c>
      <c r="N7" s="122">
        <f t="shared" si="0"/>
        <v>0</v>
      </c>
    </row>
    <row r="8" spans="1:14" x14ac:dyDescent="0.25">
      <c r="A8" s="111">
        <v>43466</v>
      </c>
      <c r="B8" s="112">
        <v>1.47E-2</v>
      </c>
      <c r="C8" s="19">
        <f t="shared" ref="C8:N11" si="1">IF($A8=C$5,0,IF(AND($A8&gt;=C$5,C$5&lt;=C$6,$A8&lt;=C$6),$B8,0))</f>
        <v>0</v>
      </c>
      <c r="D8" s="19">
        <f t="shared" si="1"/>
        <v>0</v>
      </c>
      <c r="E8" s="19">
        <f t="shared" si="1"/>
        <v>0</v>
      </c>
      <c r="F8" s="19">
        <f t="shared" si="1"/>
        <v>0</v>
      </c>
      <c r="G8" s="19">
        <f t="shared" si="1"/>
        <v>0</v>
      </c>
      <c r="H8" s="19">
        <f t="shared" si="1"/>
        <v>0</v>
      </c>
      <c r="I8" s="19">
        <f t="shared" si="1"/>
        <v>0</v>
      </c>
      <c r="J8" s="19">
        <f t="shared" si="1"/>
        <v>0</v>
      </c>
      <c r="K8" s="19">
        <f t="shared" si="1"/>
        <v>0</v>
      </c>
      <c r="L8" s="19">
        <f t="shared" si="1"/>
        <v>0</v>
      </c>
      <c r="M8" s="19">
        <f t="shared" si="1"/>
        <v>0</v>
      </c>
      <c r="N8" s="19">
        <f t="shared" si="1"/>
        <v>0</v>
      </c>
    </row>
    <row r="9" spans="1:14" x14ac:dyDescent="0.25">
      <c r="A9" s="111">
        <v>43497</v>
      </c>
      <c r="B9" s="112">
        <v>1.47E-2</v>
      </c>
      <c r="C9" s="19">
        <f t="shared" si="1"/>
        <v>0</v>
      </c>
      <c r="D9" s="19">
        <f t="shared" si="1"/>
        <v>0</v>
      </c>
      <c r="E9" s="19">
        <f t="shared" si="1"/>
        <v>0</v>
      </c>
      <c r="F9" s="19">
        <f t="shared" si="1"/>
        <v>0</v>
      </c>
      <c r="G9" s="19">
        <f t="shared" si="1"/>
        <v>0</v>
      </c>
      <c r="H9" s="19">
        <f t="shared" si="1"/>
        <v>0</v>
      </c>
      <c r="I9" s="19">
        <f t="shared" si="1"/>
        <v>0</v>
      </c>
      <c r="J9" s="19">
        <f t="shared" si="1"/>
        <v>0</v>
      </c>
      <c r="K9" s="19">
        <f t="shared" si="1"/>
        <v>0</v>
      </c>
      <c r="L9" s="19">
        <f t="shared" si="1"/>
        <v>0</v>
      </c>
      <c r="M9" s="19">
        <f t="shared" si="1"/>
        <v>0</v>
      </c>
      <c r="N9" s="19">
        <f t="shared" si="1"/>
        <v>0</v>
      </c>
    </row>
    <row r="10" spans="1:14" x14ac:dyDescent="0.25">
      <c r="A10" s="111">
        <v>43525</v>
      </c>
      <c r="B10" s="112">
        <v>1.47E-2</v>
      </c>
      <c r="C10" s="19">
        <f t="shared" si="1"/>
        <v>0</v>
      </c>
      <c r="D10" s="19">
        <f t="shared" si="1"/>
        <v>0</v>
      </c>
      <c r="E10" s="19">
        <f t="shared" si="1"/>
        <v>0</v>
      </c>
      <c r="F10" s="19">
        <f t="shared" si="1"/>
        <v>0</v>
      </c>
      <c r="G10" s="19">
        <f t="shared" si="1"/>
        <v>0</v>
      </c>
      <c r="H10" s="19">
        <f t="shared" si="1"/>
        <v>0</v>
      </c>
      <c r="I10" s="19">
        <f t="shared" si="1"/>
        <v>0</v>
      </c>
      <c r="J10" s="19">
        <f t="shared" si="1"/>
        <v>0</v>
      </c>
      <c r="K10" s="19">
        <f t="shared" si="1"/>
        <v>0</v>
      </c>
      <c r="L10" s="19">
        <f t="shared" si="1"/>
        <v>0</v>
      </c>
      <c r="M10" s="19">
        <f t="shared" si="1"/>
        <v>0</v>
      </c>
      <c r="N10" s="19">
        <f t="shared" si="1"/>
        <v>0</v>
      </c>
    </row>
    <row r="11" spans="1:14" x14ac:dyDescent="0.25">
      <c r="A11" s="111">
        <v>43556</v>
      </c>
      <c r="B11" s="112">
        <v>1.47E-2</v>
      </c>
      <c r="C11" s="19">
        <f t="shared" si="1"/>
        <v>0</v>
      </c>
      <c r="D11" s="19">
        <f t="shared" si="1"/>
        <v>0</v>
      </c>
      <c r="E11" s="19">
        <f t="shared" si="1"/>
        <v>0</v>
      </c>
      <c r="F11" s="19">
        <f t="shared" si="1"/>
        <v>0</v>
      </c>
      <c r="G11" s="19">
        <f t="shared" si="1"/>
        <v>0</v>
      </c>
      <c r="H11" s="19">
        <f t="shared" si="1"/>
        <v>0</v>
      </c>
      <c r="I11" s="19">
        <f t="shared" si="1"/>
        <v>0</v>
      </c>
      <c r="J11" s="19">
        <f t="shared" si="1"/>
        <v>0</v>
      </c>
      <c r="K11" s="19">
        <f t="shared" si="1"/>
        <v>0</v>
      </c>
      <c r="L11" s="19">
        <f t="shared" si="1"/>
        <v>0</v>
      </c>
      <c r="M11" s="19">
        <f t="shared" si="1"/>
        <v>0</v>
      </c>
      <c r="N11" s="19">
        <f t="shared" si="1"/>
        <v>0</v>
      </c>
    </row>
    <row r="12" spans="1:14" x14ac:dyDescent="0.25">
      <c r="A12" s="111">
        <v>43586</v>
      </c>
      <c r="B12" s="112">
        <v>1.47E-2</v>
      </c>
      <c r="C12" s="19">
        <f t="shared" ref="C12:N16" si="2">IF($A12=C$5,0,IF(AND($A12&gt;=C$5,C$5&lt;=C$6,$A12&lt;=C$6),$B12,0))</f>
        <v>0</v>
      </c>
      <c r="D12" s="19">
        <f t="shared" si="2"/>
        <v>0</v>
      </c>
      <c r="E12" s="19">
        <f t="shared" si="2"/>
        <v>0</v>
      </c>
      <c r="F12" s="19">
        <f t="shared" si="2"/>
        <v>0</v>
      </c>
      <c r="G12" s="19">
        <f t="shared" si="2"/>
        <v>0</v>
      </c>
      <c r="H12" s="19">
        <f t="shared" si="2"/>
        <v>0</v>
      </c>
      <c r="I12" s="19">
        <f t="shared" si="2"/>
        <v>0</v>
      </c>
      <c r="J12" s="19">
        <f t="shared" si="2"/>
        <v>0</v>
      </c>
      <c r="K12" s="19">
        <f t="shared" si="2"/>
        <v>0</v>
      </c>
      <c r="L12" s="19">
        <f t="shared" si="2"/>
        <v>0</v>
      </c>
      <c r="M12" s="19">
        <f t="shared" si="2"/>
        <v>0</v>
      </c>
      <c r="N12" s="19">
        <f t="shared" si="2"/>
        <v>0</v>
      </c>
    </row>
    <row r="13" spans="1:14" x14ac:dyDescent="0.25">
      <c r="A13" s="111">
        <v>43617</v>
      </c>
      <c r="B13" s="112">
        <v>1.47E-2</v>
      </c>
      <c r="C13" s="19">
        <f t="shared" si="2"/>
        <v>0</v>
      </c>
      <c r="D13" s="19">
        <f t="shared" si="2"/>
        <v>0</v>
      </c>
      <c r="E13" s="19">
        <f t="shared" si="2"/>
        <v>0</v>
      </c>
      <c r="F13" s="19">
        <f t="shared" si="2"/>
        <v>0</v>
      </c>
      <c r="G13" s="19">
        <f t="shared" si="2"/>
        <v>0</v>
      </c>
      <c r="H13" s="19">
        <f t="shared" si="2"/>
        <v>0</v>
      </c>
      <c r="I13" s="19">
        <f t="shared" si="2"/>
        <v>0</v>
      </c>
      <c r="J13" s="19">
        <f t="shared" si="2"/>
        <v>0</v>
      </c>
      <c r="K13" s="19">
        <f t="shared" si="2"/>
        <v>0</v>
      </c>
      <c r="L13" s="19">
        <f t="shared" si="2"/>
        <v>0</v>
      </c>
      <c r="M13" s="19">
        <f t="shared" si="2"/>
        <v>0</v>
      </c>
      <c r="N13" s="19">
        <f t="shared" si="2"/>
        <v>0</v>
      </c>
    </row>
    <row r="14" spans="1:14" x14ac:dyDescent="0.25">
      <c r="A14" s="111">
        <v>43647</v>
      </c>
      <c r="B14" s="112">
        <v>1.47E-2</v>
      </c>
      <c r="C14" s="19">
        <f t="shared" si="2"/>
        <v>0</v>
      </c>
      <c r="D14" s="19">
        <f t="shared" si="2"/>
        <v>0</v>
      </c>
      <c r="E14" s="19">
        <f t="shared" si="2"/>
        <v>0</v>
      </c>
      <c r="F14" s="19">
        <f t="shared" si="2"/>
        <v>0</v>
      </c>
      <c r="G14" s="19">
        <f t="shared" si="2"/>
        <v>0</v>
      </c>
      <c r="H14" s="19">
        <f t="shared" si="2"/>
        <v>0</v>
      </c>
      <c r="I14" s="19">
        <f t="shared" si="2"/>
        <v>0</v>
      </c>
      <c r="J14" s="19">
        <f t="shared" si="2"/>
        <v>0</v>
      </c>
      <c r="K14" s="19">
        <f t="shared" si="2"/>
        <v>0</v>
      </c>
      <c r="L14" s="19">
        <f t="shared" si="2"/>
        <v>0</v>
      </c>
      <c r="M14" s="19">
        <f t="shared" si="2"/>
        <v>0</v>
      </c>
      <c r="N14" s="19">
        <f t="shared" si="2"/>
        <v>0</v>
      </c>
    </row>
    <row r="15" spans="1:14" x14ac:dyDescent="0.25">
      <c r="A15" s="111">
        <v>43678</v>
      </c>
      <c r="B15" s="112">
        <v>1.47E-2</v>
      </c>
      <c r="C15" s="19">
        <f t="shared" si="2"/>
        <v>0</v>
      </c>
      <c r="D15" s="19">
        <f t="shared" si="2"/>
        <v>0</v>
      </c>
      <c r="E15" s="19">
        <f t="shared" si="2"/>
        <v>0</v>
      </c>
      <c r="F15" s="19">
        <f t="shared" si="2"/>
        <v>0</v>
      </c>
      <c r="G15" s="19">
        <f t="shared" si="2"/>
        <v>0</v>
      </c>
      <c r="H15" s="19">
        <f t="shared" si="2"/>
        <v>0</v>
      </c>
      <c r="I15" s="19">
        <f t="shared" si="2"/>
        <v>0</v>
      </c>
      <c r="J15" s="19">
        <f t="shared" si="2"/>
        <v>0</v>
      </c>
      <c r="K15" s="19">
        <f t="shared" si="2"/>
        <v>0</v>
      </c>
      <c r="L15" s="19">
        <f t="shared" si="2"/>
        <v>0</v>
      </c>
      <c r="M15" s="19">
        <f t="shared" si="2"/>
        <v>0</v>
      </c>
      <c r="N15" s="19">
        <f t="shared" si="2"/>
        <v>0</v>
      </c>
    </row>
    <row r="16" spans="1:14" x14ac:dyDescent="0.25">
      <c r="A16" s="111">
        <v>43709</v>
      </c>
      <c r="B16" s="112">
        <v>1.47E-2</v>
      </c>
      <c r="C16" s="19">
        <f t="shared" si="2"/>
        <v>0</v>
      </c>
      <c r="D16" s="19">
        <f t="shared" si="2"/>
        <v>0</v>
      </c>
      <c r="E16" s="19">
        <f t="shared" si="2"/>
        <v>0</v>
      </c>
      <c r="F16" s="19">
        <f t="shared" si="2"/>
        <v>0</v>
      </c>
      <c r="G16" s="19">
        <f t="shared" si="2"/>
        <v>0</v>
      </c>
      <c r="H16" s="19">
        <f t="shared" si="2"/>
        <v>0</v>
      </c>
      <c r="I16" s="19">
        <f t="shared" ref="C16:N20" si="3">IF($A16=I$5,0,IF(AND($A16&gt;=I$5,I$5&lt;=I$6,$A16&lt;=I$6),$B16,0))</f>
        <v>0</v>
      </c>
      <c r="J16" s="19">
        <f t="shared" si="3"/>
        <v>0</v>
      </c>
      <c r="K16" s="19">
        <f t="shared" si="3"/>
        <v>0</v>
      </c>
      <c r="L16" s="19">
        <f t="shared" si="3"/>
        <v>0</v>
      </c>
      <c r="M16" s="19">
        <f t="shared" si="3"/>
        <v>0</v>
      </c>
      <c r="N16" s="19">
        <f t="shared" si="3"/>
        <v>0</v>
      </c>
    </row>
    <row r="17" spans="1:14" x14ac:dyDescent="0.25">
      <c r="A17" s="111">
        <v>43739</v>
      </c>
      <c r="B17" s="112">
        <v>1.47E-2</v>
      </c>
      <c r="C17" s="19">
        <f t="shared" si="3"/>
        <v>0</v>
      </c>
      <c r="D17" s="19">
        <f t="shared" si="3"/>
        <v>0</v>
      </c>
      <c r="E17" s="19">
        <f t="shared" si="3"/>
        <v>0</v>
      </c>
      <c r="F17" s="19">
        <f t="shared" si="3"/>
        <v>0</v>
      </c>
      <c r="G17" s="19">
        <f t="shared" si="3"/>
        <v>0</v>
      </c>
      <c r="H17" s="19">
        <f t="shared" si="3"/>
        <v>0</v>
      </c>
      <c r="I17" s="19">
        <f t="shared" si="3"/>
        <v>0</v>
      </c>
      <c r="J17" s="19">
        <f t="shared" si="3"/>
        <v>0</v>
      </c>
      <c r="K17" s="19">
        <f t="shared" si="3"/>
        <v>0</v>
      </c>
      <c r="L17" s="19">
        <f t="shared" si="3"/>
        <v>0</v>
      </c>
      <c r="M17" s="19">
        <f t="shared" si="3"/>
        <v>0</v>
      </c>
      <c r="N17" s="19">
        <f t="shared" si="3"/>
        <v>0</v>
      </c>
    </row>
    <row r="18" spans="1:14" x14ac:dyDescent="0.25">
      <c r="A18" s="111">
        <v>43770</v>
      </c>
      <c r="B18" s="112">
        <v>1.47E-2</v>
      </c>
      <c r="C18" s="19">
        <f t="shared" si="3"/>
        <v>0</v>
      </c>
      <c r="D18" s="19">
        <f t="shared" si="3"/>
        <v>0</v>
      </c>
      <c r="E18" s="19">
        <f t="shared" si="3"/>
        <v>0</v>
      </c>
      <c r="F18" s="19">
        <f t="shared" si="3"/>
        <v>0</v>
      </c>
      <c r="G18" s="19">
        <f t="shared" si="3"/>
        <v>0</v>
      </c>
      <c r="H18" s="19">
        <f t="shared" si="3"/>
        <v>0</v>
      </c>
      <c r="I18" s="19">
        <f t="shared" si="3"/>
        <v>0</v>
      </c>
      <c r="J18" s="19">
        <f t="shared" si="3"/>
        <v>0</v>
      </c>
      <c r="K18" s="19">
        <f t="shared" si="3"/>
        <v>0</v>
      </c>
      <c r="L18" s="19">
        <f t="shared" si="3"/>
        <v>0</v>
      </c>
      <c r="M18" s="19">
        <f t="shared" si="3"/>
        <v>0</v>
      </c>
      <c r="N18" s="19">
        <f t="shared" si="3"/>
        <v>0</v>
      </c>
    </row>
    <row r="19" spans="1:14" x14ac:dyDescent="0.25">
      <c r="A19" s="111">
        <v>43800</v>
      </c>
      <c r="B19" s="112">
        <v>1.47E-2</v>
      </c>
      <c r="C19" s="19">
        <f t="shared" si="3"/>
        <v>0</v>
      </c>
      <c r="D19" s="19">
        <f t="shared" si="3"/>
        <v>0</v>
      </c>
      <c r="E19" s="19">
        <f t="shared" si="3"/>
        <v>0</v>
      </c>
      <c r="F19" s="19">
        <f t="shared" si="3"/>
        <v>0</v>
      </c>
      <c r="G19" s="19">
        <f t="shared" si="3"/>
        <v>0</v>
      </c>
      <c r="H19" s="19">
        <f t="shared" si="3"/>
        <v>0</v>
      </c>
      <c r="I19" s="19">
        <f t="shared" si="3"/>
        <v>0</v>
      </c>
      <c r="J19" s="19">
        <f t="shared" si="3"/>
        <v>0</v>
      </c>
      <c r="K19" s="19">
        <f t="shared" si="3"/>
        <v>0</v>
      </c>
      <c r="L19" s="19">
        <f t="shared" si="3"/>
        <v>0</v>
      </c>
      <c r="M19" s="19">
        <f t="shared" si="3"/>
        <v>0</v>
      </c>
      <c r="N19" s="19">
        <f t="shared" si="3"/>
        <v>0</v>
      </c>
    </row>
    <row r="20" spans="1:14" x14ac:dyDescent="0.25">
      <c r="A20" s="111">
        <v>43831</v>
      </c>
      <c r="B20" s="112">
        <v>1.47E-2</v>
      </c>
      <c r="C20" s="19">
        <f t="shared" si="3"/>
        <v>0</v>
      </c>
      <c r="D20" s="19">
        <f t="shared" si="3"/>
        <v>0</v>
      </c>
      <c r="E20" s="19">
        <f t="shared" si="3"/>
        <v>0</v>
      </c>
      <c r="F20" s="19">
        <f t="shared" si="3"/>
        <v>0</v>
      </c>
      <c r="G20" s="19">
        <f t="shared" si="3"/>
        <v>0</v>
      </c>
      <c r="H20" s="19">
        <f t="shared" si="3"/>
        <v>0</v>
      </c>
      <c r="I20" s="19">
        <f t="shared" si="3"/>
        <v>0</v>
      </c>
      <c r="J20" s="19">
        <f t="shared" si="3"/>
        <v>0</v>
      </c>
      <c r="K20" s="19">
        <f t="shared" si="3"/>
        <v>0</v>
      </c>
      <c r="L20" s="19">
        <f t="shared" si="3"/>
        <v>0</v>
      </c>
      <c r="M20" s="19">
        <f t="shared" si="3"/>
        <v>0</v>
      </c>
      <c r="N20" s="19">
        <f t="shared" si="3"/>
        <v>0</v>
      </c>
    </row>
    <row r="21" spans="1:14" x14ac:dyDescent="0.25">
      <c r="A21" s="111">
        <v>43862</v>
      </c>
      <c r="B21" s="112">
        <v>1.47E-2</v>
      </c>
      <c r="C21" s="19">
        <f t="shared" ref="C21:N24" si="4">IF($A21=C$5,0,IF(AND($A21&gt;=C$5,C$5&lt;=C$6,$A21&lt;=C$6),$B21,0))</f>
        <v>0</v>
      </c>
      <c r="D21" s="19">
        <f t="shared" si="4"/>
        <v>0</v>
      </c>
      <c r="E21" s="19">
        <f t="shared" si="4"/>
        <v>0</v>
      </c>
      <c r="F21" s="19">
        <f t="shared" si="4"/>
        <v>0</v>
      </c>
      <c r="G21" s="19">
        <f t="shared" si="4"/>
        <v>0</v>
      </c>
      <c r="H21" s="19">
        <f t="shared" si="4"/>
        <v>0</v>
      </c>
      <c r="I21" s="19">
        <f t="shared" si="4"/>
        <v>0</v>
      </c>
      <c r="J21" s="19">
        <f t="shared" si="4"/>
        <v>0</v>
      </c>
      <c r="K21" s="19">
        <f t="shared" si="4"/>
        <v>0</v>
      </c>
      <c r="L21" s="19">
        <f t="shared" si="4"/>
        <v>0</v>
      </c>
      <c r="M21" s="19">
        <f t="shared" si="4"/>
        <v>0</v>
      </c>
      <c r="N21" s="19">
        <f t="shared" si="4"/>
        <v>0</v>
      </c>
    </row>
    <row r="22" spans="1:14" x14ac:dyDescent="0.25">
      <c r="A22" s="111">
        <v>43891</v>
      </c>
      <c r="B22" s="112">
        <v>1.47E-2</v>
      </c>
      <c r="C22" s="19">
        <f t="shared" si="4"/>
        <v>0</v>
      </c>
      <c r="D22" s="19">
        <f t="shared" si="4"/>
        <v>0</v>
      </c>
      <c r="E22" s="19">
        <f t="shared" si="4"/>
        <v>0</v>
      </c>
      <c r="F22" s="19">
        <f t="shared" si="4"/>
        <v>0</v>
      </c>
      <c r="G22" s="19">
        <f t="shared" si="4"/>
        <v>0</v>
      </c>
      <c r="H22" s="19">
        <f t="shared" si="4"/>
        <v>0</v>
      </c>
      <c r="I22" s="19">
        <f t="shared" si="4"/>
        <v>0</v>
      </c>
      <c r="J22" s="19">
        <f t="shared" si="4"/>
        <v>0</v>
      </c>
      <c r="K22" s="19">
        <f t="shared" si="4"/>
        <v>0</v>
      </c>
      <c r="L22" s="19">
        <f t="shared" si="4"/>
        <v>0</v>
      </c>
      <c r="M22" s="19">
        <f t="shared" si="4"/>
        <v>0</v>
      </c>
      <c r="N22" s="19">
        <f t="shared" si="4"/>
        <v>0</v>
      </c>
    </row>
    <row r="23" spans="1:14" x14ac:dyDescent="0.25">
      <c r="A23" s="111">
        <v>43922</v>
      </c>
      <c r="B23" s="112">
        <v>1.47E-2</v>
      </c>
      <c r="C23" s="19">
        <f t="shared" si="4"/>
        <v>0</v>
      </c>
      <c r="D23" s="19">
        <f t="shared" si="4"/>
        <v>0</v>
      </c>
      <c r="E23" s="19">
        <f t="shared" si="4"/>
        <v>0</v>
      </c>
      <c r="F23" s="19">
        <f t="shared" si="4"/>
        <v>0</v>
      </c>
      <c r="G23" s="19">
        <f t="shared" si="4"/>
        <v>0</v>
      </c>
      <c r="H23" s="19">
        <f t="shared" si="4"/>
        <v>0</v>
      </c>
      <c r="I23" s="19">
        <f t="shared" si="4"/>
        <v>0</v>
      </c>
      <c r="J23" s="19">
        <f t="shared" si="4"/>
        <v>0</v>
      </c>
      <c r="K23" s="19">
        <f t="shared" si="4"/>
        <v>0</v>
      </c>
      <c r="L23" s="19">
        <f t="shared" si="4"/>
        <v>0</v>
      </c>
      <c r="M23" s="19">
        <f t="shared" si="4"/>
        <v>0</v>
      </c>
      <c r="N23" s="19">
        <f t="shared" si="4"/>
        <v>0</v>
      </c>
    </row>
    <row r="24" spans="1:14" x14ac:dyDescent="0.25">
      <c r="A24" s="111">
        <v>43952</v>
      </c>
      <c r="B24" s="112">
        <v>1.47E-2</v>
      </c>
      <c r="C24" s="19">
        <f t="shared" si="4"/>
        <v>0</v>
      </c>
      <c r="D24" s="19">
        <f t="shared" si="4"/>
        <v>0</v>
      </c>
      <c r="E24" s="19">
        <f t="shared" si="4"/>
        <v>0</v>
      </c>
      <c r="F24" s="19">
        <f t="shared" si="4"/>
        <v>0</v>
      </c>
      <c r="G24" s="19">
        <f t="shared" si="4"/>
        <v>0</v>
      </c>
      <c r="H24" s="19">
        <f t="shared" si="4"/>
        <v>0</v>
      </c>
      <c r="I24" s="19">
        <f t="shared" si="4"/>
        <v>0</v>
      </c>
      <c r="J24" s="19">
        <f t="shared" si="4"/>
        <v>0</v>
      </c>
      <c r="K24" s="19">
        <f t="shared" si="4"/>
        <v>0</v>
      </c>
      <c r="L24" s="19">
        <f t="shared" si="4"/>
        <v>0</v>
      </c>
      <c r="M24" s="19">
        <f t="shared" si="4"/>
        <v>0</v>
      </c>
      <c r="N24" s="19">
        <f t="shared" si="4"/>
        <v>0</v>
      </c>
    </row>
    <row r="25" spans="1:14" x14ac:dyDescent="0.25">
      <c r="A25" s="111">
        <v>43983</v>
      </c>
      <c r="B25" s="112">
        <v>1.47E-2</v>
      </c>
      <c r="C25" s="19">
        <f t="shared" ref="C25:N29" si="5">IF($A25=C$5,0,IF(AND($A25&gt;=C$5,C$5&lt;=C$6,$A25&lt;=C$6),$B25,0))</f>
        <v>0</v>
      </c>
      <c r="D25" s="19">
        <f t="shared" si="5"/>
        <v>0</v>
      </c>
      <c r="E25" s="19">
        <f t="shared" si="5"/>
        <v>0</v>
      </c>
      <c r="F25" s="19">
        <f t="shared" si="5"/>
        <v>0</v>
      </c>
      <c r="G25" s="19">
        <f t="shared" si="5"/>
        <v>0</v>
      </c>
      <c r="H25" s="19">
        <f t="shared" si="5"/>
        <v>0</v>
      </c>
      <c r="I25" s="19">
        <f t="shared" si="5"/>
        <v>0</v>
      </c>
      <c r="J25" s="19">
        <f t="shared" si="5"/>
        <v>0</v>
      </c>
      <c r="K25" s="19">
        <f t="shared" si="5"/>
        <v>0</v>
      </c>
      <c r="L25" s="19">
        <f t="shared" si="5"/>
        <v>0</v>
      </c>
      <c r="M25" s="19">
        <f t="shared" si="5"/>
        <v>0</v>
      </c>
      <c r="N25" s="19">
        <f t="shared" si="5"/>
        <v>0</v>
      </c>
    </row>
    <row r="26" spans="1:14" x14ac:dyDescent="0.25">
      <c r="A26" s="111">
        <v>44013</v>
      </c>
      <c r="B26" s="112">
        <v>1.47E-2</v>
      </c>
      <c r="C26" s="19">
        <f t="shared" si="5"/>
        <v>0</v>
      </c>
      <c r="D26" s="19">
        <f t="shared" si="5"/>
        <v>0</v>
      </c>
      <c r="E26" s="19">
        <f t="shared" si="5"/>
        <v>0</v>
      </c>
      <c r="F26" s="19">
        <f t="shared" si="5"/>
        <v>0</v>
      </c>
      <c r="G26" s="19">
        <f t="shared" si="5"/>
        <v>0</v>
      </c>
      <c r="H26" s="19">
        <f t="shared" si="5"/>
        <v>0</v>
      </c>
      <c r="I26" s="19">
        <f t="shared" si="5"/>
        <v>0</v>
      </c>
      <c r="J26" s="19">
        <f t="shared" si="5"/>
        <v>0</v>
      </c>
      <c r="K26" s="19">
        <f t="shared" si="5"/>
        <v>0</v>
      </c>
      <c r="L26" s="19">
        <f t="shared" si="5"/>
        <v>0</v>
      </c>
      <c r="M26" s="19">
        <f t="shared" si="5"/>
        <v>0</v>
      </c>
      <c r="N26" s="19">
        <f t="shared" si="5"/>
        <v>0</v>
      </c>
    </row>
    <row r="27" spans="1:14" x14ac:dyDescent="0.25">
      <c r="A27" s="111">
        <v>44044</v>
      </c>
      <c r="B27" s="112">
        <v>1.47E-2</v>
      </c>
      <c r="C27" s="19">
        <f t="shared" si="5"/>
        <v>0</v>
      </c>
      <c r="D27" s="19">
        <f t="shared" si="5"/>
        <v>0</v>
      </c>
      <c r="E27" s="19">
        <f t="shared" si="5"/>
        <v>0</v>
      </c>
      <c r="F27" s="19">
        <f t="shared" si="5"/>
        <v>0</v>
      </c>
      <c r="G27" s="19">
        <f t="shared" si="5"/>
        <v>0</v>
      </c>
      <c r="H27" s="19">
        <f t="shared" si="5"/>
        <v>0</v>
      </c>
      <c r="I27" s="19">
        <f t="shared" si="5"/>
        <v>0</v>
      </c>
      <c r="J27" s="19">
        <f t="shared" si="5"/>
        <v>0</v>
      </c>
      <c r="K27" s="19">
        <f t="shared" si="5"/>
        <v>0</v>
      </c>
      <c r="L27" s="19">
        <f t="shared" si="5"/>
        <v>0</v>
      </c>
      <c r="M27" s="19">
        <f t="shared" si="5"/>
        <v>0</v>
      </c>
      <c r="N27" s="19">
        <f t="shared" si="5"/>
        <v>0</v>
      </c>
    </row>
    <row r="28" spans="1:14" x14ac:dyDescent="0.25">
      <c r="A28" s="111">
        <v>44075</v>
      </c>
      <c r="B28" s="112">
        <v>1.47E-2</v>
      </c>
      <c r="C28" s="19">
        <f t="shared" si="5"/>
        <v>0</v>
      </c>
      <c r="D28" s="19">
        <f t="shared" si="5"/>
        <v>0</v>
      </c>
      <c r="E28" s="19">
        <f t="shared" si="5"/>
        <v>0</v>
      </c>
      <c r="F28" s="19">
        <f t="shared" si="5"/>
        <v>0</v>
      </c>
      <c r="G28" s="19">
        <f t="shared" si="5"/>
        <v>0</v>
      </c>
      <c r="H28" s="19">
        <f t="shared" si="5"/>
        <v>0</v>
      </c>
      <c r="I28" s="19">
        <f t="shared" si="5"/>
        <v>0</v>
      </c>
      <c r="J28" s="19">
        <f t="shared" si="5"/>
        <v>0</v>
      </c>
      <c r="K28" s="19">
        <f t="shared" si="5"/>
        <v>0</v>
      </c>
      <c r="L28" s="19">
        <f t="shared" si="5"/>
        <v>0</v>
      </c>
      <c r="M28" s="19">
        <f t="shared" si="5"/>
        <v>0</v>
      </c>
      <c r="N28" s="19">
        <f t="shared" si="5"/>
        <v>0</v>
      </c>
    </row>
    <row r="29" spans="1:14" x14ac:dyDescent="0.25">
      <c r="A29" s="111">
        <v>44105</v>
      </c>
      <c r="B29" s="112">
        <v>1.47E-2</v>
      </c>
      <c r="C29" s="19">
        <f t="shared" si="5"/>
        <v>0</v>
      </c>
      <c r="D29" s="19">
        <f t="shared" si="5"/>
        <v>0</v>
      </c>
      <c r="E29" s="19">
        <f t="shared" si="5"/>
        <v>0</v>
      </c>
      <c r="F29" s="19">
        <f t="shared" si="5"/>
        <v>0</v>
      </c>
      <c r="G29" s="19">
        <f t="shared" ref="C29:N33" si="6">IF($A29=G$5,0,IF(AND($A29&gt;=G$5,G$5&lt;=G$6,$A29&lt;=G$6),$B29,0))</f>
        <v>0</v>
      </c>
      <c r="H29" s="19">
        <f t="shared" si="6"/>
        <v>0</v>
      </c>
      <c r="I29" s="19">
        <f t="shared" si="6"/>
        <v>0</v>
      </c>
      <c r="J29" s="19">
        <f t="shared" si="6"/>
        <v>0</v>
      </c>
      <c r="K29" s="19">
        <f t="shared" si="6"/>
        <v>0</v>
      </c>
      <c r="L29" s="19">
        <f t="shared" si="6"/>
        <v>0</v>
      </c>
      <c r="M29" s="19">
        <f t="shared" si="6"/>
        <v>0</v>
      </c>
      <c r="N29" s="19">
        <f t="shared" si="6"/>
        <v>0</v>
      </c>
    </row>
    <row r="30" spans="1:14" x14ac:dyDescent="0.25">
      <c r="A30" s="111">
        <v>44136</v>
      </c>
      <c r="B30" s="112">
        <v>1.47E-2</v>
      </c>
      <c r="C30" s="19">
        <f t="shared" si="6"/>
        <v>0</v>
      </c>
      <c r="D30" s="19">
        <f t="shared" si="6"/>
        <v>0</v>
      </c>
      <c r="E30" s="19">
        <f t="shared" si="6"/>
        <v>0</v>
      </c>
      <c r="F30" s="19">
        <f t="shared" si="6"/>
        <v>0</v>
      </c>
      <c r="G30" s="19">
        <f t="shared" si="6"/>
        <v>0</v>
      </c>
      <c r="H30" s="19">
        <f t="shared" si="6"/>
        <v>0</v>
      </c>
      <c r="I30" s="19">
        <f t="shared" si="6"/>
        <v>0</v>
      </c>
      <c r="J30" s="19">
        <f t="shared" si="6"/>
        <v>0</v>
      </c>
      <c r="K30" s="19">
        <f t="shared" si="6"/>
        <v>0</v>
      </c>
      <c r="L30" s="19">
        <f t="shared" si="6"/>
        <v>0</v>
      </c>
      <c r="M30" s="19">
        <f t="shared" si="6"/>
        <v>0</v>
      </c>
      <c r="N30" s="19">
        <f t="shared" si="6"/>
        <v>0</v>
      </c>
    </row>
    <row r="31" spans="1:14" x14ac:dyDescent="0.25">
      <c r="A31" s="111">
        <v>44166</v>
      </c>
      <c r="B31" s="112">
        <v>1.47E-2</v>
      </c>
      <c r="C31" s="19">
        <f t="shared" si="6"/>
        <v>0</v>
      </c>
      <c r="D31" s="19">
        <f t="shared" si="6"/>
        <v>0</v>
      </c>
      <c r="E31" s="19">
        <f t="shared" si="6"/>
        <v>0</v>
      </c>
      <c r="F31" s="19">
        <f t="shared" si="6"/>
        <v>0</v>
      </c>
      <c r="G31" s="19">
        <f t="shared" si="6"/>
        <v>0</v>
      </c>
      <c r="H31" s="19">
        <f t="shared" si="6"/>
        <v>0</v>
      </c>
      <c r="I31" s="19">
        <f t="shared" si="6"/>
        <v>0</v>
      </c>
      <c r="J31" s="19">
        <f t="shared" si="6"/>
        <v>0</v>
      </c>
      <c r="K31" s="19">
        <f t="shared" si="6"/>
        <v>0</v>
      </c>
      <c r="L31" s="19">
        <f t="shared" si="6"/>
        <v>0</v>
      </c>
      <c r="M31" s="19">
        <f t="shared" si="6"/>
        <v>0</v>
      </c>
      <c r="N31" s="19">
        <f t="shared" si="6"/>
        <v>0</v>
      </c>
    </row>
    <row r="32" spans="1:14" x14ac:dyDescent="0.25">
      <c r="A32" s="111">
        <v>44197</v>
      </c>
      <c r="B32" s="112">
        <v>1.47E-2</v>
      </c>
      <c r="C32" s="19">
        <f t="shared" si="6"/>
        <v>0</v>
      </c>
      <c r="D32" s="19">
        <f t="shared" si="6"/>
        <v>0</v>
      </c>
      <c r="E32" s="19">
        <f t="shared" si="6"/>
        <v>0</v>
      </c>
      <c r="F32" s="19">
        <f t="shared" si="6"/>
        <v>0</v>
      </c>
      <c r="G32" s="19">
        <f t="shared" si="6"/>
        <v>0</v>
      </c>
      <c r="H32" s="19">
        <f t="shared" si="6"/>
        <v>0</v>
      </c>
      <c r="I32" s="19">
        <f t="shared" si="6"/>
        <v>0</v>
      </c>
      <c r="J32" s="19">
        <f t="shared" si="6"/>
        <v>0</v>
      </c>
      <c r="K32" s="19">
        <f t="shared" si="6"/>
        <v>0</v>
      </c>
      <c r="L32" s="19">
        <f t="shared" si="6"/>
        <v>0</v>
      </c>
      <c r="M32" s="19">
        <f t="shared" si="6"/>
        <v>0</v>
      </c>
      <c r="N32" s="19">
        <f t="shared" si="6"/>
        <v>0</v>
      </c>
    </row>
    <row r="33" spans="1:14" x14ac:dyDescent="0.25">
      <c r="A33" s="111">
        <v>44228</v>
      </c>
      <c r="B33" s="112">
        <v>1.47E-2</v>
      </c>
      <c r="C33" s="19">
        <f t="shared" si="6"/>
        <v>0</v>
      </c>
      <c r="D33" s="19">
        <f t="shared" si="6"/>
        <v>0</v>
      </c>
      <c r="E33" s="19">
        <f t="shared" si="6"/>
        <v>0</v>
      </c>
      <c r="F33" s="19">
        <f t="shared" si="6"/>
        <v>0</v>
      </c>
      <c r="G33" s="19">
        <f t="shared" si="6"/>
        <v>0</v>
      </c>
      <c r="H33" s="19">
        <f t="shared" si="6"/>
        <v>0</v>
      </c>
      <c r="I33" s="19">
        <f t="shared" si="6"/>
        <v>0</v>
      </c>
      <c r="J33" s="19">
        <f t="shared" si="6"/>
        <v>0</v>
      </c>
      <c r="K33" s="19">
        <f t="shared" si="6"/>
        <v>0</v>
      </c>
      <c r="L33" s="19">
        <f t="shared" si="6"/>
        <v>0</v>
      </c>
      <c r="M33" s="19">
        <f t="shared" si="6"/>
        <v>0</v>
      </c>
      <c r="N33" s="19">
        <f t="shared" si="6"/>
        <v>0</v>
      </c>
    </row>
    <row r="34" spans="1:14" x14ac:dyDescent="0.25">
      <c r="A34" s="111">
        <v>44256</v>
      </c>
      <c r="B34" s="112">
        <v>1.47E-2</v>
      </c>
      <c r="C34" s="19">
        <f t="shared" ref="C34:N37" si="7">IF($A34=C$5,0,IF(AND($A34&gt;=C$5,C$5&lt;=C$6,$A34&lt;=C$6),$B34,0))</f>
        <v>0</v>
      </c>
      <c r="D34" s="19">
        <f t="shared" si="7"/>
        <v>0</v>
      </c>
      <c r="E34" s="19">
        <f t="shared" si="7"/>
        <v>0</v>
      </c>
      <c r="F34" s="19">
        <f t="shared" si="7"/>
        <v>0</v>
      </c>
      <c r="G34" s="19">
        <f t="shared" si="7"/>
        <v>0</v>
      </c>
      <c r="H34" s="19">
        <f t="shared" si="7"/>
        <v>0</v>
      </c>
      <c r="I34" s="19">
        <f t="shared" si="7"/>
        <v>0</v>
      </c>
      <c r="J34" s="19">
        <f t="shared" si="7"/>
        <v>0</v>
      </c>
      <c r="K34" s="19">
        <f t="shared" si="7"/>
        <v>0</v>
      </c>
      <c r="L34" s="19">
        <f t="shared" si="7"/>
        <v>0</v>
      </c>
      <c r="M34" s="19">
        <f t="shared" si="7"/>
        <v>0</v>
      </c>
      <c r="N34" s="19">
        <f t="shared" si="7"/>
        <v>0</v>
      </c>
    </row>
    <row r="35" spans="1:14" x14ac:dyDescent="0.25">
      <c r="A35" s="111">
        <v>44287</v>
      </c>
      <c r="B35" s="112">
        <v>1.47E-2</v>
      </c>
      <c r="C35" s="19">
        <f t="shared" si="7"/>
        <v>0</v>
      </c>
      <c r="D35" s="19">
        <f t="shared" si="7"/>
        <v>0</v>
      </c>
      <c r="E35" s="19">
        <f t="shared" si="7"/>
        <v>0</v>
      </c>
      <c r="F35" s="19">
        <f t="shared" si="7"/>
        <v>0</v>
      </c>
      <c r="G35" s="19">
        <f t="shared" si="7"/>
        <v>0</v>
      </c>
      <c r="H35" s="19">
        <f t="shared" si="7"/>
        <v>0</v>
      </c>
      <c r="I35" s="19">
        <f t="shared" si="7"/>
        <v>0</v>
      </c>
      <c r="J35" s="19">
        <f t="shared" si="7"/>
        <v>0</v>
      </c>
      <c r="K35" s="19">
        <f t="shared" si="7"/>
        <v>0</v>
      </c>
      <c r="L35" s="19">
        <f t="shared" si="7"/>
        <v>0</v>
      </c>
      <c r="M35" s="19">
        <f t="shared" si="7"/>
        <v>0</v>
      </c>
      <c r="N35" s="19">
        <f t="shared" si="7"/>
        <v>0</v>
      </c>
    </row>
    <row r="36" spans="1:14" x14ac:dyDescent="0.25">
      <c r="A36" s="111">
        <v>44317</v>
      </c>
      <c r="B36" s="112">
        <v>1.47E-2</v>
      </c>
      <c r="C36" s="19">
        <f t="shared" si="7"/>
        <v>0</v>
      </c>
      <c r="D36" s="19">
        <f t="shared" si="7"/>
        <v>0</v>
      </c>
      <c r="E36" s="19">
        <f t="shared" si="7"/>
        <v>0</v>
      </c>
      <c r="F36" s="19">
        <f t="shared" si="7"/>
        <v>0</v>
      </c>
      <c r="G36" s="19">
        <f t="shared" si="7"/>
        <v>0</v>
      </c>
      <c r="H36" s="19">
        <f t="shared" si="7"/>
        <v>0</v>
      </c>
      <c r="I36" s="19">
        <f t="shared" si="7"/>
        <v>0</v>
      </c>
      <c r="J36" s="19">
        <f t="shared" si="7"/>
        <v>0</v>
      </c>
      <c r="K36" s="19">
        <f t="shared" si="7"/>
        <v>0</v>
      </c>
      <c r="L36" s="19">
        <f t="shared" si="7"/>
        <v>0</v>
      </c>
      <c r="M36" s="19">
        <f t="shared" si="7"/>
        <v>0</v>
      </c>
      <c r="N36" s="19">
        <f t="shared" si="7"/>
        <v>0</v>
      </c>
    </row>
    <row r="37" spans="1:14" x14ac:dyDescent="0.25">
      <c r="A37" s="111">
        <v>44348</v>
      </c>
      <c r="B37" s="112">
        <v>1.47E-2</v>
      </c>
      <c r="C37" s="19">
        <f t="shared" si="7"/>
        <v>0</v>
      </c>
      <c r="D37" s="19">
        <f t="shared" si="7"/>
        <v>0</v>
      </c>
      <c r="E37" s="19">
        <f t="shared" si="7"/>
        <v>0</v>
      </c>
      <c r="F37" s="19">
        <f t="shared" si="7"/>
        <v>0</v>
      </c>
      <c r="G37" s="19">
        <f t="shared" si="7"/>
        <v>0</v>
      </c>
      <c r="H37" s="19">
        <f t="shared" si="7"/>
        <v>0</v>
      </c>
      <c r="I37" s="19">
        <f t="shared" si="7"/>
        <v>0</v>
      </c>
      <c r="J37" s="19">
        <f t="shared" si="7"/>
        <v>0</v>
      </c>
      <c r="K37" s="19">
        <f t="shared" si="7"/>
        <v>0</v>
      </c>
      <c r="L37" s="19">
        <f t="shared" si="7"/>
        <v>0</v>
      </c>
      <c r="M37" s="19">
        <f t="shared" si="7"/>
        <v>0</v>
      </c>
      <c r="N37" s="19">
        <f t="shared" si="7"/>
        <v>0</v>
      </c>
    </row>
    <row r="38" spans="1:14" x14ac:dyDescent="0.25">
      <c r="A38" s="111">
        <v>44378</v>
      </c>
      <c r="B38" s="112">
        <v>1.47E-2</v>
      </c>
      <c r="C38" s="19">
        <f t="shared" ref="C38:N42" si="8">IF($A38=C$5,0,IF(AND($A38&gt;=C$5,C$5&lt;=C$6,$A38&lt;=C$6),$B38,0))</f>
        <v>0</v>
      </c>
      <c r="D38" s="19">
        <f t="shared" si="8"/>
        <v>0</v>
      </c>
      <c r="E38" s="19">
        <f t="shared" si="8"/>
        <v>0</v>
      </c>
      <c r="F38" s="19">
        <f t="shared" si="8"/>
        <v>0</v>
      </c>
      <c r="G38" s="19">
        <f t="shared" si="8"/>
        <v>0</v>
      </c>
      <c r="H38" s="19">
        <f t="shared" si="8"/>
        <v>0</v>
      </c>
      <c r="I38" s="19">
        <f t="shared" si="8"/>
        <v>0</v>
      </c>
      <c r="J38" s="19">
        <f t="shared" si="8"/>
        <v>0</v>
      </c>
      <c r="K38" s="19">
        <f t="shared" si="8"/>
        <v>0</v>
      </c>
      <c r="L38" s="19">
        <f t="shared" si="8"/>
        <v>0</v>
      </c>
      <c r="M38" s="19">
        <f t="shared" si="8"/>
        <v>0</v>
      </c>
      <c r="N38" s="19">
        <f t="shared" si="8"/>
        <v>0</v>
      </c>
    </row>
    <row r="39" spans="1:14" x14ac:dyDescent="0.25">
      <c r="A39" s="111">
        <v>44409</v>
      </c>
      <c r="B39" s="112">
        <v>1.47E-2</v>
      </c>
      <c r="C39" s="19">
        <f t="shared" si="8"/>
        <v>0</v>
      </c>
      <c r="D39" s="19">
        <f t="shared" si="8"/>
        <v>0</v>
      </c>
      <c r="E39" s="19">
        <f t="shared" si="8"/>
        <v>0</v>
      </c>
      <c r="F39" s="19">
        <f t="shared" si="8"/>
        <v>0</v>
      </c>
      <c r="G39" s="19">
        <f t="shared" si="8"/>
        <v>0</v>
      </c>
      <c r="H39" s="19">
        <f t="shared" si="8"/>
        <v>0</v>
      </c>
      <c r="I39" s="19">
        <f t="shared" si="8"/>
        <v>0</v>
      </c>
      <c r="J39" s="19">
        <f t="shared" si="8"/>
        <v>0</v>
      </c>
      <c r="K39" s="19">
        <f t="shared" si="8"/>
        <v>0</v>
      </c>
      <c r="L39" s="19">
        <f t="shared" si="8"/>
        <v>0</v>
      </c>
      <c r="M39" s="19">
        <f t="shared" si="8"/>
        <v>0</v>
      </c>
      <c r="N39" s="19">
        <f t="shared" si="8"/>
        <v>0</v>
      </c>
    </row>
    <row r="40" spans="1:14" x14ac:dyDescent="0.25">
      <c r="A40" s="111">
        <v>44440</v>
      </c>
      <c r="B40" s="112">
        <v>1.47E-2</v>
      </c>
      <c r="C40" s="19">
        <f t="shared" si="8"/>
        <v>0</v>
      </c>
      <c r="D40" s="19">
        <f t="shared" si="8"/>
        <v>0</v>
      </c>
      <c r="E40" s="19">
        <f t="shared" si="8"/>
        <v>0</v>
      </c>
      <c r="F40" s="19">
        <f t="shared" si="8"/>
        <v>0</v>
      </c>
      <c r="G40" s="19">
        <f t="shared" si="8"/>
        <v>0</v>
      </c>
      <c r="H40" s="19">
        <f t="shared" si="8"/>
        <v>0</v>
      </c>
      <c r="I40" s="19">
        <f t="shared" si="8"/>
        <v>0</v>
      </c>
      <c r="J40" s="19">
        <f t="shared" si="8"/>
        <v>0</v>
      </c>
      <c r="K40" s="19">
        <f t="shared" si="8"/>
        <v>0</v>
      </c>
      <c r="L40" s="19">
        <f t="shared" si="8"/>
        <v>0</v>
      </c>
      <c r="M40" s="19">
        <f t="shared" si="8"/>
        <v>0</v>
      </c>
      <c r="N40" s="19">
        <f t="shared" si="8"/>
        <v>0</v>
      </c>
    </row>
    <row r="41" spans="1:14" x14ac:dyDescent="0.25">
      <c r="A41" s="111">
        <v>44470</v>
      </c>
      <c r="B41" s="112">
        <v>1.47E-2</v>
      </c>
      <c r="C41" s="19">
        <f t="shared" si="8"/>
        <v>0</v>
      </c>
      <c r="D41" s="19">
        <f t="shared" si="8"/>
        <v>0</v>
      </c>
      <c r="E41" s="19">
        <f t="shared" si="8"/>
        <v>0</v>
      </c>
      <c r="F41" s="19">
        <f t="shared" si="8"/>
        <v>0</v>
      </c>
      <c r="G41" s="19">
        <f t="shared" si="8"/>
        <v>0</v>
      </c>
      <c r="H41" s="19">
        <f t="shared" si="8"/>
        <v>0</v>
      </c>
      <c r="I41" s="19">
        <f t="shared" si="8"/>
        <v>0</v>
      </c>
      <c r="J41" s="19">
        <f t="shared" si="8"/>
        <v>0</v>
      </c>
      <c r="K41" s="19">
        <f t="shared" si="8"/>
        <v>0</v>
      </c>
      <c r="L41" s="19">
        <f t="shared" si="8"/>
        <v>0</v>
      </c>
      <c r="M41" s="19">
        <f t="shared" si="8"/>
        <v>0</v>
      </c>
      <c r="N41" s="19">
        <f t="shared" si="8"/>
        <v>0</v>
      </c>
    </row>
    <row r="42" spans="1:14" x14ac:dyDescent="0.25">
      <c r="A42" s="111">
        <v>44501</v>
      </c>
      <c r="B42" s="112">
        <v>1.47E-2</v>
      </c>
      <c r="C42" s="19">
        <f t="shared" si="8"/>
        <v>0</v>
      </c>
      <c r="D42" s="19">
        <f t="shared" si="8"/>
        <v>0</v>
      </c>
      <c r="E42" s="19">
        <f t="shared" ref="C42:N46" si="9">IF($A42=E$5,0,IF(AND($A42&gt;=E$5,E$5&lt;=E$6,$A42&lt;=E$6),$B42,0))</f>
        <v>0</v>
      </c>
      <c r="F42" s="19">
        <f t="shared" si="9"/>
        <v>0</v>
      </c>
      <c r="G42" s="19">
        <f t="shared" si="9"/>
        <v>0</v>
      </c>
      <c r="H42" s="19">
        <f t="shared" si="9"/>
        <v>0</v>
      </c>
      <c r="I42" s="19">
        <f t="shared" si="9"/>
        <v>0</v>
      </c>
      <c r="J42" s="19">
        <f t="shared" si="9"/>
        <v>0</v>
      </c>
      <c r="K42" s="19">
        <f t="shared" si="9"/>
        <v>0</v>
      </c>
      <c r="L42" s="19">
        <f t="shared" si="9"/>
        <v>0</v>
      </c>
      <c r="M42" s="19">
        <f t="shared" si="9"/>
        <v>0</v>
      </c>
      <c r="N42" s="19">
        <f t="shared" si="9"/>
        <v>0</v>
      </c>
    </row>
    <row r="43" spans="1:14" x14ac:dyDescent="0.25">
      <c r="A43" s="111">
        <v>44531</v>
      </c>
      <c r="B43" s="112">
        <v>1.47E-2</v>
      </c>
      <c r="C43" s="19">
        <f t="shared" si="9"/>
        <v>0</v>
      </c>
      <c r="D43" s="19">
        <f t="shared" si="9"/>
        <v>0</v>
      </c>
      <c r="E43" s="19">
        <f t="shared" si="9"/>
        <v>0</v>
      </c>
      <c r="F43" s="19">
        <f t="shared" si="9"/>
        <v>0</v>
      </c>
      <c r="G43" s="19">
        <f t="shared" si="9"/>
        <v>0</v>
      </c>
      <c r="H43" s="19">
        <f t="shared" si="9"/>
        <v>0</v>
      </c>
      <c r="I43" s="19">
        <f t="shared" si="9"/>
        <v>0</v>
      </c>
      <c r="J43" s="19">
        <f t="shared" si="9"/>
        <v>0</v>
      </c>
      <c r="K43" s="19">
        <f t="shared" si="9"/>
        <v>0</v>
      </c>
      <c r="L43" s="19">
        <f t="shared" si="9"/>
        <v>0</v>
      </c>
      <c r="M43" s="19">
        <f t="shared" si="9"/>
        <v>0</v>
      </c>
      <c r="N43" s="19">
        <f t="shared" si="9"/>
        <v>0</v>
      </c>
    </row>
    <row r="44" spans="1:14" x14ac:dyDescent="0.25">
      <c r="A44" s="111">
        <v>44562</v>
      </c>
      <c r="B44" s="112">
        <v>1.47E-2</v>
      </c>
      <c r="C44" s="19">
        <f t="shared" si="9"/>
        <v>0</v>
      </c>
      <c r="D44" s="19">
        <f t="shared" si="9"/>
        <v>0</v>
      </c>
      <c r="E44" s="19">
        <f t="shared" si="9"/>
        <v>0</v>
      </c>
      <c r="F44" s="19">
        <f t="shared" si="9"/>
        <v>0</v>
      </c>
      <c r="G44" s="19">
        <f t="shared" si="9"/>
        <v>0</v>
      </c>
      <c r="H44" s="19">
        <f t="shared" si="9"/>
        <v>0</v>
      </c>
      <c r="I44" s="19">
        <f t="shared" si="9"/>
        <v>0</v>
      </c>
      <c r="J44" s="19">
        <f t="shared" si="9"/>
        <v>0</v>
      </c>
      <c r="K44" s="19">
        <f t="shared" si="9"/>
        <v>0</v>
      </c>
      <c r="L44" s="19">
        <f t="shared" si="9"/>
        <v>0</v>
      </c>
      <c r="M44" s="19">
        <f t="shared" si="9"/>
        <v>0</v>
      </c>
      <c r="N44" s="19">
        <f t="shared" si="9"/>
        <v>0</v>
      </c>
    </row>
    <row r="45" spans="1:14" x14ac:dyDescent="0.25">
      <c r="A45" s="111">
        <v>44593</v>
      </c>
      <c r="B45" s="112">
        <v>1.47E-2</v>
      </c>
      <c r="C45" s="19">
        <f t="shared" si="9"/>
        <v>0</v>
      </c>
      <c r="D45" s="19">
        <f t="shared" si="9"/>
        <v>0</v>
      </c>
      <c r="E45" s="19">
        <f t="shared" si="9"/>
        <v>0</v>
      </c>
      <c r="F45" s="19">
        <f t="shared" si="9"/>
        <v>0</v>
      </c>
      <c r="G45" s="19">
        <f t="shared" si="9"/>
        <v>0</v>
      </c>
      <c r="H45" s="19">
        <f t="shared" si="9"/>
        <v>0</v>
      </c>
      <c r="I45" s="19">
        <f t="shared" si="9"/>
        <v>0</v>
      </c>
      <c r="J45" s="19">
        <f t="shared" si="9"/>
        <v>0</v>
      </c>
      <c r="K45" s="19">
        <f t="shared" si="9"/>
        <v>0</v>
      </c>
      <c r="L45" s="19">
        <f t="shared" si="9"/>
        <v>0</v>
      </c>
      <c r="M45" s="19">
        <f t="shared" si="9"/>
        <v>0</v>
      </c>
      <c r="N45" s="19">
        <f t="shared" si="9"/>
        <v>0</v>
      </c>
    </row>
    <row r="46" spans="1:14" x14ac:dyDescent="0.25">
      <c r="A46" s="111">
        <v>44621</v>
      </c>
      <c r="B46" s="112">
        <v>1.47E-2</v>
      </c>
      <c r="C46" s="19">
        <f t="shared" si="9"/>
        <v>0</v>
      </c>
      <c r="D46" s="19">
        <f t="shared" si="9"/>
        <v>0</v>
      </c>
      <c r="E46" s="19">
        <f t="shared" si="9"/>
        <v>0</v>
      </c>
      <c r="F46" s="19">
        <f t="shared" si="9"/>
        <v>0</v>
      </c>
      <c r="G46" s="19">
        <f t="shared" si="9"/>
        <v>0</v>
      </c>
      <c r="H46" s="19">
        <f t="shared" si="9"/>
        <v>0</v>
      </c>
      <c r="I46" s="19">
        <f t="shared" si="9"/>
        <v>0</v>
      </c>
      <c r="J46" s="19">
        <f t="shared" si="9"/>
        <v>0</v>
      </c>
      <c r="K46" s="19">
        <f t="shared" si="9"/>
        <v>0</v>
      </c>
      <c r="L46" s="19">
        <f t="shared" si="9"/>
        <v>0</v>
      </c>
      <c r="M46" s="19">
        <f t="shared" si="9"/>
        <v>0</v>
      </c>
      <c r="N46" s="19">
        <f t="shared" si="9"/>
        <v>0</v>
      </c>
    </row>
    <row r="47" spans="1:14" x14ac:dyDescent="0.25">
      <c r="A47" s="111">
        <v>44652</v>
      </c>
      <c r="B47" s="112">
        <v>1.47E-2</v>
      </c>
      <c r="C47" s="19">
        <f t="shared" ref="C47:N50" si="10">IF($A47=C$5,0,IF(AND($A47&gt;=C$5,C$5&lt;=C$6,$A47&lt;=C$6),$B47,0))</f>
        <v>0</v>
      </c>
      <c r="D47" s="19">
        <f t="shared" si="10"/>
        <v>0</v>
      </c>
      <c r="E47" s="19">
        <f t="shared" si="10"/>
        <v>0</v>
      </c>
      <c r="F47" s="19">
        <f t="shared" si="10"/>
        <v>0</v>
      </c>
      <c r="G47" s="19">
        <f t="shared" si="10"/>
        <v>0</v>
      </c>
      <c r="H47" s="19">
        <f t="shared" si="10"/>
        <v>0</v>
      </c>
      <c r="I47" s="19">
        <f t="shared" si="10"/>
        <v>0</v>
      </c>
      <c r="J47" s="19">
        <f t="shared" si="10"/>
        <v>0</v>
      </c>
      <c r="K47" s="19">
        <f t="shared" si="10"/>
        <v>0</v>
      </c>
      <c r="L47" s="19">
        <f t="shared" si="10"/>
        <v>0</v>
      </c>
      <c r="M47" s="19">
        <f t="shared" si="10"/>
        <v>0</v>
      </c>
      <c r="N47" s="19">
        <f t="shared" si="10"/>
        <v>0</v>
      </c>
    </row>
    <row r="48" spans="1:14" x14ac:dyDescent="0.25">
      <c r="A48" s="111">
        <v>44682</v>
      </c>
      <c r="B48" s="112">
        <v>1.47E-2</v>
      </c>
      <c r="C48" s="19">
        <f t="shared" si="10"/>
        <v>0</v>
      </c>
      <c r="D48" s="19">
        <f t="shared" si="10"/>
        <v>0</v>
      </c>
      <c r="E48" s="19">
        <f t="shared" si="10"/>
        <v>0</v>
      </c>
      <c r="F48" s="19">
        <f t="shared" si="10"/>
        <v>0</v>
      </c>
      <c r="G48" s="19">
        <f t="shared" si="10"/>
        <v>0</v>
      </c>
      <c r="H48" s="19">
        <f t="shared" si="10"/>
        <v>0</v>
      </c>
      <c r="I48" s="19">
        <f t="shared" si="10"/>
        <v>0</v>
      </c>
      <c r="J48" s="19">
        <f t="shared" si="10"/>
        <v>0</v>
      </c>
      <c r="K48" s="19">
        <f t="shared" si="10"/>
        <v>0</v>
      </c>
      <c r="L48" s="19">
        <f t="shared" si="10"/>
        <v>0</v>
      </c>
      <c r="M48" s="19">
        <f t="shared" si="10"/>
        <v>0</v>
      </c>
      <c r="N48" s="19">
        <f t="shared" si="10"/>
        <v>0</v>
      </c>
    </row>
    <row r="49" spans="1:14" x14ac:dyDescent="0.25">
      <c r="A49" s="111">
        <v>44713</v>
      </c>
      <c r="B49" s="112">
        <v>1.47E-2</v>
      </c>
      <c r="C49" s="19">
        <f t="shared" si="10"/>
        <v>0</v>
      </c>
      <c r="D49" s="19">
        <f t="shared" si="10"/>
        <v>0</v>
      </c>
      <c r="E49" s="19">
        <f t="shared" si="10"/>
        <v>0</v>
      </c>
      <c r="F49" s="19">
        <f t="shared" si="10"/>
        <v>0</v>
      </c>
      <c r="G49" s="19">
        <f t="shared" si="10"/>
        <v>0</v>
      </c>
      <c r="H49" s="19">
        <f t="shared" si="10"/>
        <v>0</v>
      </c>
      <c r="I49" s="19">
        <f t="shared" si="10"/>
        <v>0</v>
      </c>
      <c r="J49" s="19">
        <f t="shared" si="10"/>
        <v>0</v>
      </c>
      <c r="K49" s="19">
        <f t="shared" si="10"/>
        <v>0</v>
      </c>
      <c r="L49" s="19">
        <f t="shared" si="10"/>
        <v>0</v>
      </c>
      <c r="M49" s="19">
        <f t="shared" si="10"/>
        <v>0</v>
      </c>
      <c r="N49" s="19">
        <f t="shared" si="10"/>
        <v>0</v>
      </c>
    </row>
    <row r="50" spans="1:14" x14ac:dyDescent="0.25">
      <c r="A50" s="111">
        <v>44743</v>
      </c>
      <c r="B50" s="112">
        <v>1.47E-2</v>
      </c>
      <c r="C50" s="19">
        <f t="shared" si="10"/>
        <v>0</v>
      </c>
      <c r="D50" s="19">
        <f t="shared" si="10"/>
        <v>0</v>
      </c>
      <c r="E50" s="19">
        <f t="shared" si="10"/>
        <v>0</v>
      </c>
      <c r="F50" s="19">
        <f t="shared" si="10"/>
        <v>0</v>
      </c>
      <c r="G50" s="19">
        <f t="shared" si="10"/>
        <v>0</v>
      </c>
      <c r="H50" s="19">
        <f t="shared" si="10"/>
        <v>0</v>
      </c>
      <c r="I50" s="19">
        <f t="shared" si="10"/>
        <v>0</v>
      </c>
      <c r="J50" s="19">
        <f t="shared" si="10"/>
        <v>0</v>
      </c>
      <c r="K50" s="19">
        <f t="shared" si="10"/>
        <v>0</v>
      </c>
      <c r="L50" s="19">
        <f t="shared" si="10"/>
        <v>0</v>
      </c>
      <c r="M50" s="19">
        <f t="shared" si="10"/>
        <v>0</v>
      </c>
      <c r="N50" s="19">
        <f t="shared" si="10"/>
        <v>0</v>
      </c>
    </row>
    <row r="51" spans="1:14" x14ac:dyDescent="0.25">
      <c r="A51" s="111">
        <v>44774</v>
      </c>
      <c r="B51" s="112">
        <v>1.47E-2</v>
      </c>
      <c r="C51" s="19">
        <f t="shared" ref="C51:N54" si="11">IF($A51=C$5,0,IF(AND($A51&gt;=C$5,C$5&lt;=C$6,$A51&lt;=C$6),$B51,0))</f>
        <v>0</v>
      </c>
      <c r="D51" s="19">
        <f t="shared" si="11"/>
        <v>0</v>
      </c>
      <c r="E51" s="19">
        <f t="shared" si="11"/>
        <v>0</v>
      </c>
      <c r="F51" s="19">
        <f t="shared" si="11"/>
        <v>0</v>
      </c>
      <c r="G51" s="19">
        <f t="shared" si="11"/>
        <v>0</v>
      </c>
      <c r="H51" s="19">
        <f t="shared" si="11"/>
        <v>0</v>
      </c>
      <c r="I51" s="19">
        <f t="shared" si="11"/>
        <v>0</v>
      </c>
      <c r="J51" s="19">
        <f t="shared" si="11"/>
        <v>0</v>
      </c>
      <c r="K51" s="19">
        <f t="shared" si="11"/>
        <v>0</v>
      </c>
      <c r="L51" s="19">
        <f t="shared" si="11"/>
        <v>0</v>
      </c>
      <c r="M51" s="19">
        <f t="shared" si="11"/>
        <v>0</v>
      </c>
      <c r="N51" s="19">
        <f t="shared" si="11"/>
        <v>0</v>
      </c>
    </row>
    <row r="52" spans="1:14" x14ac:dyDescent="0.25">
      <c r="A52" s="111">
        <v>44805</v>
      </c>
      <c r="B52" s="112">
        <v>1.47E-2</v>
      </c>
      <c r="C52" s="19">
        <f t="shared" si="11"/>
        <v>0</v>
      </c>
      <c r="D52" s="19">
        <f t="shared" si="11"/>
        <v>0</v>
      </c>
      <c r="E52" s="19">
        <f t="shared" si="11"/>
        <v>0</v>
      </c>
      <c r="F52" s="19">
        <f t="shared" si="11"/>
        <v>0</v>
      </c>
      <c r="G52" s="19">
        <f t="shared" si="11"/>
        <v>0</v>
      </c>
      <c r="H52" s="19">
        <f t="shared" si="11"/>
        <v>0</v>
      </c>
      <c r="I52" s="19">
        <f t="shared" si="11"/>
        <v>0</v>
      </c>
      <c r="J52" s="19">
        <f t="shared" si="11"/>
        <v>0</v>
      </c>
      <c r="K52" s="19">
        <f t="shared" si="11"/>
        <v>0</v>
      </c>
      <c r="L52" s="19">
        <f t="shared" si="11"/>
        <v>0</v>
      </c>
      <c r="M52" s="19">
        <f t="shared" si="11"/>
        <v>0</v>
      </c>
      <c r="N52" s="19">
        <f t="shared" si="11"/>
        <v>0</v>
      </c>
    </row>
    <row r="53" spans="1:14" x14ac:dyDescent="0.25">
      <c r="A53" s="111">
        <v>44835</v>
      </c>
      <c r="B53" s="112">
        <v>1.47E-2</v>
      </c>
      <c r="C53" s="19">
        <f t="shared" si="11"/>
        <v>0</v>
      </c>
      <c r="D53" s="19">
        <f t="shared" si="11"/>
        <v>0</v>
      </c>
      <c r="E53" s="19">
        <f t="shared" si="11"/>
        <v>0</v>
      </c>
      <c r="F53" s="19">
        <f t="shared" si="11"/>
        <v>0</v>
      </c>
      <c r="G53" s="19">
        <f t="shared" si="11"/>
        <v>0</v>
      </c>
      <c r="H53" s="19">
        <f t="shared" si="11"/>
        <v>0</v>
      </c>
      <c r="I53" s="19">
        <f t="shared" si="11"/>
        <v>0</v>
      </c>
      <c r="J53" s="19">
        <f t="shared" si="11"/>
        <v>0</v>
      </c>
      <c r="K53" s="19">
        <f t="shared" si="11"/>
        <v>0</v>
      </c>
      <c r="L53" s="19">
        <f t="shared" si="11"/>
        <v>0</v>
      </c>
      <c r="M53" s="19">
        <f t="shared" si="11"/>
        <v>0</v>
      </c>
      <c r="N53" s="19">
        <f t="shared" si="11"/>
        <v>0</v>
      </c>
    </row>
    <row r="54" spans="1:14" x14ac:dyDescent="0.25">
      <c r="A54" s="111">
        <v>44866</v>
      </c>
      <c r="B54" s="112">
        <v>1.47E-2</v>
      </c>
      <c r="C54" s="19">
        <f t="shared" si="11"/>
        <v>0</v>
      </c>
      <c r="D54" s="19">
        <f t="shared" si="11"/>
        <v>0</v>
      </c>
      <c r="E54" s="19">
        <f t="shared" si="11"/>
        <v>0</v>
      </c>
      <c r="F54" s="19">
        <f t="shared" si="11"/>
        <v>0</v>
      </c>
      <c r="G54" s="19">
        <f t="shared" si="11"/>
        <v>0</v>
      </c>
      <c r="H54" s="19">
        <f t="shared" si="11"/>
        <v>0</v>
      </c>
      <c r="I54" s="19">
        <f t="shared" si="11"/>
        <v>0</v>
      </c>
      <c r="J54" s="19">
        <f t="shared" si="11"/>
        <v>0</v>
      </c>
      <c r="K54" s="19">
        <f t="shared" si="11"/>
        <v>0</v>
      </c>
      <c r="L54" s="19">
        <f t="shared" si="11"/>
        <v>0</v>
      </c>
      <c r="M54" s="19">
        <f t="shared" si="11"/>
        <v>0</v>
      </c>
      <c r="N54" s="19">
        <f t="shared" si="11"/>
        <v>0</v>
      </c>
    </row>
    <row r="55" spans="1:14" x14ac:dyDescent="0.25">
      <c r="A55" s="111">
        <v>44896</v>
      </c>
      <c r="B55" s="112">
        <v>1.47E-2</v>
      </c>
      <c r="C55" s="19">
        <f t="shared" ref="C55:N59" si="12">IF($A55=C$5,0,IF(AND($A55&gt;=C$5,C$5&lt;=C$6,$A55&lt;=C$6),$B55,0))</f>
        <v>0</v>
      </c>
      <c r="D55" s="19">
        <f t="shared" si="12"/>
        <v>0</v>
      </c>
      <c r="E55" s="19">
        <f t="shared" si="12"/>
        <v>0</v>
      </c>
      <c r="F55" s="19">
        <f t="shared" si="12"/>
        <v>0</v>
      </c>
      <c r="G55" s="19">
        <f t="shared" si="12"/>
        <v>0</v>
      </c>
      <c r="H55" s="19">
        <f t="shared" si="12"/>
        <v>0</v>
      </c>
      <c r="I55" s="19">
        <f t="shared" si="12"/>
        <v>0</v>
      </c>
      <c r="J55" s="19">
        <f t="shared" si="12"/>
        <v>0</v>
      </c>
      <c r="K55" s="19">
        <f t="shared" si="12"/>
        <v>0</v>
      </c>
      <c r="L55" s="19">
        <f t="shared" si="12"/>
        <v>0</v>
      </c>
      <c r="M55" s="19">
        <f t="shared" si="12"/>
        <v>0</v>
      </c>
      <c r="N55" s="19">
        <f t="shared" si="12"/>
        <v>0</v>
      </c>
    </row>
    <row r="56" spans="1:14" x14ac:dyDescent="0.25">
      <c r="A56" s="111">
        <v>44927</v>
      </c>
      <c r="B56" s="112">
        <v>1.47E-2</v>
      </c>
      <c r="C56" s="19">
        <f t="shared" si="12"/>
        <v>0</v>
      </c>
      <c r="D56" s="19">
        <f t="shared" si="12"/>
        <v>0</v>
      </c>
      <c r="E56" s="19">
        <f t="shared" si="12"/>
        <v>0</v>
      </c>
      <c r="F56" s="19">
        <f t="shared" si="12"/>
        <v>0</v>
      </c>
      <c r="G56" s="19">
        <f t="shared" si="12"/>
        <v>0</v>
      </c>
      <c r="H56" s="19">
        <f t="shared" si="12"/>
        <v>0</v>
      </c>
      <c r="I56" s="19">
        <f t="shared" si="12"/>
        <v>0</v>
      </c>
      <c r="J56" s="19">
        <f t="shared" si="12"/>
        <v>0</v>
      </c>
      <c r="K56" s="19">
        <f t="shared" si="12"/>
        <v>0</v>
      </c>
      <c r="L56" s="19">
        <f t="shared" si="12"/>
        <v>0</v>
      </c>
      <c r="M56" s="19">
        <f t="shared" si="12"/>
        <v>0</v>
      </c>
      <c r="N56" s="19">
        <f t="shared" si="12"/>
        <v>0</v>
      </c>
    </row>
    <row r="57" spans="1:14" x14ac:dyDescent="0.25">
      <c r="A57" s="111">
        <v>44958</v>
      </c>
      <c r="B57" s="112">
        <v>1.47E-2</v>
      </c>
      <c r="C57" s="19">
        <f t="shared" si="12"/>
        <v>1.47E-2</v>
      </c>
      <c r="D57" s="19">
        <f t="shared" si="12"/>
        <v>0</v>
      </c>
      <c r="E57" s="19">
        <f t="shared" si="12"/>
        <v>0</v>
      </c>
      <c r="F57" s="19">
        <f t="shared" si="12"/>
        <v>0</v>
      </c>
      <c r="G57" s="19">
        <f t="shared" si="12"/>
        <v>0</v>
      </c>
      <c r="H57" s="19">
        <f t="shared" si="12"/>
        <v>0</v>
      </c>
      <c r="I57" s="19">
        <f t="shared" si="12"/>
        <v>0</v>
      </c>
      <c r="J57" s="19">
        <f t="shared" si="12"/>
        <v>0</v>
      </c>
      <c r="K57" s="19">
        <f t="shared" si="12"/>
        <v>0</v>
      </c>
      <c r="L57" s="19">
        <f t="shared" si="12"/>
        <v>0</v>
      </c>
      <c r="M57" s="19">
        <f t="shared" si="12"/>
        <v>0</v>
      </c>
      <c r="N57" s="19">
        <f t="shared" si="12"/>
        <v>0</v>
      </c>
    </row>
    <row r="58" spans="1:14" x14ac:dyDescent="0.25">
      <c r="A58" s="111">
        <v>44986</v>
      </c>
      <c r="B58" s="112">
        <v>1.47E-2</v>
      </c>
      <c r="C58" s="19">
        <f t="shared" si="12"/>
        <v>1.47E-2</v>
      </c>
      <c r="D58" s="19">
        <f t="shared" si="12"/>
        <v>1.47E-2</v>
      </c>
      <c r="E58" s="19">
        <f t="shared" si="12"/>
        <v>0</v>
      </c>
      <c r="F58" s="19">
        <f t="shared" si="12"/>
        <v>0</v>
      </c>
      <c r="G58" s="19">
        <f t="shared" si="12"/>
        <v>0</v>
      </c>
      <c r="H58" s="19">
        <f t="shared" si="12"/>
        <v>0</v>
      </c>
      <c r="I58" s="19">
        <f t="shared" si="12"/>
        <v>0</v>
      </c>
      <c r="J58" s="19">
        <f t="shared" si="12"/>
        <v>0</v>
      </c>
      <c r="K58" s="19">
        <f t="shared" si="12"/>
        <v>0</v>
      </c>
      <c r="L58" s="19">
        <f t="shared" si="12"/>
        <v>0</v>
      </c>
      <c r="M58" s="19">
        <f t="shared" si="12"/>
        <v>0</v>
      </c>
      <c r="N58" s="19">
        <f t="shared" si="12"/>
        <v>0</v>
      </c>
    </row>
    <row r="59" spans="1:14" x14ac:dyDescent="0.25">
      <c r="A59" s="111">
        <v>45017</v>
      </c>
      <c r="B59" s="112">
        <v>1.47E-2</v>
      </c>
      <c r="C59" s="19">
        <f t="shared" si="12"/>
        <v>1.47E-2</v>
      </c>
      <c r="D59" s="19">
        <f t="shared" si="12"/>
        <v>1.47E-2</v>
      </c>
      <c r="E59" s="19">
        <f t="shared" si="12"/>
        <v>1.47E-2</v>
      </c>
      <c r="F59" s="19">
        <f t="shared" si="12"/>
        <v>0</v>
      </c>
      <c r="G59" s="19">
        <f t="shared" si="12"/>
        <v>0</v>
      </c>
      <c r="H59" s="19">
        <f t="shared" si="12"/>
        <v>0</v>
      </c>
      <c r="I59" s="19">
        <f t="shared" si="12"/>
        <v>0</v>
      </c>
      <c r="J59" s="19">
        <f t="shared" si="12"/>
        <v>0</v>
      </c>
      <c r="K59" s="19">
        <f t="shared" si="12"/>
        <v>0</v>
      </c>
      <c r="L59" s="19">
        <f t="shared" si="12"/>
        <v>0</v>
      </c>
      <c r="M59" s="19">
        <f t="shared" si="12"/>
        <v>0</v>
      </c>
      <c r="N59" s="19">
        <f t="shared" si="12"/>
        <v>0</v>
      </c>
    </row>
    <row r="60" spans="1:14" x14ac:dyDescent="0.25">
      <c r="A60" s="111">
        <v>45047</v>
      </c>
      <c r="B60" s="112">
        <v>1.47E-2</v>
      </c>
      <c r="C60" s="19">
        <f t="shared" ref="C60:N63" si="13">IF($A60=C$5,0,IF(AND($A60&gt;=C$5,C$5&lt;=C$6,$A60&lt;=C$6),$B60,0))</f>
        <v>1.47E-2</v>
      </c>
      <c r="D60" s="19">
        <f t="shared" si="13"/>
        <v>1.47E-2</v>
      </c>
      <c r="E60" s="19">
        <f t="shared" si="13"/>
        <v>1.47E-2</v>
      </c>
      <c r="F60" s="19">
        <f t="shared" si="13"/>
        <v>1.47E-2</v>
      </c>
      <c r="G60" s="19">
        <f t="shared" si="13"/>
        <v>0</v>
      </c>
      <c r="H60" s="19">
        <f t="shared" si="13"/>
        <v>0</v>
      </c>
      <c r="I60" s="19">
        <f t="shared" si="13"/>
        <v>0</v>
      </c>
      <c r="J60" s="19">
        <f t="shared" si="13"/>
        <v>0</v>
      </c>
      <c r="K60" s="19">
        <f t="shared" si="13"/>
        <v>0</v>
      </c>
      <c r="L60" s="19">
        <f t="shared" si="13"/>
        <v>0</v>
      </c>
      <c r="M60" s="19">
        <f t="shared" si="13"/>
        <v>0</v>
      </c>
      <c r="N60" s="19">
        <f t="shared" si="13"/>
        <v>0</v>
      </c>
    </row>
    <row r="61" spans="1:14" x14ac:dyDescent="0.25">
      <c r="A61" s="111">
        <v>45078</v>
      </c>
      <c r="B61" s="112">
        <v>1.47E-2</v>
      </c>
      <c r="C61" s="19">
        <f t="shared" si="13"/>
        <v>1.47E-2</v>
      </c>
      <c r="D61" s="19">
        <f t="shared" si="13"/>
        <v>1.47E-2</v>
      </c>
      <c r="E61" s="19">
        <f t="shared" si="13"/>
        <v>1.47E-2</v>
      </c>
      <c r="F61" s="19">
        <f t="shared" si="13"/>
        <v>1.47E-2</v>
      </c>
      <c r="G61" s="19">
        <f t="shared" si="13"/>
        <v>1.47E-2</v>
      </c>
      <c r="H61" s="19">
        <f t="shared" si="13"/>
        <v>0</v>
      </c>
      <c r="I61" s="19">
        <f t="shared" si="13"/>
        <v>0</v>
      </c>
      <c r="J61" s="19">
        <f t="shared" si="13"/>
        <v>0</v>
      </c>
      <c r="K61" s="19">
        <f t="shared" si="13"/>
        <v>0</v>
      </c>
      <c r="L61" s="19">
        <f t="shared" si="13"/>
        <v>0</v>
      </c>
      <c r="M61" s="19">
        <f t="shared" si="13"/>
        <v>0</v>
      </c>
      <c r="N61" s="19">
        <f t="shared" si="13"/>
        <v>0</v>
      </c>
    </row>
    <row r="62" spans="1:14" x14ac:dyDescent="0.25">
      <c r="A62" s="111">
        <v>45108</v>
      </c>
      <c r="B62" s="112">
        <v>1.47E-2</v>
      </c>
      <c r="C62" s="19">
        <f t="shared" si="13"/>
        <v>1.47E-2</v>
      </c>
      <c r="D62" s="19">
        <f t="shared" si="13"/>
        <v>1.47E-2</v>
      </c>
      <c r="E62" s="19">
        <f t="shared" si="13"/>
        <v>1.47E-2</v>
      </c>
      <c r="F62" s="19">
        <f t="shared" si="13"/>
        <v>1.47E-2</v>
      </c>
      <c r="G62" s="19">
        <f t="shared" si="13"/>
        <v>1.47E-2</v>
      </c>
      <c r="H62" s="19">
        <f t="shared" si="13"/>
        <v>1.47E-2</v>
      </c>
      <c r="I62" s="19">
        <f t="shared" si="13"/>
        <v>0</v>
      </c>
      <c r="J62" s="19">
        <f t="shared" si="13"/>
        <v>0</v>
      </c>
      <c r="K62" s="19">
        <f t="shared" si="13"/>
        <v>0</v>
      </c>
      <c r="L62" s="19">
        <f t="shared" si="13"/>
        <v>0</v>
      </c>
      <c r="M62" s="19">
        <f t="shared" si="13"/>
        <v>0</v>
      </c>
      <c r="N62" s="19">
        <f t="shared" si="13"/>
        <v>0</v>
      </c>
    </row>
    <row r="63" spans="1:14" x14ac:dyDescent="0.25">
      <c r="A63" s="111">
        <v>45139</v>
      </c>
      <c r="B63" s="112">
        <v>1.47E-2</v>
      </c>
      <c r="C63" s="19">
        <f t="shared" si="13"/>
        <v>1.47E-2</v>
      </c>
      <c r="D63" s="19">
        <f t="shared" si="13"/>
        <v>1.47E-2</v>
      </c>
      <c r="E63" s="19">
        <f t="shared" si="13"/>
        <v>1.47E-2</v>
      </c>
      <c r="F63" s="19">
        <f t="shared" si="13"/>
        <v>1.47E-2</v>
      </c>
      <c r="G63" s="19">
        <f t="shared" si="13"/>
        <v>1.47E-2</v>
      </c>
      <c r="H63" s="19">
        <f t="shared" si="13"/>
        <v>1.47E-2</v>
      </c>
      <c r="I63" s="19">
        <f t="shared" si="13"/>
        <v>1.47E-2</v>
      </c>
      <c r="J63" s="19">
        <f t="shared" si="13"/>
        <v>0</v>
      </c>
      <c r="K63" s="19">
        <f t="shared" si="13"/>
        <v>0</v>
      </c>
      <c r="L63" s="19">
        <f t="shared" si="13"/>
        <v>0</v>
      </c>
      <c r="M63" s="19">
        <f t="shared" si="13"/>
        <v>0</v>
      </c>
      <c r="N63" s="19">
        <f t="shared" si="13"/>
        <v>0</v>
      </c>
    </row>
    <row r="64" spans="1:14" x14ac:dyDescent="0.25">
      <c r="A64" s="111">
        <v>45170</v>
      </c>
      <c r="B64" s="112">
        <v>1.47E-2</v>
      </c>
      <c r="C64" s="19">
        <f t="shared" ref="C64:N67" si="14">IF($A64=C$5,0,IF(AND($A64&gt;=C$5,C$5&lt;=C$6,$A64&lt;=C$6),$B64,0))</f>
        <v>1.47E-2</v>
      </c>
      <c r="D64" s="19">
        <f t="shared" si="14"/>
        <v>1.47E-2</v>
      </c>
      <c r="E64" s="19">
        <f t="shared" si="14"/>
        <v>1.47E-2</v>
      </c>
      <c r="F64" s="19">
        <f t="shared" si="14"/>
        <v>1.47E-2</v>
      </c>
      <c r="G64" s="19">
        <f t="shared" si="14"/>
        <v>1.47E-2</v>
      </c>
      <c r="H64" s="19">
        <f t="shared" si="14"/>
        <v>1.47E-2</v>
      </c>
      <c r="I64" s="19">
        <f t="shared" si="14"/>
        <v>1.47E-2</v>
      </c>
      <c r="J64" s="19">
        <f t="shared" si="14"/>
        <v>1.47E-2</v>
      </c>
      <c r="K64" s="19">
        <f t="shared" si="14"/>
        <v>0</v>
      </c>
      <c r="L64" s="19">
        <f t="shared" si="14"/>
        <v>0</v>
      </c>
      <c r="M64" s="19">
        <f t="shared" si="14"/>
        <v>0</v>
      </c>
      <c r="N64" s="19">
        <f t="shared" si="14"/>
        <v>0</v>
      </c>
    </row>
    <row r="65" spans="1:14" x14ac:dyDescent="0.25">
      <c r="A65" s="111">
        <v>45200</v>
      </c>
      <c r="B65" s="112">
        <v>1.47E-2</v>
      </c>
      <c r="C65" s="19">
        <f t="shared" si="14"/>
        <v>1.47E-2</v>
      </c>
      <c r="D65" s="19">
        <f t="shared" si="14"/>
        <v>1.47E-2</v>
      </c>
      <c r="E65" s="19">
        <f t="shared" si="14"/>
        <v>1.47E-2</v>
      </c>
      <c r="F65" s="19">
        <f t="shared" si="14"/>
        <v>1.47E-2</v>
      </c>
      <c r="G65" s="19">
        <f t="shared" si="14"/>
        <v>1.47E-2</v>
      </c>
      <c r="H65" s="19">
        <f t="shared" si="14"/>
        <v>1.47E-2</v>
      </c>
      <c r="I65" s="19">
        <f t="shared" si="14"/>
        <v>1.47E-2</v>
      </c>
      <c r="J65" s="19">
        <f t="shared" si="14"/>
        <v>1.47E-2</v>
      </c>
      <c r="K65" s="19">
        <f t="shared" si="14"/>
        <v>1.47E-2</v>
      </c>
      <c r="L65" s="19">
        <f t="shared" si="14"/>
        <v>0</v>
      </c>
      <c r="M65" s="19">
        <f t="shared" si="14"/>
        <v>0</v>
      </c>
      <c r="N65" s="19">
        <f t="shared" si="14"/>
        <v>0</v>
      </c>
    </row>
    <row r="66" spans="1:14" x14ac:dyDescent="0.25">
      <c r="A66" s="111">
        <v>45231</v>
      </c>
      <c r="B66" s="112">
        <v>1.47E-2</v>
      </c>
      <c r="C66" s="19">
        <f t="shared" si="14"/>
        <v>0</v>
      </c>
      <c r="D66" s="19">
        <f t="shared" si="14"/>
        <v>0</v>
      </c>
      <c r="E66" s="19">
        <f t="shared" si="14"/>
        <v>0</v>
      </c>
      <c r="F66" s="19">
        <f t="shared" si="14"/>
        <v>0</v>
      </c>
      <c r="G66" s="19">
        <f t="shared" si="14"/>
        <v>0</v>
      </c>
      <c r="H66" s="19">
        <f t="shared" si="14"/>
        <v>0</v>
      </c>
      <c r="I66" s="19">
        <f t="shared" si="14"/>
        <v>0</v>
      </c>
      <c r="J66" s="19">
        <f t="shared" si="14"/>
        <v>0</v>
      </c>
      <c r="K66" s="19">
        <f t="shared" si="14"/>
        <v>0</v>
      </c>
      <c r="L66" s="19">
        <f t="shared" si="14"/>
        <v>0</v>
      </c>
      <c r="M66" s="19">
        <f t="shared" si="14"/>
        <v>0</v>
      </c>
      <c r="N66" s="19">
        <f t="shared" si="14"/>
        <v>0</v>
      </c>
    </row>
    <row r="67" spans="1:14" x14ac:dyDescent="0.25">
      <c r="A67" s="111">
        <v>45261</v>
      </c>
      <c r="B67" s="112">
        <v>1.47E-2</v>
      </c>
      <c r="C67" s="19">
        <f t="shared" si="14"/>
        <v>0</v>
      </c>
      <c r="D67" s="19">
        <f t="shared" si="14"/>
        <v>0</v>
      </c>
      <c r="E67" s="19">
        <f t="shared" si="14"/>
        <v>0</v>
      </c>
      <c r="F67" s="19">
        <f t="shared" si="14"/>
        <v>0</v>
      </c>
      <c r="G67" s="19">
        <f t="shared" si="14"/>
        <v>0</v>
      </c>
      <c r="H67" s="19">
        <f t="shared" si="14"/>
        <v>0</v>
      </c>
      <c r="I67" s="19">
        <f t="shared" si="14"/>
        <v>0</v>
      </c>
      <c r="J67" s="19">
        <f t="shared" si="14"/>
        <v>0</v>
      </c>
      <c r="K67" s="19">
        <f t="shared" si="14"/>
        <v>0</v>
      </c>
      <c r="L67" s="19">
        <f t="shared" si="14"/>
        <v>0</v>
      </c>
      <c r="M67" s="19">
        <f t="shared" si="14"/>
        <v>0</v>
      </c>
      <c r="N67" s="19">
        <f t="shared" si="14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Instrucciones</vt:lpstr>
      <vt:lpstr>IVA</vt:lpstr>
      <vt:lpstr>INPCs</vt:lpstr>
      <vt:lpstr>Recargos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Juan Armando Carrillo Camelo</cp:lastModifiedBy>
  <cp:revision/>
  <cp:lastPrinted>2023-10-04T16:41:05Z</cp:lastPrinted>
  <dcterms:created xsi:type="dcterms:W3CDTF">2023-09-21T16:09:26Z</dcterms:created>
  <dcterms:modified xsi:type="dcterms:W3CDTF">2023-12-01T20:51:44Z</dcterms:modified>
  <cp:category/>
  <cp:contentStatus/>
</cp:coreProperties>
</file>