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customerfirstrenewable.sharepoint.com/Shared Documents/Knowledge Management/By Customer/Nova Scotia/SOW 3 - GCP/Stakeholder Engagement/Participant Documents/"/>
    </mc:Choice>
  </mc:AlternateContent>
  <xr:revisionPtr revIDLastSave="209" documentId="8_{94B83D1A-A229-4708-9637-AA366992D662}" xr6:coauthVersionLast="47" xr6:coauthVersionMax="47" xr10:uidLastSave="{ECCD381E-79B2-4DE4-BC0E-4EC47D071E92}"/>
  <bookViews>
    <workbookView xWindow="-108" yWindow="-108" windowWidth="23256" windowHeight="12576" activeTab="1" xr2:uid="{00000000-000D-0000-FFFF-FFFF00000000}"/>
  </bookViews>
  <sheets>
    <sheet name="Information" sheetId="4" r:id="rId1"/>
    <sheet name="GCP Calculator" sheetId="1" r:id="rId2"/>
    <sheet name="Carbon Credit Forecast" sheetId="3"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D14" i="3" l="1"/>
  <c r="E23" i="1" s="1"/>
  <c r="B14" i="3"/>
  <c r="C23" i="1" s="1"/>
  <c r="D13" i="3"/>
  <c r="E22" i="1" s="1"/>
  <c r="B13" i="3"/>
  <c r="C22" i="1" s="1"/>
  <c r="D12" i="3"/>
  <c r="E21" i="1" s="1"/>
  <c r="B12" i="3"/>
  <c r="C21" i="1" s="1"/>
  <c r="D11" i="3"/>
  <c r="E20" i="1" s="1"/>
  <c r="B11" i="3"/>
  <c r="C20" i="1" s="1"/>
  <c r="D10" i="3"/>
  <c r="E19" i="1" s="1"/>
  <c r="B10" i="3"/>
  <c r="C19" i="1" s="1"/>
  <c r="D9" i="3"/>
  <c r="E18" i="1" s="1"/>
  <c r="B9" i="3"/>
  <c r="C18" i="1" s="1"/>
  <c r="D8" i="3"/>
  <c r="E17" i="1" s="1"/>
  <c r="B8" i="3"/>
  <c r="C17" i="1" s="1"/>
  <c r="D7" i="3"/>
  <c r="E16" i="1" s="1"/>
  <c r="B7" i="3"/>
  <c r="C16" i="1" s="1"/>
  <c r="D6" i="3"/>
  <c r="E15" i="1" s="1"/>
  <c r="B6" i="3"/>
  <c r="C15" i="1" s="1"/>
  <c r="D5" i="3"/>
  <c r="E14" i="1" s="1"/>
  <c r="B5" i="3"/>
  <c r="C14" i="1" s="1"/>
  <c r="B14" i="1"/>
  <c r="C14" i="3" l="1"/>
  <c r="D23" i="1" s="1"/>
  <c r="C12" i="3"/>
  <c r="D21" i="1" s="1"/>
  <c r="C6" i="3"/>
  <c r="D15" i="1" s="1"/>
  <c r="C13" i="3"/>
  <c r="D22" i="1" s="1"/>
  <c r="C11" i="3"/>
  <c r="D20" i="1" s="1"/>
  <c r="C10" i="3"/>
  <c r="D19" i="1" s="1"/>
  <c r="C9" i="3"/>
  <c r="D18" i="1" s="1"/>
  <c r="C8" i="3"/>
  <c r="D17" i="1" s="1"/>
  <c r="C5" i="3"/>
  <c r="D14" i="1" s="1"/>
  <c r="C7" i="3"/>
  <c r="D16" i="1" s="1"/>
  <c r="H14" i="1"/>
  <c r="L64" i="1" s="1"/>
  <c r="B23" i="1"/>
  <c r="B22" i="1"/>
  <c r="B21" i="1"/>
  <c r="H21" i="1" s="1"/>
  <c r="B20" i="1"/>
  <c r="B19" i="1"/>
  <c r="B18" i="1"/>
  <c r="B16" i="1"/>
  <c r="G16" i="1" s="1"/>
  <c r="B17" i="1"/>
  <c r="B15" i="1"/>
  <c r="G15" i="1" s="1"/>
  <c r="G22" i="1" l="1"/>
  <c r="G19" i="1"/>
  <c r="G20" i="1"/>
  <c r="G23" i="1"/>
  <c r="G17" i="1"/>
  <c r="G18" i="1"/>
  <c r="F23" i="1"/>
  <c r="H23" i="1"/>
  <c r="F15" i="1"/>
  <c r="H15" i="1"/>
  <c r="L65" i="1" s="1"/>
  <c r="F17" i="1"/>
  <c r="H17" i="1"/>
  <c r="F16" i="1"/>
  <c r="H16" i="1"/>
  <c r="F18" i="1"/>
  <c r="H18" i="1"/>
  <c r="F19" i="1"/>
  <c r="H19" i="1"/>
  <c r="F20" i="1"/>
  <c r="H20" i="1"/>
  <c r="F22" i="1"/>
  <c r="H22" i="1"/>
  <c r="G21" i="1"/>
  <c r="F21" i="1"/>
  <c r="G14" i="1"/>
  <c r="K64" i="1" s="1"/>
  <c r="K65" i="1" s="1"/>
  <c r="K66" i="1" s="1"/>
  <c r="F14" i="1"/>
  <c r="J64" i="1" s="1"/>
  <c r="J65" i="1" l="1"/>
  <c r="J66" i="1" s="1"/>
  <c r="J67" i="1" s="1"/>
  <c r="J68" i="1" s="1"/>
  <c r="J69" i="1" s="1"/>
  <c r="J70" i="1" s="1"/>
  <c r="J71" i="1" s="1"/>
  <c r="J72" i="1" s="1"/>
  <c r="J73" i="1" s="1"/>
  <c r="L66" i="1"/>
  <c r="L67" i="1" s="1"/>
  <c r="L68" i="1" s="1"/>
  <c r="L69" i="1" s="1"/>
  <c r="L70" i="1" s="1"/>
  <c r="L71" i="1" s="1"/>
  <c r="L72" i="1" s="1"/>
  <c r="L73" i="1" s="1"/>
  <c r="K67" i="1"/>
  <c r="K68" i="1" s="1"/>
  <c r="K69" i="1" s="1"/>
  <c r="K70" i="1" s="1"/>
  <c r="K71" i="1" s="1"/>
  <c r="K72" i="1" s="1"/>
  <c r="K73" i="1" s="1"/>
</calcChain>
</file>

<file path=xl/sharedStrings.xml><?xml version="1.0" encoding="utf-8"?>
<sst xmlns="http://schemas.openxmlformats.org/spreadsheetml/2006/main" count="45" uniqueCount="44">
  <si>
    <t>User Inputs</t>
  </si>
  <si>
    <t>Annual Electricity Consumption (KWh)</t>
  </si>
  <si>
    <t>Year</t>
  </si>
  <si>
    <t>Carbon Credit (Low) ($)</t>
  </si>
  <si>
    <t>Carbon Credit (Mid) ($)</t>
  </si>
  <si>
    <t>Carbon Credit (High) ($)</t>
  </si>
  <si>
    <t>Net Position (Low) ($)</t>
  </si>
  <si>
    <t>Net Position (Mid) ($)</t>
  </si>
  <si>
    <t>Net Position (High) ($)</t>
  </si>
  <si>
    <t>Admin Fee Rate ($/KWh)</t>
  </si>
  <si>
    <t>Green Choice Program Calculator 2026 - 2035 Cost / Credit Forecast</t>
  </si>
  <si>
    <t>Low Carbon Cost Forecast</t>
  </si>
  <si>
    <t>Mid Carbon Cost Forecast</t>
  </si>
  <si>
    <t>High Carbon Cost Forecast</t>
  </si>
  <si>
    <t>Forecast Year</t>
  </si>
  <si>
    <t>Admin Costs ($)</t>
  </si>
  <si>
    <t>Annual Position Over 2026 - 2035 Forecast</t>
  </si>
  <si>
    <t>Cumulative Annual Position Over 2026 - 2035 Forecast</t>
  </si>
  <si>
    <t xml:space="preserve">As published on the Nova Scotia Green Choice Program website, resources for participants. </t>
  </si>
  <si>
    <t>https://img1.wsimg.com/blobby/go/c05479c9-f999-4fcf-b988-c0c7fe1a99b5/downloads/2026%20to%202035%20Carbon%20Cost%20Forecast%20for%20Green%20Ch.pdf?ver=1731100557750</t>
  </si>
  <si>
    <t>Low Forecasted Carbon Cost Range ($/kWh)</t>
  </si>
  <si>
    <t>Midpoint Forecasted Carbon Cost Range ($/kWh)</t>
  </si>
  <si>
    <t>High Forecasted Carbon Cost Range ($/kWh)</t>
  </si>
  <si>
    <t>Enter the total electricity consumed annually in kWh.</t>
  </si>
  <si>
    <t>Admin fee rate per kWh (Maximum $0.001 / kWh) capped at $100,000 per participant, per year.</t>
  </si>
  <si>
    <t>Green Choice Program Calculator</t>
  </si>
  <si>
    <t xml:space="preserve">Please note the following Assumptions: </t>
  </si>
  <si>
    <t>◦Carbon credits are based on forecasted costs and consumption.</t>
  </si>
  <si>
    <t>◦All figures are forecasts only, based on multiple assumptions, and therefore are subject to change based on the provincial output-based pricing system (OBPS) Regulations and/or other applicable policy.</t>
  </si>
  <si>
    <t>◦The price of carbon is currently known up to, and including 2030. Beyond 2030, the carbon cost forecast uses a year-over-year escalation rate of 2% (i.e. for years 2031 to 2050, inclusive).</t>
  </si>
  <si>
    <t>◦The forecast carbon cost is based on forecast of annual electricity sales using the Evergreen IRP modeled grid mix for each period. A range of +/- 30% is applied on the 'base' (i.e. Evergreen IRP scenario CE1-E1-R2) carbon cost.</t>
  </si>
  <si>
    <t xml:space="preserve">Details on the 2020 IRP &amp; 2022 Evergreen IRP are available at irp.nspower.ca </t>
  </si>
  <si>
    <t xml:space="preserve">Questions? </t>
  </si>
  <si>
    <r>
      <t>Reach out via email to</t>
    </r>
    <r>
      <rPr>
        <b/>
        <sz val="11"/>
        <color theme="1"/>
        <rFont val="Calibri"/>
        <family val="2"/>
        <scheme val="minor"/>
      </rPr>
      <t xml:space="preserve"> greenchoice@nspower.ca</t>
    </r>
  </si>
  <si>
    <t>2026 to 2035 Forecast Carbon Cost Assumptions &amp; Notes:</t>
  </si>
  <si>
    <t>Welcome to the Green Choice Program Calculator Tool. This tool was designed by Nova Scotia Power to allow Participants to input their data and visually view the program's cost and credit outcomes.</t>
  </si>
  <si>
    <t>◦The Net Cost represents the total cost, minus the applied credits</t>
  </si>
  <si>
    <t>◦All assumptions are based on the current policy understanding and pending review and approval of a GCP Rider by the NSUARB and stakeholders.</t>
  </si>
  <si>
    <r>
      <rPr>
        <sz val="11"/>
        <color theme="1"/>
        <rFont val="Aptos Narrow"/>
        <family val="2"/>
      </rPr>
      <t>◦</t>
    </r>
    <r>
      <rPr>
        <sz val="11"/>
        <color theme="1"/>
        <rFont val="Calibri"/>
        <family val="2"/>
        <scheme val="minor"/>
      </rPr>
      <t>Admin fee will not exceed $0.001/kWh; capped at $100,000 per Participant, per year, as per Regulations.</t>
    </r>
  </si>
  <si>
    <t xml:space="preserve">Accessible here: </t>
  </si>
  <si>
    <t>Carbon Credit Forecast</t>
  </si>
  <si>
    <t>\</t>
  </si>
  <si>
    <t>Instructions</t>
  </si>
  <si>
    <t>1. Enter the total electricity consumed annually in kWh in cell B7
2. Enter the Admin fee rate per kWh (currently set to $0.001 / kWh - the maximum fee allowed under GCP regulations is capped at $100,000 per participant, per year) in cell B8
3. Refer to the Annual Position table (columns A-H) for the total annual Admin costs, the estimated total annual Carbon Credit and the estimated annual Net Position based on low, mid, and high forecasts of carbon costs for years 2026-2035
4. Refer to the graphs below for a visual representation of the information displayed in the Annual Position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</si>
</sst>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8" x14ac:knownFonts="1">
    <font>
      <sz val="11"/>
      <color theme="1"/>
      <name val="Calibri"/>
      <family val="2"/>
      <scheme val="minor"/>
    </font>
    <font>
      <b/>
      <sz val="16"/>
      <color rgb="FFFFFFFF"/>
      <name val="Calibri"/>
      <family val="2"/>
    </font>
    <font>
      <b/>
      <sz val="11"/>
      <name val="Calibri"/>
      <family val="2"/>
    </font>
    <font>
      <sz val="11"/>
      <color rgb="FF000000"/>
      <name val="Calibri"/>
      <family val="2"/>
    </font>
    <font>
      <b/>
      <sz val="11"/>
      <color theme="1"/>
      <name val="Calibri"/>
      <family val="2"/>
      <scheme val="minor"/>
    </font>
    <font>
      <b/>
      <sz val="11"/>
      <color theme="0"/>
      <name val="Calibri"/>
      <family val="2"/>
      <scheme val="minor"/>
    </font>
    <font>
      <b/>
      <sz val="18"/>
      <color theme="1"/>
      <name val="Calibri"/>
      <family val="2"/>
      <scheme val="minor"/>
    </font>
    <font>
      <u/>
      <sz val="11"/>
      <color theme="10"/>
      <name val="Calibri"/>
      <family val="2"/>
      <scheme val="minor"/>
    </font>
    <font>
      <b/>
      <sz val="16"/>
      <color rgb="FFFFFFFF"/>
      <name val="Calibri"/>
      <family val="2"/>
      <scheme val="minor"/>
    </font>
    <font>
      <b/>
      <sz val="12"/>
      <color theme="1"/>
      <name val="Calibri"/>
      <family val="2"/>
      <scheme val="minor"/>
    </font>
    <font>
      <sz val="11"/>
      <color theme="1"/>
      <name val="Aptos Narrow"/>
      <family val="2"/>
    </font>
    <font>
      <i/>
      <sz val="9"/>
      <color theme="1"/>
      <name val="Calibri"/>
      <family val="2"/>
      <scheme val="minor"/>
    </font>
    <font>
      <sz val="11"/>
      <color theme="0"/>
      <name val="Calibri"/>
      <family val="2"/>
      <scheme val="minor"/>
    </font>
    <font>
      <u/>
      <sz val="9"/>
      <color theme="10"/>
      <name val="Calibri"/>
      <family val="2"/>
      <scheme val="minor"/>
    </font>
    <font>
      <b/>
      <sz val="16"/>
      <color theme="0"/>
      <name val="Calibri"/>
      <family val="2"/>
      <scheme val="minor"/>
    </font>
    <font>
      <b/>
      <sz val="16"/>
      <color theme="1"/>
      <name val="Calibri"/>
      <family val="2"/>
    </font>
    <font>
      <sz val="12"/>
      <color theme="1"/>
      <name val="Calibri"/>
      <family val="2"/>
    </font>
    <font>
      <sz val="12"/>
      <color rgb="FFFFFFFF"/>
      <name val="Calibri"/>
      <family val="2"/>
    </font>
  </fonts>
  <fills count="11">
    <fill>
      <patternFill patternType="none"/>
    </fill>
    <fill>
      <patternFill patternType="gray125"/>
    </fill>
    <fill>
      <patternFill patternType="solid">
        <fgColor rgb="FF4CAF50"/>
        <bgColor rgb="FF4CAF50"/>
      </patternFill>
    </fill>
    <fill>
      <patternFill patternType="solid">
        <fgColor rgb="FFF0F0F0"/>
        <bgColor rgb="FFF0F0F0"/>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rgb="FFF0F0F0"/>
      </patternFill>
    </fill>
    <fill>
      <patternFill patternType="solid">
        <fgColor rgb="FFFFFFCC"/>
        <bgColor indexed="64"/>
      </patternFill>
    </fill>
    <fill>
      <patternFill patternType="solid">
        <fgColor theme="3" tint="0.39997558519241921"/>
        <bgColor indexed="64"/>
      </patternFill>
    </fill>
    <fill>
      <patternFill patternType="solid">
        <fgColor theme="4" tint="0.79998168889431442"/>
        <bgColor indexed="64"/>
      </patternFill>
    </fill>
  </fills>
  <borders count="3">
    <border>
      <left/>
      <right/>
      <top/>
      <bottom/>
      <diagonal/>
    </border>
    <border>
      <left/>
      <right/>
      <top/>
      <bottom style="thick">
        <color theme="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7" fillId="0" borderId="0" xfId="1"/>
    <xf numFmtId="0" fontId="0" fillId="6" borderId="0" xfId="0" applyFill="1" applyAlignment="1">
      <alignment horizontal="left"/>
    </xf>
    <xf numFmtId="0" fontId="0" fillId="6" borderId="0" xfId="0" applyFill="1"/>
    <xf numFmtId="0" fontId="0" fillId="6" borderId="0" xfId="0" applyFill="1" applyAlignment="1">
      <alignment vertical="top"/>
    </xf>
    <xf numFmtId="0" fontId="3" fillId="6" borderId="0" xfId="0" applyFont="1" applyFill="1"/>
    <xf numFmtId="0" fontId="6" fillId="6" borderId="0" xfId="0" applyFont="1" applyFill="1"/>
    <xf numFmtId="164" fontId="0" fillId="0" borderId="0" xfId="0" applyNumberFormat="1"/>
    <xf numFmtId="0" fontId="4" fillId="6" borderId="0" xfId="0" applyFont="1" applyFill="1"/>
    <xf numFmtId="0" fontId="12" fillId="0" borderId="0" xfId="0" applyFont="1"/>
    <xf numFmtId="0" fontId="5" fillId="0" borderId="1" xfId="0" applyFont="1" applyBorder="1"/>
    <xf numFmtId="0" fontId="13" fillId="0" borderId="0" xfId="1" applyFont="1"/>
    <xf numFmtId="0" fontId="2" fillId="3" borderId="2" xfId="0" applyFont="1" applyFill="1" applyBorder="1"/>
    <xf numFmtId="164" fontId="0" fillId="8" borderId="2" xfId="0" applyNumberFormat="1" applyFill="1" applyBorder="1" applyAlignment="1">
      <alignment horizontal="center" vertical="center"/>
    </xf>
    <xf numFmtId="0" fontId="0" fillId="8" borderId="2" xfId="0" applyFill="1" applyBorder="1" applyAlignment="1">
      <alignment horizontal="right"/>
    </xf>
    <xf numFmtId="0" fontId="11" fillId="6" borderId="0" xfId="0" applyFont="1" applyFill="1" applyAlignment="1">
      <alignment horizontal="left" vertical="top" wrapText="1"/>
    </xf>
    <xf numFmtId="0" fontId="4" fillId="6" borderId="0" xfId="0" applyFont="1" applyFill="1" applyAlignment="1">
      <alignment horizontal="center"/>
    </xf>
    <xf numFmtId="0" fontId="0" fillId="6" borderId="0" xfId="0" applyFill="1" applyAlignment="1">
      <alignment horizontal="center" wrapText="1"/>
    </xf>
    <xf numFmtId="0" fontId="0" fillId="6" borderId="0" xfId="0" applyFill="1" applyAlignment="1">
      <alignment horizontal="left"/>
    </xf>
    <xf numFmtId="0" fontId="4" fillId="4" borderId="0" xfId="0" applyFont="1" applyFill="1" applyAlignment="1">
      <alignment horizontal="left"/>
    </xf>
    <xf numFmtId="0" fontId="0" fillId="6" borderId="0" xfId="0" applyFill="1" applyAlignment="1">
      <alignment horizontal="left" vertical="top" wrapText="1"/>
    </xf>
    <xf numFmtId="0" fontId="8" fillId="2" borderId="0" xfId="0" applyFont="1" applyFill="1" applyAlignment="1">
      <alignment horizontal="left" wrapText="1"/>
    </xf>
    <xf numFmtId="0" fontId="9" fillId="5" borderId="0" xfId="0" applyFont="1" applyFill="1" applyAlignment="1">
      <alignment horizontal="center" vertical="top" wrapText="1"/>
    </xf>
    <xf numFmtId="0" fontId="0" fillId="6" borderId="0" xfId="0" applyFill="1" applyAlignment="1">
      <alignment horizontal="left" wrapText="1"/>
    </xf>
    <xf numFmtId="0" fontId="1" fillId="2" borderId="0" xfId="0" applyFont="1" applyFill="1"/>
    <xf numFmtId="0" fontId="0" fillId="0" borderId="0" xfId="0"/>
    <xf numFmtId="0" fontId="2" fillId="7" borderId="2" xfId="0" applyFont="1" applyFill="1" applyBorder="1" applyAlignment="1">
      <alignment horizontal="center"/>
    </xf>
    <xf numFmtId="0" fontId="2" fillId="3" borderId="0" xfId="0" applyFont="1" applyFill="1" applyAlignment="1">
      <alignment horizontal="center" vertical="center" wrapText="1"/>
    </xf>
    <xf numFmtId="0" fontId="4" fillId="4" borderId="0" xfId="0" applyFont="1" applyFill="1" applyAlignment="1">
      <alignment horizontal="center" wrapText="1"/>
    </xf>
    <xf numFmtId="0" fontId="14" fillId="9" borderId="0" xfId="0" applyFont="1" applyFill="1" applyAlignment="1">
      <alignment horizontal="center" wrapText="1"/>
    </xf>
    <xf numFmtId="0" fontId="4" fillId="10" borderId="0" xfId="0" applyFont="1" applyFill="1" applyAlignment="1">
      <alignment horizontal="center" vertical="center" wrapText="1"/>
    </xf>
    <xf numFmtId="0" fontId="1" fillId="0" borderId="0" xfId="0" applyFont="1" applyFill="1"/>
    <xf numFmtId="0" fontId="0" fillId="0" borderId="0" xfId="0" applyFill="1"/>
    <xf numFmtId="0" fontId="15" fillId="4" borderId="2" xfId="0" applyFont="1" applyFill="1" applyBorder="1" applyAlignment="1">
      <alignment horizontal="left" vertical="center"/>
    </xf>
    <xf numFmtId="0" fontId="17" fillId="6" borderId="2" xfId="0" applyFont="1" applyFill="1" applyBorder="1" applyAlignment="1">
      <alignment horizontal="left" vertical="center"/>
    </xf>
    <xf numFmtId="0" fontId="16" fillId="6" borderId="2" xfId="0" applyFont="1" applyFill="1" applyBorder="1" applyAlignment="1">
      <alignment horizontal="left" vertical="center" wrapText="1"/>
    </xf>
  </cellXfs>
  <cellStyles count="2">
    <cellStyle name="Hyperlink" xfId="1" builtinId="8"/>
    <cellStyle name="Normal" xfId="0" builtinId="0"/>
  </cellStyles>
  <dxfs count="16">
    <dxf>
      <numFmt numFmtId="164" formatCode="_(* #,##0_);_(* \(#,##0\);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auto="1"/>
        </patternFill>
      </fill>
      <border diagonalUp="0" diagonalDown="0" outline="0">
        <left/>
        <right/>
        <top style="thin">
          <color theme="0"/>
        </top>
        <bottom style="thin">
          <color theme="0"/>
        </bottom>
      </border>
    </dxf>
    <dxf>
      <numFmt numFmtId="164" formatCode="_(* #,##0_);_(* \(#,##0\);_(* &quot;-&quot;??_);_(@_)"/>
      <fill>
        <patternFill patternType="none">
          <fgColor indexed="64"/>
          <bgColor auto="1"/>
        </patternFill>
      </fill>
    </dxf>
    <dxf>
      <numFmt numFmtId="35" formatCode="_(* #,##0.00_);_(* \(#,##0.00\);_(* &quot;-&quot;??_);_(@_)"/>
      <fill>
        <patternFill patternType="none">
          <fgColor indexed="64"/>
          <bgColor auto="1"/>
        </patternFill>
      </fill>
    </dxf>
    <dxf>
      <fill>
        <patternFill patternType="none">
          <fgColor indexed="64"/>
          <bgColor auto="1"/>
        </patternFill>
      </fill>
    </dxf>
    <dxf>
      <font>
        <strike val="0"/>
        <outline val="0"/>
        <shadow val="0"/>
        <u val="none"/>
        <vertAlign val="baseline"/>
        <sz val="11"/>
        <color theme="0"/>
        <name val="Calibri"/>
        <family val="2"/>
        <scheme val="minor"/>
      </font>
      <fill>
        <patternFill patternType="none">
          <fgColor indexed="64"/>
          <bgColor auto="1"/>
        </patternFill>
      </fill>
    </dxf>
    <dxf>
      <numFmt numFmtId="164" formatCode="_(* #,##0_);_(* \(#,##0\);_(* &quot;-&quot;??_);_(@_)"/>
      <fill>
        <patternFill patternType="none">
          <fgColor indexed="64"/>
          <bgColor auto="1"/>
        </patternFill>
      </fill>
    </dxf>
    <dxf>
      <numFmt numFmtId="164" formatCode="_(* #,##0_);_(* \(#,##0\);_(* &quot;-&quot;??_);_(@_)"/>
      <fill>
        <patternFill patternType="none">
          <fgColor indexed="64"/>
          <bgColor auto="1"/>
        </patternFill>
      </fill>
    </dxf>
    <dxf>
      <numFmt numFmtId="164" formatCode="_(* #,##0_);_(* \(#,##0\);_(* &quot;-&quot;??_);_(@_)"/>
      <fill>
        <patternFill patternType="none">
          <fgColor indexed="64"/>
          <bgColor auto="1"/>
        </patternFill>
      </fill>
    </dxf>
    <dxf>
      <numFmt numFmtId="164" formatCode="_(* #,##0_);_(* \(#,##0\);_(* &quot;-&quot;??_);_(@_)"/>
      <fill>
        <patternFill patternType="none">
          <fgColor indexed="64"/>
          <bgColor auto="1"/>
        </patternFill>
      </fill>
    </dxf>
    <dxf>
      <numFmt numFmtId="164" formatCode="_(* #,##0_);_(* \(#,##0\);_(* &quot;-&quot;??_);_(@_)"/>
      <fill>
        <patternFill patternType="none">
          <fgColor indexed="64"/>
          <bgColor auto="1"/>
        </patternFill>
      </fill>
    </dxf>
    <dxf>
      <numFmt numFmtId="164" formatCode="_(* #,##0_);_(* \(#,##0\);_(* &quot;-&quot;??_);_(@_)"/>
      <fill>
        <patternFill patternType="none">
          <fgColor indexed="64"/>
          <bgColor auto="1"/>
        </patternFill>
      </fill>
    </dxf>
    <dxf>
      <numFmt numFmtId="164" formatCode="_(* #,##0_);_(* \(#,##0\);_(*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Fee</a:t>
            </a:r>
            <a:r>
              <a:rPr lang="en-US" baseline="0"/>
              <a:t> and Credit</a:t>
            </a:r>
            <a:r>
              <a:rPr lang="en-US"/>
              <a:t> Amount Over Forecast Years 2026</a:t>
            </a:r>
            <a:r>
              <a:rPr lang="en-US" baseline="0"/>
              <a:t> - 2030</a:t>
            </a:r>
            <a:r>
              <a:rPr lang="en-US"/>
              <a:t> </a:t>
            </a:r>
          </a:p>
        </c:rich>
      </c:tx>
      <c:layout>
        <c:manualLayout>
          <c:xMode val="edge"/>
          <c:yMode val="edge"/>
          <c:x val="0.38954019402133483"/>
          <c:y val="4.195804195804196E-2"/>
        </c:manualLayout>
      </c:layout>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02948070131565E-2"/>
          <c:y val="1.2803076188902961E-2"/>
          <c:w val="0.8478989562150443"/>
          <c:h val="0.66486280124075403"/>
        </c:manualLayout>
      </c:layout>
      <c:lineChart>
        <c:grouping val="standard"/>
        <c:varyColors val="0"/>
        <c:ser>
          <c:idx val="0"/>
          <c:order val="0"/>
          <c:tx>
            <c:strRef>
              <c:f>'GCP Calculator'!$B$13</c:f>
              <c:strCache>
                <c:ptCount val="1"/>
                <c:pt idx="0">
                  <c:v>Admin Costs ($)</c:v>
                </c:pt>
              </c:strCache>
            </c:strRef>
          </c:tx>
          <c:spPr>
            <a:ln w="28575" cap="rnd">
              <a:solidFill>
                <a:schemeClr val="accent1"/>
              </a:solidFill>
              <a:round/>
            </a:ln>
            <a:effectLst/>
          </c:spPr>
          <c:marker>
            <c:symbol val="none"/>
          </c:marker>
          <c:cat>
            <c:numRef>
              <c:f>'GCP Calculator'!$A$14:$A$23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'GCP Calculator'!$B$14:$B$23</c:f>
              <c:numCache>
                <c:formatCode>_(* #,##0_);_(* \(#,##0\);_(* "-"??_);_(@_)</c:formatCode>
                <c:ptCount val="10"/>
                <c:pt idx="0">
                  <c:v>1000</c:v>
                </c:pt>
                <c:pt idx="1">
                  <c:v>1000</c:v>
                </c:pt>
                <c:pt idx="2">
                  <c:v>1000</c:v>
                </c:pt>
                <c:pt idx="3">
                  <c:v>1000</c:v>
                </c:pt>
                <c:pt idx="4">
                  <c:v>1000</c:v>
                </c:pt>
                <c:pt idx="5">
                  <c:v>1000</c:v>
                </c:pt>
                <c:pt idx="6">
                  <c:v>1000</c:v>
                </c:pt>
                <c:pt idx="7">
                  <c:v>1000</c:v>
                </c:pt>
                <c:pt idx="8">
                  <c:v>1000</c:v>
                </c:pt>
                <c:pt idx="9">
                  <c:v>1000</c:v>
                </c:pt>
              </c:numCache>
            </c:numRef>
          </c:val>
          <c:smooth val="0"/>
          <c:extLst>
            <c:ext xmlns:c16="http://schemas.microsoft.com/office/drawing/2014/chart" uri="{C3380CC4-5D6E-409C-BE32-E72D297353CC}">
              <c16:uniqueId val="{00000000-5C8C-47F6-9C21-A851EE9CA852}"/>
            </c:ext>
          </c:extLst>
        </c:ser>
        <c:ser>
          <c:idx val="1"/>
          <c:order val="1"/>
          <c:tx>
            <c:strRef>
              <c:f>'GCP Calculator'!$C$13</c:f>
              <c:strCache>
                <c:ptCount val="1"/>
                <c:pt idx="0">
                  <c:v>Carbon Credit (Low) ($)</c:v>
                </c:pt>
              </c:strCache>
            </c:strRef>
          </c:tx>
          <c:spPr>
            <a:ln w="28575" cap="rnd">
              <a:solidFill>
                <a:schemeClr val="accent2"/>
              </a:solidFill>
              <a:round/>
            </a:ln>
            <a:effectLst/>
          </c:spPr>
          <c:marker>
            <c:symbol val="none"/>
          </c:marker>
          <c:cat>
            <c:numRef>
              <c:f>'GCP Calculator'!$A$14:$A$23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'GCP Calculator'!$C$14:$C$23</c:f>
              <c:numCache>
                <c:formatCode>_(* #,##0_);_(* \(#,##0\);_(* "-"??_);_(@_)</c:formatCode>
                <c:ptCount val="10"/>
                <c:pt idx="0">
                  <c:v>1260</c:v>
                </c:pt>
                <c:pt idx="1">
                  <c:v>1840</c:v>
                </c:pt>
                <c:pt idx="2">
                  <c:v>2800</c:v>
                </c:pt>
                <c:pt idx="3">
                  <c:v>4650.0000000000009</c:v>
                </c:pt>
                <c:pt idx="4">
                  <c:v>4360</c:v>
                </c:pt>
                <c:pt idx="5">
                  <c:v>3859.9999999999995</c:v>
                </c:pt>
                <c:pt idx="6">
                  <c:v>3990.0000000000005</c:v>
                </c:pt>
                <c:pt idx="7">
                  <c:v>3240.0000000000005</c:v>
                </c:pt>
                <c:pt idx="8">
                  <c:v>3780</c:v>
                </c:pt>
                <c:pt idx="9">
                  <c:v>6170</c:v>
                </c:pt>
              </c:numCache>
            </c:numRef>
          </c:val>
          <c:smooth val="0"/>
          <c:extLst>
            <c:ext xmlns:c16="http://schemas.microsoft.com/office/drawing/2014/chart" uri="{C3380CC4-5D6E-409C-BE32-E72D297353CC}">
              <c16:uniqueId val="{00000001-5C8C-47F6-9C21-A851EE9CA852}"/>
            </c:ext>
          </c:extLst>
        </c:ser>
        <c:ser>
          <c:idx val="2"/>
          <c:order val="2"/>
          <c:tx>
            <c:strRef>
              <c:f>'GCP Calculator'!$D$13</c:f>
              <c:strCache>
                <c:ptCount val="1"/>
                <c:pt idx="0">
                  <c:v>Carbon Credit (Mid) ($)</c:v>
                </c:pt>
              </c:strCache>
            </c:strRef>
          </c:tx>
          <c:spPr>
            <a:ln w="28575" cap="rnd">
              <a:solidFill>
                <a:schemeClr val="accent3"/>
              </a:solidFill>
              <a:round/>
            </a:ln>
            <a:effectLst/>
          </c:spPr>
          <c:marker>
            <c:symbol val="none"/>
          </c:marker>
          <c:cat>
            <c:numRef>
              <c:f>'GCP Calculator'!$A$14:$A$23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'GCP Calculator'!$D$14:$D$23</c:f>
              <c:numCache>
                <c:formatCode>_(* #,##0_);_(* \(#,##0\);_(* "-"??_);_(@_)</c:formatCode>
                <c:ptCount val="10"/>
                <c:pt idx="0">
                  <c:v>1935</c:v>
                </c:pt>
                <c:pt idx="1">
                  <c:v>2830</c:v>
                </c:pt>
                <c:pt idx="2">
                  <c:v>4310.0000000000009</c:v>
                </c:pt>
                <c:pt idx="3">
                  <c:v>7155</c:v>
                </c:pt>
                <c:pt idx="4">
                  <c:v>6715.0000000000009</c:v>
                </c:pt>
                <c:pt idx="5">
                  <c:v>5934.9999999999991</c:v>
                </c:pt>
                <c:pt idx="6">
                  <c:v>6140</c:v>
                </c:pt>
                <c:pt idx="7">
                  <c:v>4980</c:v>
                </c:pt>
                <c:pt idx="8">
                  <c:v>5815</c:v>
                </c:pt>
                <c:pt idx="9">
                  <c:v>9495</c:v>
                </c:pt>
              </c:numCache>
            </c:numRef>
          </c:val>
          <c:smooth val="0"/>
          <c:extLst>
            <c:ext xmlns:c16="http://schemas.microsoft.com/office/drawing/2014/chart" uri="{C3380CC4-5D6E-409C-BE32-E72D297353CC}">
              <c16:uniqueId val="{00000002-5C8C-47F6-9C21-A851EE9CA852}"/>
            </c:ext>
          </c:extLst>
        </c:ser>
        <c:ser>
          <c:idx val="3"/>
          <c:order val="3"/>
          <c:tx>
            <c:strRef>
              <c:f>'GCP Calculator'!$E$13</c:f>
              <c:strCache>
                <c:ptCount val="1"/>
                <c:pt idx="0">
                  <c:v>Carbon Credit (High) ($)</c:v>
                </c:pt>
              </c:strCache>
            </c:strRef>
          </c:tx>
          <c:spPr>
            <a:ln w="28575" cap="rnd">
              <a:solidFill>
                <a:schemeClr val="accent4"/>
              </a:solidFill>
              <a:round/>
            </a:ln>
            <a:effectLst/>
          </c:spPr>
          <c:marker>
            <c:symbol val="none"/>
          </c:marker>
          <c:cat>
            <c:numRef>
              <c:f>'GCP Calculator'!$A$14:$A$23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'GCP Calculator'!$E$14:$E$23</c:f>
              <c:numCache>
                <c:formatCode>_(* #,##0_);_(* \(#,##0\);_(* "-"??_);_(@_)</c:formatCode>
                <c:ptCount val="10"/>
                <c:pt idx="0">
                  <c:v>2610</c:v>
                </c:pt>
                <c:pt idx="1">
                  <c:v>3820</c:v>
                </c:pt>
                <c:pt idx="2">
                  <c:v>5820.0000000000009</c:v>
                </c:pt>
                <c:pt idx="3">
                  <c:v>9660</c:v>
                </c:pt>
                <c:pt idx="4">
                  <c:v>9070</c:v>
                </c:pt>
                <c:pt idx="5">
                  <c:v>8010</c:v>
                </c:pt>
                <c:pt idx="6">
                  <c:v>8289.9999999999982</c:v>
                </c:pt>
                <c:pt idx="7">
                  <c:v>6719.9999999999991</c:v>
                </c:pt>
                <c:pt idx="8">
                  <c:v>7849.9999999999991</c:v>
                </c:pt>
                <c:pt idx="9">
                  <c:v>12820</c:v>
                </c:pt>
              </c:numCache>
            </c:numRef>
          </c:val>
          <c:smooth val="0"/>
          <c:extLst>
            <c:ext xmlns:c16="http://schemas.microsoft.com/office/drawing/2014/chart" uri="{C3380CC4-5D6E-409C-BE32-E72D297353CC}">
              <c16:uniqueId val="{00000003-5C8C-47F6-9C21-A851EE9CA852}"/>
            </c:ext>
          </c:extLst>
        </c:ser>
        <c:dLbls>
          <c:showLegendKey val="0"/>
          <c:showVal val="0"/>
          <c:showCatName val="0"/>
          <c:showSerName val="0"/>
          <c:showPercent val="0"/>
          <c:showBubbleSize val="0"/>
        </c:dLbls>
        <c:hiLowLines>
          <c:spPr>
            <a:ln w="9525" cap="flat" cmpd="sng" algn="ctr">
              <a:noFill/>
              <a:round/>
            </a:ln>
            <a:effectLst/>
          </c:spPr>
        </c:hiLowLines>
        <c:smooth val="0"/>
        <c:axId val="1690333280"/>
        <c:axId val="1690334240"/>
      </c:lineChart>
      <c:catAx>
        <c:axId val="169033328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334240"/>
        <c:crosses val="autoZero"/>
        <c:auto val="1"/>
        <c:lblAlgn val="ctr"/>
        <c:lblOffset val="100"/>
        <c:noMultiLvlLbl val="0"/>
      </c:catAx>
      <c:valAx>
        <c:axId val="16903342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CAD ($)</a:t>
                </a:r>
              </a:p>
            </c:rich>
          </c:tx>
          <c:layout>
            <c:manualLayout>
              <c:xMode val="edge"/>
              <c:yMode val="edge"/>
              <c:x val="5.132075565538563E-2"/>
              <c:y val="0.342612007415156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cross"/>
        <c:minorTickMark val="cross"/>
        <c:tickLblPos val="nextTo"/>
        <c:spPr>
          <a:noFill/>
          <a:ln>
            <a:solidFill>
              <a:schemeClr val="tx1"/>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33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Annual Position Over Forecast Years 2026 - 2035 </a:t>
            </a:r>
          </a:p>
        </c:rich>
      </c:tx>
      <c:layout>
        <c:manualLayout>
          <c:xMode val="edge"/>
          <c:yMode val="edge"/>
          <c:x val="0.39124625655615719"/>
          <c:y val="1.90995932876960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'GCP Calculator'!$J$63</c:f>
              <c:strCache>
                <c:ptCount val="1"/>
                <c:pt idx="0">
                  <c:v>Low Carbon Cost Forecast</c:v>
                </c:pt>
              </c:strCache>
            </c:strRef>
          </c:tx>
          <c:spPr>
            <a:ln w="28575" cap="rnd">
              <a:solidFill>
                <a:schemeClr val="accent1"/>
              </a:solidFill>
              <a:round/>
            </a:ln>
            <a:effectLst/>
          </c:spPr>
          <c:marker>
            <c:symbol val="none"/>
          </c:marker>
          <c:cat>
            <c:numRef>
              <c:f>'GCP Calculator'!$I$64:$I$73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'GCP Calculator'!$J$64:$J$73</c:f>
              <c:numCache>
                <c:formatCode>_(* #,##0_);_(* \(#,##0\);_(* "-"??_);_(@_)</c:formatCode>
                <c:ptCount val="10"/>
                <c:pt idx="0">
                  <c:v>260</c:v>
                </c:pt>
                <c:pt idx="1">
                  <c:v>1100</c:v>
                </c:pt>
                <c:pt idx="2">
                  <c:v>2900</c:v>
                </c:pt>
                <c:pt idx="3">
                  <c:v>6550.0000000000009</c:v>
                </c:pt>
                <c:pt idx="4">
                  <c:v>9910</c:v>
                </c:pt>
                <c:pt idx="5">
                  <c:v>12770</c:v>
                </c:pt>
                <c:pt idx="6">
                  <c:v>15760</c:v>
                </c:pt>
                <c:pt idx="7">
                  <c:v>18000</c:v>
                </c:pt>
                <c:pt idx="8">
                  <c:v>20780</c:v>
                </c:pt>
                <c:pt idx="9">
                  <c:v>25950</c:v>
                </c:pt>
              </c:numCache>
            </c:numRef>
          </c:val>
          <c:smooth val="0"/>
          <c:extLst>
            <c:ext xmlns:c16="http://schemas.microsoft.com/office/drawing/2014/chart" uri="{C3380CC4-5D6E-409C-BE32-E72D297353CC}">
              <c16:uniqueId val="{00000001-65FB-40C1-80CB-16CBEED8C163}"/>
            </c:ext>
          </c:extLst>
        </c:ser>
        <c:ser>
          <c:idx val="1"/>
          <c:order val="1"/>
          <c:tx>
            <c:strRef>
              <c:f>'GCP Calculator'!$K$63</c:f>
              <c:strCache>
                <c:ptCount val="1"/>
                <c:pt idx="0">
                  <c:v>Mid Carbon Cost Forecast</c:v>
                </c:pt>
              </c:strCache>
            </c:strRef>
          </c:tx>
          <c:spPr>
            <a:ln w="28575" cap="rnd">
              <a:solidFill>
                <a:schemeClr val="accent2"/>
              </a:solidFill>
              <a:round/>
            </a:ln>
            <a:effectLst/>
          </c:spPr>
          <c:marker>
            <c:symbol val="none"/>
          </c:marker>
          <c:cat>
            <c:numRef>
              <c:f>'GCP Calculator'!$I$64:$I$73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'GCP Calculator'!$K$64:$K$73</c:f>
              <c:numCache>
                <c:formatCode>_(* #,##0_);_(* \(#,##0\);_(* "-"??_);_(@_)</c:formatCode>
                <c:ptCount val="10"/>
                <c:pt idx="0">
                  <c:v>935</c:v>
                </c:pt>
                <c:pt idx="1">
                  <c:v>2765</c:v>
                </c:pt>
                <c:pt idx="2">
                  <c:v>6075.0000000000009</c:v>
                </c:pt>
                <c:pt idx="3">
                  <c:v>12230</c:v>
                </c:pt>
                <c:pt idx="4">
                  <c:v>17945</c:v>
                </c:pt>
                <c:pt idx="5">
                  <c:v>22880</c:v>
                </c:pt>
                <c:pt idx="6">
                  <c:v>28020</c:v>
                </c:pt>
                <c:pt idx="7">
                  <c:v>32000</c:v>
                </c:pt>
                <c:pt idx="8">
                  <c:v>36815</c:v>
                </c:pt>
                <c:pt idx="9">
                  <c:v>45310</c:v>
                </c:pt>
              </c:numCache>
            </c:numRef>
          </c:val>
          <c:smooth val="0"/>
          <c:extLst>
            <c:ext xmlns:c16="http://schemas.microsoft.com/office/drawing/2014/chart" uri="{C3380CC4-5D6E-409C-BE32-E72D297353CC}">
              <c16:uniqueId val="{00000003-65FB-40C1-80CB-16CBEED8C163}"/>
            </c:ext>
          </c:extLst>
        </c:ser>
        <c:ser>
          <c:idx val="2"/>
          <c:order val="2"/>
          <c:tx>
            <c:strRef>
              <c:f>'GCP Calculator'!$L$63</c:f>
              <c:strCache>
                <c:ptCount val="1"/>
                <c:pt idx="0">
                  <c:v>High Carbon Cost Forecast</c:v>
                </c:pt>
              </c:strCache>
            </c:strRef>
          </c:tx>
          <c:spPr>
            <a:ln w="28575" cap="rnd">
              <a:solidFill>
                <a:schemeClr val="accent3"/>
              </a:solidFill>
              <a:round/>
            </a:ln>
            <a:effectLst/>
          </c:spPr>
          <c:marker>
            <c:symbol val="none"/>
          </c:marker>
          <c:cat>
            <c:numRef>
              <c:f>'GCP Calculator'!$I$64:$I$73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'GCP Calculator'!$L$64:$L$73</c:f>
              <c:numCache>
                <c:formatCode>_(* #,##0_);_(* \(#,##0\);_(* "-"??_);_(@_)</c:formatCode>
                <c:ptCount val="10"/>
                <c:pt idx="0">
                  <c:v>1610</c:v>
                </c:pt>
                <c:pt idx="1">
                  <c:v>4430</c:v>
                </c:pt>
                <c:pt idx="2">
                  <c:v>9250</c:v>
                </c:pt>
                <c:pt idx="3">
                  <c:v>17910</c:v>
                </c:pt>
                <c:pt idx="4">
                  <c:v>25980</c:v>
                </c:pt>
                <c:pt idx="5">
                  <c:v>32990</c:v>
                </c:pt>
                <c:pt idx="6">
                  <c:v>40280</c:v>
                </c:pt>
                <c:pt idx="7">
                  <c:v>46000</c:v>
                </c:pt>
                <c:pt idx="8">
                  <c:v>52850</c:v>
                </c:pt>
                <c:pt idx="9">
                  <c:v>64670</c:v>
                </c:pt>
              </c:numCache>
            </c:numRef>
          </c:val>
          <c:smooth val="0"/>
          <c:extLst>
            <c:ext xmlns:c16="http://schemas.microsoft.com/office/drawing/2014/chart" uri="{C3380CC4-5D6E-409C-BE32-E72D297353CC}">
              <c16:uniqueId val="{00000005-65FB-40C1-80CB-16CBEED8C163}"/>
            </c:ext>
          </c:extLst>
        </c:ser>
        <c:dLbls>
          <c:showLegendKey val="0"/>
          <c:showVal val="0"/>
          <c:showCatName val="0"/>
          <c:showSerName val="0"/>
          <c:showPercent val="0"/>
          <c:showBubbleSize val="0"/>
        </c:dLbls>
        <c:smooth val="0"/>
        <c:axId val="1858210311"/>
        <c:axId val="1192767496"/>
      </c:lineChart>
      <c:catAx>
        <c:axId val="1858210311"/>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767496"/>
        <c:crosses val="autoZero"/>
        <c:auto val="1"/>
        <c:lblAlgn val="ctr"/>
        <c:lblOffset val="100"/>
        <c:noMultiLvlLbl val="0"/>
      </c:catAx>
      <c:valAx>
        <c:axId val="11927674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CAD ($)</a:t>
                </a:r>
              </a:p>
            </c:rich>
          </c:tx>
          <c:layout>
            <c:manualLayout>
              <c:xMode val="edge"/>
              <c:yMode val="edge"/>
              <c:x val="4.1905002879510281E-2"/>
              <c:y val="0.4274556653510631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cross"/>
        <c:minorTickMark val="cross"/>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5821031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Net</a:t>
            </a:r>
            <a:r>
              <a:rPr lang="en-US" baseline="0"/>
              <a:t> Position Over </a:t>
            </a:r>
            <a:r>
              <a:rPr lang="en-US"/>
              <a:t>Forecast Years 2026</a:t>
            </a:r>
            <a:r>
              <a:rPr lang="en-US" baseline="0"/>
              <a:t> - 2030</a:t>
            </a:r>
            <a:r>
              <a:rPr lang="en-US"/>
              <a:t> </a:t>
            </a:r>
          </a:p>
        </c:rich>
      </c:tx>
      <c:layout>
        <c:manualLayout>
          <c:xMode val="edge"/>
          <c:yMode val="edge"/>
          <c:x val="0.38954019402133483"/>
          <c:y val="4.195804195804196E-2"/>
        </c:manualLayout>
      </c:layout>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102948070131565E-2"/>
          <c:y val="1.2803076188902961E-2"/>
          <c:w val="0.8478989562150443"/>
          <c:h val="0.66486280124075403"/>
        </c:manualLayout>
      </c:layout>
      <c:lineChart>
        <c:grouping val="standard"/>
        <c:varyColors val="0"/>
        <c:ser>
          <c:idx val="0"/>
          <c:order val="0"/>
          <c:tx>
            <c:strRef>
              <c:f>'GCP Calculator'!$F$13</c:f>
              <c:strCache>
                <c:ptCount val="1"/>
                <c:pt idx="0">
                  <c:v>Net Position (Low) ($)</c:v>
                </c:pt>
              </c:strCache>
            </c:strRef>
          </c:tx>
          <c:spPr>
            <a:ln w="28575" cap="rnd">
              <a:solidFill>
                <a:schemeClr val="accent1"/>
              </a:solidFill>
              <a:round/>
            </a:ln>
            <a:effectLst/>
          </c:spPr>
          <c:marker>
            <c:symbol val="none"/>
          </c:marker>
          <c:cat>
            <c:numRef>
              <c:f>'GCP Calculator'!$A$14:$A$23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'GCP Calculator'!$F$14:$F$23</c:f>
              <c:numCache>
                <c:formatCode>_(* #,##0_);_(* \(#,##0\);_(* "-"??_);_(@_)</c:formatCode>
                <c:ptCount val="10"/>
                <c:pt idx="0">
                  <c:v>260</c:v>
                </c:pt>
                <c:pt idx="1">
                  <c:v>840</c:v>
                </c:pt>
                <c:pt idx="2">
                  <c:v>1800</c:v>
                </c:pt>
                <c:pt idx="3">
                  <c:v>3650.0000000000009</c:v>
                </c:pt>
                <c:pt idx="4">
                  <c:v>3360</c:v>
                </c:pt>
                <c:pt idx="5">
                  <c:v>2859.9999999999995</c:v>
                </c:pt>
                <c:pt idx="6">
                  <c:v>2990.0000000000005</c:v>
                </c:pt>
                <c:pt idx="7">
                  <c:v>2240.0000000000005</c:v>
                </c:pt>
                <c:pt idx="8">
                  <c:v>2780</c:v>
                </c:pt>
                <c:pt idx="9">
                  <c:v>5170</c:v>
                </c:pt>
              </c:numCache>
            </c:numRef>
          </c:val>
          <c:smooth val="0"/>
          <c:extLst>
            <c:ext xmlns:c16="http://schemas.microsoft.com/office/drawing/2014/chart" uri="{C3380CC4-5D6E-409C-BE32-E72D297353CC}">
              <c16:uniqueId val="{00000000-7D87-4232-A02C-89ABD25DB205}"/>
            </c:ext>
          </c:extLst>
        </c:ser>
        <c:ser>
          <c:idx val="1"/>
          <c:order val="1"/>
          <c:tx>
            <c:strRef>
              <c:f>'GCP Calculator'!$G$13</c:f>
              <c:strCache>
                <c:ptCount val="1"/>
                <c:pt idx="0">
                  <c:v>Net Position (Mid) ($)</c:v>
                </c:pt>
              </c:strCache>
            </c:strRef>
          </c:tx>
          <c:spPr>
            <a:ln w="28575" cap="rnd">
              <a:solidFill>
                <a:schemeClr val="accent2"/>
              </a:solidFill>
              <a:round/>
            </a:ln>
            <a:effectLst/>
          </c:spPr>
          <c:marker>
            <c:symbol val="none"/>
          </c:marker>
          <c:cat>
            <c:numRef>
              <c:f>'GCP Calculator'!$A$14:$A$23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'GCP Calculator'!$G$14:$G$23</c:f>
              <c:numCache>
                <c:formatCode>_(* #,##0_);_(* \(#,##0\);_(* "-"??_);_(@_)</c:formatCode>
                <c:ptCount val="10"/>
                <c:pt idx="0">
                  <c:v>935</c:v>
                </c:pt>
                <c:pt idx="1">
                  <c:v>1830</c:v>
                </c:pt>
                <c:pt idx="2">
                  <c:v>3310.0000000000009</c:v>
                </c:pt>
                <c:pt idx="3">
                  <c:v>6155</c:v>
                </c:pt>
                <c:pt idx="4">
                  <c:v>5715.0000000000009</c:v>
                </c:pt>
                <c:pt idx="5">
                  <c:v>4934.9999999999991</c:v>
                </c:pt>
                <c:pt idx="6">
                  <c:v>5140</c:v>
                </c:pt>
                <c:pt idx="7">
                  <c:v>3980</c:v>
                </c:pt>
                <c:pt idx="8">
                  <c:v>4815</c:v>
                </c:pt>
                <c:pt idx="9">
                  <c:v>8495</c:v>
                </c:pt>
              </c:numCache>
            </c:numRef>
          </c:val>
          <c:smooth val="0"/>
          <c:extLst>
            <c:ext xmlns:c16="http://schemas.microsoft.com/office/drawing/2014/chart" uri="{C3380CC4-5D6E-409C-BE32-E72D297353CC}">
              <c16:uniqueId val="{00000001-7D87-4232-A02C-89ABD25DB205}"/>
            </c:ext>
          </c:extLst>
        </c:ser>
        <c:ser>
          <c:idx val="2"/>
          <c:order val="2"/>
          <c:tx>
            <c:strRef>
              <c:f>'GCP Calculator'!$H$13</c:f>
              <c:strCache>
                <c:ptCount val="1"/>
                <c:pt idx="0">
                  <c:v>Net Position (High) ($)</c:v>
                </c:pt>
              </c:strCache>
            </c:strRef>
          </c:tx>
          <c:spPr>
            <a:ln w="28575" cap="rnd">
              <a:solidFill>
                <a:schemeClr val="accent3"/>
              </a:solidFill>
              <a:round/>
            </a:ln>
            <a:effectLst/>
          </c:spPr>
          <c:marker>
            <c:symbol val="none"/>
          </c:marker>
          <c:cat>
            <c:numRef>
              <c:f>'GCP Calculator'!$A$14:$A$23</c:f>
              <c:numCache>
                <c:formatCode>General</c:formatCode>
                <c:ptCount val="10"/>
                <c:pt idx="0">
                  <c:v>2026</c:v>
                </c:pt>
                <c:pt idx="1">
                  <c:v>2027</c:v>
                </c:pt>
                <c:pt idx="2">
                  <c:v>2028</c:v>
                </c:pt>
                <c:pt idx="3">
                  <c:v>2029</c:v>
                </c:pt>
                <c:pt idx="4">
                  <c:v>2030</c:v>
                </c:pt>
                <c:pt idx="5">
                  <c:v>2031</c:v>
                </c:pt>
                <c:pt idx="6">
                  <c:v>2032</c:v>
                </c:pt>
                <c:pt idx="7">
                  <c:v>2033</c:v>
                </c:pt>
                <c:pt idx="8">
                  <c:v>2034</c:v>
                </c:pt>
                <c:pt idx="9">
                  <c:v>2035</c:v>
                </c:pt>
              </c:numCache>
            </c:numRef>
          </c:cat>
          <c:val>
            <c:numRef>
              <c:f>'GCP Calculator'!$H$14:$H$23</c:f>
              <c:numCache>
                <c:formatCode>_(* #,##0_);_(* \(#,##0\);_(* "-"??_);_(@_)</c:formatCode>
                <c:ptCount val="10"/>
                <c:pt idx="0">
                  <c:v>1610</c:v>
                </c:pt>
                <c:pt idx="1">
                  <c:v>2820</c:v>
                </c:pt>
                <c:pt idx="2">
                  <c:v>4820.0000000000009</c:v>
                </c:pt>
                <c:pt idx="3">
                  <c:v>8660</c:v>
                </c:pt>
                <c:pt idx="4">
                  <c:v>8070</c:v>
                </c:pt>
                <c:pt idx="5">
                  <c:v>7010</c:v>
                </c:pt>
                <c:pt idx="6">
                  <c:v>7289.9999999999982</c:v>
                </c:pt>
                <c:pt idx="7">
                  <c:v>5719.9999999999991</c:v>
                </c:pt>
                <c:pt idx="8">
                  <c:v>6849.9999999999991</c:v>
                </c:pt>
                <c:pt idx="9">
                  <c:v>11820</c:v>
                </c:pt>
              </c:numCache>
            </c:numRef>
          </c:val>
          <c:smooth val="0"/>
          <c:extLst>
            <c:ext xmlns:c16="http://schemas.microsoft.com/office/drawing/2014/chart" uri="{C3380CC4-5D6E-409C-BE32-E72D297353CC}">
              <c16:uniqueId val="{00000002-7D87-4232-A02C-89ABD25DB205}"/>
            </c:ext>
          </c:extLst>
        </c:ser>
        <c:dLbls>
          <c:showLegendKey val="0"/>
          <c:showVal val="0"/>
          <c:showCatName val="0"/>
          <c:showSerName val="0"/>
          <c:showPercent val="0"/>
          <c:showBubbleSize val="0"/>
        </c:dLbls>
        <c:hiLowLines>
          <c:spPr>
            <a:ln w="9525" cap="flat" cmpd="sng" algn="ctr">
              <a:noFill/>
              <a:round/>
            </a:ln>
            <a:effectLst/>
          </c:spPr>
        </c:hiLowLines>
        <c:smooth val="0"/>
        <c:axId val="1690333280"/>
        <c:axId val="1690334240"/>
      </c:lineChart>
      <c:catAx>
        <c:axId val="169033328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334240"/>
        <c:crosses val="autoZero"/>
        <c:auto val="1"/>
        <c:lblAlgn val="ctr"/>
        <c:lblOffset val="100"/>
        <c:noMultiLvlLbl val="0"/>
      </c:catAx>
      <c:valAx>
        <c:axId val="16903342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CAD ($)</a:t>
                </a:r>
              </a:p>
            </c:rich>
          </c:tx>
          <c:layout>
            <c:manualLayout>
              <c:xMode val="edge"/>
              <c:yMode val="edge"/>
              <c:x val="5.132075565538563E-2"/>
              <c:y val="0.342612007415156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cross"/>
        <c:minorTickMark val="cross"/>
        <c:tickLblPos val="nextTo"/>
        <c:spPr>
          <a:noFill/>
          <a:ln>
            <a:solidFill>
              <a:schemeClr val="tx1"/>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33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25400</xdr:colOff>
      <xdr:row>0</xdr:row>
      <xdr:rowOff>1</xdr:rowOff>
    </xdr:from>
    <xdr:to>
      <xdr:col>14</xdr:col>
      <xdr:colOff>552450</xdr:colOff>
      <xdr:row>4</xdr:row>
      <xdr:rowOff>174235</xdr:rowOff>
    </xdr:to>
    <xdr:pic>
      <xdr:nvPicPr>
        <xdr:cNvPr id="3" name="Picture 2">
          <a:extLst>
            <a:ext uri="{FF2B5EF4-FFF2-40B4-BE49-F238E27FC236}">
              <a16:creationId xmlns:a16="http://schemas.microsoft.com/office/drawing/2014/main" id="{B606076C-8724-C578-91AC-81F5F8649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450" y="1"/>
          <a:ext cx="2355850" cy="993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100479</xdr:rowOff>
    </xdr:from>
    <xdr:to>
      <xdr:col>6</xdr:col>
      <xdr:colOff>1459992</xdr:colOff>
      <xdr:row>58</xdr:row>
      <xdr:rowOff>42948</xdr:rowOff>
    </xdr:to>
    <xdr:graphicFrame macro="">
      <xdr:nvGraphicFramePr>
        <xdr:cNvPr id="38" name="Chart 3">
          <a:extLst>
            <a:ext uri="{FF2B5EF4-FFF2-40B4-BE49-F238E27FC236}">
              <a16:creationId xmlns:a16="http://schemas.microsoft.com/office/drawing/2014/main" id="{43462CD2-D418-73EA-565B-B5F9B1E57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46264</xdr:colOff>
      <xdr:row>59</xdr:row>
      <xdr:rowOff>172117</xdr:rowOff>
    </xdr:from>
    <xdr:to>
      <xdr:col>6</xdr:col>
      <xdr:colOff>1506256</xdr:colOff>
      <xdr:row>86</xdr:row>
      <xdr:rowOff>133636</xdr:rowOff>
    </xdr:to>
    <xdr:graphicFrame macro="">
      <xdr:nvGraphicFramePr>
        <xdr:cNvPr id="65" name="Chart 1">
          <a:extLst>
            <a:ext uri="{FF2B5EF4-FFF2-40B4-BE49-F238E27FC236}">
              <a16:creationId xmlns:a16="http://schemas.microsoft.com/office/drawing/2014/main" id="{663FFB6C-41F8-2FF6-D300-575C38E9078F}"/>
            </a:ext>
            <a:ext uri="{147F2762-F138-4A5C-976F-8EAC2B608ADB}">
              <a16:predDERef xmlns:a16="http://schemas.microsoft.com/office/drawing/2014/main" pred="{43462CD2-D418-73EA-565B-B5F9B1E57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27214</xdr:colOff>
      <xdr:row>29</xdr:row>
      <xdr:rowOff>68035</xdr:rowOff>
    </xdr:from>
    <xdr:to>
      <xdr:col>14</xdr:col>
      <xdr:colOff>1781734</xdr:colOff>
      <xdr:row>58</xdr:row>
      <xdr:rowOff>14247</xdr:rowOff>
    </xdr:to>
    <xdr:graphicFrame macro="">
      <xdr:nvGraphicFramePr>
        <xdr:cNvPr id="3" name="Chart 3">
          <a:extLst>
            <a:ext uri="{FF2B5EF4-FFF2-40B4-BE49-F238E27FC236}">
              <a16:creationId xmlns:a16="http://schemas.microsoft.com/office/drawing/2014/main" id="{B54898E7-BD80-49DD-9652-E9D5EC5CE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F73AE0-39A2-461D-9D0F-33FC2C2EB445}" name="Table1" displayName="Table1" ref="A13:H23" totalsRowShown="0" headerRowDxfId="15" dataDxfId="14">
  <autoFilter ref="A13:H23" xr:uid="{8EF73AE0-39A2-461D-9D0F-33FC2C2EB445}"/>
  <tableColumns count="8">
    <tableColumn id="1" xr3:uid="{98351C8D-8A44-40D9-BD3E-57959CB5C3AB}" name="Forecast Year" dataDxfId="13"/>
    <tableColumn id="2" xr3:uid="{A890A5F1-A47E-4388-A20D-94E3D64E1E7E}" name="Admin Costs ($)" dataDxfId="12"/>
    <tableColumn id="6" xr3:uid="{229BBA40-EBBB-473A-80F8-EC299CC5AE90}" name="Carbon Credit (Low) ($)" dataDxfId="11">
      <calculatedColumnFormula>$B$7*'Carbon Credit Forecast'!B5</calculatedColumnFormula>
    </tableColumn>
    <tableColumn id="3" xr3:uid="{5D21F534-2117-4D51-9B70-028575D6640F}" name="Carbon Credit (Mid) ($)" dataDxfId="10">
      <calculatedColumnFormula>$B$7*'Carbon Credit Forecast'!C5</calculatedColumnFormula>
    </tableColumn>
    <tableColumn id="7" xr3:uid="{E02150C1-4D7C-4919-8040-5F7FE9C1B714}" name="Carbon Credit (High) ($)" dataDxfId="9">
      <calculatedColumnFormula>$B$7*'Carbon Credit Forecast'!D5</calculatedColumnFormula>
    </tableColumn>
    <tableColumn id="9" xr3:uid="{DB2718CB-6E36-4536-9E71-D788CFED7548}" name="Net Position (Low) ($)" dataDxfId="8">
      <calculatedColumnFormula>Table1[[#This Row],[Carbon Credit (Low) ($)]]-Table1[[#This Row],[Admin Costs ($)]]</calculatedColumnFormula>
    </tableColumn>
    <tableColumn id="4" xr3:uid="{2CC566D4-47CB-462B-B2F1-98151205BA0F}" name="Net Position (Mid) ($)" dataDxfId="7">
      <calculatedColumnFormula>Table1[[#This Row],[Carbon Credit (Mid) ($)]]-Table1[[#This Row],[Admin Costs ($)]]</calculatedColumnFormula>
    </tableColumn>
    <tableColumn id="10" xr3:uid="{8C175115-D4C5-4F72-8CFA-2CEE17C7D569}" name="Net Position (High) ($)" dataDxfId="6">
      <calculatedColumnFormula>Table1[[#This Row],[Carbon Credit (High) ($)]]-Table1[[#This Row],[Admin Costs ($)]]</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0C47668-558A-432D-BE75-4C786F4DC567}" name="Table5" displayName="Table5" ref="I63:L73" totalsRowShown="0" headerRowDxfId="5" dataDxfId="4">
  <autoFilter ref="I63:L73" xr:uid="{50C47668-558A-432D-BE75-4C786F4DC567}"/>
  <tableColumns count="4">
    <tableColumn id="4" xr3:uid="{62700449-99BC-450A-AB1D-ACD283C980EB}" name="Forecast Year" dataDxfId="3"/>
    <tableColumn id="1" xr3:uid="{9959ACE2-4797-4514-A0E5-02AE2D066DAE}" name="Low Carbon Cost Forecast" dataDxfId="2">
      <calculatedColumnFormula>Table1[[#This Row],[Net Position (Low) ($)]]</calculatedColumnFormula>
    </tableColumn>
    <tableColumn id="2" xr3:uid="{0B2A2F58-0F4D-44BE-A655-55B852B1059F}" name="Mid Carbon Cost Forecast" dataDxfId="1"/>
    <tableColumn id="3" xr3:uid="{E692B079-2764-40B1-9505-03EE4F30F947}" name="High Carbon Cost Forecas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hyperlink" Target="https://img1.wsimg.com/blobby/go/c05479c9-f999-4fcf-b988-c0c7fe1a99b5/downloads/2026%20to%202035%20Carbon%20Cost%20Forecast%20for%20Green%20Ch.pdf?ver=1731100557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B0DF-7BF8-4DCE-AEFE-2FAFC78FBAF5}">
  <dimension ref="B1:R21"/>
  <sheetViews>
    <sheetView workbookViewId="0">
      <selection activeCell="K22" sqref="K22"/>
    </sheetView>
  </sheetViews>
  <sheetFormatPr defaultColWidth="9.21875" defaultRowHeight="14.4" x14ac:dyDescent="0.3"/>
  <cols>
    <col min="1" max="1" width="0.21875" style="3" customWidth="1"/>
    <col min="2" max="6" width="9.21875" style="3"/>
    <col min="7" max="7" width="19.21875" style="3" customWidth="1"/>
    <col min="8" max="10" width="9.21875" style="3"/>
    <col min="11" max="11" width="11.44140625" style="3" customWidth="1"/>
    <col min="12" max="16384" width="9.21875" style="3"/>
  </cols>
  <sheetData>
    <row r="1" spans="2:18" ht="21" customHeight="1" x14ac:dyDescent="0.4">
      <c r="B1" s="21" t="s">
        <v>25</v>
      </c>
      <c r="C1" s="21"/>
      <c r="D1" s="21"/>
      <c r="E1" s="21"/>
      <c r="F1" s="21"/>
      <c r="G1" s="21"/>
      <c r="H1" s="21"/>
      <c r="I1" s="21"/>
      <c r="J1" s="21"/>
      <c r="K1" s="21"/>
    </row>
    <row r="2" spans="2:18" ht="14.55" customHeight="1" x14ac:dyDescent="0.3">
      <c r="B2" s="22" t="s">
        <v>35</v>
      </c>
      <c r="C2" s="22"/>
      <c r="D2" s="22"/>
      <c r="E2" s="22"/>
      <c r="F2" s="22"/>
      <c r="G2" s="22"/>
      <c r="H2" s="22"/>
      <c r="I2" s="22"/>
      <c r="J2" s="22"/>
      <c r="K2" s="22"/>
    </row>
    <row r="3" spans="2:18" ht="14.55" customHeight="1" x14ac:dyDescent="0.3">
      <c r="B3" s="22"/>
      <c r="C3" s="22"/>
      <c r="D3" s="22"/>
      <c r="E3" s="22"/>
      <c r="F3" s="22"/>
      <c r="G3" s="22"/>
      <c r="H3" s="22"/>
      <c r="I3" s="22"/>
      <c r="J3" s="22"/>
      <c r="K3" s="22"/>
    </row>
    <row r="4" spans="2:18" x14ac:dyDescent="0.3">
      <c r="B4" s="22"/>
      <c r="C4" s="22"/>
      <c r="D4" s="22"/>
      <c r="E4" s="22"/>
      <c r="F4" s="22"/>
      <c r="G4" s="22"/>
      <c r="H4" s="22"/>
      <c r="I4" s="22"/>
      <c r="J4" s="22"/>
      <c r="K4" s="22"/>
    </row>
    <row r="5" spans="2:18" x14ac:dyDescent="0.3">
      <c r="B5" s="19" t="s">
        <v>26</v>
      </c>
      <c r="C5" s="19"/>
      <c r="D5" s="19"/>
      <c r="E5" s="19"/>
      <c r="F5" s="19"/>
      <c r="G5" s="19"/>
      <c r="H5" s="19"/>
      <c r="I5" s="19"/>
      <c r="J5" s="19"/>
      <c r="K5" s="19"/>
    </row>
    <row r="6" spans="2:18" x14ac:dyDescent="0.3">
      <c r="B6" s="23" t="s">
        <v>37</v>
      </c>
      <c r="C6" s="23"/>
      <c r="D6" s="23"/>
      <c r="E6" s="23"/>
      <c r="F6" s="23"/>
      <c r="G6" s="23"/>
      <c r="H6" s="23"/>
      <c r="I6" s="23"/>
      <c r="J6" s="23"/>
      <c r="K6" s="23"/>
      <c r="L6" s="16" t="s">
        <v>32</v>
      </c>
      <c r="M6" s="16"/>
      <c r="N6" s="16"/>
      <c r="O6" s="16"/>
      <c r="P6" s="4"/>
    </row>
    <row r="7" spans="2:18" x14ac:dyDescent="0.3">
      <c r="B7" s="23"/>
      <c r="C7" s="23"/>
      <c r="D7" s="23"/>
      <c r="E7" s="23"/>
      <c r="F7" s="23"/>
      <c r="G7" s="23"/>
      <c r="H7" s="23"/>
      <c r="I7" s="23"/>
      <c r="J7" s="23"/>
      <c r="K7" s="23"/>
      <c r="L7" s="17" t="s">
        <v>33</v>
      </c>
      <c r="M7" s="17"/>
      <c r="N7" s="17"/>
      <c r="O7" s="17"/>
      <c r="P7" s="4"/>
    </row>
    <row r="8" spans="2:18" x14ac:dyDescent="0.3">
      <c r="B8" s="23" t="s">
        <v>38</v>
      </c>
      <c r="C8" s="23"/>
      <c r="D8" s="23"/>
      <c r="E8" s="23"/>
      <c r="F8" s="23"/>
      <c r="G8" s="23"/>
      <c r="H8" s="23"/>
      <c r="I8" s="23"/>
      <c r="J8" s="23"/>
      <c r="K8" s="23"/>
      <c r="L8" s="17"/>
      <c r="M8" s="17"/>
      <c r="N8" s="17"/>
      <c r="O8" s="17"/>
      <c r="P8" s="4"/>
      <c r="Q8" s="4"/>
      <c r="R8" s="4"/>
    </row>
    <row r="9" spans="2:18" x14ac:dyDescent="0.3">
      <c r="B9" s="18" t="s">
        <v>27</v>
      </c>
      <c r="C9" s="18"/>
      <c r="D9" s="18"/>
      <c r="E9" s="18"/>
      <c r="F9" s="18"/>
      <c r="G9" s="18"/>
      <c r="H9" s="18"/>
      <c r="I9" s="18"/>
      <c r="J9" s="18"/>
      <c r="K9" s="18"/>
      <c r="L9" s="4"/>
      <c r="N9" s="4"/>
      <c r="O9" s="4"/>
      <c r="P9" s="4"/>
      <c r="Q9" s="4"/>
      <c r="R9" s="4"/>
    </row>
    <row r="10" spans="2:18" x14ac:dyDescent="0.3">
      <c r="B10" s="18" t="s">
        <v>36</v>
      </c>
      <c r="C10" s="18"/>
      <c r="D10" s="18"/>
      <c r="E10" s="18"/>
      <c r="F10" s="18"/>
      <c r="G10" s="18"/>
      <c r="H10" s="18"/>
      <c r="I10" s="18"/>
      <c r="J10" s="18"/>
      <c r="K10" s="18"/>
      <c r="L10" s="4"/>
      <c r="R10" s="4"/>
    </row>
    <row r="11" spans="2:18" x14ac:dyDescent="0.3">
      <c r="B11" s="2"/>
      <c r="C11" s="2"/>
      <c r="D11" s="2"/>
      <c r="E11" s="2"/>
      <c r="F11" s="2"/>
      <c r="G11" s="2"/>
      <c r="H11" s="2"/>
      <c r="I11" s="2"/>
      <c r="J11" s="2"/>
      <c r="K11" s="2"/>
      <c r="L11" s="4"/>
      <c r="R11" s="4"/>
    </row>
    <row r="12" spans="2:18" x14ac:dyDescent="0.3">
      <c r="B12" s="19" t="s">
        <v>34</v>
      </c>
      <c r="C12" s="19"/>
      <c r="D12" s="19"/>
      <c r="E12" s="19"/>
      <c r="F12" s="19"/>
      <c r="G12" s="19"/>
      <c r="H12" s="19"/>
      <c r="I12" s="19"/>
      <c r="J12" s="19"/>
      <c r="K12" s="19"/>
      <c r="L12" s="4"/>
      <c r="R12" s="4"/>
    </row>
    <row r="13" spans="2:18" ht="14.55" customHeight="1" x14ac:dyDescent="0.3">
      <c r="B13" s="20" t="s">
        <v>28</v>
      </c>
      <c r="C13" s="20"/>
      <c r="D13" s="20"/>
      <c r="E13" s="20"/>
      <c r="F13" s="20"/>
      <c r="G13" s="20"/>
      <c r="H13" s="20"/>
      <c r="I13" s="20"/>
      <c r="J13" s="20"/>
      <c r="K13" s="20"/>
      <c r="L13" s="4"/>
      <c r="R13" s="4"/>
    </row>
    <row r="14" spans="2:18" x14ac:dyDescent="0.3">
      <c r="B14" s="20"/>
      <c r="C14" s="20"/>
      <c r="D14" s="20"/>
      <c r="E14" s="20"/>
      <c r="F14" s="20"/>
      <c r="G14" s="20"/>
      <c r="H14" s="20"/>
      <c r="I14" s="20"/>
      <c r="J14" s="20"/>
      <c r="K14" s="20"/>
      <c r="L14" s="4"/>
      <c r="M14" s="4"/>
      <c r="N14" s="4"/>
      <c r="O14" s="4"/>
      <c r="P14" s="4"/>
      <c r="Q14" s="4"/>
      <c r="R14" s="4"/>
    </row>
    <row r="15" spans="2:18" ht="14.55" customHeight="1" x14ac:dyDescent="0.3">
      <c r="B15" s="20" t="s">
        <v>29</v>
      </c>
      <c r="C15" s="20"/>
      <c r="D15" s="20"/>
      <c r="E15" s="20"/>
      <c r="F15" s="20"/>
      <c r="G15" s="20"/>
      <c r="H15" s="20"/>
      <c r="I15" s="20"/>
      <c r="J15" s="20"/>
      <c r="K15" s="20"/>
      <c r="L15" s="4"/>
      <c r="M15" s="4"/>
      <c r="N15" s="4"/>
      <c r="O15" s="4"/>
      <c r="P15" s="4"/>
      <c r="Q15" s="4"/>
      <c r="R15" s="4"/>
    </row>
    <row r="16" spans="2:18" x14ac:dyDescent="0.3">
      <c r="B16" s="20"/>
      <c r="C16" s="20"/>
      <c r="D16" s="20"/>
      <c r="E16" s="20"/>
      <c r="F16" s="20"/>
      <c r="G16" s="20"/>
      <c r="H16" s="20"/>
      <c r="I16" s="20"/>
      <c r="J16" s="20"/>
      <c r="K16" s="20"/>
      <c r="L16" s="4"/>
      <c r="M16" s="4"/>
      <c r="N16" s="4"/>
      <c r="O16" s="4"/>
      <c r="P16" s="4"/>
      <c r="Q16" s="4"/>
      <c r="R16" s="4"/>
    </row>
    <row r="17" spans="2:11" ht="14.55" customHeight="1" x14ac:dyDescent="0.3">
      <c r="B17" s="20" t="s">
        <v>30</v>
      </c>
      <c r="C17" s="20"/>
      <c r="D17" s="20"/>
      <c r="E17" s="20"/>
      <c r="F17" s="20"/>
      <c r="G17" s="20"/>
      <c r="H17" s="20"/>
      <c r="I17" s="20"/>
      <c r="J17" s="20"/>
      <c r="K17" s="20"/>
    </row>
    <row r="18" spans="2:11" x14ac:dyDescent="0.3">
      <c r="B18" s="20"/>
      <c r="C18" s="20"/>
      <c r="D18" s="20"/>
      <c r="E18" s="20"/>
      <c r="F18" s="20"/>
      <c r="G18" s="20"/>
      <c r="H18" s="20"/>
      <c r="I18" s="20"/>
      <c r="J18" s="20"/>
      <c r="K18" s="20"/>
    </row>
    <row r="19" spans="2:11" ht="14.55" customHeight="1" x14ac:dyDescent="0.3">
      <c r="B19" s="20"/>
      <c r="C19" s="20"/>
      <c r="D19" s="20"/>
      <c r="E19" s="20"/>
      <c r="F19" s="20"/>
      <c r="G19" s="20"/>
      <c r="H19" s="20"/>
      <c r="I19" s="20"/>
      <c r="J19" s="20"/>
      <c r="K19" s="20"/>
    </row>
    <row r="20" spans="2:11" x14ac:dyDescent="0.3">
      <c r="B20" s="20"/>
      <c r="C20" s="20"/>
      <c r="D20" s="20"/>
      <c r="E20" s="20"/>
      <c r="F20" s="20"/>
      <c r="G20" s="20"/>
      <c r="H20" s="20"/>
      <c r="I20" s="20"/>
      <c r="J20" s="20"/>
      <c r="K20" s="20"/>
    </row>
    <row r="21" spans="2:11" x14ac:dyDescent="0.3">
      <c r="B21" s="15" t="s">
        <v>31</v>
      </c>
      <c r="C21" s="15"/>
      <c r="D21" s="15"/>
      <c r="E21" s="15"/>
      <c r="F21" s="15"/>
      <c r="G21" s="15"/>
      <c r="H21" s="15"/>
      <c r="I21" s="15"/>
      <c r="J21" s="15"/>
      <c r="K21" s="15"/>
    </row>
  </sheetData>
  <mergeCells count="15">
    <mergeCell ref="B1:K1"/>
    <mergeCell ref="B2:K4"/>
    <mergeCell ref="B5:K5"/>
    <mergeCell ref="B6:K7"/>
    <mergeCell ref="B8:K8"/>
    <mergeCell ref="B21:K21"/>
    <mergeCell ref="L6:O6"/>
    <mergeCell ref="L7:O8"/>
    <mergeCell ref="B10:K10"/>
    <mergeCell ref="B12:K12"/>
    <mergeCell ref="B13:K14"/>
    <mergeCell ref="B15:K16"/>
    <mergeCell ref="B17:K18"/>
    <mergeCell ref="B19:K20"/>
    <mergeCell ref="B9:K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3"/>
  <sheetViews>
    <sheetView tabSelected="1" zoomScale="80" zoomScaleNormal="80" workbookViewId="0">
      <selection activeCell="F4" sqref="F4"/>
    </sheetView>
  </sheetViews>
  <sheetFormatPr defaultColWidth="8.77734375" defaultRowHeight="15" customHeight="1" x14ac:dyDescent="0.3"/>
  <cols>
    <col min="1" max="1" width="52.109375" style="3" customWidth="1"/>
    <col min="2" max="2" width="19.44140625" style="3" bestFit="1" customWidth="1"/>
    <col min="3" max="3" width="14.5546875" style="3" customWidth="1"/>
    <col min="4" max="4" width="22.5546875" style="3" bestFit="1" customWidth="1"/>
    <col min="5" max="5" width="21.21875" style="3" bestFit="1" customWidth="1"/>
    <col min="6" max="6" width="31.21875" style="3" bestFit="1" customWidth="1"/>
    <col min="7" max="7" width="31.21875" style="3" customWidth="1"/>
    <col min="8" max="8" width="16.21875" style="3" bestFit="1" customWidth="1"/>
    <col min="9" max="9" width="24.21875" style="3" bestFit="1" customWidth="1"/>
    <col min="10" max="10" width="24.21875" style="3" customWidth="1"/>
    <col min="11" max="11" width="23" style="3" bestFit="1" customWidth="1"/>
    <col min="12" max="14" width="23" style="3" customWidth="1"/>
    <col min="15" max="15" width="33.77734375" style="3" bestFit="1" customWidth="1"/>
    <col min="16" max="16" width="11.109375" style="3" customWidth="1"/>
    <col min="17" max="17" width="39.77734375" style="3" customWidth="1"/>
    <col min="18" max="18" width="35.5546875" style="3" customWidth="1"/>
    <col min="19" max="19" width="33.77734375" style="3" customWidth="1"/>
    <col min="20" max="20" width="23" style="3" bestFit="1" customWidth="1"/>
    <col min="21" max="21" width="33.77734375" style="3" bestFit="1" customWidth="1"/>
    <col min="22" max="22" width="29.5546875" style="3" bestFit="1" customWidth="1"/>
    <col min="23" max="23" width="31.44140625" style="3" bestFit="1" customWidth="1"/>
    <col min="24" max="24" width="33.77734375" style="3" bestFit="1" customWidth="1"/>
    <col min="25" max="25" width="34.44140625" style="3" bestFit="1" customWidth="1"/>
  </cols>
  <sheetData>
    <row r="1" spans="1:25" ht="21" customHeight="1" x14ac:dyDescent="0.4">
      <c r="A1" s="24" t="s">
        <v>10</v>
      </c>
      <c r="B1" s="25"/>
      <c r="C1" s="25"/>
      <c r="D1" s="25"/>
    </row>
    <row r="2" spans="1:25" ht="21" customHeight="1" x14ac:dyDescent="0.4">
      <c r="A2" s="31" t="s">
        <v>41</v>
      </c>
      <c r="B2" s="32"/>
      <c r="C2" s="32"/>
      <c r="D2" s="32"/>
    </row>
    <row r="3" spans="1:25" ht="21" customHeight="1" x14ac:dyDescent="0.3">
      <c r="A3" s="33" t="s">
        <v>42</v>
      </c>
      <c r="B3" s="33"/>
      <c r="C3" s="33"/>
      <c r="D3" s="33"/>
    </row>
    <row r="4" spans="1:25" ht="135" customHeight="1" x14ac:dyDescent="0.3">
      <c r="A4" s="35" t="s">
        <v>43</v>
      </c>
      <c r="B4" s="34"/>
      <c r="C4" s="34"/>
      <c r="D4" s="34"/>
    </row>
    <row r="5" spans="1:25" ht="21" customHeight="1" x14ac:dyDescent="0.4">
      <c r="A5" s="31"/>
      <c r="B5" s="32"/>
      <c r="C5" s="32"/>
      <c r="D5" s="32"/>
    </row>
    <row r="6" spans="1:25" ht="14.4" x14ac:dyDescent="0.3">
      <c r="A6" s="26" t="s">
        <v>0</v>
      </c>
      <c r="B6" s="26"/>
    </row>
    <row r="7" spans="1:25" ht="14.4" x14ac:dyDescent="0.3">
      <c r="A7" s="12" t="s">
        <v>1</v>
      </c>
      <c r="B7" s="13">
        <v>1000000</v>
      </c>
      <c r="C7" s="8" t="s">
        <v>23</v>
      </c>
    </row>
    <row r="8" spans="1:25" ht="14.4" x14ac:dyDescent="0.3">
      <c r="A8" s="12" t="s">
        <v>9</v>
      </c>
      <c r="B8" s="14">
        <f>1/1000</f>
        <v>1E-3</v>
      </c>
      <c r="C8" s="8" t="s">
        <v>24</v>
      </c>
    </row>
    <row r="9" spans="1:25" ht="14.4" x14ac:dyDescent="0.3"/>
    <row r="10" spans="1:25" ht="14.4" x14ac:dyDescent="0.3">
      <c r="K10"/>
      <c r="L10"/>
      <c r="M10"/>
      <c r="N10"/>
      <c r="O10"/>
      <c r="P10"/>
      <c r="Q10"/>
      <c r="R10"/>
      <c r="S10"/>
      <c r="T10"/>
      <c r="U10"/>
      <c r="V10"/>
      <c r="W10"/>
      <c r="X10"/>
      <c r="Y10"/>
    </row>
    <row r="11" spans="1:25" ht="23.4" x14ac:dyDescent="0.45">
      <c r="A11" s="6" t="s">
        <v>16</v>
      </c>
    </row>
    <row r="12" spans="1:25" ht="14.4" x14ac:dyDescent="0.3"/>
    <row r="13" spans="1:25" ht="14.4" x14ac:dyDescent="0.3">
      <c r="A13" t="s">
        <v>14</v>
      </c>
      <c r="B13" t="s">
        <v>15</v>
      </c>
      <c r="C13" t="s">
        <v>3</v>
      </c>
      <c r="D13" t="s">
        <v>4</v>
      </c>
      <c r="E13" t="s">
        <v>5</v>
      </c>
      <c r="F13" t="s">
        <v>6</v>
      </c>
      <c r="G13" t="s">
        <v>7</v>
      </c>
      <c r="H13" t="s">
        <v>8</v>
      </c>
    </row>
    <row r="14" spans="1:25" ht="14.4" x14ac:dyDescent="0.3">
      <c r="A14">
        <v>2026</v>
      </c>
      <c r="B14" s="7">
        <f>MIN(B8*B7,100000)</f>
        <v>1000</v>
      </c>
      <c r="C14" s="7">
        <f>$B$7*'Carbon Credit Forecast'!B5</f>
        <v>1260</v>
      </c>
      <c r="D14" s="7">
        <f>$B$7*'Carbon Credit Forecast'!C5</f>
        <v>1935</v>
      </c>
      <c r="E14" s="7">
        <f>$B$7*'Carbon Credit Forecast'!D5</f>
        <v>2610</v>
      </c>
      <c r="F14" s="7">
        <f>Table1[[#This Row],[Carbon Credit (Low) ($)]]-Table1[[#This Row],[Admin Costs ($)]]</f>
        <v>260</v>
      </c>
      <c r="G14" s="7">
        <f>Table1[[#This Row],[Carbon Credit (Mid) ($)]]-Table1[[#This Row],[Admin Costs ($)]]</f>
        <v>935</v>
      </c>
      <c r="H14" s="7">
        <f>Table1[[#This Row],[Carbon Credit (High) ($)]]-Table1[[#This Row],[Admin Costs ($)]]</f>
        <v>1610</v>
      </c>
    </row>
    <row r="15" spans="1:25" ht="14.4" x14ac:dyDescent="0.3">
      <c r="A15">
        <v>2027</v>
      </c>
      <c r="B15" s="7">
        <f>MIN(B8*B7,100000)</f>
        <v>1000</v>
      </c>
      <c r="C15" s="7">
        <f>$B$7*'Carbon Credit Forecast'!B6</f>
        <v>1840</v>
      </c>
      <c r="D15" s="7">
        <f>$B$7*'Carbon Credit Forecast'!C6</f>
        <v>2830</v>
      </c>
      <c r="E15" s="7">
        <f>$B$7*'Carbon Credit Forecast'!D6</f>
        <v>3820</v>
      </c>
      <c r="F15" s="7">
        <f>Table1[[#This Row],[Carbon Credit (Low) ($)]]-Table1[[#This Row],[Admin Costs ($)]]</f>
        <v>840</v>
      </c>
      <c r="G15" s="7">
        <f>Table1[[#This Row],[Carbon Credit (Mid) ($)]]-Table1[[#This Row],[Admin Costs ($)]]</f>
        <v>1830</v>
      </c>
      <c r="H15" s="7">
        <f>Table1[[#This Row],[Carbon Credit (High) ($)]]-Table1[[#This Row],[Admin Costs ($)]]</f>
        <v>2820</v>
      </c>
    </row>
    <row r="16" spans="1:25" ht="14.4" x14ac:dyDescent="0.3">
      <c r="A16">
        <v>2028</v>
      </c>
      <c r="B16" s="7">
        <f>MIN(B8*B7,100000)</f>
        <v>1000</v>
      </c>
      <c r="C16" s="7">
        <f>$B$7*'Carbon Credit Forecast'!B7</f>
        <v>2800</v>
      </c>
      <c r="D16" s="7">
        <f>$B$7*'Carbon Credit Forecast'!C7</f>
        <v>4310.0000000000009</v>
      </c>
      <c r="E16" s="7">
        <f>$B$7*'Carbon Credit Forecast'!D7</f>
        <v>5820.0000000000009</v>
      </c>
      <c r="F16" s="7">
        <f>Table1[[#This Row],[Carbon Credit (Low) ($)]]-Table1[[#This Row],[Admin Costs ($)]]</f>
        <v>1800</v>
      </c>
      <c r="G16" s="7">
        <f>Table1[[#This Row],[Carbon Credit (Mid) ($)]]-Table1[[#This Row],[Admin Costs ($)]]</f>
        <v>3310.0000000000009</v>
      </c>
      <c r="H16" s="7">
        <f>Table1[[#This Row],[Carbon Credit (High) ($)]]-Table1[[#This Row],[Admin Costs ($)]]</f>
        <v>4820.0000000000009</v>
      </c>
    </row>
    <row r="17" spans="1:25" ht="14.4" x14ac:dyDescent="0.3">
      <c r="A17">
        <v>2029</v>
      </c>
      <c r="B17" s="7">
        <f>MIN(B8*B7,100000)</f>
        <v>1000</v>
      </c>
      <c r="C17" s="7">
        <f>$B$7*'Carbon Credit Forecast'!B8</f>
        <v>4650.0000000000009</v>
      </c>
      <c r="D17" s="7">
        <f>$B$7*'Carbon Credit Forecast'!C8</f>
        <v>7155</v>
      </c>
      <c r="E17" s="7">
        <f>$B$7*'Carbon Credit Forecast'!D8</f>
        <v>9660</v>
      </c>
      <c r="F17" s="7">
        <f>Table1[[#This Row],[Carbon Credit (Low) ($)]]-Table1[[#This Row],[Admin Costs ($)]]</f>
        <v>3650.0000000000009</v>
      </c>
      <c r="G17" s="7">
        <f>Table1[[#This Row],[Carbon Credit (Mid) ($)]]-Table1[[#This Row],[Admin Costs ($)]]</f>
        <v>6155</v>
      </c>
      <c r="H17" s="7">
        <f>Table1[[#This Row],[Carbon Credit (High) ($)]]-Table1[[#This Row],[Admin Costs ($)]]</f>
        <v>8660</v>
      </c>
    </row>
    <row r="18" spans="1:25" ht="14.4" x14ac:dyDescent="0.3">
      <c r="A18">
        <v>2030</v>
      </c>
      <c r="B18" s="7">
        <f>MIN(B8*B7,100000)</f>
        <v>1000</v>
      </c>
      <c r="C18" s="7">
        <f>$B$7*'Carbon Credit Forecast'!B9</f>
        <v>4360</v>
      </c>
      <c r="D18" s="7">
        <f>$B$7*'Carbon Credit Forecast'!C9</f>
        <v>6715.0000000000009</v>
      </c>
      <c r="E18" s="7">
        <f>$B$7*'Carbon Credit Forecast'!D9</f>
        <v>9070</v>
      </c>
      <c r="F18" s="7">
        <f>Table1[[#This Row],[Carbon Credit (Low) ($)]]-Table1[[#This Row],[Admin Costs ($)]]</f>
        <v>3360</v>
      </c>
      <c r="G18" s="7">
        <f>Table1[[#This Row],[Carbon Credit (Mid) ($)]]-Table1[[#This Row],[Admin Costs ($)]]</f>
        <v>5715.0000000000009</v>
      </c>
      <c r="H18" s="7">
        <f>Table1[[#This Row],[Carbon Credit (High) ($)]]-Table1[[#This Row],[Admin Costs ($)]]</f>
        <v>8070</v>
      </c>
    </row>
    <row r="19" spans="1:25" ht="14.4" x14ac:dyDescent="0.3">
      <c r="A19">
        <v>2031</v>
      </c>
      <c r="B19" s="7">
        <f>MIN(B8*B7,100000)</f>
        <v>1000</v>
      </c>
      <c r="C19" s="7">
        <f>$B$7*'Carbon Credit Forecast'!B10</f>
        <v>3859.9999999999995</v>
      </c>
      <c r="D19" s="7">
        <f>$B$7*'Carbon Credit Forecast'!C10</f>
        <v>5934.9999999999991</v>
      </c>
      <c r="E19" s="7">
        <f>$B$7*'Carbon Credit Forecast'!D10</f>
        <v>8010</v>
      </c>
      <c r="F19" s="7">
        <f>Table1[[#This Row],[Carbon Credit (Low) ($)]]-Table1[[#This Row],[Admin Costs ($)]]</f>
        <v>2859.9999999999995</v>
      </c>
      <c r="G19" s="7">
        <f>Table1[[#This Row],[Carbon Credit (Mid) ($)]]-Table1[[#This Row],[Admin Costs ($)]]</f>
        <v>4934.9999999999991</v>
      </c>
      <c r="H19" s="7">
        <f>Table1[[#This Row],[Carbon Credit (High) ($)]]-Table1[[#This Row],[Admin Costs ($)]]</f>
        <v>7010</v>
      </c>
    </row>
    <row r="20" spans="1:25" ht="14.4" x14ac:dyDescent="0.3">
      <c r="A20">
        <v>2032</v>
      </c>
      <c r="B20" s="7">
        <f>MIN(B8*B7,100000)</f>
        <v>1000</v>
      </c>
      <c r="C20" s="7">
        <f>$B$7*'Carbon Credit Forecast'!B11</f>
        <v>3990.0000000000005</v>
      </c>
      <c r="D20" s="7">
        <f>$B$7*'Carbon Credit Forecast'!C11</f>
        <v>6140</v>
      </c>
      <c r="E20" s="7">
        <f>$B$7*'Carbon Credit Forecast'!D11</f>
        <v>8289.9999999999982</v>
      </c>
      <c r="F20" s="7">
        <f>Table1[[#This Row],[Carbon Credit (Low) ($)]]-Table1[[#This Row],[Admin Costs ($)]]</f>
        <v>2990.0000000000005</v>
      </c>
      <c r="G20" s="7">
        <f>Table1[[#This Row],[Carbon Credit (Mid) ($)]]-Table1[[#This Row],[Admin Costs ($)]]</f>
        <v>5140</v>
      </c>
      <c r="H20" s="7">
        <f>Table1[[#This Row],[Carbon Credit (High) ($)]]-Table1[[#This Row],[Admin Costs ($)]]</f>
        <v>7289.9999999999982</v>
      </c>
    </row>
    <row r="21" spans="1:25" ht="14.4" x14ac:dyDescent="0.3">
      <c r="A21">
        <v>2033</v>
      </c>
      <c r="B21" s="7">
        <f>MIN(B8*B7,100000)</f>
        <v>1000</v>
      </c>
      <c r="C21" s="7">
        <f>$B$7*'Carbon Credit Forecast'!B12</f>
        <v>3240.0000000000005</v>
      </c>
      <c r="D21" s="7">
        <f>$B$7*'Carbon Credit Forecast'!C12</f>
        <v>4980</v>
      </c>
      <c r="E21" s="7">
        <f>$B$7*'Carbon Credit Forecast'!D12</f>
        <v>6719.9999999999991</v>
      </c>
      <c r="F21" s="7">
        <f>Table1[[#This Row],[Carbon Credit (Low) ($)]]-Table1[[#This Row],[Admin Costs ($)]]</f>
        <v>2240.0000000000005</v>
      </c>
      <c r="G21" s="7">
        <f>Table1[[#This Row],[Carbon Credit (Mid) ($)]]-Table1[[#This Row],[Admin Costs ($)]]</f>
        <v>3980</v>
      </c>
      <c r="H21" s="7">
        <f>Table1[[#This Row],[Carbon Credit (High) ($)]]-Table1[[#This Row],[Admin Costs ($)]]</f>
        <v>5719.9999999999991</v>
      </c>
    </row>
    <row r="22" spans="1:25" ht="14.4" x14ac:dyDescent="0.3">
      <c r="A22">
        <v>2034</v>
      </c>
      <c r="B22" s="7">
        <f>MIN(B8*B7,100000)</f>
        <v>1000</v>
      </c>
      <c r="C22" s="7">
        <f>$B$7*'Carbon Credit Forecast'!B13</f>
        <v>3780</v>
      </c>
      <c r="D22" s="7">
        <f>$B$7*'Carbon Credit Forecast'!C13</f>
        <v>5815</v>
      </c>
      <c r="E22" s="7">
        <f>$B$7*'Carbon Credit Forecast'!D13</f>
        <v>7849.9999999999991</v>
      </c>
      <c r="F22" s="7">
        <f>Table1[[#This Row],[Carbon Credit (Low) ($)]]-Table1[[#This Row],[Admin Costs ($)]]</f>
        <v>2780</v>
      </c>
      <c r="G22" s="7">
        <f>Table1[[#This Row],[Carbon Credit (Mid) ($)]]-Table1[[#This Row],[Admin Costs ($)]]</f>
        <v>4815</v>
      </c>
      <c r="H22" s="7">
        <f>Table1[[#This Row],[Carbon Credit (High) ($)]]-Table1[[#This Row],[Admin Costs ($)]]</f>
        <v>6849.9999999999991</v>
      </c>
    </row>
    <row r="23" spans="1:25" ht="14.4" x14ac:dyDescent="0.3">
      <c r="A23">
        <v>2035</v>
      </c>
      <c r="B23" s="7">
        <f>MIN(B8*B7,100000)</f>
        <v>1000</v>
      </c>
      <c r="C23" s="7">
        <f>$B$7*'Carbon Credit Forecast'!B14</f>
        <v>6170</v>
      </c>
      <c r="D23" s="7">
        <f>$B$7*'Carbon Credit Forecast'!C14</f>
        <v>9495</v>
      </c>
      <c r="E23" s="7">
        <f>$B$7*'Carbon Credit Forecast'!D14</f>
        <v>12820</v>
      </c>
      <c r="F23" s="7">
        <f>Table1[[#This Row],[Carbon Credit (Low) ($)]]-Table1[[#This Row],[Admin Costs ($)]]</f>
        <v>5170</v>
      </c>
      <c r="G23" s="7">
        <f>Table1[[#This Row],[Carbon Credit (Mid) ($)]]-Table1[[#This Row],[Admin Costs ($)]]</f>
        <v>8495</v>
      </c>
      <c r="H23" s="7">
        <f>Table1[[#This Row],[Carbon Credit (High) ($)]]-Table1[[#This Row],[Admin Costs ($)]]</f>
        <v>11820</v>
      </c>
    </row>
    <row r="24" spans="1:25" ht="14.4" x14ac:dyDescent="0.3"/>
    <row r="25" spans="1:25" ht="14.4" x14ac:dyDescent="0.3"/>
    <row r="26" spans="1:25" ht="14.4" x14ac:dyDescent="0.3">
      <c r="K26"/>
      <c r="L26"/>
      <c r="M26"/>
      <c r="N26"/>
      <c r="O26"/>
      <c r="P26"/>
      <c r="Q26"/>
      <c r="R26"/>
      <c r="S26"/>
      <c r="T26"/>
      <c r="U26"/>
      <c r="V26"/>
      <c r="W26"/>
      <c r="X26"/>
      <c r="Y26"/>
    </row>
    <row r="27" spans="1:25" ht="14.4" x14ac:dyDescent="0.3"/>
    <row r="28" spans="1:25" ht="14.4" x14ac:dyDescent="0.3"/>
    <row r="29" spans="1:25" ht="14.4" x14ac:dyDescent="0.3"/>
    <row r="30" spans="1:25" ht="14.4" x14ac:dyDescent="0.3"/>
    <row r="31" spans="1:25" ht="14.4" x14ac:dyDescent="0.3"/>
    <row r="32" spans="1:25" ht="14.4" x14ac:dyDescent="0.3"/>
    <row r="33" spans="2:8" ht="14.4" x14ac:dyDescent="0.3"/>
    <row r="34" spans="2:8" ht="14.4" x14ac:dyDescent="0.3"/>
    <row r="35" spans="2:8" ht="14.4" x14ac:dyDescent="0.3"/>
    <row r="36" spans="2:8" ht="14.4" x14ac:dyDescent="0.3"/>
    <row r="37" spans="2:8" ht="14.55" customHeight="1" x14ac:dyDescent="0.3"/>
    <row r="38" spans="2:8" ht="14.55" customHeight="1" x14ac:dyDescent="0.3"/>
    <row r="39" spans="2:8" ht="14.4" x14ac:dyDescent="0.3"/>
    <row r="40" spans="2:8" ht="14.4" x14ac:dyDescent="0.3"/>
    <row r="41" spans="2:8" ht="14.4" x14ac:dyDescent="0.3">
      <c r="H41" s="5"/>
    </row>
    <row r="42" spans="2:8" ht="14.4" x14ac:dyDescent="0.3">
      <c r="H42" s="5"/>
    </row>
    <row r="43" spans="2:8" ht="14.4" x14ac:dyDescent="0.3">
      <c r="H43" s="5"/>
    </row>
    <row r="44" spans="2:8" ht="14.4" x14ac:dyDescent="0.3">
      <c r="H44" s="5"/>
    </row>
    <row r="45" spans="2:8" ht="14.4" x14ac:dyDescent="0.3">
      <c r="H45" s="5"/>
    </row>
    <row r="46" spans="2:8" ht="14.4" x14ac:dyDescent="0.3">
      <c r="H46" s="5"/>
    </row>
    <row r="47" spans="2:8" ht="14.4" x14ac:dyDescent="0.3">
      <c r="B47" s="5"/>
      <c r="H47" s="5"/>
    </row>
    <row r="48" spans="2:8" ht="14.4" x14ac:dyDescent="0.3">
      <c r="B48" s="5"/>
      <c r="H48" s="5"/>
    </row>
    <row r="49" spans="2:12" ht="14.4" x14ac:dyDescent="0.3">
      <c r="B49" s="5"/>
      <c r="H49" s="5"/>
    </row>
    <row r="50" spans="2:12" ht="14.4" x14ac:dyDescent="0.3">
      <c r="B50" s="5"/>
      <c r="H50" s="5"/>
    </row>
    <row r="61" spans="2:12" ht="27.75" customHeight="1" x14ac:dyDescent="0.45">
      <c r="I61" s="6" t="s">
        <v>17</v>
      </c>
    </row>
    <row r="63" spans="2:12" ht="15" customHeight="1" thickBot="1" x14ac:dyDescent="0.35">
      <c r="I63" s="9" t="s">
        <v>14</v>
      </c>
      <c r="J63" s="9" t="s">
        <v>11</v>
      </c>
      <c r="K63" s="10" t="s">
        <v>12</v>
      </c>
      <c r="L63" s="9" t="s">
        <v>13</v>
      </c>
    </row>
    <row r="64" spans="2:12" ht="15" customHeight="1" thickTop="1" x14ac:dyDescent="0.3">
      <c r="I64">
        <v>2026</v>
      </c>
      <c r="J64" s="7">
        <f>F14</f>
        <v>260</v>
      </c>
      <c r="K64" s="7">
        <f>G14</f>
        <v>935</v>
      </c>
      <c r="L64" s="7">
        <f>H14</f>
        <v>1610</v>
      </c>
    </row>
    <row r="65" spans="9:12" ht="15" customHeight="1" x14ac:dyDescent="0.3">
      <c r="I65">
        <v>2027</v>
      </c>
      <c r="J65" s="7">
        <f>J64+F15</f>
        <v>1100</v>
      </c>
      <c r="K65" s="7">
        <f>K64+G15</f>
        <v>2765</v>
      </c>
      <c r="L65" s="7">
        <f>L64+H15</f>
        <v>4430</v>
      </c>
    </row>
    <row r="66" spans="9:12" ht="15" customHeight="1" x14ac:dyDescent="0.3">
      <c r="I66">
        <v>2028</v>
      </c>
      <c r="J66" s="7">
        <f>J65+F16</f>
        <v>2900</v>
      </c>
      <c r="K66" s="7">
        <f>K65+G16</f>
        <v>6075.0000000000009</v>
      </c>
      <c r="L66" s="7">
        <f>L65+H16</f>
        <v>9250</v>
      </c>
    </row>
    <row r="67" spans="9:12" ht="15" customHeight="1" x14ac:dyDescent="0.3">
      <c r="I67">
        <v>2029</v>
      </c>
      <c r="J67" s="7">
        <f>J66+F17</f>
        <v>6550.0000000000009</v>
      </c>
      <c r="K67" s="7">
        <f>K66+G17</f>
        <v>12230</v>
      </c>
      <c r="L67" s="7">
        <f>L66+H17</f>
        <v>17910</v>
      </c>
    </row>
    <row r="68" spans="9:12" ht="15" customHeight="1" x14ac:dyDescent="0.3">
      <c r="I68">
        <v>2030</v>
      </c>
      <c r="J68" s="7">
        <f>J67+F18</f>
        <v>9910</v>
      </c>
      <c r="K68" s="7">
        <f>K67+G18</f>
        <v>17945</v>
      </c>
      <c r="L68" s="7">
        <f>L67+H18</f>
        <v>25980</v>
      </c>
    </row>
    <row r="69" spans="9:12" ht="15" customHeight="1" x14ac:dyDescent="0.3">
      <c r="I69">
        <v>2031</v>
      </c>
      <c r="J69" s="7">
        <f>J68+F19</f>
        <v>12770</v>
      </c>
      <c r="K69" s="7">
        <f>K68+G19</f>
        <v>22880</v>
      </c>
      <c r="L69" s="7">
        <f>L68+H19</f>
        <v>32990</v>
      </c>
    </row>
    <row r="70" spans="9:12" ht="15" customHeight="1" x14ac:dyDescent="0.3">
      <c r="I70">
        <v>2032</v>
      </c>
      <c r="J70" s="7">
        <f>J69+F20</f>
        <v>15760</v>
      </c>
      <c r="K70" s="7">
        <f>K69+G20</f>
        <v>28020</v>
      </c>
      <c r="L70" s="7">
        <f>L69+H20</f>
        <v>40280</v>
      </c>
    </row>
    <row r="71" spans="9:12" ht="15" customHeight="1" x14ac:dyDescent="0.3">
      <c r="I71">
        <v>2033</v>
      </c>
      <c r="J71" s="7">
        <f>J70+F21</f>
        <v>18000</v>
      </c>
      <c r="K71" s="7">
        <f>K70+G21</f>
        <v>32000</v>
      </c>
      <c r="L71" s="7">
        <f>L70+H21</f>
        <v>46000</v>
      </c>
    </row>
    <row r="72" spans="9:12" ht="15" customHeight="1" x14ac:dyDescent="0.3">
      <c r="I72">
        <v>2034</v>
      </c>
      <c r="J72" s="7">
        <f>J71+F22</f>
        <v>20780</v>
      </c>
      <c r="K72" s="7">
        <f>K71+G22</f>
        <v>36815</v>
      </c>
      <c r="L72" s="7">
        <f>L71+H22</f>
        <v>52850</v>
      </c>
    </row>
    <row r="73" spans="9:12" ht="15" customHeight="1" x14ac:dyDescent="0.3">
      <c r="I73">
        <v>2035</v>
      </c>
      <c r="J73" s="7">
        <f>J72+F23</f>
        <v>25950</v>
      </c>
      <c r="K73" s="7">
        <f>K72+G23</f>
        <v>45310</v>
      </c>
      <c r="L73" s="7">
        <f>L72+H23</f>
        <v>64670</v>
      </c>
    </row>
  </sheetData>
  <mergeCells count="6">
    <mergeCell ref="A5:D5"/>
    <mergeCell ref="A6:B6"/>
    <mergeCell ref="A2:D2"/>
    <mergeCell ref="A1:D1"/>
    <mergeCell ref="A3:D3"/>
    <mergeCell ref="A4:D4"/>
  </mergeCells>
  <pageMargins left="0.75" right="0.75" top="1" bottom="1" header="0.5" footer="0.5"/>
  <pageSetup orientation="portrait"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B645-7BE5-4372-8B41-40767666C60D}">
  <dimension ref="A1:D17"/>
  <sheetViews>
    <sheetView workbookViewId="0">
      <selection activeCell="B26" sqref="B26"/>
    </sheetView>
  </sheetViews>
  <sheetFormatPr defaultRowHeight="14.4" x14ac:dyDescent="0.3"/>
  <cols>
    <col min="1" max="1" width="13.109375" customWidth="1"/>
    <col min="2" max="2" width="20.44140625" customWidth="1"/>
    <col min="3" max="3" width="18.44140625" customWidth="1"/>
    <col min="4" max="4" width="14.5546875" customWidth="1"/>
  </cols>
  <sheetData>
    <row r="1" spans="1:4" ht="21" x14ac:dyDescent="0.4">
      <c r="A1" s="29" t="s">
        <v>40</v>
      </c>
      <c r="B1" s="29"/>
      <c r="C1" s="29"/>
      <c r="D1" s="29"/>
    </row>
    <row r="2" spans="1:4" ht="31.95" customHeight="1" x14ac:dyDescent="0.3">
      <c r="A2" s="30" t="s">
        <v>18</v>
      </c>
      <c r="B2" s="30"/>
      <c r="C2" s="30"/>
      <c r="D2" s="30"/>
    </row>
    <row r="3" spans="1:4" x14ac:dyDescent="0.3">
      <c r="A3" s="27" t="s">
        <v>2</v>
      </c>
      <c r="B3" s="28" t="s">
        <v>20</v>
      </c>
      <c r="C3" s="28" t="s">
        <v>21</v>
      </c>
      <c r="D3" s="28" t="s">
        <v>22</v>
      </c>
    </row>
    <row r="4" spans="1:4" x14ac:dyDescent="0.3">
      <c r="A4" s="27"/>
      <c r="B4" s="28"/>
      <c r="C4" s="28"/>
      <c r="D4" s="28"/>
    </row>
    <row r="5" spans="1:4" x14ac:dyDescent="0.3">
      <c r="A5">
        <v>2026</v>
      </c>
      <c r="B5">
        <f>1.26/1000</f>
        <v>1.2600000000000001E-3</v>
      </c>
      <c r="C5">
        <f>(D5+B5)/2</f>
        <v>1.9350000000000001E-3</v>
      </c>
      <c r="D5">
        <f>2.61/1000</f>
        <v>2.6099999999999999E-3</v>
      </c>
    </row>
    <row r="6" spans="1:4" x14ac:dyDescent="0.3">
      <c r="A6">
        <v>2027</v>
      </c>
      <c r="B6">
        <f>1.84/1000</f>
        <v>1.8400000000000001E-3</v>
      </c>
      <c r="C6">
        <f t="shared" ref="C6:C14" si="0">(D6+B6)/2</f>
        <v>2.8300000000000001E-3</v>
      </c>
      <c r="D6">
        <f>3.82/1000</f>
        <v>3.82E-3</v>
      </c>
    </row>
    <row r="7" spans="1:4" x14ac:dyDescent="0.3">
      <c r="A7">
        <v>2028</v>
      </c>
      <c r="B7">
        <f>2.8/1000</f>
        <v>2.8E-3</v>
      </c>
      <c r="C7">
        <f t="shared" si="0"/>
        <v>4.3100000000000005E-3</v>
      </c>
      <c r="D7">
        <f>5.82/1000</f>
        <v>5.8200000000000005E-3</v>
      </c>
    </row>
    <row r="8" spans="1:4" x14ac:dyDescent="0.3">
      <c r="A8">
        <v>2029</v>
      </c>
      <c r="B8">
        <f>4.65/1000</f>
        <v>4.6500000000000005E-3</v>
      </c>
      <c r="C8">
        <f t="shared" si="0"/>
        <v>7.1549999999999999E-3</v>
      </c>
      <c r="D8">
        <f>9.66/1000</f>
        <v>9.6600000000000002E-3</v>
      </c>
    </row>
    <row r="9" spans="1:4" x14ac:dyDescent="0.3">
      <c r="A9">
        <v>2030</v>
      </c>
      <c r="B9">
        <f>4.36/1000</f>
        <v>4.3600000000000002E-3</v>
      </c>
      <c r="C9">
        <f t="shared" si="0"/>
        <v>6.7150000000000005E-3</v>
      </c>
      <c r="D9">
        <f>9.07/1000</f>
        <v>9.0699999999999999E-3</v>
      </c>
    </row>
    <row r="10" spans="1:4" x14ac:dyDescent="0.3">
      <c r="A10">
        <v>2031</v>
      </c>
      <c r="B10">
        <f>3.86/1000</f>
        <v>3.8599999999999997E-3</v>
      </c>
      <c r="C10">
        <f t="shared" si="0"/>
        <v>5.9349999999999993E-3</v>
      </c>
      <c r="D10">
        <f>8.01/1000</f>
        <v>8.0099999999999998E-3</v>
      </c>
    </row>
    <row r="11" spans="1:4" x14ac:dyDescent="0.3">
      <c r="A11">
        <v>2032</v>
      </c>
      <c r="B11">
        <f>3.99/1000</f>
        <v>3.9900000000000005E-3</v>
      </c>
      <c r="C11">
        <f t="shared" si="0"/>
        <v>6.1399999999999996E-3</v>
      </c>
      <c r="D11">
        <f>8.29/1000</f>
        <v>8.2899999999999988E-3</v>
      </c>
    </row>
    <row r="12" spans="1:4" x14ac:dyDescent="0.3">
      <c r="A12">
        <v>2033</v>
      </c>
      <c r="B12">
        <f>3.24/1000</f>
        <v>3.2400000000000003E-3</v>
      </c>
      <c r="C12">
        <f t="shared" si="0"/>
        <v>4.9800000000000001E-3</v>
      </c>
      <c r="D12">
        <f>6.72/1000</f>
        <v>6.7199999999999994E-3</v>
      </c>
    </row>
    <row r="13" spans="1:4" x14ac:dyDescent="0.3">
      <c r="A13">
        <v>2034</v>
      </c>
      <c r="B13">
        <f>3.78/1000</f>
        <v>3.7799999999999999E-3</v>
      </c>
      <c r="C13">
        <f t="shared" si="0"/>
        <v>5.8149999999999999E-3</v>
      </c>
      <c r="D13">
        <f>7.85/1000</f>
        <v>7.8499999999999993E-3</v>
      </c>
    </row>
    <row r="14" spans="1:4" x14ac:dyDescent="0.3">
      <c r="A14">
        <v>2035</v>
      </c>
      <c r="B14">
        <f>6.17/1000</f>
        <v>6.1700000000000001E-3</v>
      </c>
      <c r="C14">
        <f t="shared" si="0"/>
        <v>9.495E-3</v>
      </c>
      <c r="D14">
        <f>12.82/1000</f>
        <v>1.282E-2</v>
      </c>
    </row>
    <row r="16" spans="1:4" x14ac:dyDescent="0.3">
      <c r="A16" t="s">
        <v>39</v>
      </c>
      <c r="B16" s="1"/>
    </row>
    <row r="17" spans="1:1" x14ac:dyDescent="0.3">
      <c r="A17" s="11" t="s">
        <v>19</v>
      </c>
    </row>
  </sheetData>
  <mergeCells count="6">
    <mergeCell ref="A3:A4"/>
    <mergeCell ref="B3:B4"/>
    <mergeCell ref="C3:C4"/>
    <mergeCell ref="D3:D4"/>
    <mergeCell ref="A1:D1"/>
    <mergeCell ref="A2:D2"/>
  </mergeCells>
  <hyperlinks>
    <hyperlink ref="A17" r:id="rId1" xr:uid="{ADB54035-744B-4978-BA30-61B73C28370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4495BF39B417428A35061CD5F87E39" ma:contentTypeVersion="23" ma:contentTypeDescription="Create a new document." ma:contentTypeScope="" ma:versionID="a533a7d4c7ae774a611be077577dfe05">
  <xsd:schema xmlns:xsd="http://www.w3.org/2001/XMLSchema" xmlns:xs="http://www.w3.org/2001/XMLSchema" xmlns:p="http://schemas.microsoft.com/office/2006/metadata/properties" xmlns:ns2="37fcc624-c05e-483f-ae80-c2f91491d32e" xmlns:ns3="f597f484-563b-4202-a08e-1ea2d0beabb5" targetNamespace="http://schemas.microsoft.com/office/2006/metadata/properties" ma:root="true" ma:fieldsID="389d873fe8b0261ea018f97cdc207c8b" ns2:_="" ns3:_="">
    <xsd:import namespace="37fcc624-c05e-483f-ae80-c2f91491d32e"/>
    <xsd:import namespace="f597f484-563b-4202-a08e-1ea2d0beabb5"/>
    <xsd:element name="properties">
      <xsd:complexType>
        <xsd:sequence>
          <xsd:element name="documentManagement">
            <xsd:complexType>
              <xsd:all>
                <xsd:element ref="ns2:Date" minOccurs="0"/>
                <xsd:element ref="ns3:SharedWithUsers" minOccurs="0"/>
                <xsd:element ref="ns3:SharedWithDetails" minOccurs="0"/>
                <xsd:element ref="ns3:LastSharedByUser" minOccurs="0"/>
                <xsd:element ref="ns3:LastSharedByTim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TaxKeywordTaxHTField" minOccurs="0"/>
                <xsd:element ref="ns3: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cc624-c05e-483f-ae80-c2f91491d32e"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a417c729-5a70-49de-a9fc-91ebf8fe4c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97f484-563b-4202-a08e-1ea2d0beabb5" elementFormDefault="qualified">
    <xsd:import namespace="http://schemas.microsoft.com/office/2006/documentManagement/types"/>
    <xsd:import namespace="http://schemas.microsoft.com/office/infopath/2007/PartnerControls"/>
    <xsd:element name="SharedWithUsers" ma:index="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description="" ma:internalName="SharedWithDetails" ma:readOnly="true">
      <xsd:simpleType>
        <xsd:restriction base="dms:Note">
          <xsd:maxLength value="255"/>
        </xsd:restriction>
      </xsd:simpleType>
    </xsd:element>
    <xsd:element name="LastSharedByUser" ma:index="8" nillable="true" ma:displayName="Last Shared By User" ma:description="" ma:internalName="LastSharedByUser" ma:readOnly="true">
      <xsd:simpleType>
        <xsd:restriction base="dms:Note">
          <xsd:maxLength value="255"/>
        </xsd:restriction>
      </xsd:simpleType>
    </xsd:element>
    <xsd:element name="LastSharedByTime" ma:index="9" nillable="true" ma:displayName="Last Shared By Time" ma:description="" ma:internalName="LastSharedByTime" ma:readOnly="true">
      <xsd:simpleType>
        <xsd:restriction base="dms:DateTime"/>
      </xsd:simpleType>
    </xsd:element>
    <xsd:element name="TaxKeywordTaxHTField" ma:index="20" nillable="true" ma:taxonomy="true" ma:internalName="TaxKeywordTaxHTField" ma:taxonomyFieldName="TaxKeyword" ma:displayName="Enterprise Keywords" ma:fieldId="{23f27201-bee3-471e-b2e7-b64fd8b7ca38}" ma:taxonomyMulti="true" ma:sspId="a417c729-5a70-49de-a9fc-91ebf8fe4c2d"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09436387-9c3d-4f57-b15c-5052eb10d31b}" ma:internalName="TaxCatchAll" ma:showField="CatchAllData" ma:web="f597f484-563b-4202-a08e-1ea2d0beab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fcc624-c05e-483f-ae80-c2f91491d32e">
      <Terms xmlns="http://schemas.microsoft.com/office/infopath/2007/PartnerControls"/>
    </lcf76f155ced4ddcb4097134ff3c332f>
    <TaxCatchAll xmlns="f597f484-563b-4202-a08e-1ea2d0beabb5" xsi:nil="true"/>
    <Date xmlns="37fcc624-c05e-483f-ae80-c2f91491d32e" xsi:nil="true"/>
    <TaxKeywordTaxHTField xmlns="f597f484-563b-4202-a08e-1ea2d0beabb5">
      <Terms xmlns="http://schemas.microsoft.com/office/infopath/2007/PartnerControls"/>
    </TaxKeywordTaxHTField>
  </documentManagement>
</p:properties>
</file>

<file path=customXml/itemProps1.xml><?xml version="1.0" encoding="utf-8"?>
<ds:datastoreItem xmlns:ds="http://schemas.openxmlformats.org/officeDocument/2006/customXml" ds:itemID="{394CAE69-3A80-4A68-B5F0-C206AC151FC6}">
  <ds:schemaRefs>
    <ds:schemaRef ds:uri="http://schemas.microsoft.com/sharepoint/v3/contenttype/forms"/>
  </ds:schemaRefs>
</ds:datastoreItem>
</file>

<file path=customXml/itemProps2.xml><?xml version="1.0" encoding="utf-8"?>
<ds:datastoreItem xmlns:ds="http://schemas.openxmlformats.org/officeDocument/2006/customXml" ds:itemID="{22077D6B-DB8E-4DEF-A761-5CAEC02ACA86}"/>
</file>

<file path=customXml/itemProps3.xml><?xml version="1.0" encoding="utf-8"?>
<ds:datastoreItem xmlns:ds="http://schemas.openxmlformats.org/officeDocument/2006/customXml" ds:itemID="{16DED8D3-4425-4639-BEA7-4CBE1830F245}">
  <ds:schemaRefs>
    <ds:schemaRef ds:uri="http://www.w3.org/XML/1998/namespace"/>
    <ds:schemaRef ds:uri="http://schemas.microsoft.com/office/2006/documentManagement/types"/>
    <ds:schemaRef ds:uri="c4316101-1151-4709-944e-fe9e3548abac"/>
    <ds:schemaRef ds:uri="http://purl.org/dc/elements/1.1/"/>
    <ds:schemaRef ds:uri="21602ff5-e8d3-494b-b72a-b1d1528a3308"/>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GCP Calculator</vt:lpstr>
      <vt:lpstr>Carbon Credit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Avrati Agarwal</cp:lastModifiedBy>
  <cp:revision/>
  <dcterms:created xsi:type="dcterms:W3CDTF">2024-09-23T12:48:10Z</dcterms:created>
  <dcterms:modified xsi:type="dcterms:W3CDTF">2025-02-11T20:38:08Z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0x010100514495BF39B417428A35061CD5F87E39</vt:lpwstr>
  </property>
  <property fmtid="{D5CDD505-2E9C-101B-9397-08002B2CF9AE}" pid="4" name="{A44787D4-0540-4523-9961-78E4036D8C6D}">
    <vt:lpwstr>{28B4D17A-2113-49E3-953F-90F8E1104059}</vt:lpwstr>
  </property>
  <property fmtid="{D5CDD505-2E9C-101B-9397-08002B2CF9AE}" pid="5" name="TaxKeyword">
    <vt:lpwstr/>
  </property>
</Properties>
</file>