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Export Summary" sheetId="1" state="visible" r:id="rId3"/>
    <sheet name="Executive Ledger" sheetId="2" state="visible" r:id="rId4"/>
    <sheet name="Road Contracts" sheetId="3" state="visible" r:id="rId5"/>
    <sheet name="DLNR Pohoiki" sheetId="4" state="visible" r:id="rId6"/>
    <sheet name="Round 3 Grants" sheetId="5" state="visible" r:id="rId7"/>
    <sheet name="Records Gaps" sheetId="6" state="visible" r:id="rId8"/>
    <sheet name="Dashboard" sheetId="7" state="visible" r:id="rId9"/>
    <sheet name="Definitions" sheetId="8" state="visible" r:id="rId10"/>
    <sheet name="Change Log" sheetId="9" state="visible" r:id="rId11"/>
  </sheets>
  <calcPr iterateCount="100" refMode="A1" iterate="false" iterateDelta="0.001"/>
  <extLst>
    <ext xmlns:loext="http://schemas.libreoffice.org/" uri="{7626C862-2A13-11E5-B345-FEFF819CDC9F}">
      <loext:extCalcPr stringRefSyntax="ExcelA1"/>
    </ext>
  </extLst>
</workbook>
</file>

<file path=xl/sharedStrings.xml><?xml version="1.0" encoding="utf-8"?>
<sst xmlns="http://schemas.openxmlformats.org/spreadsheetml/2006/main" count="759" uniqueCount="514">
  <si>
    <t xml:space="preserve">This document was exported from Numbers.  Each table was converted to an Excel worksheet. All other objects on each Numbers sheet were placed on separate worksheets. Please be aware that formula calculations may differ in Excel.</t>
  </si>
  <si>
    <t xml:space="preserve">Numbers Sheet Name</t>
  </si>
  <si>
    <t xml:space="preserve">Numbers Table Name</t>
  </si>
  <si>
    <t xml:space="preserve">Excel Worksheet Name</t>
  </si>
  <si>
    <t xml:space="preserve">Executive Ledger</t>
  </si>
  <si>
    <t xml:space="preserve">Table 1</t>
  </si>
  <si>
    <t xml:space="preserve">Road Contracts</t>
  </si>
  <si>
    <t xml:space="preserve">DLNR Pohoiki</t>
  </si>
  <si>
    <t xml:space="preserve">Round 3 Grants</t>
  </si>
  <si>
    <t xml:space="preserve">Records Gaps</t>
  </si>
  <si>
    <t xml:space="preserve">Dashboard</t>
  </si>
  <si>
    <t xml:space="preserve">Definitions</t>
  </si>
  <si>
    <t xml:space="preserve">ID</t>
  </si>
  <si>
    <t xml:space="preserve">Sector</t>
  </si>
  <si>
    <t xml:space="preserve">Project / Program</t>
  </si>
  <si>
    <t xml:space="preserve">Agency</t>
  </si>
  <si>
    <t xml:space="preserve">Geography</t>
  </si>
  <si>
    <t xml:space="preserve">Funding source / authority</t>
  </si>
  <si>
    <t xml:space="preserve">Authorized / funding envelope</t>
  </si>
  <si>
    <t xml:space="preserve">Contract / award</t>
  </si>
  <si>
    <t xml:space="preserve">Obligated (federal share)</t>
  </si>
  <si>
    <t xml:space="preserve">Verified expenditure</t>
  </si>
  <si>
    <t xml:space="preserve">Implied contract use</t>
  </si>
  <si>
    <t xml:space="preserve">Reimbursement received</t>
  </si>
  <si>
    <t xml:space="preserve">Physical status</t>
  </si>
  <si>
    <t xml:space="preserve">Official % complete</t>
  </si>
  <si>
    <t xml:space="preserve">Target / actual completion</t>
  </si>
  <si>
    <t xml:space="preserve">Evidence class</t>
  </si>
  <si>
    <t xml:space="preserve">What is still missing</t>
  </si>
  <si>
    <t xml:space="preserve">Source date</t>
  </si>
  <si>
    <t xml:space="preserve">Source URL</t>
  </si>
  <si>
    <t xml:space="preserve">Notes</t>
  </si>
  <si>
    <t xml:space="preserve">A01</t>
  </si>
  <si>
    <t xml:space="preserve">State recovery</t>
  </si>
  <si>
    <t xml:space="preserve">Act 9 Kīlauea recovery subsidy</t>
  </si>
  <si>
    <t xml:space="preserve">State B&amp;F / County of Hawaiʻi</t>
  </si>
  <si>
    <t xml:space="preserve">Puna</t>
  </si>
  <si>
    <t xml:space="preserve">Hawaiʻi Act 9 (2019), §1</t>
  </si>
  <si>
    <t xml:space="preserve">Multiple downstream recovery uses; no consolidated expenditure ledger located</t>
  </si>
  <si>
    <t xml:space="preserve">Allocation only / reporting gap</t>
  </si>
  <si>
    <t xml:space="preserve">Monthly expenditure reports required by Act 9 §3; transaction ledger; remaining balance</t>
  </si>
  <si>
    <t xml:space="preserve">2019-04-16</t>
  </si>
  <si>
    <t xml:space="preserve">https://data.capitol.hawaii.gov/sessions/sessionlaws/AllIndex/SLH2019_Complete.pdf</t>
  </si>
  <si>
    <t xml:space="preserve">Act 9 requires the County to report monthly expenditures to State B&amp;F.</t>
  </si>
  <si>
    <t xml:space="preserve">A02</t>
  </si>
  <si>
    <t xml:space="preserve">Act 9 Kīlauea recovery loan / federal match</t>
  </si>
  <si>
    <t xml:space="preserve">Hawaiʻi Act 9 (2019), §2</t>
  </si>
  <si>
    <t xml:space="preserve">Used as match mechanism for non-state recovery funds; current draw/repayment ledger not located</t>
  </si>
  <si>
    <t xml:space="preserve">Loan draw schedule, terms, repayments/waivers, monthly expenditure reports</t>
  </si>
  <si>
    <t xml:space="preserve">Do not add mechanically to project awards; much of it functions as match and can overlap project totals.</t>
  </si>
  <si>
    <t xml:space="preserve">R01</t>
  </si>
  <si>
    <t xml:space="preserve">Roads + water</t>
  </si>
  <si>
    <t xml:space="preserve">Highway 137A: Hwy 132 / Four Corners to Pohoiki Road</t>
  </si>
  <si>
    <t xml:space="preserve">County DPW / DWS</t>
  </si>
  <si>
    <t xml:space="preserve">Lower Puna</t>
  </si>
  <si>
    <t xml:space="preserve">FEMA-4366-DR-HI Project #46851 PW00055/53 + State match</t>
  </si>
  <si>
    <t xml:space="preserve">Waterline nearly complete and base course being laid ahead of paving scheduled for April 2026 (Tribune-Herald, Apr. 19, 2026). No public completion or reopening notice located as of October 13, 2026.</t>
  </si>
  <si>
    <t xml:space="preserve">Q3 2026 (passed). Original: March 2026 (18-month contract, NTP June 24, 2024)</t>
  </si>
  <si>
    <t xml:space="preserve">Contract verified; payment gap</t>
  </si>
  <si>
    <t xml:space="preserve">Payment applications, invoices, change orders, retainage, FEMA reimbursements, current physical % complete</t>
  </si>
  <si>
    <t xml:space="preserve">2026-04-19</t>
  </si>
  <si>
    <t xml:space="preserve">https://www.hawaiitribune-herald.com/2026/04/19/hawaii-news/were-ready-to-go-after-8-long-years-lower-puna-residents-are-eager-to-drive-home/</t>
  </si>
  <si>
    <t xml:space="preserve">Isemoto Contracting Co. Ltd.; base bid/contract ceiling from County bid record. Schedule slipped at least six months from the original March 2026 target; request any time extension or change order.</t>
  </si>
  <si>
    <t xml:space="preserve">R02</t>
  </si>
  <si>
    <t xml:space="preserve">Upper/Lower Pohoiki Road + Leilani Avenue</t>
  </si>
  <si>
    <t xml:space="preserve">Rough grading under way in lower section, gravel starting in upper section, waterline installation beginning (Tribune-Herald, Apr. 19, 2026). 4.5 miles of roadway plus waterline to Isaac Hale.</t>
  </si>
  <si>
    <t xml:space="preserve">Q2 2027 (County, Aug. 2025); 'by the middle of next year' (Apr. 2026)</t>
  </si>
  <si>
    <t xml:space="preserve">Nan, Inc.; exact base bid from County bid recap.</t>
  </si>
  <si>
    <t xml:space="preserve">R03</t>
  </si>
  <si>
    <t xml:space="preserve">Roads</t>
  </si>
  <si>
    <t xml:space="preserve">Construction management for lava-inundated roads</t>
  </si>
  <si>
    <t xml:space="preserve">County DPW</t>
  </si>
  <si>
    <t xml:space="preserve">FEMA-4366-DR-HI Project #46851 PW00055</t>
  </si>
  <si>
    <t xml:space="preserve">Construction management active for reconstruction program</t>
  </si>
  <si>
    <t xml:space="preserve">Professional-services award; payment gap</t>
  </si>
  <si>
    <t xml:space="preserve">Consultant invoices, amendments, paid-to-date, remaining encumbrance</t>
  </si>
  <si>
    <t xml:space="preserve">2024-06-17</t>
  </si>
  <si>
    <t xml:space="preserve">https://records.hawaiicounty.gov/WebLink/1/edoc/136528/Professional%20Services%20Awarded%202023-2024%20-%2020240708.pdf</t>
  </si>
  <si>
    <t xml:space="preserve">Weley R. Segawa &amp; Associates, Inc.; County contract C.011809.</t>
  </si>
  <si>
    <t xml:space="preserve">R04</t>
  </si>
  <si>
    <t xml:space="preserve">FEMA public-road damage agreement</t>
  </si>
  <si>
    <t xml:space="preserve">FEMA / Hawaiʻi EMA / County DPW</t>
  </si>
  <si>
    <t xml:space="preserve">FEMA Public Assistance reimbursement (75%) + State local match (25%)</t>
  </si>
  <si>
    <t xml:space="preserve">Program envelope; individual road projects at different stages</t>
  </si>
  <si>
    <t xml:space="preserve">Funding envelope only</t>
  </si>
  <si>
    <t xml:space="preserve">Project-level FEMA obligations, draws/reimbursements, deobligations, closeout balances</t>
  </si>
  <si>
    <t xml:space="preserve">Current county funding page</t>
  </si>
  <si>
    <t xml:space="preserve">https://recovery.hawaiicounty.gov/resources/funding</t>
  </si>
  <si>
    <t xml:space="preserve">County reports $61.5m federal share + $20.5m State match. Reimbursement basis.</t>
  </si>
  <si>
    <t xml:space="preserve">R05</t>
  </si>
  <si>
    <t xml:space="preserve">Highway 132 restoration</t>
  </si>
  <si>
    <t xml:space="preserve">County DPW / FHWA</t>
  </si>
  <si>
    <t xml:space="preserve">Federal Highway Administration</t>
  </si>
  <si>
    <t xml:space="preserve">Completed and reopened in 2019</t>
  </si>
  <si>
    <t xml:space="preserve">2019</t>
  </si>
  <si>
    <t xml:space="preserve">Physical completion verified; spend gap</t>
  </si>
  <si>
    <t xml:space="preserve">Final contract amount, change orders and actual payments/reimbursements</t>
  </si>
  <si>
    <t xml:space="preserve">Funding amount should not be treated automatically as final actual cost.</t>
  </si>
  <si>
    <t xml:space="preserve">W01</t>
  </si>
  <si>
    <t xml:space="preserve">Water</t>
  </si>
  <si>
    <t xml:space="preserve">Lower Puna water infrastructure recovery envelope</t>
  </si>
  <si>
    <t xml:space="preserve">County DWS / FEMA</t>
  </si>
  <si>
    <t xml:space="preserve">FEMA Public Assistance (75%) + State match (25%)</t>
  </si>
  <si>
    <t xml:space="preserve">Some original Kapoho system will not be rebuilt; funds redirected to alternative Puna water projects</t>
  </si>
  <si>
    <t xml:space="preserve">Project-by-project obligations, DWS contracts, invoices, FEMA reimbursements and remaining balance</t>
  </si>
  <si>
    <t xml:space="preserve">County reports about $30m FEMA + $10m State match.</t>
  </si>
  <si>
    <t xml:space="preserve">P01</t>
  </si>
  <si>
    <t xml:space="preserve">Parks</t>
  </si>
  <si>
    <t xml:space="preserve">Isaac Kepoʻokalani Hale Beach Park improvements</t>
  </si>
  <si>
    <t xml:space="preserve">County Parks / FEMA</t>
  </si>
  <si>
    <t xml:space="preserve">Pohoiki, Puna</t>
  </si>
  <si>
    <t xml:space="preserve">FEMA + State recovery funds</t>
  </si>
  <si>
    <t xml:space="preserve">Planning and design in progress; final design, EA, preservation plan and AIS under review</t>
  </si>
  <si>
    <t xml:space="preserve">Design-stage / spend gap</t>
  </si>
  <si>
    <t xml:space="preserve">Design consultant contract and invoices; construction estimate; bid date; FEMA reimbursements</t>
  </si>
  <si>
    <t xml:space="preserve">2026-07-16</t>
  </si>
  <si>
    <t xml:space="preserve">https://www.parks.hawaiicounty.gov/office-of-the-director/parks-projects</t>
  </si>
  <si>
    <t xml:space="preserve">The $4.9m is the broader FEMA/State parks recovery agreement, not necessarily the final Isaac Hale construction cost.</t>
  </si>
  <si>
    <t xml:space="preserve">D01</t>
  </si>
  <si>
    <t xml:space="preserve">Ocean access</t>
  </si>
  <si>
    <t xml:space="preserve">Pohoiki Boat Ramp excavation and dredging — Goodfellow</t>
  </si>
  <si>
    <t xml:space="preserve">DLNR DOBOR</t>
  </si>
  <si>
    <t xml:space="preserve">State/FEMA capital funding lines in DLNR contract table</t>
  </si>
  <si>
    <t xml:space="preserve">FAILED. Channel opened Oct. 10, 2025 after about 46,000 cu. yd. dredged; swells Oct. 16–19, 2025 refilled it with sand, cobbles and lava rock. Launch ramp remains closed.</t>
  </si>
  <si>
    <t xml:space="preserve">Scheduled Feb. 2026; ended Oct. 2025 without lasting access</t>
  </si>
  <si>
    <t xml:space="preserve">Contract balance allows implied use; FEMA approval reported, receipt unverified</t>
  </si>
  <si>
    <t xml:space="preserve">Final payment ledger, amendments/change orders, retainage, FEMA reimbursement, corrective scope after sediment refill</t>
  </si>
  <si>
    <t xml:space="preserve">2025-12-01 (contract table); 2026-02-20 (FEMA)</t>
  </si>
  <si>
    <t xml:space="preserve">https://data.capitol.hawaii.gov/CommitteeFiles/HOUSE/FIN/FINfiles/2026_LNR.pdf</t>
  </si>
  <si>
    <t xml:space="preserve">DLNR lists four funding lines totaling $9.58m with $2,437,596 outstanding. Implied use = max value minus outstanding balance; not explicitly labeled cash paid. No federal (MOF N) line: the contract was financed entirely with State general, bond and special funds; see reconciliation on DLNR Pohoiki sheet. FEMA approved $4m in Feb. 2026, which Rep. Ilagan said reimburses the State general fund for the 2025 dredge (Big Island Now, Feb. 20, 2026). Treated as obligated, not received.</t>
  </si>
  <si>
    <t xml:space="preserve">D02</t>
  </si>
  <si>
    <t xml:space="preserve">Pohoiki Boat Ramp dredging/hazard mitigation — Limtiaco consulting</t>
  </si>
  <si>
    <t xml:space="preserve">DLNR LNR801 contract funding lines</t>
  </si>
  <si>
    <t xml:space="preserve">Consulting/design work associated with Pohoiki dredging/hazard mitigation</t>
  </si>
  <si>
    <t xml:space="preserve">Contract balance allows implied use</t>
  </si>
  <si>
    <t xml:space="preserve">Final consultant invoices/closeout and precise scope by funding line</t>
  </si>
  <si>
    <t xml:space="preserve">2025-12-01</t>
  </si>
  <si>
    <t xml:space="preserve">Four Limtiaco funding lines total $780,522; outstanding $161,004.34; implied use $619,517.66.</t>
  </si>
  <si>
    <t xml:space="preserve">H01</t>
  </si>
  <si>
    <t xml:space="preserve">Housing</t>
  </si>
  <si>
    <t xml:space="preserve">CDBG-DR Voluntary Housing Buyout Program</t>
  </si>
  <si>
    <t xml:space="preserve">County Housing / HUD</t>
  </si>
  <si>
    <t xml:space="preserve">Eruption-impacted Puna</t>
  </si>
  <si>
    <t xml:space="preserve">HUD CDBG-DR</t>
  </si>
  <si>
    <t xml:space="preserve">693 closings completed; 13 applications active; no primary-home applications active</t>
  </si>
  <si>
    <t xml:space="preserve">Explicit expenditure verified</t>
  </si>
  <si>
    <t xml:space="preserve">Final QPR/closeout, remaining program balance, disposition/open-space management costs</t>
  </si>
  <si>
    <t xml:space="preserve">2026-07-29</t>
  </si>
  <si>
    <t xml:space="preserve">https://recovery.hawaiicounty.gov/resources/housing-buyout-program</t>
  </si>
  <si>
    <t xml:space="preserve">HUD total CDBG-DR allocation is $107.561m; current buyout program budget listed as $100.534m.</t>
  </si>
  <si>
    <t xml:space="preserve">G01</t>
  </si>
  <si>
    <t xml:space="preserve">Community grants</t>
  </si>
  <si>
    <t xml:space="preserve">Kīlauea Recovery Grant Program — Round 1</t>
  </si>
  <si>
    <t xml:space="preserve">County Disaster Recovery / Planning</t>
  </si>
  <si>
    <t xml:space="preserve">State recovery allocation + donations</t>
  </si>
  <si>
    <t xml:space="preserve">Awards made; public page does not publish a consolidated paid-to-date/closeout ledger</t>
  </si>
  <si>
    <t xml:space="preserve">Award only / closeout gap</t>
  </si>
  <si>
    <t xml:space="preserve">Grant agreements, installment payments, final expenditure reports, closeouts, unspent returns</t>
  </si>
  <si>
    <t xml:space="preserve">County recovery page</t>
  </si>
  <si>
    <t xml:space="preserve">https://recovery.hawaiicounty.gov/resources/recovery-grants/kilauearecoverygrantprogram</t>
  </si>
  <si>
    <t xml:space="preserve">One listed $104,500 award was declined; reconcile before treating $3.7m as spent.</t>
  </si>
  <si>
    <t xml:space="preserve">G02</t>
  </si>
  <si>
    <t xml:space="preserve">Kīlauea Recovery Grant Program — Round 2</t>
  </si>
  <si>
    <t xml:space="preserve">16 grants awarded; no consolidated payment-to-date or closeout ledger located</t>
  </si>
  <si>
    <t xml:space="preserve">Grant agreements, installment payments, progress/final reports, closeouts, unspent returns</t>
  </si>
  <si>
    <t xml:space="preserve">2024-07</t>
  </si>
  <si>
    <t xml:space="preserve">Award total verified; expenditure is not.</t>
  </si>
  <si>
    <t xml:space="preserve">G03</t>
  </si>
  <si>
    <t xml:space="preserve">Kīlauea Recovery Grant Program — Round 3</t>
  </si>
  <si>
    <t xml:space="preserve">County Planning / Disaster Recovery</t>
  </si>
  <si>
    <t xml:space="preserve">Awards approved by County Council March 4, 2026; projects entering implementation</t>
  </si>
  <si>
    <t xml:space="preserve">Executed grant agreements, installments actually paid, procurement records for capital subprojects, closeouts</t>
  </si>
  <si>
    <t xml:space="preserve">2026-03-04</t>
  </si>
  <si>
    <t xml:space="preserve">https://records.hawaiicounty.gov/WebLink/DocView.aspx?dbid=0&amp;id=1125493</t>
  </si>
  <si>
    <t xml:space="preserve">Resolution 459-26 (Draft 2) authorizes $5,977,773.</t>
  </si>
  <si>
    <t xml:space="preserve">G04</t>
  </si>
  <si>
    <t xml:space="preserve">Puna Strong — public recovery share</t>
  </si>
  <si>
    <t xml:space="preserve">County + Hawaiʻi Community Foundation</t>
  </si>
  <si>
    <t xml:space="preserve">County recovery funds sourced from State Legislature</t>
  </si>
  <si>
    <t xml:space="preserve">Multiple rounds of nonprofit grants/technical assistance</t>
  </si>
  <si>
    <t xml:space="preserve">Program funding summary / spend gap</t>
  </si>
  <si>
    <t xml:space="preserve">County contribution paid-to-date by grant, HCF passthrough ledger, closeouts</t>
  </si>
  <si>
    <t xml:space="preserve">Current county recovery page</t>
  </si>
  <si>
    <t xml:space="preserve">https://recovery.hawaiicounty.gov/resources/recovery-grants</t>
  </si>
  <si>
    <t xml:space="preserve">County page says $1.2m public recovery funding plus $400k Oak/HCF; keep private share separate.</t>
  </si>
  <si>
    <t xml:space="preserve">E01</t>
  </si>
  <si>
    <t xml:space="preserve">Economic recovery</t>
  </si>
  <si>
    <t xml:space="preserve">Puna wastewater solutions planning</t>
  </si>
  <si>
    <t xml:space="preserve">County / U.S. EDA</t>
  </si>
  <si>
    <t xml:space="preserve">Puna town centers</t>
  </si>
  <si>
    <t xml:space="preserve">U.S. Economic Development Administration</t>
  </si>
  <si>
    <t xml:space="preserve">Planning/evaluation award, not sewer construction</t>
  </si>
  <si>
    <t xml:space="preserve">Award only / spend gap</t>
  </si>
  <si>
    <t xml:space="preserve">Grant drawdowns, consultant contracts/invoices, deliverables, remaining balance</t>
  </si>
  <si>
    <t xml:space="preserve">Do not describe this as completed wastewater infrastructure.</t>
  </si>
  <si>
    <t xml:space="preserve">E02</t>
  </si>
  <si>
    <t xml:space="preserve">Economic Recovery Plan</t>
  </si>
  <si>
    <t xml:space="preserve">Planning award</t>
  </si>
  <si>
    <t xml:space="preserve">Grant drawdowns, consultant payments, final deliverable and closeout</t>
  </si>
  <si>
    <t xml:space="preserve">E03</t>
  </si>
  <si>
    <t xml:space="preserve">Rural Placemaking Innovation Challenge</t>
  </si>
  <si>
    <t xml:space="preserve">County / USDA</t>
  </si>
  <si>
    <t xml:space="preserve">USDA</t>
  </si>
  <si>
    <t xml:space="preserve">Community development/planning award</t>
  </si>
  <si>
    <t xml:space="preserve">Drawdowns, contracts, deliverables and closeout</t>
  </si>
  <si>
    <t xml:space="preserve">Project</t>
  </si>
  <si>
    <t xml:space="preserve">County job / FEMA project</t>
  </si>
  <si>
    <t xml:space="preserve">Prime / consultant</t>
  </si>
  <si>
    <t xml:space="preserve">Base contract / award</t>
  </si>
  <si>
    <t xml:space="preserve">Verified paid-to-date</t>
  </si>
  <si>
    <t xml:space="preserve">Change orders located</t>
  </si>
  <si>
    <t xml:space="preserve">Completion target</t>
  </si>
  <si>
    <t xml:space="preserve">Primary source</t>
  </si>
  <si>
    <t xml:space="preserve">Audit note</t>
  </si>
  <si>
    <t xml:space="preserve">Highway 137A (Hwy 132 to Pohoiki)</t>
  </si>
  <si>
    <t xml:space="preserve">E-4523 / FEMA #46851 PW00055/53</t>
  </si>
  <si>
    <t xml:space="preserve">Isemoto Contracting Co. Ltd.</t>
  </si>
  <si>
    <t xml:space="preserve">Not yet reconciled</t>
  </si>
  <si>
    <t xml:space="preserve">Paving scheduled to begin April 2026 (Tribune-Herald, Apr. 19, 2026); no public completion or reopening notice located as of October 13, 2026.</t>
  </si>
  <si>
    <t xml:space="preserve">Q3 2026 (passed); original March 2026</t>
  </si>
  <si>
    <t xml:space="preserve">https://records.hawaiicounty.gov/weblink/1/edoc/130213/E-4523%20-%20Bid%20Results%20(2).pdf</t>
  </si>
  <si>
    <t xml:space="preserve">Base amount verified; payment applications and FEMA reimbursement draws are critical missing records. Original 18-month contract (NTP June 24, 2024) targeted March 2026; slippage to Q3 2026 implies a time extension or change order not yet located.</t>
  </si>
  <si>
    <t xml:space="preserve">Upper/Lower Pohoiki + Leilani</t>
  </si>
  <si>
    <t xml:space="preserve">E-4523A / FEMA #46851 PW00055/53</t>
  </si>
  <si>
    <t xml:space="preserve">Nan, Inc.</t>
  </si>
  <si>
    <t xml:space="preserve">Rough grading (lower), gravel (upper), waterline beginning (Apr. 2026); NTP/staging Aug. 2025</t>
  </si>
  <si>
    <t xml:space="preserve">Q2 2027</t>
  </si>
  <si>
    <t xml:space="preserve">https://records.hawaiicounty.gov/WebLink/1/edoc/142266/E-4523A%20-%20Bid%20Results%20(2).pdf</t>
  </si>
  <si>
    <t xml:space="preserve">Base amount verified; later change orders/payment estimates must be added.</t>
  </si>
  <si>
    <t xml:space="preserve">Construction management</t>
  </si>
  <si>
    <t xml:space="preserve">C.011809 / FEMA #46851 PW00055</t>
  </si>
  <si>
    <t xml:space="preserve">Weley R. Segawa &amp; Associates, Inc.</t>
  </si>
  <si>
    <t xml:space="preserve">CM services for lava-inundated roads program</t>
  </si>
  <si>
    <t xml:space="preserve">Professional-services award is not an expenditure.</t>
  </si>
  <si>
    <t xml:space="preserve">Highway 137: Pohoiki Road to MacKenzie (road only)</t>
  </si>
  <si>
    <t xml:space="preserve">Not located</t>
  </si>
  <si>
    <t xml:space="preserve">None awarded</t>
  </si>
  <si>
    <t xml:space="preserve">n/a</t>
  </si>
  <si>
    <t xml:space="preserve">Design in progress (Feb. 2024); County said work would start as Stage 1 neared completion. No award located.</t>
  </si>
  <si>
    <t xml:space="preserve">Not scheduled</t>
  </si>
  <si>
    <t xml:space="preserve">https://recovery.hawaiicounty.gov/infrastructure/roads</t>
  </si>
  <si>
    <t xml:space="preserve">Inside the ~$82m FEMA road envelope (R04) but not yet contracted. Track as envelope → unawarded.</t>
  </si>
  <si>
    <t xml:space="preserve">Lighthouse Road (road only)</t>
  </si>
  <si>
    <t xml:space="preserve">Design in progress (Feb. 2024); about 700 ft; scheduled as final stage. No award located.</t>
  </si>
  <si>
    <t xml:space="preserve">Not yet contracted; final stage pending Kumukahi stewardship plan.</t>
  </si>
  <si>
    <t xml:space="preserve">Construction contracts (E-4523 + E-4523A)</t>
  </si>
  <si>
    <t xml:space="preserve">Before change orders. Ceilings, not payments.</t>
  </si>
  <si>
    <t xml:space="preserve">Identified road-program contracts incl. CM</t>
  </si>
  <si>
    <t xml:space="preserve">Vendor / line</t>
  </si>
  <si>
    <t xml:space="preserve">MOF</t>
  </si>
  <si>
    <t xml:space="preserve">Max value</t>
  </si>
  <si>
    <t xml:space="preserve">Outstanding balance</t>
  </si>
  <si>
    <t xml:space="preserve">Implied used</t>
  </si>
  <si>
    <t xml:space="preserve">As-of date</t>
  </si>
  <si>
    <t xml:space="preserve">Interpretive caution</t>
  </si>
  <si>
    <t xml:space="preserve">MOF meaning</t>
  </si>
  <si>
    <t xml:space="preserve">Goodfellow Bros. — line 1</t>
  </si>
  <si>
    <t xml:space="preserve">A</t>
  </si>
  <si>
    <t xml:space="preserve">Pohoiki boat ramp excavation/dredging</t>
  </si>
  <si>
    <t xml:space="preserve">Max minus outstanding is an inference, not a column labeled cash paid.</t>
  </si>
  <si>
    <t xml:space="preserve">General funds</t>
  </si>
  <si>
    <t xml:space="preserve">Goodfellow Bros. — line 2</t>
  </si>
  <si>
    <t xml:space="preserve">C</t>
  </si>
  <si>
    <t xml:space="preserve">General obligation bond fund</t>
  </si>
  <si>
    <t xml:space="preserve">Goodfellow Bros. — line 3</t>
  </si>
  <si>
    <t xml:space="preserve">B</t>
  </si>
  <si>
    <t xml:space="preserve">Special funds</t>
  </si>
  <si>
    <t xml:space="preserve">Goodfellow Bros. — line 4</t>
  </si>
  <si>
    <t xml:space="preserve">Added special-fund line; $0 drawn as of Dec. 1, 2025. Explains the gap between the $9.28m award and the $9.58m table total (see reconciliation below). Purpose not stated.</t>
  </si>
  <si>
    <t xml:space="preserve">Limtiaco — line 1</t>
  </si>
  <si>
    <t xml:space="preserve">Pohoiki dredging/hazard mitigation consulting</t>
  </si>
  <si>
    <t xml:space="preserve">Limtiaco — line 2</t>
  </si>
  <si>
    <t xml:space="preserve">Limtiaco — line 3</t>
  </si>
  <si>
    <t xml:space="preserve">Limtiaco — line 4</t>
  </si>
  <si>
    <t xml:space="preserve">Subtotal</t>
  </si>
  <si>
    <t xml:space="preserve">Outstanding</t>
  </si>
  <si>
    <t xml:space="preserve">Goodfellow</t>
  </si>
  <si>
    <t xml:space="preserve">Limtiaco</t>
  </si>
  <si>
    <t xml:space="preserve">GOODFELLOW FUNDING RECONCILIATION (inference from MOF codes — verify against contract amendments)</t>
  </si>
  <si>
    <t xml:space="preserve">Step</t>
  </si>
  <si>
    <t xml:space="preserve">Amount</t>
  </si>
  <si>
    <t xml:space="preserve">What it matches / means</t>
  </si>
  <si>
    <t xml:space="preserve">Source</t>
  </si>
  <si>
    <t xml:space="preserve">Line 1 (A, general) + line 2 (C, G.O. bond)</t>
  </si>
  <si>
    <t xml:space="preserve">DLNR's figure for what remained of the 2023 appropriation after cuts: $6.645m</t>
  </si>
  <si>
    <t xml:space="preserve">https://dlnr.hawaii.gov/blog/2025/10/23/nr25-124/</t>
  </si>
  <si>
    <t xml:space="preserve">+ line 3 (B, special funds)</t>
  </si>
  <si>
    <t xml:space="preserve">$9.28m award reported for Goodfellow; the ~$3.9m above the $5.4m budget that DOBOR covered from department funds</t>
  </si>
  <si>
    <t xml:space="preserve">https://www.hawaiitribune-herald.com/2024/12/15/hawaii-news/pohoiki-dredging-could-soon-begin-9-2m-contract-awarded-work-expected-to-begin-in-february/</t>
  </si>
  <si>
    <t xml:space="preserve">+ line 4 (B, special funds)</t>
  </si>
  <si>
    <t xml:space="preserve">$9.58m contract-table total; line 4 undrawn on Dec. 1, 2025</t>
  </si>
  <si>
    <t xml:space="preserve">Federal funds in contract (MOF N)</t>
  </si>
  <si>
    <t xml:space="preserve">No federal line appears: the State fronted the full cost</t>
  </si>
  <si>
    <t xml:space="preserve">https://lrb.hawaii.gov/par/?p=1338</t>
  </si>
  <si>
    <t xml:space="preserve">FEMA Public Assistance approved (Feb. 2026)</t>
  </si>
  <si>
    <t xml:space="preserve">Reimbursement to State general fund for 2025 dredge, per Rep. Ilagan. Obligated, not confirmed received.</t>
  </si>
  <si>
    <t xml:space="preserve">https://bigislandnow.com/2026/02/20/fema-approves-4m-for-permanent-repairs-to-pohoiki-boat-ramp-but-more-funding-needed/</t>
  </si>
  <si>
    <t xml:space="preserve">Implied use not covered by FEMA approval</t>
  </si>
  <si>
    <t xml:space="preserve">State-funded share of implied use, before any further FEMA action</t>
  </si>
  <si>
    <t xml:space="preserve">Calculated</t>
  </si>
  <si>
    <t xml:space="preserve">Material dredged before refill (cu. yd.)</t>
  </si>
  <si>
    <t xml:space="preserve">Full bay dredge would need ≥175,000 cu. yd.</t>
  </si>
  <si>
    <t xml:space="preserve">https://bigislandnow.com/2025/10/29/long-term-solutions-being-explored-after-dredging-of-pohoiki-boat-ramp-failed/</t>
  </si>
  <si>
    <t xml:space="preserve">Category</t>
  </si>
  <si>
    <t xml:space="preserve">Organization</t>
  </si>
  <si>
    <t xml:space="preserve">Award</t>
  </si>
  <si>
    <t xml:space="preserve">Paid to date</t>
  </si>
  <si>
    <t xml:space="preserve">Closeout status</t>
  </si>
  <si>
    <t xml:space="preserve">Capital</t>
  </si>
  <si>
    <t xml:space="preserve">Mālama O Puna</t>
  </si>
  <si>
    <t xml:space="preserve">Vacationland Road Restoration</t>
  </si>
  <si>
    <t xml:space="preserve">Not published in consolidated ledger</t>
  </si>
  <si>
    <t xml:space="preserve">Hawaiʻi's Volcano Circus</t>
  </si>
  <si>
    <t xml:space="preserve">Post-Kīlauea Eruption Restoration of SPACE</t>
  </si>
  <si>
    <t xml:space="preserve">Puna Rising ʻOhana</t>
  </si>
  <si>
    <t xml:space="preserve">Leilani Road Restoration</t>
  </si>
  <si>
    <t xml:space="preserve">Hoʻoulu Lāhui</t>
  </si>
  <si>
    <t xml:space="preserve">Nani Mau Noho Paʻa — subdivision/campus site acquisition</t>
  </si>
  <si>
    <t xml:space="preserve">Arts and Sciences Center</t>
  </si>
  <si>
    <t xml:space="preserve">ASC Campus Expansion — grading/site preparation</t>
  </si>
  <si>
    <t xml:space="preserve">Hawaiian Shores Water Resiliency Project</t>
  </si>
  <si>
    <t xml:space="preserve">Pāhoa Lava Zone Museum</t>
  </si>
  <si>
    <t xml:space="preserve">Railroad Avenue Restoration</t>
  </si>
  <si>
    <t xml:space="preserve">Kapoho Kai Water System Restoration</t>
  </si>
  <si>
    <t xml:space="preserve">SHAC Foundation</t>
  </si>
  <si>
    <t xml:space="preserve">Infrastructure for Floriculture Workforce Development</t>
  </si>
  <si>
    <t xml:space="preserve">Holo Lio Road Restoration, Part 2</t>
  </si>
  <si>
    <t xml:space="preserve">Mālama Road Restoration</t>
  </si>
  <si>
    <t xml:space="preserve">Economic</t>
  </si>
  <si>
    <t xml:space="preserve">ʻO Makuʻu Ke Kahua Community Center</t>
  </si>
  <si>
    <t xml:space="preserve">ʻO Makuʻu Māla &amp; Farm-to-Market Program</t>
  </si>
  <si>
    <t xml:space="preserve">Orchid Floriculture Workforce Development</t>
  </si>
  <si>
    <t xml:space="preserve">Neighborhood Place of Puna</t>
  </si>
  <si>
    <t xml:space="preserve">Puna ʻŌpio Hub</t>
  </si>
  <si>
    <t xml:space="preserve">Kupu</t>
  </si>
  <si>
    <t xml:space="preserve">Kupu ʻĀina Corps</t>
  </si>
  <si>
    <t xml:space="preserve">Pāhoa Shared Use Kitchen</t>
  </si>
  <si>
    <t xml:space="preserve">Hale Hālāwai O Puna, Phase 2</t>
  </si>
  <si>
    <t xml:space="preserve">ʻIolani Farm Restoration</t>
  </si>
  <si>
    <t xml:space="preserve">Resilience</t>
  </si>
  <si>
    <t xml:space="preserve">Hawaiʻi Environmental Restoration</t>
  </si>
  <si>
    <t xml:space="preserve">Puna Perfect Project</t>
  </si>
  <si>
    <t xml:space="preserve">The Food Basket</t>
  </si>
  <si>
    <t xml:space="preserve">Kōkua Harvest</t>
  </si>
  <si>
    <t xml:space="preserve">Hawaiʻi Volcano Education &amp; Resilience Institute</t>
  </si>
  <si>
    <t xml:space="preserve">Community Resilience / youth, AI, social media and volcano education</t>
  </si>
  <si>
    <t xml:space="preserve">Aloha ʻĪlio Rescue</t>
  </si>
  <si>
    <t xml:space="preserve">Puna Pet Support for Community Recovery</t>
  </si>
  <si>
    <t xml:space="preserve">Red Road Resilience Outreach</t>
  </si>
  <si>
    <t xml:space="preserve">Red Road All Communities Disaster Initiative</t>
  </si>
  <si>
    <t xml:space="preserve">Round 3 total</t>
  </si>
  <si>
    <t xml:space="preserve">Priority</t>
  </si>
  <si>
    <t xml:space="preserve">Records holder</t>
  </si>
  <si>
    <t xml:space="preserve">Record set to obtain</t>
  </si>
  <si>
    <t xml:space="preserve">Why it matters</t>
  </si>
  <si>
    <t xml:space="preserve">Key identifiers / scope</t>
  </si>
  <si>
    <t xml:space="preserve">Route</t>
  </si>
  <si>
    <t xml:space="preserve">Hawaiʻi County Finance / Controller</t>
  </si>
  <si>
    <t xml:space="preserve">General-ledger transactions, encumbrances, warrants/ACH and vendor payment detail for Act 9 recovery funds from 2019-present</t>
  </si>
  <si>
    <t xml:space="preserve">Converts the State's $20m subsidy and $40m loan from appropriations into an auditable cash ledger.</t>
  </si>
  <si>
    <t xml:space="preserve">Act 9 (2019); SUB301; all Puna/Kīlauea recovery fund/project codes; include reversals and transfers.</t>
  </si>
  <si>
    <t xml:space="preserve">UIPA records request</t>
  </si>
  <si>
    <t xml:space="preserve">State Department of Budget &amp; Finance</t>
  </si>
  <si>
    <t xml:space="preserve">Every monthly expenditure report submitted by Hawaiʻi County under Act 9 §3, plus loan draw/repayment/waiver records</t>
  </si>
  <si>
    <t xml:space="preserve">The Legislature explicitly required monthly expenditure reporting; this should be the cleanest State-side audit trail.</t>
  </si>
  <si>
    <t xml:space="preserve">Act 9, HB 1180, approved Apr. 16, 2019.</t>
  </si>
  <si>
    <t xml:space="preserve">UIPA request to B&amp;F citing Act 9 §3</t>
  </si>
  <si>
    <t xml:space="preserve">Hawaiʻi County DPW / Finance</t>
  </si>
  <si>
    <t xml:space="preserve">All pay estimates, invoices, change orders, retainage and payments for E-4523 and E-4523A</t>
  </si>
  <si>
    <t xml:space="preserve">These are the two largest active construction contracts and currently lack public paid-to-date figures.</t>
  </si>
  <si>
    <t xml:space="preserve">E-4523 Isemoto $17,796,690; E-4523A Nan $32,080,630.50; FEMA #46851 PW00055/53.</t>
  </si>
  <si>
    <t xml:space="preserve">All invoices, amendments and payments for construction-management contract C.011809</t>
  </si>
  <si>
    <t xml:space="preserve">Adds soft costs to the road recovery bill and tests whether the $4.4m ceiling has changed.</t>
  </si>
  <si>
    <t xml:space="preserve">Weley R. Segawa &amp; Associates; $4.4m award; FEMA #46851 PW00055.</t>
  </si>
  <si>
    <t xml:space="preserve">FEMA / HI-EMA / County</t>
  </si>
  <si>
    <t xml:space="preserve">Obligation history, reimbursement draws, deobligations and closeout status for FEMA #46851 PW00055/53 and related water/parks PWs</t>
  </si>
  <si>
    <t xml:space="preserve">County infrastructure pages publish federal shares but not cash reimbursements actually received.</t>
  </si>
  <si>
    <t xml:space="preserve">DR-4366-HI; Project #46851; PW00055/53; roads, water and parks.</t>
  </si>
  <si>
    <t xml:space="preserve">County Department of Water Supply</t>
  </si>
  <si>
    <t xml:space="preserve">Contracts, invoices and reimbursements for replacement/alternative Lower Puna water projects</t>
  </si>
  <si>
    <t xml:space="preserve">The Kapoho network is not being restored as originally configured, so redirected recovery money must be traced project by project.</t>
  </si>
  <si>
    <t xml:space="preserve">Pohoiki/Isaac Hale waterline; Highway 137 water work; Kapoho alternatives.</t>
  </si>
  <si>
    <t xml:space="preserve">County Parks &amp; Recreation / Finance</t>
  </si>
  <si>
    <t xml:space="preserve">Isaac Hale design contract, amendments/invoices, FEMA project worksheet, current construction estimate and procurement schedule</t>
  </si>
  <si>
    <t xml:space="preserve">Eight years after the eruption, the principal park reconstruction remains in design; actual design spending is not published.</t>
  </si>
  <si>
    <t xml:space="preserve">Isaac Kepoʻokalani Hale Beach Park; Limtiaco Consulting Group.</t>
  </si>
  <si>
    <t xml:space="preserve">DLNR / DOBOR</t>
  </si>
  <si>
    <t xml:space="preserve">Goodfellow final contract ledger, all amendments/change orders (including the $300k fourth line), invoices, retainage, FEMA project worksheet and reimbursement receipt for the $4m approved Feb. 2026, and the post-failure plan for Pohoiki ramp</t>
  </si>
  <si>
    <t xml:space="preserve">DLNR's Dec. 1, 2025 table allows an implied $7.142m used, but not a definitive cash-paid figure. The dredged channel refilled within days in Oct. 2025; ramp remains closed.</t>
  </si>
  <si>
    <t xml:space="preserve">Pohoiki Boat Ramp; Goodfellow Bros.; four LNR801 funding lines.</t>
  </si>
  <si>
    <t xml:space="preserve">Executed agreements, installment payment history, progress/final reports and closeouts for Kīlauea Recovery Grant Rounds 1–3</t>
  </si>
  <si>
    <t xml:space="preserve">Award totals are public; expenditure and project completion are not consolidated.</t>
  </si>
  <si>
    <t xml:space="preserve">Rounds 1 ($3.7m), 2 ($3.2934m), 3 ($5.977773m).</t>
  </si>
  <si>
    <t xml:space="preserve">Puna Strong public-fund contribution ledger and grant closeouts</t>
  </si>
  <si>
    <t xml:space="preserve">Separates the $1.2m State-derived County recovery share from private philanthropy and verifies what was actually spent.</t>
  </si>
  <si>
    <t xml:space="preserve">Puna Strong; County recovery share $1.2m; private share reported separately.</t>
  </si>
  <si>
    <t xml:space="preserve">Federal Audit Clearinghouse (County Single Audit)</t>
  </si>
  <si>
    <t xml:space="preserve">Schedule of Expenditures of Federal Awards, FY2019–FY2025: FEMA Public Assistance (ALN 97.036, passed through HI-EMA) and CDBG-DR</t>
  </si>
  <si>
    <t xml:space="preserve">Audited federal expenditures by program and year. The only public source that reports money actually spent, not awarded.</t>
  </si>
  <si>
    <t xml:space="preserve">County of Hawaiʻi single-audit reports; compare year totals to award totals.</t>
  </si>
  <si>
    <t xml:space="preserve">Public download — try first</t>
  </si>
  <si>
    <t xml:space="preserve">FEMA (OpenFEMA)</t>
  </si>
  <si>
    <t xml:space="preserve">Public Assistance Funded Projects Details for DR-4366-HI, filtered to Hawaiʻi County and DLNR</t>
  </si>
  <si>
    <t xml:space="preserve">Supplies the 'obligated' rung for every project worksheet, including roads, water, parks and Pohoiki.</t>
  </si>
  <si>
    <t xml:space="preserve">Dataset: PublicAssistanceFundedProjectsDetails; disaster 4366.</t>
  </si>
  <si>
    <t xml:space="preserve">HUD (DRGR)</t>
  </si>
  <si>
    <t xml:space="preserve">Quarterly Performance Reports for the County's CDBG-DR grant</t>
  </si>
  <si>
    <t xml:space="preserve">Tests the County's $87.93m buyout expenditure against federal drawdown records, by activity.</t>
  </si>
  <si>
    <t xml:space="preserve">County of Hawaiʻi CDBG-DR grant; buyout activity; latest QPR.</t>
  </si>
  <si>
    <t xml:space="preserve">Hawaiʻi Legislature / DLNR</t>
  </si>
  <si>
    <t xml:space="preserve">Status of the $1m request for jetty plans and design (2026 session) and any capital request for permanent Pohoiki access</t>
  </si>
  <si>
    <t xml:space="preserve">Determines whether the post-failure plan has money behind it or remains a proposal.</t>
  </si>
  <si>
    <t xml:space="preserve">Rep. Ilagan request reported Feb. 2026; FY2027 budget worksheets.</t>
  </si>
  <si>
    <t xml:space="preserve">Public — capitol.hawaii.gov</t>
  </si>
  <si>
    <t xml:space="preserve">PUNA 2018 ERUPTION RECOVERY — AUDIT LEDGER</t>
  </si>
  <si>
    <t xml:space="preserve">Key measure</t>
  </si>
  <si>
    <t xml:space="preserve">Amount / status</t>
  </si>
  <si>
    <t xml:space="preserve">What the ledger proves so far</t>
  </si>
  <si>
    <t xml:space="preserve">HUD buyout — explicit expenditure (7/29/26)</t>
  </si>
  <si>
    <t xml:space="preserve">1. Puna recovery money cannot be represented by one grand total without double-counting.
2. The clearest current cash figure is the HUD buyout program: $87.93 million explicitly expended on 693 closings.
3. The two principal road contracts total $49.877 million before change orders, plus a $4.4 million construction-management award. Public paid-to-date figures were not located, and Highway 137A has passed its Q3 2026 target without a reopening notice.
4. Pohoiki is the clearest case of money reaching 'spent' while 'built' remains zero: about $7.14 million in implied contract use bought a channel that refilled within a week. The contract was State-funded; FEMA approved $4 million in reimbursement in Feb. 2026.
5. The largest accountability gap is the absence of a public transaction ledger tying Act 9 money, County vendor payments and FEMA reimbursements to physical completion.</t>
  </si>
  <si>
    <t xml:space="preserve">Active road construction base contracts</t>
  </si>
  <si>
    <t xml:space="preserve">Road construction-management award</t>
  </si>
  <si>
    <t xml:space="preserve">Kīlauea Recovery Grants awarded, Rounds 1–3</t>
  </si>
  <si>
    <t xml:space="preserve">DLNR Pohoiki Goodfellow — implied use (12/1/25)</t>
  </si>
  <si>
    <t xml:space="preserve">DLNR Pohoiki Limtiaco — implied use (12/1/25)</t>
  </si>
  <si>
    <t xml:space="preserve">Pohoiki — FEMA approved, Feb. 2026 (not yet received)</t>
  </si>
  <si>
    <t xml:space="preserve">Pohoiki Boat Ramp — physical result</t>
  </si>
  <si>
    <t xml:space="preserve">Refilled Oct. 2025; closed</t>
  </si>
  <si>
    <t xml:space="preserve">Highway 137A — Q3 2026 completion target</t>
  </si>
  <si>
    <t xml:space="preserve">Passed; no reopening notice</t>
  </si>
  <si>
    <t xml:space="preserve">Act 9 monthly expenditure reports publicly located</t>
  </si>
  <si>
    <t xml:space="preserve">NO — critical records gap</t>
  </si>
  <si>
    <t xml:space="preserve">IMPORTANT: “Unknown” is not $0. Award, obligation, payment, reimbursement and construction completion are separate stages.</t>
  </si>
  <si>
    <t xml:space="preserve">PUNA RECOVERY LEDGER — ACCOUNTING DEFINITIONS</t>
  </si>
  <si>
    <t xml:space="preserve">Term</t>
  </si>
  <si>
    <t xml:space="preserve">Meaning used in this workbook</t>
  </si>
  <si>
    <t xml:space="preserve">Appropriated / Authorized</t>
  </si>
  <si>
    <t xml:space="preserve">Legislature or agency made money legally available. This is not an expenditure.</t>
  </si>
  <si>
    <t xml:space="preserve">Awarded</t>
  </si>
  <si>
    <t xml:space="preserve">A grant or contract was approved for a recipient/vendor. It may not yet have been paid.</t>
  </si>
  <si>
    <t xml:space="preserve">Obligated / Encumbered</t>
  </si>
  <si>
    <t xml:space="preserve">Money is reserved against a contract or grant agreement. It is not necessarily cash out the door.</t>
  </si>
  <si>
    <t xml:space="preserve">A source explicitly reports an expenditure/payment amount.</t>
  </si>
  <si>
    <t xml:space="preserve">Calculated as reported contract max value minus reported outstanding balance. It is not treated as definitive cash paid.</t>
  </si>
  <si>
    <t xml:space="preserve">Reimbursed</t>
  </si>
  <si>
    <t xml:space="preserve">A federal/state agency repaid eligible costs already incurred. Reimbursement should be tracked separately from vendor payments.</t>
  </si>
  <si>
    <t xml:space="preserve">Physical completion</t>
  </si>
  <si>
    <t xml:space="preserve">What is actually built/open/usable. Financial completion and physical completion are not the same thing.</t>
  </si>
  <si>
    <t xml:space="preserve">Evidence rule</t>
  </si>
  <si>
    <t xml:space="preserve">Blank means unknown—not zero. The workbook does not invent a paid-to-date figure when the public record publishes only an award or ceiling.</t>
  </si>
  <si>
    <t xml:space="preserve">October 13, 2026, except where a source has an earlier explicit reporting date.</t>
  </si>
  <si>
    <t xml:space="preserve">Means of financing (MOF)</t>
  </si>
  <si>
    <t xml:space="preserve">Hawaiʻi budget code for the fund paying a line: A = general funds; B = special funds; C = general obligation bond fund; N = federal funds (Legislative Reference Bureau).</t>
  </si>
  <si>
    <t xml:space="preserve">FEMA or HUD has approved and committed its share for a project. Reported in the Executive Ledger's new column I. It is not a reimbursement and not cash received.</t>
  </si>
  <si>
    <t xml:space="preserve">Sheet</t>
  </si>
  <si>
    <t xml:space="preserve">Location</t>
  </si>
  <si>
    <t xml:space="preserve">Before</t>
  </si>
  <si>
    <t xml:space="preserve">After</t>
  </si>
  <si>
    <t xml:space="preserve">Reason / source</t>
  </si>
  <si>
    <t xml:space="preserve">Column I (new)</t>
  </si>
  <si>
    <t xml:space="preserve">—</t>
  </si>
  <si>
    <t xml:space="preserve">Adds the missing 'obligated' rung so the columns follow the ladder: envelope → award → obligated → spent → reimbursed → built. Blank = unknown.</t>
  </si>
  <si>
    <t xml:space="preserve">R01 status / target</t>
  </si>
  <si>
    <t xml:space="preserve">Construction in progress; grading and waterline work reported | Q3 2026</t>
  </si>
  <si>
    <t xml:space="preserve">April 2026 progress; Q3 2026 target passed with no reopening notice; original March 2026 target recorded</t>
  </si>
  <si>
    <t xml:space="preserve">https://www.hawaiitribune-herald.com/2026/04/19/hawaii-news/were-ready-to-go-after-8-long-years-lower-puna-residents-are-eager-to-drive-home/; https://thegardenisland.com/2024/11/21/hawaii-news/repair-work-for-lava-covered-big-isle-highway-on-schedule; https://recovery.hawaiicounty.gov/infrastructure/roads</t>
  </si>
  <si>
    <t xml:space="preserve">R02 status</t>
  </si>
  <si>
    <t xml:space="preserve">Construction began/staging Aug. 2025; 4.5 miles roadway plus waterline to Isaac Hale</t>
  </si>
  <si>
    <t xml:space="preserve">April 2026 progress added</t>
  </si>
  <si>
    <t xml:space="preserve">D01 physical status</t>
  </si>
  <si>
    <t xml:space="preserve">Excavation/dredging contract substantially drawn by Dec. 1, 2025; launch ramp remains closed until further notice</t>
  </si>
  <si>
    <t xml:space="preserve">Dredge failure documented (opened Oct. 10, refilled Oct. 16–19, 2025; ~46,000 cu. yd.)</t>
  </si>
  <si>
    <t xml:space="preserve">https://dlnr.hawaii.gov/blog/2025/10/23/nr25-124/; https://bigislandnow.com/2025/10/29/long-term-solutions-being-explored-after-dredging-of-pohoiki-boat-ramp-failed/</t>
  </si>
  <si>
    <t xml:space="preserve">D01 obligated (I11)</t>
  </si>
  <si>
    <t xml:space="preserve">blank</t>
  </si>
  <si>
    <t xml:space="preserve">$4,000,000 (FEMA approval, Feb. 2026)</t>
  </si>
  <si>
    <t xml:space="preserve">D01/D02 amounts</t>
  </si>
  <si>
    <t xml:space="preserve">hardcoded</t>
  </si>
  <si>
    <t xml:space="preserve">formulas linked to DLNR Pohoiki subtotals</t>
  </si>
  <si>
    <t xml:space="preserve">Keeps ledger and source sheet in sync</t>
  </si>
  <si>
    <t xml:space="preserve">G03 award (H16)</t>
  </si>
  <si>
    <t xml:space="preserve">hardcoded 5,977,773</t>
  </si>
  <si>
    <t xml:space="preserve">Formula linked to Round 3 Grants sheet, cell E27</t>
  </si>
  <si>
    <t xml:space="preserve">Single source of truth for Round 3 total</t>
  </si>
  <si>
    <t xml:space="preserve">I2 completion target</t>
  </si>
  <si>
    <t xml:space="preserve">Q3 2026</t>
  </si>
  <si>
    <t xml:space="preserve">https://thegardenisland.com/2024/11/21/hawaii-news/repair-work-for-lava-covered-big-isle-highway-on-schedule; https://recovery.hawaiicounty.gov/infrastructure/roads</t>
  </si>
  <si>
    <t xml:space="preserve">Rows 5–6 (new)</t>
  </si>
  <si>
    <t xml:space="preserve">Uncontracted Stage 2 and 3 road segments</t>
  </si>
  <si>
    <t xml:space="preserve">D8:D9 (new)</t>
  </si>
  <si>
    <t xml:space="preserve">Formula totals $49,877,320.50 and $54,277,320.50</t>
  </si>
  <si>
    <t xml:space="preserve">Arithmetic in-sheet rather than in prose</t>
  </si>
  <si>
    <t xml:space="preserve">E2:E9, C12:E13</t>
  </si>
  <si>
    <t xml:space="preserve">formulas (max − outstanding; SUMIF subtotals)</t>
  </si>
  <si>
    <t xml:space="preserve">Arithmetic recalculates from inputs</t>
  </si>
  <si>
    <t xml:space="preserve">I5</t>
  </si>
  <si>
    <t xml:space="preserve">Potential amendment/additional line; table max totals $9.58m rather than initial $9.28m award.</t>
  </si>
  <si>
    <t xml:space="preserve">$300k special-fund line, undrawn at 12/1/25, accounts for the gap</t>
  </si>
  <si>
    <t xml:space="preserve">MOF reconciliation below</t>
  </si>
  <si>
    <t xml:space="preserve">A15:H23 (new)</t>
  </si>
  <si>
    <t xml:space="preserve">Funding reconciliation: $6.645m + $2.635m = $9.28m; + $0.3m = $9.58m; no federal line; FEMA $4m approved</t>
  </si>
  <si>
    <t xml:space="preserve">https://lrb.hawaii.gov/par/?p=1338; https://dlnr.hawaii.gov/blog/2025/10/23/nr25-124/; https://bigislandnow.com/2026/02/20/fema-approves-4m-for-permanent-repairs-to-pohoiki-boat-ramp-but-more-funding-needed/</t>
  </si>
  <si>
    <t xml:space="preserve">Column F + rows 12–15 (new)</t>
  </si>
  <si>
    <t xml:space="preserve">Route column; four public sources to check before records requests (Single Audit, OpenFEMA, HUD DRGR, Legislature)</t>
  </si>
  <si>
    <t xml:space="preserve">Faster routes to the obligated and spent rungs</t>
  </si>
  <si>
    <t xml:space="preserve">B4:B13, D4</t>
  </si>
  <si>
    <t xml:space="preserve">hardcoded values; 5 metrics</t>
  </si>
  <si>
    <t xml:space="preserve">10 metrics, money values linked by formula; findings text updated for Pohoiki failure and Hwy 137A</t>
  </si>
  <si>
    <t xml:space="preserve">Prevents dashboard drifting from source sheets</t>
  </si>
  <si>
    <t xml:space="preserve">B11</t>
  </si>
  <si>
    <t xml:space="preserve">August 24, 2026, except where a source has an earlier explicit reporting date.</t>
  </si>
  <si>
    <t xml:space="preserve">Ledger refreshed</t>
  </si>
  <si>
    <t xml:space="preserve">Rows 12–13 (new)</t>
  </si>
  <si>
    <t xml:space="preserve">MOF codes; obligated (federal share)</t>
  </si>
</sst>
</file>

<file path=xl/styles.xml><?xml version="1.0" encoding="utf-8"?>
<styleSheet xmlns="http://schemas.openxmlformats.org/spreadsheetml/2006/main">
  <numFmts count="5">
    <numFmt numFmtId="164" formatCode="General"/>
    <numFmt numFmtId="165" formatCode="@"/>
    <numFmt numFmtId="166" formatCode="\$#,##0.00"/>
    <numFmt numFmtId="167" formatCode="0%"/>
    <numFmt numFmtId="168" formatCode="#,##0"/>
  </numFmts>
  <fonts count="12">
    <font>
      <sz val="11"/>
      <name val="Calibri"/>
      <family val="0"/>
      <charset val="1"/>
    </font>
    <font>
      <sz val="10"/>
      <name val="Arial"/>
      <family val="0"/>
    </font>
    <font>
      <sz val="10"/>
      <name val="Arial"/>
      <family val="0"/>
    </font>
    <font>
      <sz val="10"/>
      <name val="Arial"/>
      <family val="0"/>
    </font>
    <font>
      <sz val="11"/>
      <color rgb="FF000000"/>
      <name val="Calibri"/>
      <family val="0"/>
      <charset val="1"/>
    </font>
    <font>
      <sz val="12"/>
      <color rgb="FF000000"/>
      <name val="Calibri"/>
      <family val="0"/>
      <charset val="1"/>
    </font>
    <font>
      <sz val="14"/>
      <color rgb="FF000000"/>
      <name val="Calibri"/>
      <family val="0"/>
      <charset val="1"/>
    </font>
    <font>
      <u val="single"/>
      <sz val="12"/>
      <color rgb="FF0000FF"/>
      <name val="Calibri"/>
      <family val="0"/>
      <charset val="1"/>
    </font>
    <font>
      <b val="true"/>
      <sz val="11"/>
      <color rgb="FFFFFFFF"/>
      <name val="Calibri"/>
      <family val="0"/>
      <charset val="1"/>
    </font>
    <font>
      <b val="true"/>
      <sz val="11"/>
      <color rgb="FF000000"/>
      <name val="Calibri"/>
      <family val="0"/>
      <charset val="1"/>
    </font>
    <font>
      <b val="true"/>
      <sz val="16"/>
      <color rgb="FFFFFFFF"/>
      <name val="Calibri"/>
      <family val="0"/>
      <charset val="1"/>
    </font>
    <font>
      <b val="true"/>
      <sz val="14"/>
      <color rgb="FFFFFFFF"/>
      <name val="Calibri"/>
      <family val="0"/>
      <charset val="1"/>
    </font>
  </fonts>
  <fills count="10">
    <fill>
      <patternFill patternType="none"/>
    </fill>
    <fill>
      <patternFill patternType="gray125"/>
    </fill>
    <fill>
      <patternFill patternType="solid">
        <fgColor rgb="FF5E88B1"/>
        <bgColor rgb="FF729FB3"/>
      </patternFill>
    </fill>
    <fill>
      <patternFill patternType="solid">
        <fgColor rgb="FFEEF3F4"/>
        <bgColor rgb="FFE2F0D9"/>
      </patternFill>
    </fill>
    <fill>
      <patternFill patternType="solid">
        <fgColor rgb="FF1F4E78"/>
        <bgColor rgb="FF003366"/>
      </patternFill>
    </fill>
    <fill>
      <patternFill patternType="solid">
        <fgColor rgb="FFD0DFE5"/>
        <bgColor rgb="FFD9EAF7"/>
      </patternFill>
    </fill>
    <fill>
      <patternFill patternType="solid">
        <fgColor rgb="FFFFFFFF"/>
        <bgColor rgb="FFEEF3F4"/>
      </patternFill>
    </fill>
    <fill>
      <patternFill patternType="solid">
        <fgColor rgb="FFE2F0D9"/>
        <bgColor rgb="FFEEF3F4"/>
      </patternFill>
    </fill>
    <fill>
      <patternFill patternType="solid">
        <fgColor rgb="FFD9EAF7"/>
        <bgColor rgb="FFD0DFE5"/>
      </patternFill>
    </fill>
    <fill>
      <patternFill patternType="solid">
        <fgColor rgb="FFFFF2CC"/>
        <bgColor rgb="FFEEF3F4"/>
      </patternFill>
    </fill>
  </fills>
  <borders count="21">
    <border diagonalUp="false" diagonalDown="false">
      <left/>
      <right/>
      <top/>
      <bottom/>
      <diagonal/>
    </border>
    <border diagonalUp="false" diagonalDown="false">
      <left style="thin">
        <color rgb="FF729FB3"/>
      </left>
      <right/>
      <top style="thin">
        <color rgb="FF729FB3"/>
      </top>
      <bottom style="thin">
        <color rgb="FF729FB3"/>
      </bottom>
      <diagonal/>
    </border>
    <border diagonalUp="false" diagonalDown="false">
      <left/>
      <right/>
      <top style="thin">
        <color rgb="FF729FB3"/>
      </top>
      <bottom style="thin">
        <color rgb="FF729FB3"/>
      </bottom>
      <diagonal/>
    </border>
    <border diagonalUp="false" diagonalDown="false">
      <left/>
      <right style="thin">
        <color rgb="FF729FB3"/>
      </right>
      <top style="thin">
        <color rgb="FF729FB3"/>
      </top>
      <bottom style="thin">
        <color rgb="FF729FB3"/>
      </bottom>
      <diagonal/>
    </border>
    <border diagonalUp="false" diagonalDown="false">
      <left style="thin">
        <color rgb="FF729FB3"/>
      </left>
      <right style="thin">
        <color rgb="FFAAAAAA"/>
      </right>
      <top style="thin">
        <color rgb="FFAAAAAA"/>
      </top>
      <bottom style="thin">
        <color rgb="FFAAAAAA"/>
      </bottom>
      <diagonal/>
    </border>
    <border diagonalUp="false" diagonalDown="false">
      <left style="thin">
        <color rgb="FF729FB3"/>
      </left>
      <right style="thin">
        <color rgb="FFAAAAAA"/>
      </right>
      <top style="thin">
        <color rgb="FF729FB3"/>
      </top>
      <bottom style="thin">
        <color rgb="FF729FB3"/>
      </bottom>
      <diagonal/>
    </border>
    <border diagonalUp="false" diagonalDown="false">
      <left style="thin">
        <color rgb="FFAAAAAA"/>
      </left>
      <right style="thin">
        <color rgb="FFAAAAAA"/>
      </right>
      <top style="thin">
        <color rgb="FF729FB3"/>
      </top>
      <bottom style="thin">
        <color rgb="FF729FB3"/>
      </bottom>
      <diagonal/>
    </border>
    <border diagonalUp="false" diagonalDown="false">
      <left style="thin">
        <color rgb="FFAAAAAA"/>
      </left>
      <right style="thin">
        <color rgb="FF729FB3"/>
      </right>
      <top style="thin">
        <color rgb="FF729FB3"/>
      </top>
      <bottom style="thin">
        <color rgb="FF729FB3"/>
      </bottom>
      <diagonal/>
    </border>
    <border diagonalUp="false" diagonalDown="false">
      <left style="thin">
        <color rgb="FFAAAAAA"/>
      </left>
      <right style="thin">
        <color rgb="FFAAAAAA"/>
      </right>
      <top style="thin">
        <color rgb="FF729FB3"/>
      </top>
      <bottom style="thin">
        <color rgb="FFAAAAAA"/>
      </bottom>
      <diagonal/>
    </border>
    <border diagonalUp="false" diagonalDown="false">
      <left style="thin">
        <color rgb="FFAAAAAA"/>
      </left>
      <right style="thin">
        <color rgb="FFAAAAAA"/>
      </right>
      <top style="thin">
        <color rgb="FFAAAAAA"/>
      </top>
      <bottom style="thin">
        <color rgb="FFAAAAAA"/>
      </bottom>
      <diagonal/>
    </border>
    <border diagonalUp="false" diagonalDown="false">
      <left/>
      <right/>
      <top/>
      <bottom style="thin">
        <color rgb="FFAAAAAA"/>
      </bottom>
      <diagonal/>
    </border>
    <border diagonalUp="false" diagonalDown="false">
      <left style="thin">
        <color rgb="FFAAAAAA"/>
      </left>
      <right style="thin">
        <color rgb="FFAAAAAA"/>
      </right>
      <top style="thin">
        <color rgb="FF729FB3"/>
      </top>
      <bottom/>
      <diagonal/>
    </border>
    <border diagonalUp="false" diagonalDown="false">
      <left style="thin">
        <color rgb="FFAAAAAA"/>
      </left>
      <right/>
      <top style="thin">
        <color rgb="FFAAAAAA"/>
      </top>
      <bottom style="thin">
        <color rgb="FFAAAAAA"/>
      </bottom>
      <diagonal/>
    </border>
    <border diagonalUp="false" diagonalDown="false">
      <left/>
      <right style="thin">
        <color rgb="FFAAAAAA"/>
      </right>
      <top style="thin">
        <color rgb="FFAAAAAA"/>
      </top>
      <bottom style="thin">
        <color rgb="FFAAAAAA"/>
      </bottom>
      <diagonal/>
    </border>
    <border diagonalUp="false" diagonalDown="false">
      <left style="thin">
        <color rgb="FFAAAAAA"/>
      </left>
      <right style="thin">
        <color rgb="FFAAAAAA"/>
      </right>
      <top/>
      <bottom style="thin">
        <color rgb="FFAAAAAA"/>
      </bottom>
      <diagonal/>
    </border>
    <border diagonalUp="false" diagonalDown="false">
      <left style="thin">
        <color rgb="FFAAAAAA"/>
      </left>
      <right style="thin">
        <color rgb="FFAAAAAA"/>
      </right>
      <top style="thin">
        <color rgb="FFAAAAAA"/>
      </top>
      <bottom/>
      <diagonal/>
    </border>
    <border diagonalUp="false" diagonalDown="false">
      <left style="thin">
        <color rgb="FFAAAAAA"/>
      </left>
      <right/>
      <top/>
      <bottom/>
      <diagonal/>
    </border>
    <border diagonalUp="false" diagonalDown="false">
      <left/>
      <right/>
      <top style="thin">
        <color rgb="FFAAAAAA"/>
      </top>
      <bottom style="thin">
        <color rgb="FFAAAAAA"/>
      </bottom>
      <diagonal/>
    </border>
    <border diagonalUp="false" diagonalDown="false">
      <left/>
      <right style="thin">
        <color rgb="FFAAAAAA"/>
      </right>
      <top/>
      <bottom/>
      <diagonal/>
    </border>
    <border diagonalUp="false" diagonalDown="false">
      <left style="thin">
        <color rgb="FFAAAAAA"/>
      </left>
      <right/>
      <top style="thin">
        <color rgb="FFAAAAAA"/>
      </top>
      <bottom/>
      <diagonal/>
    </border>
    <border diagonalUp="false" diagonalDown="false">
      <left/>
      <right/>
      <top style="thin">
        <color rgb="FFAAAAAA"/>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left" vertical="bottom" textRotation="0" wrapText="true" indent="0" shrinkToFit="false"/>
      <protection locked="true" hidden="false"/>
    </xf>
    <xf numFmtId="164" fontId="6" fillId="0" borderId="0" xfId="0" applyFont="true" applyBorder="true" applyAlignment="true" applyProtection="false">
      <alignment horizontal="left" vertical="bottom" textRotation="0" wrapText="false" indent="0" shrinkToFit="false"/>
      <protection locked="true" hidden="false"/>
    </xf>
    <xf numFmtId="164" fontId="5" fillId="2" borderId="0" xfId="0" applyFont="true" applyBorder="true" applyAlignment="true" applyProtection="false">
      <alignment horizontal="left" vertical="bottom" textRotation="0" wrapText="false" indent="0" shrinkToFit="false"/>
      <protection locked="true" hidden="false"/>
    </xf>
    <xf numFmtId="164" fontId="5" fillId="3" borderId="0" xfId="0" applyFont="true" applyBorder="true" applyAlignment="true" applyProtection="false">
      <alignment horizontal="left" vertical="bottom" textRotation="0" wrapText="false" indent="0" shrinkToFit="false"/>
      <protection locked="true" hidden="false"/>
    </xf>
    <xf numFmtId="164" fontId="7" fillId="3" borderId="0" xfId="0" applyFont="true" applyBorder="true" applyAlignment="true" applyProtection="false">
      <alignment horizontal="left" vertical="bottom" textRotation="0" wrapText="false" indent="0" shrinkToFit="false"/>
      <protection locked="true" hidden="false"/>
    </xf>
    <xf numFmtId="165" fontId="8" fillId="4" borderId="1" xfId="0" applyFont="true" applyBorder="true" applyAlignment="true" applyProtection="false">
      <alignment horizontal="center" vertical="center" textRotation="0" wrapText="true" indent="0" shrinkToFit="false"/>
      <protection locked="true" hidden="false"/>
    </xf>
    <xf numFmtId="165" fontId="8" fillId="4" borderId="2" xfId="0" applyFont="true" applyBorder="true" applyAlignment="true" applyProtection="false">
      <alignment horizontal="center" vertical="center" textRotation="0" wrapText="true" indent="0" shrinkToFit="false"/>
      <protection locked="true" hidden="false"/>
    </xf>
    <xf numFmtId="165" fontId="8" fillId="4" borderId="3" xfId="0" applyFont="true" applyBorder="true" applyAlignment="true" applyProtection="false">
      <alignment horizontal="center" vertical="center" textRotation="0" wrapText="true" indent="0" shrinkToFit="false"/>
      <protection locked="true" hidden="false"/>
    </xf>
    <xf numFmtId="164" fontId="4" fillId="0" borderId="4" xfId="0" applyFont="true" applyBorder="true" applyAlignment="true" applyProtection="false">
      <alignment horizontal="general" vertical="bottom" textRotation="0" wrapText="false" indent="0" shrinkToFit="false"/>
      <protection locked="true" hidden="false"/>
    </xf>
    <xf numFmtId="165" fontId="4" fillId="5" borderId="1" xfId="0" applyFont="true" applyBorder="true" applyAlignment="true" applyProtection="false">
      <alignment horizontal="general" vertical="top" textRotation="0" wrapText="true" indent="0" shrinkToFit="false"/>
      <protection locked="true" hidden="false"/>
    </xf>
    <xf numFmtId="165" fontId="4" fillId="5" borderId="2" xfId="0" applyFont="true" applyBorder="true" applyAlignment="true" applyProtection="false">
      <alignment horizontal="general" vertical="top" textRotation="0" wrapText="true" indent="0" shrinkToFit="false"/>
      <protection locked="true" hidden="false"/>
    </xf>
    <xf numFmtId="166" fontId="4" fillId="5" borderId="2" xfId="0" applyFont="true" applyBorder="true" applyAlignment="true" applyProtection="false">
      <alignment horizontal="general" vertical="top" textRotation="0" wrapText="true" indent="0" shrinkToFit="false"/>
      <protection locked="true" hidden="false"/>
    </xf>
    <xf numFmtId="167" fontId="4" fillId="5" borderId="2" xfId="0" applyFont="true" applyBorder="true" applyAlignment="true" applyProtection="false">
      <alignment horizontal="general" vertical="top" textRotation="0" wrapText="true" indent="0" shrinkToFit="false"/>
      <protection locked="true" hidden="false"/>
    </xf>
    <xf numFmtId="164" fontId="4" fillId="5" borderId="2" xfId="0" applyFont="true" applyBorder="true" applyAlignment="true" applyProtection="false">
      <alignment horizontal="general" vertical="top" textRotation="0" wrapText="true" indent="0" shrinkToFit="false"/>
      <protection locked="true" hidden="false"/>
    </xf>
    <xf numFmtId="165" fontId="4" fillId="5" borderId="3" xfId="0" applyFont="true" applyBorder="true" applyAlignment="true" applyProtection="false">
      <alignment horizontal="general" vertical="top" textRotation="0" wrapText="true" indent="0" shrinkToFit="false"/>
      <protection locked="true" hidden="false"/>
    </xf>
    <xf numFmtId="165" fontId="4" fillId="6" borderId="5" xfId="0" applyFont="true" applyBorder="true" applyAlignment="true" applyProtection="false">
      <alignment horizontal="general" vertical="top" textRotation="0" wrapText="true" indent="0" shrinkToFit="false"/>
      <protection locked="true" hidden="false"/>
    </xf>
    <xf numFmtId="165" fontId="4" fillId="6" borderId="6" xfId="0" applyFont="true" applyBorder="true" applyAlignment="true" applyProtection="false">
      <alignment horizontal="general" vertical="top" textRotation="0" wrapText="true" indent="0" shrinkToFit="false"/>
      <protection locked="true" hidden="false"/>
    </xf>
    <xf numFmtId="166" fontId="4" fillId="6" borderId="6" xfId="0" applyFont="true" applyBorder="true" applyAlignment="true" applyProtection="false">
      <alignment horizontal="general" vertical="top" textRotation="0" wrapText="true" indent="0" shrinkToFit="false"/>
      <protection locked="true" hidden="false"/>
    </xf>
    <xf numFmtId="167" fontId="4" fillId="6" borderId="6" xfId="0" applyFont="true" applyBorder="true" applyAlignment="true" applyProtection="false">
      <alignment horizontal="general" vertical="top" textRotation="0" wrapText="true" indent="0" shrinkToFit="false"/>
      <protection locked="true" hidden="false"/>
    </xf>
    <xf numFmtId="164" fontId="4" fillId="6" borderId="6" xfId="0" applyFont="true" applyBorder="true" applyAlignment="true" applyProtection="false">
      <alignment horizontal="general" vertical="top" textRotation="0" wrapText="true" indent="0" shrinkToFit="false"/>
      <protection locked="true" hidden="false"/>
    </xf>
    <xf numFmtId="165" fontId="4" fillId="6" borderId="7" xfId="0" applyFont="true" applyBorder="true" applyAlignment="true" applyProtection="false">
      <alignment horizontal="general" vertical="top" textRotation="0" wrapText="true" indent="0" shrinkToFit="false"/>
      <protection locked="true" hidden="false"/>
    </xf>
    <xf numFmtId="164" fontId="4" fillId="6" borderId="7" xfId="0" applyFont="true" applyBorder="true" applyAlignment="true" applyProtection="false">
      <alignment horizontal="general" vertical="top" textRotation="0" wrapText="true" indent="0" shrinkToFit="false"/>
      <protection locked="true" hidden="false"/>
    </xf>
    <xf numFmtId="164" fontId="4" fillId="5" borderId="3" xfId="0" applyFont="true" applyBorder="true" applyAlignment="true" applyProtection="false">
      <alignment horizontal="general" vertical="top" textRotation="0" wrapText="true" indent="0" shrinkToFit="false"/>
      <protection locked="true" hidden="false"/>
    </xf>
    <xf numFmtId="164" fontId="4" fillId="0" borderId="8" xfId="0" applyFont="true" applyBorder="true" applyAlignment="true" applyProtection="false">
      <alignment horizontal="general" vertical="bottom" textRotation="0" wrapText="false" indent="0" shrinkToFit="false"/>
      <protection locked="true" hidden="false"/>
    </xf>
    <xf numFmtId="166" fontId="4" fillId="0" borderId="8" xfId="0" applyFont="true" applyBorder="true" applyAlignment="true" applyProtection="false">
      <alignment horizontal="general" vertical="bottom" textRotation="0" wrapText="false" indent="0" shrinkToFit="false"/>
      <protection locked="true" hidden="false"/>
    </xf>
    <xf numFmtId="164" fontId="4" fillId="0" borderId="9" xfId="0" applyFont="true" applyBorder="true" applyAlignment="true" applyProtection="false">
      <alignment horizontal="general" vertical="bottom" textRotation="0" wrapText="false" indent="0" shrinkToFit="false"/>
      <protection locked="true" hidden="false"/>
    </xf>
    <xf numFmtId="164" fontId="0" fillId="0" borderId="0" xfId="0" applyFont="false" applyBorder="true" applyAlignment="true" applyProtection="false">
      <alignment horizontal="general" vertical="bottom" textRotation="0" wrapText="false" indent="0" shrinkToFit="false"/>
      <protection locked="true" hidden="false"/>
    </xf>
    <xf numFmtId="165" fontId="9" fillId="7" borderId="10" xfId="0" applyFont="true" applyBorder="true" applyAlignment="true" applyProtection="false">
      <alignment horizontal="general" vertical="bottom" textRotation="0" wrapText="false" indent="0" shrinkToFit="false"/>
      <protection locked="true" hidden="false"/>
    </xf>
    <xf numFmtId="166" fontId="9" fillId="7" borderId="10" xfId="0" applyFont="true" applyBorder="true" applyAlignment="true" applyProtection="false">
      <alignment horizontal="general" vertical="bottom" textRotation="0" wrapText="false" indent="0" shrinkToFit="false"/>
      <protection locked="true" hidden="false"/>
    </xf>
    <xf numFmtId="164" fontId="4" fillId="0" borderId="11" xfId="0" applyFont="true" applyBorder="true" applyAlignment="true" applyProtection="false">
      <alignment horizontal="general" vertical="bottom" textRotation="0" wrapText="false" indent="0" shrinkToFit="false"/>
      <protection locked="true" hidden="false"/>
    </xf>
    <xf numFmtId="164" fontId="4" fillId="0" borderId="12" xfId="0" applyFont="true" applyBorder="true" applyAlignment="true" applyProtection="false">
      <alignment horizontal="general" vertical="bottom" textRotation="0" wrapText="false" indent="0" shrinkToFit="false"/>
      <protection locked="true" hidden="false"/>
    </xf>
    <xf numFmtId="165" fontId="9" fillId="7" borderId="0" xfId="0" applyFont="true" applyBorder="true" applyAlignment="true" applyProtection="false">
      <alignment horizontal="general" vertical="bottom" textRotation="0" wrapText="false" indent="0" shrinkToFit="false"/>
      <protection locked="true" hidden="false"/>
    </xf>
    <xf numFmtId="164" fontId="4" fillId="0" borderId="13" xfId="0" applyFont="true" applyBorder="true" applyAlignment="true" applyProtection="false">
      <alignment horizontal="general" vertical="bottom" textRotation="0" wrapText="false" indent="0" shrinkToFit="false"/>
      <protection locked="true" hidden="false"/>
    </xf>
    <xf numFmtId="165" fontId="4" fillId="0" borderId="14" xfId="0" applyFont="true" applyBorder="true" applyAlignment="true" applyProtection="false">
      <alignment horizontal="general" vertical="bottom" textRotation="0" wrapText="false" indent="0" shrinkToFit="false"/>
      <protection locked="true" hidden="false"/>
    </xf>
    <xf numFmtId="166" fontId="4" fillId="0" borderId="14" xfId="0" applyFont="true" applyBorder="true" applyAlignment="true" applyProtection="false">
      <alignment horizontal="general" vertical="bottom" textRotation="0" wrapText="false" indent="0" shrinkToFit="false"/>
      <protection locked="true" hidden="false"/>
    </xf>
    <xf numFmtId="165" fontId="4" fillId="0" borderId="9" xfId="0" applyFont="true" applyBorder="true" applyAlignment="true" applyProtection="false">
      <alignment horizontal="general" vertical="bottom" textRotation="0" wrapText="false" indent="0" shrinkToFit="false"/>
      <protection locked="true" hidden="false"/>
    </xf>
    <xf numFmtId="166" fontId="4" fillId="0" borderId="9" xfId="0" applyFont="true" applyBorder="true" applyAlignment="true" applyProtection="false">
      <alignment horizontal="general" vertical="bottom" textRotation="0" wrapText="false" indent="0" shrinkToFit="false"/>
      <protection locked="true" hidden="false"/>
    </xf>
    <xf numFmtId="165" fontId="4" fillId="0" borderId="9" xfId="0" applyFont="true" applyBorder="true" applyAlignment="true" applyProtection="false">
      <alignment horizontal="general" vertical="top" textRotation="0" wrapText="true" indent="0" shrinkToFit="false"/>
      <protection locked="true" hidden="false"/>
    </xf>
    <xf numFmtId="166" fontId="4" fillId="0" borderId="14" xfId="0" applyFont="true" applyBorder="true" applyAlignment="true" applyProtection="false">
      <alignment horizontal="general" vertical="top" textRotation="0" wrapText="true" indent="0" shrinkToFit="false"/>
      <protection locked="true" hidden="false"/>
    </xf>
    <xf numFmtId="164" fontId="4" fillId="0" borderId="9" xfId="0" applyFont="true" applyBorder="true" applyAlignment="true" applyProtection="false">
      <alignment horizontal="general" vertical="top" textRotation="0" wrapText="true" indent="0" shrinkToFit="false"/>
      <protection locked="true" hidden="false"/>
    </xf>
    <xf numFmtId="168" fontId="4" fillId="0" borderId="14" xfId="0" applyFont="true" applyBorder="true" applyAlignment="true" applyProtection="false">
      <alignment horizontal="general" vertical="top" textRotation="0" wrapText="true" indent="0" shrinkToFit="false"/>
      <protection locked="true" hidden="false"/>
    </xf>
    <xf numFmtId="164" fontId="4" fillId="5" borderId="1" xfId="0" applyFont="true" applyBorder="true" applyAlignment="true" applyProtection="false">
      <alignment horizontal="general" vertical="top" textRotation="0" wrapText="true" indent="0" shrinkToFit="false"/>
      <protection locked="true" hidden="false"/>
    </xf>
    <xf numFmtId="164" fontId="4" fillId="6" borderId="5" xfId="0" applyFont="true" applyBorder="true" applyAlignment="true" applyProtection="false">
      <alignment horizontal="general" vertical="top" textRotation="0" wrapText="true" indent="0" shrinkToFit="false"/>
      <protection locked="true" hidden="false"/>
    </xf>
    <xf numFmtId="165" fontId="10" fillId="4" borderId="15" xfId="0" applyFont="true" applyBorder="true" applyAlignment="true" applyProtection="false">
      <alignment horizontal="center" vertical="center" textRotation="0" wrapText="false" indent="0" shrinkToFit="false"/>
      <protection locked="true" hidden="false"/>
    </xf>
    <xf numFmtId="164" fontId="4" fillId="0" borderId="15" xfId="0" applyFont="true" applyBorder="true" applyAlignment="true" applyProtection="false">
      <alignment horizontal="general" vertical="bottom" textRotation="0" wrapText="false" indent="0" shrinkToFit="false"/>
      <protection locked="true" hidden="false"/>
    </xf>
    <xf numFmtId="165" fontId="9" fillId="8" borderId="16" xfId="0" applyFont="true" applyBorder="true" applyAlignment="true" applyProtection="false">
      <alignment horizontal="general" vertical="bottom" textRotation="0" wrapText="true" indent="0" shrinkToFit="false"/>
      <protection locked="true" hidden="false"/>
    </xf>
    <xf numFmtId="165" fontId="9" fillId="8" borderId="0" xfId="0" applyFont="true" applyBorder="true" applyAlignment="true" applyProtection="false">
      <alignment horizontal="general" vertical="bottom" textRotation="0" wrapText="true" indent="0" shrinkToFit="false"/>
      <protection locked="true" hidden="false"/>
    </xf>
    <xf numFmtId="164" fontId="4" fillId="0" borderId="17" xfId="0" applyFont="true" applyBorder="true" applyAlignment="true" applyProtection="false">
      <alignment horizontal="general" vertical="bottom" textRotation="0" wrapText="false" indent="0" shrinkToFit="false"/>
      <protection locked="true" hidden="false"/>
    </xf>
    <xf numFmtId="165" fontId="9" fillId="8" borderId="18" xfId="0" applyFont="true" applyBorder="true" applyAlignment="true" applyProtection="false">
      <alignment horizontal="center" vertical="bottom" textRotation="0" wrapText="false" indent="0" shrinkToFit="false"/>
      <protection locked="true" hidden="false"/>
    </xf>
    <xf numFmtId="165" fontId="4" fillId="6" borderId="14" xfId="0" applyFont="true" applyBorder="true" applyAlignment="true" applyProtection="false">
      <alignment horizontal="general" vertical="bottom" textRotation="0" wrapText="true" indent="0" shrinkToFit="false"/>
      <protection locked="true" hidden="false"/>
    </xf>
    <xf numFmtId="166" fontId="4" fillId="6" borderId="14" xfId="0" applyFont="true" applyBorder="true" applyAlignment="true" applyProtection="false">
      <alignment horizontal="general" vertical="bottom" textRotation="0" wrapText="true" indent="0" shrinkToFit="false"/>
      <protection locked="true" hidden="false"/>
    </xf>
    <xf numFmtId="165" fontId="4" fillId="6" borderId="14" xfId="0" applyFont="true" applyBorder="true" applyAlignment="true" applyProtection="false">
      <alignment horizontal="general" vertical="top" textRotation="0" wrapText="true" indent="0" shrinkToFit="false"/>
      <protection locked="true" hidden="false"/>
    </xf>
    <xf numFmtId="165" fontId="4" fillId="6" borderId="9" xfId="0" applyFont="true" applyBorder="true" applyAlignment="true" applyProtection="false">
      <alignment horizontal="general" vertical="bottom" textRotation="0" wrapText="tru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5" fontId="9" fillId="9" borderId="14" xfId="0" applyFont="true" applyBorder="true" applyAlignment="true" applyProtection="false">
      <alignment horizontal="center" vertical="bottom" textRotation="0" wrapText="true" indent="0" shrinkToFit="false"/>
      <protection locked="true" hidden="false"/>
    </xf>
    <xf numFmtId="165" fontId="11" fillId="4" borderId="19" xfId="0" applyFont="true" applyBorder="true" applyAlignment="true" applyProtection="false">
      <alignment horizontal="general" vertical="bottom" textRotation="0" wrapText="true" indent="0" shrinkToFit="false"/>
      <protection locked="true" hidden="false"/>
    </xf>
    <xf numFmtId="164" fontId="11" fillId="4" borderId="20" xfId="0" applyFont="true" applyBorder="tru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5E88B1"/>
      <rgbColor rgb="FF729FB3"/>
      <rgbColor rgb="FF993366"/>
      <rgbColor rgb="FFFFF2CC"/>
      <rgbColor rgb="FFD9EAF7"/>
      <rgbColor rgb="FF660066"/>
      <rgbColor rgb="FFFF8080"/>
      <rgbColor rgb="FF0066CC"/>
      <rgbColor rgb="FFD0DFE5"/>
      <rgbColor rgb="FF000080"/>
      <rgbColor rgb="FFFF00FF"/>
      <rgbColor rgb="FFFFFF00"/>
      <rgbColor rgb="FF00FFFF"/>
      <rgbColor rgb="FF800080"/>
      <rgbColor rgb="FF800000"/>
      <rgbColor rgb="FF008080"/>
      <rgbColor rgb="FF0000FF"/>
      <rgbColor rgb="FF00CCFF"/>
      <rgbColor rgb="FFEEF3F4"/>
      <rgbColor rgb="FFE2F0D9"/>
      <rgbColor rgb="FFFFFF99"/>
      <rgbColor rgb="FF99CCFF"/>
      <rgbColor rgb="FFFF99CC"/>
      <rgbColor rgb="FFCC99FF"/>
      <rgbColor rgb="FFFFCC99"/>
      <rgbColor rgb="FF3366FF"/>
      <rgbColor rgb="FF33CCCC"/>
      <rgbColor rgb="FF99CC00"/>
      <rgbColor rgb="FFFFCC00"/>
      <rgbColor rgb="FFFF9900"/>
      <rgbColor rgb="FFFF6600"/>
      <rgbColor rgb="FF666699"/>
      <rgbColor rgb="FFAAAAAA"/>
      <rgbColor rgb="FF003366"/>
      <rgbColor rgb="FF339966"/>
      <rgbColor rgb="FF003300"/>
      <rgbColor rgb="FF333300"/>
      <rgbColor rgb="FF9933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a7a7a7"/>
      </a:dk2>
      <a:lt2>
        <a:srgbClr val="535353"/>
      </a:lt2>
      <a:accent1>
        <a:srgbClr val="156082"/>
      </a:accent1>
      <a:accent2>
        <a:srgbClr val="e97132"/>
      </a:accent2>
      <a:accent3>
        <a:srgbClr val="196b24"/>
      </a:accent3>
      <a:accent4>
        <a:srgbClr val="0f9ed5"/>
      </a:accent4>
      <a:accent5>
        <a:srgbClr val="a02b93"/>
      </a:accent5>
      <a:accent6>
        <a:srgbClr val="4ea72e"/>
      </a:accent6>
      <a:hlink>
        <a:srgbClr val="0000ff"/>
      </a:hlink>
      <a:folHlink>
        <a:srgbClr val="ff00ff"/>
      </a:folHlink>
    </a:clrScheme>
    <a:fontScheme name="ChatGPT">
      <a:majorFont>
        <a:latin typeface="Helvetica Neue" pitchFamily="0" charset="1"/>
        <a:ea typeface="Helvetica Neue" pitchFamily="0" charset="1"/>
        <a:cs typeface="Helvetica Neue" pitchFamily="0" charset="1"/>
      </a:majorFont>
      <a:minorFont>
        <a:latin typeface="Helvetica Neue" pitchFamily="0" charset="1"/>
        <a:ea typeface="Helvetica Neue" pitchFamily="0" charset="1"/>
        <a:cs typeface="Helvetica Neue" pitchFamily="0" charset="1"/>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tint val="100000"/>
                <a:shade val="100000"/>
              </a:schemeClr>
            </a:gs>
            <a:gs pos="100000">
              <a:schemeClr val="phClr">
                <a:tint val="50000"/>
                <a:shade val="100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0.00390625" defaultRowHeight="12.75" zeroHeight="false" outlineLevelRow="0" outlineLevelCol="0"/>
  <cols>
    <col collapsed="false" customWidth="true" hidden="false" outlineLevel="0" max="1" min="1" style="1" width="2"/>
    <col collapsed="false" customWidth="true" hidden="false" outlineLevel="0" max="4" min="2" style="1" width="30.56"/>
  </cols>
  <sheetData>
    <row r="1" customFormat="false" ht="13.8" hidden="false" customHeight="false" outlineLevel="0" collapsed="false">
      <c r="A1" s="2"/>
      <c r="B1" s="2"/>
      <c r="C1" s="2"/>
      <c r="D1" s="2"/>
    </row>
    <row r="2" customFormat="false" ht="13.8" hidden="false" customHeight="false" outlineLevel="0" collapsed="false">
      <c r="A2" s="2"/>
      <c r="B2" s="2"/>
      <c r="C2" s="2"/>
      <c r="D2" s="2"/>
    </row>
    <row r="3" customFormat="false" ht="49.5" hidden="false" customHeight="true" outlineLevel="0" collapsed="false">
      <c r="A3" s="2"/>
      <c r="B3" s="3" t="s">
        <v>0</v>
      </c>
      <c r="C3" s="3"/>
      <c r="D3" s="3"/>
    </row>
    <row r="4" customFormat="false" ht="13.8" hidden="false" customHeight="false" outlineLevel="0" collapsed="false">
      <c r="A4" s="2"/>
      <c r="B4" s="2"/>
      <c r="C4" s="2"/>
      <c r="D4" s="2"/>
    </row>
    <row r="5" customFormat="false" ht="13.8" hidden="false" customHeight="false" outlineLevel="0" collapsed="false">
      <c r="A5" s="2"/>
      <c r="B5" s="2"/>
      <c r="C5" s="2"/>
      <c r="D5" s="2"/>
    </row>
    <row r="6" customFormat="false" ht="13.8" hidden="false" customHeight="false" outlineLevel="0" collapsed="false">
      <c r="A6" s="2"/>
      <c r="B6" s="2"/>
      <c r="C6" s="2"/>
      <c r="D6" s="2"/>
    </row>
    <row r="7" customFormat="false" ht="17.35" hidden="false" customHeight="false" outlineLevel="0" collapsed="false">
      <c r="A7" s="2"/>
      <c r="B7" s="4" t="s">
        <v>1</v>
      </c>
      <c r="C7" s="4" t="s">
        <v>2</v>
      </c>
      <c r="D7" s="4" t="s">
        <v>3</v>
      </c>
    </row>
    <row r="8" customFormat="false" ht="13.8" hidden="false" customHeight="false" outlineLevel="0" collapsed="false">
      <c r="A8" s="2"/>
      <c r="B8" s="2"/>
      <c r="C8" s="2"/>
      <c r="D8" s="2"/>
    </row>
    <row r="9" customFormat="false" ht="15" hidden="false" customHeight="false" outlineLevel="0" collapsed="false">
      <c r="A9" s="2"/>
      <c r="B9" s="5" t="s">
        <v>4</v>
      </c>
      <c r="C9" s="5"/>
      <c r="D9" s="5"/>
    </row>
    <row r="10" customFormat="false" ht="15.65" hidden="false" customHeight="false" outlineLevel="0" collapsed="false">
      <c r="A10" s="2"/>
      <c r="B10" s="6"/>
      <c r="C10" s="6" t="s">
        <v>5</v>
      </c>
      <c r="D10" s="7" t="s">
        <v>4</v>
      </c>
    </row>
    <row r="11" customFormat="false" ht="15" hidden="false" customHeight="false" outlineLevel="0" collapsed="false">
      <c r="A11" s="2"/>
      <c r="B11" s="5" t="s">
        <v>6</v>
      </c>
      <c r="C11" s="5"/>
      <c r="D11" s="5"/>
    </row>
    <row r="12" customFormat="false" ht="15.65" hidden="false" customHeight="false" outlineLevel="0" collapsed="false">
      <c r="A12" s="2"/>
      <c r="B12" s="6"/>
      <c r="C12" s="6" t="s">
        <v>5</v>
      </c>
      <c r="D12" s="7" t="s">
        <v>6</v>
      </c>
    </row>
    <row r="13" customFormat="false" ht="15" hidden="false" customHeight="false" outlineLevel="0" collapsed="false">
      <c r="A13" s="2"/>
      <c r="B13" s="5" t="s">
        <v>7</v>
      </c>
      <c r="C13" s="5"/>
      <c r="D13" s="5"/>
    </row>
    <row r="14" customFormat="false" ht="15.65" hidden="false" customHeight="false" outlineLevel="0" collapsed="false">
      <c r="A14" s="2"/>
      <c r="B14" s="6"/>
      <c r="C14" s="6" t="s">
        <v>5</v>
      </c>
      <c r="D14" s="7" t="s">
        <v>7</v>
      </c>
    </row>
    <row r="15" customFormat="false" ht="15" hidden="false" customHeight="false" outlineLevel="0" collapsed="false">
      <c r="A15" s="2"/>
      <c r="B15" s="5" t="s">
        <v>8</v>
      </c>
      <c r="C15" s="5"/>
      <c r="D15" s="5"/>
    </row>
    <row r="16" customFormat="false" ht="15.65" hidden="false" customHeight="false" outlineLevel="0" collapsed="false">
      <c r="A16" s="2"/>
      <c r="B16" s="6"/>
      <c r="C16" s="6" t="s">
        <v>5</v>
      </c>
      <c r="D16" s="7" t="s">
        <v>8</v>
      </c>
    </row>
    <row r="17" customFormat="false" ht="15" hidden="false" customHeight="false" outlineLevel="0" collapsed="false">
      <c r="A17" s="2"/>
      <c r="B17" s="5" t="s">
        <v>9</v>
      </c>
      <c r="C17" s="5"/>
      <c r="D17" s="5"/>
    </row>
    <row r="18" customFormat="false" ht="15.65" hidden="false" customHeight="false" outlineLevel="0" collapsed="false">
      <c r="A18" s="2"/>
      <c r="B18" s="6"/>
      <c r="C18" s="6" t="s">
        <v>5</v>
      </c>
      <c r="D18" s="7" t="s">
        <v>9</v>
      </c>
    </row>
    <row r="19" customFormat="false" ht="15" hidden="false" customHeight="false" outlineLevel="0" collapsed="false">
      <c r="A19" s="2"/>
      <c r="B19" s="5" t="s">
        <v>10</v>
      </c>
      <c r="C19" s="5"/>
      <c r="D19" s="5"/>
    </row>
    <row r="20" customFormat="false" ht="15.65" hidden="false" customHeight="false" outlineLevel="0" collapsed="false">
      <c r="A20" s="2"/>
      <c r="B20" s="6"/>
      <c r="C20" s="6" t="s">
        <v>5</v>
      </c>
      <c r="D20" s="7" t="s">
        <v>10</v>
      </c>
    </row>
    <row r="21" customFormat="false" ht="15" hidden="false" customHeight="false" outlineLevel="0" collapsed="false">
      <c r="A21" s="2"/>
      <c r="B21" s="5" t="s">
        <v>11</v>
      </c>
      <c r="C21" s="5"/>
      <c r="D21" s="5"/>
    </row>
    <row r="22" customFormat="false" ht="15.65" hidden="false" customHeight="false" outlineLevel="0" collapsed="false">
      <c r="A22" s="2"/>
      <c r="B22" s="6"/>
      <c r="C22" s="6" t="s">
        <v>5</v>
      </c>
      <c r="D22" s="7" t="s">
        <v>11</v>
      </c>
    </row>
  </sheetData>
  <mergeCells count="1">
    <mergeCell ref="B3:D3"/>
  </mergeCells>
  <hyperlinks>
    <hyperlink ref="D10" location="'Executive Ledger'!R1C1" display="Executive Ledger"/>
    <hyperlink ref="D12" location="'Road Contracts'!R1C1" display="Road Contracts"/>
    <hyperlink ref="D14" location="'DLNR Pohoiki'!R1C1" display="DLNR Pohoiki"/>
    <hyperlink ref="D16" location="'Round 3 Grants'!R1C1" display="Round 3 Grants"/>
    <hyperlink ref="D18" location="'Records Gaps'!R1C1" display="Records Gaps"/>
    <hyperlink ref="D20" location="'Dashboard'!R1C1" display="Dashboard"/>
    <hyperlink ref="D22" location="'Definitions'!R1C1" display="Definitions"/>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83203125" defaultRowHeight="15" zeroHeight="false" outlineLevelRow="0" outlineLevelCol="0"/>
  <cols>
    <col collapsed="false" customWidth="true" hidden="false" outlineLevel="0" max="1" min="1" style="1" width="8"/>
    <col collapsed="false" customWidth="true" hidden="false" outlineLevel="0" max="2" min="2" style="1" width="16"/>
    <col collapsed="false" customWidth="true" hidden="false" outlineLevel="0" max="3" min="3" style="1" width="33"/>
    <col collapsed="false" customWidth="true" hidden="false" outlineLevel="0" max="4" min="4" style="1" width="24"/>
    <col collapsed="false" customWidth="true" hidden="false" outlineLevel="0" max="5" min="5" style="1" width="18"/>
    <col collapsed="false" customWidth="true" hidden="false" outlineLevel="0" max="6" min="6" style="1" width="31"/>
    <col collapsed="false" customWidth="true" hidden="false" outlineLevel="0" max="9" min="7" style="1" width="17"/>
    <col collapsed="false" customWidth="true" hidden="false" outlineLevel="0" max="13" min="13" style="1" width="38"/>
    <col collapsed="false" customWidth="true" hidden="false" outlineLevel="0" max="14" min="14" style="1" width="14"/>
    <col collapsed="false" customWidth="true" hidden="false" outlineLevel="0" max="15" min="15" style="1" width="18"/>
    <col collapsed="false" customWidth="true" hidden="false" outlineLevel="0" max="16" min="16" style="1" width="24"/>
    <col collapsed="false" customWidth="true" hidden="false" outlineLevel="0" max="17" min="17" style="1" width="40"/>
    <col collapsed="false" customWidth="true" hidden="false" outlineLevel="0" max="18" min="18" style="1" width="16"/>
    <col collapsed="false" customWidth="true" hidden="false" outlineLevel="0" max="19" min="19" style="1" width="42"/>
    <col collapsed="false" customWidth="true" hidden="false" outlineLevel="0" max="20" min="20" style="1" width="45"/>
    <col collapsed="false" customWidth="false" hidden="false" outlineLevel="0" max="22" min="21" style="1" width="8.86"/>
  </cols>
  <sheetData>
    <row r="1" customFormat="false" ht="33.75" hidden="false" customHeight="true" outlineLevel="0" collapsed="false">
      <c r="A1" s="8" t="s">
        <v>12</v>
      </c>
      <c r="B1" s="9" t="s">
        <v>13</v>
      </c>
      <c r="C1" s="9" t="s">
        <v>14</v>
      </c>
      <c r="D1" s="9" t="s">
        <v>15</v>
      </c>
      <c r="E1" s="9" t="s">
        <v>16</v>
      </c>
      <c r="F1" s="9" t="s">
        <v>17</v>
      </c>
      <c r="G1" s="9" t="s">
        <v>18</v>
      </c>
      <c r="H1" s="9" t="s">
        <v>19</v>
      </c>
      <c r="I1" s="9" t="s">
        <v>20</v>
      </c>
      <c r="J1" s="9" t="s">
        <v>21</v>
      </c>
      <c r="K1" s="9" t="s">
        <v>22</v>
      </c>
      <c r="L1" s="9" t="s">
        <v>23</v>
      </c>
      <c r="M1" s="9" t="s">
        <v>24</v>
      </c>
      <c r="N1" s="9" t="s">
        <v>25</v>
      </c>
      <c r="O1" s="9" t="s">
        <v>26</v>
      </c>
      <c r="P1" s="9" t="s">
        <v>27</v>
      </c>
      <c r="Q1" s="9" t="s">
        <v>28</v>
      </c>
      <c r="R1" s="9" t="s">
        <v>29</v>
      </c>
      <c r="S1" s="9" t="s">
        <v>30</v>
      </c>
      <c r="T1" s="10" t="s">
        <v>31</v>
      </c>
      <c r="U1" s="11"/>
    </row>
    <row r="2" customFormat="false" ht="27.75" hidden="false" customHeight="true" outlineLevel="0" collapsed="false">
      <c r="A2" s="12" t="s">
        <v>32</v>
      </c>
      <c r="B2" s="13" t="s">
        <v>33</v>
      </c>
      <c r="C2" s="13" t="s">
        <v>34</v>
      </c>
      <c r="D2" s="13" t="s">
        <v>35</v>
      </c>
      <c r="E2" s="13" t="s">
        <v>36</v>
      </c>
      <c r="F2" s="13" t="s">
        <v>37</v>
      </c>
      <c r="G2" s="14" t="n">
        <v>20000000</v>
      </c>
      <c r="H2" s="14"/>
      <c r="I2" s="14"/>
      <c r="J2" s="14"/>
      <c r="K2" s="14"/>
      <c r="L2" s="14"/>
      <c r="M2" s="13" t="s">
        <v>38</v>
      </c>
      <c r="N2" s="15"/>
      <c r="O2" s="16"/>
      <c r="P2" s="13" t="s">
        <v>39</v>
      </c>
      <c r="Q2" s="13" t="s">
        <v>40</v>
      </c>
      <c r="R2" s="13" t="s">
        <v>41</v>
      </c>
      <c r="S2" s="13" t="s">
        <v>42</v>
      </c>
      <c r="T2" s="17" t="s">
        <v>43</v>
      </c>
      <c r="U2" s="11"/>
    </row>
    <row r="3" customFormat="false" ht="39" hidden="false" customHeight="true" outlineLevel="0" collapsed="false">
      <c r="A3" s="18" t="s">
        <v>44</v>
      </c>
      <c r="B3" s="19" t="s">
        <v>33</v>
      </c>
      <c r="C3" s="19" t="s">
        <v>45</v>
      </c>
      <c r="D3" s="19" t="s">
        <v>35</v>
      </c>
      <c r="E3" s="19" t="s">
        <v>36</v>
      </c>
      <c r="F3" s="19" t="s">
        <v>46</v>
      </c>
      <c r="G3" s="20" t="n">
        <v>40000000</v>
      </c>
      <c r="H3" s="20"/>
      <c r="I3" s="20"/>
      <c r="J3" s="20"/>
      <c r="K3" s="20"/>
      <c r="L3" s="20"/>
      <c r="M3" s="19" t="s">
        <v>47</v>
      </c>
      <c r="N3" s="21"/>
      <c r="O3" s="22"/>
      <c r="P3" s="19" t="s">
        <v>39</v>
      </c>
      <c r="Q3" s="19" t="s">
        <v>48</v>
      </c>
      <c r="R3" s="19" t="s">
        <v>41</v>
      </c>
      <c r="S3" s="19" t="s">
        <v>42</v>
      </c>
      <c r="T3" s="23" t="s">
        <v>49</v>
      </c>
      <c r="U3" s="11"/>
    </row>
    <row r="4" customFormat="false" ht="51" hidden="false" customHeight="true" outlineLevel="0" collapsed="false">
      <c r="A4" s="12" t="s">
        <v>50</v>
      </c>
      <c r="B4" s="13" t="s">
        <v>51</v>
      </c>
      <c r="C4" s="13" t="s">
        <v>52</v>
      </c>
      <c r="D4" s="13" t="s">
        <v>53</v>
      </c>
      <c r="E4" s="13" t="s">
        <v>54</v>
      </c>
      <c r="F4" s="13" t="s">
        <v>55</v>
      </c>
      <c r="G4" s="14"/>
      <c r="H4" s="14" t="n">
        <v>17796690</v>
      </c>
      <c r="I4" s="14"/>
      <c r="J4" s="14"/>
      <c r="K4" s="14"/>
      <c r="L4" s="14"/>
      <c r="M4" s="13" t="s">
        <v>56</v>
      </c>
      <c r="N4" s="15"/>
      <c r="O4" s="13" t="s">
        <v>57</v>
      </c>
      <c r="P4" s="13" t="s">
        <v>58</v>
      </c>
      <c r="Q4" s="13" t="s">
        <v>59</v>
      </c>
      <c r="R4" s="13" t="s">
        <v>60</v>
      </c>
      <c r="S4" s="13" t="s">
        <v>61</v>
      </c>
      <c r="T4" s="17" t="s">
        <v>62</v>
      </c>
      <c r="U4" s="11"/>
    </row>
    <row r="5" customFormat="false" ht="51" hidden="false" customHeight="true" outlineLevel="0" collapsed="false">
      <c r="A5" s="18" t="s">
        <v>63</v>
      </c>
      <c r="B5" s="19" t="s">
        <v>51</v>
      </c>
      <c r="C5" s="19" t="s">
        <v>64</v>
      </c>
      <c r="D5" s="19" t="s">
        <v>53</v>
      </c>
      <c r="E5" s="19" t="s">
        <v>54</v>
      </c>
      <c r="F5" s="19" t="s">
        <v>55</v>
      </c>
      <c r="G5" s="20"/>
      <c r="H5" s="20" t="n">
        <v>32080630.5</v>
      </c>
      <c r="I5" s="20"/>
      <c r="J5" s="20"/>
      <c r="K5" s="20"/>
      <c r="L5" s="20"/>
      <c r="M5" s="19" t="s">
        <v>65</v>
      </c>
      <c r="N5" s="21"/>
      <c r="O5" s="19" t="s">
        <v>66</v>
      </c>
      <c r="P5" s="19" t="s">
        <v>58</v>
      </c>
      <c r="Q5" s="19" t="s">
        <v>59</v>
      </c>
      <c r="R5" s="19" t="s">
        <v>60</v>
      </c>
      <c r="S5" s="19" t="s">
        <v>61</v>
      </c>
      <c r="T5" s="23" t="s">
        <v>67</v>
      </c>
      <c r="U5" s="11"/>
    </row>
    <row r="6" customFormat="false" ht="51" hidden="false" customHeight="true" outlineLevel="0" collapsed="false">
      <c r="A6" s="12" t="s">
        <v>68</v>
      </c>
      <c r="B6" s="13" t="s">
        <v>69</v>
      </c>
      <c r="C6" s="13" t="s">
        <v>70</v>
      </c>
      <c r="D6" s="13" t="s">
        <v>71</v>
      </c>
      <c r="E6" s="13" t="s">
        <v>54</v>
      </c>
      <c r="F6" s="13" t="s">
        <v>72</v>
      </c>
      <c r="G6" s="14"/>
      <c r="H6" s="14" t="n">
        <v>4400000</v>
      </c>
      <c r="I6" s="14"/>
      <c r="J6" s="14"/>
      <c r="K6" s="14"/>
      <c r="L6" s="14"/>
      <c r="M6" s="13" t="s">
        <v>73</v>
      </c>
      <c r="N6" s="15"/>
      <c r="O6" s="16"/>
      <c r="P6" s="13" t="s">
        <v>74</v>
      </c>
      <c r="Q6" s="13" t="s">
        <v>75</v>
      </c>
      <c r="R6" s="13" t="s">
        <v>76</v>
      </c>
      <c r="S6" s="13" t="s">
        <v>77</v>
      </c>
      <c r="T6" s="17" t="s">
        <v>78</v>
      </c>
      <c r="U6" s="11"/>
    </row>
    <row r="7" customFormat="false" ht="39" hidden="false" customHeight="true" outlineLevel="0" collapsed="false">
      <c r="A7" s="18" t="s">
        <v>79</v>
      </c>
      <c r="B7" s="19" t="s">
        <v>69</v>
      </c>
      <c r="C7" s="19" t="s">
        <v>80</v>
      </c>
      <c r="D7" s="19" t="s">
        <v>81</v>
      </c>
      <c r="E7" s="19" t="s">
        <v>54</v>
      </c>
      <c r="F7" s="19" t="s">
        <v>82</v>
      </c>
      <c r="G7" s="20" t="n">
        <v>82000000</v>
      </c>
      <c r="H7" s="20"/>
      <c r="I7" s="20"/>
      <c r="J7" s="20"/>
      <c r="K7" s="20"/>
      <c r="L7" s="20"/>
      <c r="M7" s="19" t="s">
        <v>83</v>
      </c>
      <c r="N7" s="21"/>
      <c r="O7" s="22"/>
      <c r="P7" s="19" t="s">
        <v>84</v>
      </c>
      <c r="Q7" s="19" t="s">
        <v>85</v>
      </c>
      <c r="R7" s="19" t="s">
        <v>86</v>
      </c>
      <c r="S7" s="19" t="s">
        <v>87</v>
      </c>
      <c r="T7" s="23" t="s">
        <v>88</v>
      </c>
      <c r="U7" s="11"/>
    </row>
    <row r="8" customFormat="false" ht="27" hidden="false" customHeight="true" outlineLevel="0" collapsed="false">
      <c r="A8" s="12" t="s">
        <v>89</v>
      </c>
      <c r="B8" s="13" t="s">
        <v>69</v>
      </c>
      <c r="C8" s="13" t="s">
        <v>90</v>
      </c>
      <c r="D8" s="13" t="s">
        <v>91</v>
      </c>
      <c r="E8" s="13" t="s">
        <v>54</v>
      </c>
      <c r="F8" s="13" t="s">
        <v>92</v>
      </c>
      <c r="G8" s="14" t="n">
        <v>5750000</v>
      </c>
      <c r="H8" s="14"/>
      <c r="I8" s="14"/>
      <c r="J8" s="14"/>
      <c r="K8" s="14"/>
      <c r="L8" s="14"/>
      <c r="M8" s="13" t="s">
        <v>93</v>
      </c>
      <c r="N8" s="15" t="n">
        <v>1</v>
      </c>
      <c r="O8" s="13" t="s">
        <v>94</v>
      </c>
      <c r="P8" s="13" t="s">
        <v>95</v>
      </c>
      <c r="Q8" s="13" t="s">
        <v>96</v>
      </c>
      <c r="R8" s="13" t="s">
        <v>86</v>
      </c>
      <c r="S8" s="13" t="s">
        <v>87</v>
      </c>
      <c r="T8" s="17" t="s">
        <v>97</v>
      </c>
      <c r="U8" s="11"/>
    </row>
    <row r="9" customFormat="false" ht="39" hidden="false" customHeight="true" outlineLevel="0" collapsed="false">
      <c r="A9" s="18" t="s">
        <v>98</v>
      </c>
      <c r="B9" s="19" t="s">
        <v>99</v>
      </c>
      <c r="C9" s="19" t="s">
        <v>100</v>
      </c>
      <c r="D9" s="19" t="s">
        <v>101</v>
      </c>
      <c r="E9" s="19" t="s">
        <v>54</v>
      </c>
      <c r="F9" s="19" t="s">
        <v>102</v>
      </c>
      <c r="G9" s="20" t="n">
        <v>40000000</v>
      </c>
      <c r="H9" s="20"/>
      <c r="I9" s="20"/>
      <c r="J9" s="20"/>
      <c r="K9" s="20"/>
      <c r="L9" s="20"/>
      <c r="M9" s="19" t="s">
        <v>103</v>
      </c>
      <c r="N9" s="21"/>
      <c r="O9" s="22"/>
      <c r="P9" s="19" t="s">
        <v>84</v>
      </c>
      <c r="Q9" s="19" t="s">
        <v>104</v>
      </c>
      <c r="R9" s="19" t="s">
        <v>86</v>
      </c>
      <c r="S9" s="19" t="s">
        <v>87</v>
      </c>
      <c r="T9" s="23" t="s">
        <v>105</v>
      </c>
      <c r="U9" s="11"/>
    </row>
    <row r="10" customFormat="false" ht="39" hidden="false" customHeight="true" outlineLevel="0" collapsed="false">
      <c r="A10" s="12" t="s">
        <v>106</v>
      </c>
      <c r="B10" s="13" t="s">
        <v>107</v>
      </c>
      <c r="C10" s="13" t="s">
        <v>108</v>
      </c>
      <c r="D10" s="13" t="s">
        <v>109</v>
      </c>
      <c r="E10" s="13" t="s">
        <v>110</v>
      </c>
      <c r="F10" s="13" t="s">
        <v>111</v>
      </c>
      <c r="G10" s="14" t="n">
        <v>4900000</v>
      </c>
      <c r="H10" s="14"/>
      <c r="I10" s="14"/>
      <c r="J10" s="14"/>
      <c r="K10" s="14"/>
      <c r="L10" s="14"/>
      <c r="M10" s="13" t="s">
        <v>112</v>
      </c>
      <c r="N10" s="15"/>
      <c r="O10" s="16"/>
      <c r="P10" s="13" t="s">
        <v>113</v>
      </c>
      <c r="Q10" s="13" t="s">
        <v>114</v>
      </c>
      <c r="R10" s="13" t="s">
        <v>115</v>
      </c>
      <c r="S10" s="13" t="s">
        <v>116</v>
      </c>
      <c r="T10" s="17" t="s">
        <v>117</v>
      </c>
      <c r="U10" s="11"/>
    </row>
    <row r="11" customFormat="false" ht="51" hidden="false" customHeight="true" outlineLevel="0" collapsed="false">
      <c r="A11" s="18" t="s">
        <v>118</v>
      </c>
      <c r="B11" s="19" t="s">
        <v>119</v>
      </c>
      <c r="C11" s="19" t="s">
        <v>120</v>
      </c>
      <c r="D11" s="19" t="s">
        <v>121</v>
      </c>
      <c r="E11" s="19" t="s">
        <v>110</v>
      </c>
      <c r="F11" s="19" t="s">
        <v>122</v>
      </c>
      <c r="G11" s="20" t="n">
        <f aca="false">'DLNR Pohoiki'!C12</f>
        <v>9580000</v>
      </c>
      <c r="H11" s="20" t="n">
        <f aca="false">'DLNR Pohoiki'!C12</f>
        <v>9580000</v>
      </c>
      <c r="I11" s="20" t="n">
        <v>4000000</v>
      </c>
      <c r="J11" s="20"/>
      <c r="K11" s="20" t="n">
        <f aca="false">'DLNR Pohoiki'!E12</f>
        <v>7142404</v>
      </c>
      <c r="L11" s="20"/>
      <c r="M11" s="19" t="s">
        <v>123</v>
      </c>
      <c r="N11" s="21"/>
      <c r="O11" s="22" t="s">
        <v>124</v>
      </c>
      <c r="P11" s="19" t="s">
        <v>125</v>
      </c>
      <c r="Q11" s="19" t="s">
        <v>126</v>
      </c>
      <c r="R11" s="19" t="s">
        <v>127</v>
      </c>
      <c r="S11" s="19" t="s">
        <v>128</v>
      </c>
      <c r="T11" s="23" t="s">
        <v>129</v>
      </c>
      <c r="U11" s="11"/>
    </row>
    <row r="12" customFormat="false" ht="27" hidden="false" customHeight="true" outlineLevel="0" collapsed="false">
      <c r="A12" s="12" t="s">
        <v>130</v>
      </c>
      <c r="B12" s="13" t="s">
        <v>119</v>
      </c>
      <c r="C12" s="13" t="s">
        <v>131</v>
      </c>
      <c r="D12" s="13" t="s">
        <v>121</v>
      </c>
      <c r="E12" s="13" t="s">
        <v>110</v>
      </c>
      <c r="F12" s="13" t="s">
        <v>132</v>
      </c>
      <c r="G12" s="14" t="n">
        <f aca="false">'DLNR Pohoiki'!C13</f>
        <v>780522</v>
      </c>
      <c r="H12" s="14" t="n">
        <f aca="false">'DLNR Pohoiki'!C13</f>
        <v>780522</v>
      </c>
      <c r="I12" s="14"/>
      <c r="J12" s="14"/>
      <c r="K12" s="14" t="n">
        <f aca="false">'DLNR Pohoiki'!E13</f>
        <v>619517.66</v>
      </c>
      <c r="L12" s="14"/>
      <c r="M12" s="13" t="s">
        <v>133</v>
      </c>
      <c r="N12" s="15"/>
      <c r="O12" s="16"/>
      <c r="P12" s="13" t="s">
        <v>134</v>
      </c>
      <c r="Q12" s="13" t="s">
        <v>135</v>
      </c>
      <c r="R12" s="13" t="s">
        <v>136</v>
      </c>
      <c r="S12" s="13" t="s">
        <v>128</v>
      </c>
      <c r="T12" s="17" t="s">
        <v>137</v>
      </c>
      <c r="U12" s="11"/>
    </row>
    <row r="13" customFormat="false" ht="39" hidden="false" customHeight="true" outlineLevel="0" collapsed="false">
      <c r="A13" s="18" t="s">
        <v>138</v>
      </c>
      <c r="B13" s="19" t="s">
        <v>139</v>
      </c>
      <c r="C13" s="19" t="s">
        <v>140</v>
      </c>
      <c r="D13" s="19" t="s">
        <v>141</v>
      </c>
      <c r="E13" s="19" t="s">
        <v>142</v>
      </c>
      <c r="F13" s="19" t="s">
        <v>143</v>
      </c>
      <c r="G13" s="20" t="n">
        <v>100534000</v>
      </c>
      <c r="H13" s="20"/>
      <c r="I13" s="20"/>
      <c r="J13" s="20" t="n">
        <v>87930274.3</v>
      </c>
      <c r="K13" s="20"/>
      <c r="L13" s="20"/>
      <c r="M13" s="19" t="s">
        <v>144</v>
      </c>
      <c r="N13" s="21"/>
      <c r="O13" s="22"/>
      <c r="P13" s="19" t="s">
        <v>145</v>
      </c>
      <c r="Q13" s="19" t="s">
        <v>146</v>
      </c>
      <c r="R13" s="19" t="s">
        <v>147</v>
      </c>
      <c r="S13" s="19" t="s">
        <v>148</v>
      </c>
      <c r="T13" s="23" t="s">
        <v>149</v>
      </c>
      <c r="U13" s="11"/>
    </row>
    <row r="14" customFormat="false" ht="39" hidden="false" customHeight="true" outlineLevel="0" collapsed="false">
      <c r="A14" s="12" t="s">
        <v>150</v>
      </c>
      <c r="B14" s="13" t="s">
        <v>151</v>
      </c>
      <c r="C14" s="13" t="s">
        <v>152</v>
      </c>
      <c r="D14" s="13" t="s">
        <v>153</v>
      </c>
      <c r="E14" s="13" t="s">
        <v>36</v>
      </c>
      <c r="F14" s="13" t="s">
        <v>154</v>
      </c>
      <c r="G14" s="14"/>
      <c r="H14" s="14" t="n">
        <v>3700000</v>
      </c>
      <c r="I14" s="14"/>
      <c r="J14" s="14"/>
      <c r="K14" s="14"/>
      <c r="L14" s="14"/>
      <c r="M14" s="13" t="s">
        <v>155</v>
      </c>
      <c r="N14" s="15"/>
      <c r="O14" s="16"/>
      <c r="P14" s="13" t="s">
        <v>156</v>
      </c>
      <c r="Q14" s="13" t="s">
        <v>157</v>
      </c>
      <c r="R14" s="13" t="s">
        <v>158</v>
      </c>
      <c r="S14" s="13" t="s">
        <v>159</v>
      </c>
      <c r="T14" s="17" t="s">
        <v>160</v>
      </c>
      <c r="U14" s="11"/>
    </row>
    <row r="15" customFormat="false" ht="39" hidden="false" customHeight="true" outlineLevel="0" collapsed="false">
      <c r="A15" s="18" t="s">
        <v>161</v>
      </c>
      <c r="B15" s="19" t="s">
        <v>151</v>
      </c>
      <c r="C15" s="19" t="s">
        <v>162</v>
      </c>
      <c r="D15" s="19" t="s">
        <v>153</v>
      </c>
      <c r="E15" s="19" t="s">
        <v>36</v>
      </c>
      <c r="F15" s="19" t="s">
        <v>154</v>
      </c>
      <c r="G15" s="20"/>
      <c r="H15" s="20" t="n">
        <v>3293400</v>
      </c>
      <c r="I15" s="20"/>
      <c r="J15" s="20"/>
      <c r="K15" s="20"/>
      <c r="L15" s="20"/>
      <c r="M15" s="19" t="s">
        <v>163</v>
      </c>
      <c r="N15" s="21"/>
      <c r="O15" s="22"/>
      <c r="P15" s="19" t="s">
        <v>156</v>
      </c>
      <c r="Q15" s="19" t="s">
        <v>164</v>
      </c>
      <c r="R15" s="19" t="s">
        <v>165</v>
      </c>
      <c r="S15" s="19" t="s">
        <v>159</v>
      </c>
      <c r="T15" s="23" t="s">
        <v>166</v>
      </c>
      <c r="U15" s="11"/>
    </row>
    <row r="16" customFormat="false" ht="39" hidden="false" customHeight="true" outlineLevel="0" collapsed="false">
      <c r="A16" s="12" t="s">
        <v>167</v>
      </c>
      <c r="B16" s="13" t="s">
        <v>151</v>
      </c>
      <c r="C16" s="13" t="s">
        <v>168</v>
      </c>
      <c r="D16" s="13" t="s">
        <v>169</v>
      </c>
      <c r="E16" s="13" t="s">
        <v>36</v>
      </c>
      <c r="F16" s="13" t="s">
        <v>154</v>
      </c>
      <c r="G16" s="14"/>
      <c r="H16" s="14" t="n">
        <f aca="false">'Round 3 Grants'!E27</f>
        <v>5977773</v>
      </c>
      <c r="I16" s="14"/>
      <c r="J16" s="14"/>
      <c r="K16" s="14"/>
      <c r="L16" s="14"/>
      <c r="M16" s="13" t="s">
        <v>170</v>
      </c>
      <c r="N16" s="15"/>
      <c r="O16" s="16"/>
      <c r="P16" s="13" t="s">
        <v>156</v>
      </c>
      <c r="Q16" s="13" t="s">
        <v>171</v>
      </c>
      <c r="R16" s="13" t="s">
        <v>172</v>
      </c>
      <c r="S16" s="13" t="s">
        <v>173</v>
      </c>
      <c r="T16" s="17" t="s">
        <v>174</v>
      </c>
      <c r="U16" s="11"/>
    </row>
    <row r="17" customFormat="false" ht="27.75" hidden="false" customHeight="true" outlineLevel="0" collapsed="false">
      <c r="A17" s="18" t="s">
        <v>175</v>
      </c>
      <c r="B17" s="19" t="s">
        <v>151</v>
      </c>
      <c r="C17" s="19" t="s">
        <v>176</v>
      </c>
      <c r="D17" s="19" t="s">
        <v>177</v>
      </c>
      <c r="E17" s="19" t="s">
        <v>36</v>
      </c>
      <c r="F17" s="19" t="s">
        <v>178</v>
      </c>
      <c r="G17" s="20" t="n">
        <v>1200000</v>
      </c>
      <c r="H17" s="20"/>
      <c r="I17" s="20"/>
      <c r="J17" s="20"/>
      <c r="K17" s="20"/>
      <c r="L17" s="20"/>
      <c r="M17" s="19" t="s">
        <v>179</v>
      </c>
      <c r="N17" s="21"/>
      <c r="O17" s="22"/>
      <c r="P17" s="19" t="s">
        <v>180</v>
      </c>
      <c r="Q17" s="19" t="s">
        <v>181</v>
      </c>
      <c r="R17" s="19" t="s">
        <v>182</v>
      </c>
      <c r="S17" s="19" t="s">
        <v>183</v>
      </c>
      <c r="T17" s="23" t="s">
        <v>184</v>
      </c>
      <c r="U17" s="11"/>
    </row>
    <row r="18" customFormat="false" ht="27" hidden="false" customHeight="true" outlineLevel="0" collapsed="false">
      <c r="A18" s="12" t="s">
        <v>185</v>
      </c>
      <c r="B18" s="13" t="s">
        <v>186</v>
      </c>
      <c r="C18" s="13" t="s">
        <v>187</v>
      </c>
      <c r="D18" s="13" t="s">
        <v>188</v>
      </c>
      <c r="E18" s="13" t="s">
        <v>189</v>
      </c>
      <c r="F18" s="13" t="s">
        <v>190</v>
      </c>
      <c r="G18" s="14" t="n">
        <v>2250000</v>
      </c>
      <c r="H18" s="14" t="n">
        <v>2250000</v>
      </c>
      <c r="I18" s="14"/>
      <c r="J18" s="14"/>
      <c r="K18" s="14"/>
      <c r="L18" s="14"/>
      <c r="M18" s="13" t="s">
        <v>191</v>
      </c>
      <c r="N18" s="15"/>
      <c r="O18" s="16"/>
      <c r="P18" s="13" t="s">
        <v>192</v>
      </c>
      <c r="Q18" s="13" t="s">
        <v>193</v>
      </c>
      <c r="R18" s="13" t="s">
        <v>86</v>
      </c>
      <c r="S18" s="13" t="s">
        <v>87</v>
      </c>
      <c r="T18" s="17" t="s">
        <v>194</v>
      </c>
      <c r="U18" s="11"/>
    </row>
    <row r="19" customFormat="false" ht="27" hidden="false" customHeight="true" outlineLevel="0" collapsed="false">
      <c r="A19" s="18" t="s">
        <v>195</v>
      </c>
      <c r="B19" s="19" t="s">
        <v>186</v>
      </c>
      <c r="C19" s="19" t="s">
        <v>196</v>
      </c>
      <c r="D19" s="19" t="s">
        <v>188</v>
      </c>
      <c r="E19" s="19" t="s">
        <v>36</v>
      </c>
      <c r="F19" s="19" t="s">
        <v>190</v>
      </c>
      <c r="G19" s="20" t="n">
        <v>250000</v>
      </c>
      <c r="H19" s="20" t="n">
        <v>250000</v>
      </c>
      <c r="I19" s="20"/>
      <c r="J19" s="20"/>
      <c r="K19" s="20"/>
      <c r="L19" s="20"/>
      <c r="M19" s="19" t="s">
        <v>197</v>
      </c>
      <c r="N19" s="21"/>
      <c r="O19" s="22"/>
      <c r="P19" s="19" t="s">
        <v>192</v>
      </c>
      <c r="Q19" s="19" t="s">
        <v>198</v>
      </c>
      <c r="R19" s="19" t="s">
        <v>86</v>
      </c>
      <c r="S19" s="19" t="s">
        <v>87</v>
      </c>
      <c r="T19" s="24"/>
      <c r="U19" s="11"/>
    </row>
    <row r="20" customFormat="false" ht="27" hidden="false" customHeight="true" outlineLevel="0" collapsed="false">
      <c r="A20" s="12" t="s">
        <v>199</v>
      </c>
      <c r="B20" s="13" t="s">
        <v>186</v>
      </c>
      <c r="C20" s="13" t="s">
        <v>200</v>
      </c>
      <c r="D20" s="13" t="s">
        <v>201</v>
      </c>
      <c r="E20" s="13" t="s">
        <v>36</v>
      </c>
      <c r="F20" s="13" t="s">
        <v>202</v>
      </c>
      <c r="G20" s="14" t="n">
        <v>225000</v>
      </c>
      <c r="H20" s="14" t="n">
        <v>225000</v>
      </c>
      <c r="I20" s="14"/>
      <c r="J20" s="14"/>
      <c r="K20" s="14"/>
      <c r="L20" s="14"/>
      <c r="M20" s="13" t="s">
        <v>203</v>
      </c>
      <c r="N20" s="15"/>
      <c r="O20" s="16"/>
      <c r="P20" s="13" t="s">
        <v>192</v>
      </c>
      <c r="Q20" s="13" t="s">
        <v>204</v>
      </c>
      <c r="R20" s="13" t="s">
        <v>86</v>
      </c>
      <c r="S20" s="13" t="s">
        <v>87</v>
      </c>
      <c r="T20" s="25"/>
      <c r="U20" s="11"/>
    </row>
    <row r="21" customFormat="false" ht="15" hidden="false" customHeight="true" outlineLevel="0" collapsed="false">
      <c r="A21" s="26"/>
      <c r="B21" s="26"/>
      <c r="C21" s="26"/>
      <c r="D21" s="26"/>
      <c r="E21" s="26"/>
      <c r="F21" s="26"/>
      <c r="G21" s="27"/>
      <c r="H21" s="27"/>
      <c r="I21" s="26"/>
      <c r="J21" s="26"/>
      <c r="K21" s="26"/>
      <c r="L21" s="26"/>
      <c r="M21" s="26"/>
      <c r="N21" s="26"/>
      <c r="O21" s="26"/>
      <c r="P21" s="26"/>
      <c r="Q21" s="26"/>
      <c r="R21" s="26"/>
      <c r="S21" s="26"/>
      <c r="T21" s="26"/>
      <c r="U21" s="28"/>
    </row>
  </sheetData>
  <printOptions headings="false" gridLines="false" gridLinesSet="true" horizontalCentered="false" verticalCentered="false"/>
  <pageMargins left="0.7" right="0.7" top="0.75" bottom="0.75" header="0.511811023622047" footer="0.3"/>
  <pageSetup paperSize="1" scale="100" fitToWidth="1" fitToHeight="1" pageOrder="downThenOver" orientation="portrait" blackAndWhite="false" draft="false" cellComments="none" horizontalDpi="300" verticalDpi="300" copies="1"/>
  <headerFooter differentFirst="false" differentOddEven="false">
    <oddHeader/>
    <oddFooter>&amp;C&amp;"Helvetica Neue,Regular"&amp;12 &amp;K000000&amp;P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859375" defaultRowHeight="15" zeroHeight="false" outlineLevelRow="0" outlineLevelCol="0"/>
  <cols>
    <col collapsed="false" customWidth="true" hidden="false" outlineLevel="0" max="1" min="1" style="29" width="34"/>
    <col collapsed="false" customWidth="true" hidden="false" outlineLevel="0" max="2" min="2" style="29" width="31"/>
    <col collapsed="false" customWidth="true" hidden="false" outlineLevel="0" max="3" min="3" style="29" width="30"/>
    <col collapsed="false" customWidth="true" hidden="false" outlineLevel="0" max="5" min="4" style="29" width="18"/>
    <col collapsed="false" customWidth="true" hidden="false" outlineLevel="0" max="6" min="6" style="29" width="22"/>
    <col collapsed="false" customWidth="true" hidden="false" outlineLevel="0" max="7" min="7" style="29" width="38"/>
    <col collapsed="false" customWidth="true" hidden="false" outlineLevel="0" max="8" min="8" style="29" width="16"/>
    <col collapsed="false" customWidth="true" hidden="false" outlineLevel="0" max="9" min="9" style="29" width="18"/>
    <col collapsed="false" customWidth="true" hidden="false" outlineLevel="0" max="10" min="10" style="29" width="48"/>
    <col collapsed="false" customWidth="true" hidden="false" outlineLevel="0" max="11" min="11" style="29" width="45"/>
    <col collapsed="false" customWidth="false" hidden="false" outlineLevel="0" max="16384" min="12" style="29" width="8.86"/>
  </cols>
  <sheetData>
    <row r="1" customFormat="false" ht="33.75" hidden="false" customHeight="true" outlineLevel="0" collapsed="false">
      <c r="A1" s="8" t="s">
        <v>205</v>
      </c>
      <c r="B1" s="9" t="s">
        <v>206</v>
      </c>
      <c r="C1" s="9" t="s">
        <v>207</v>
      </c>
      <c r="D1" s="9" t="s">
        <v>208</v>
      </c>
      <c r="E1" s="9" t="s">
        <v>209</v>
      </c>
      <c r="F1" s="9" t="s">
        <v>210</v>
      </c>
      <c r="G1" s="9" t="s">
        <v>24</v>
      </c>
      <c r="H1" s="9" t="s">
        <v>25</v>
      </c>
      <c r="I1" s="9" t="s">
        <v>211</v>
      </c>
      <c r="J1" s="9" t="s">
        <v>212</v>
      </c>
      <c r="K1" s="10" t="s">
        <v>213</v>
      </c>
      <c r="L1" s="11"/>
    </row>
    <row r="2" customFormat="false" ht="26.25" hidden="false" customHeight="true" outlineLevel="0" collapsed="false">
      <c r="A2" s="12" t="s">
        <v>214</v>
      </c>
      <c r="B2" s="13" t="s">
        <v>215</v>
      </c>
      <c r="C2" s="13" t="s">
        <v>216</v>
      </c>
      <c r="D2" s="14" t="n">
        <v>17796690</v>
      </c>
      <c r="E2" s="14"/>
      <c r="F2" s="13" t="s">
        <v>217</v>
      </c>
      <c r="G2" s="13" t="s">
        <v>218</v>
      </c>
      <c r="H2" s="15"/>
      <c r="I2" s="13" t="s">
        <v>219</v>
      </c>
      <c r="J2" s="13" t="s">
        <v>220</v>
      </c>
      <c r="K2" s="17" t="s">
        <v>221</v>
      </c>
      <c r="L2" s="11"/>
    </row>
    <row r="3" customFormat="false" ht="26.25" hidden="false" customHeight="true" outlineLevel="0" collapsed="false">
      <c r="A3" s="18" t="s">
        <v>222</v>
      </c>
      <c r="B3" s="19" t="s">
        <v>223</v>
      </c>
      <c r="C3" s="19" t="s">
        <v>224</v>
      </c>
      <c r="D3" s="20" t="n">
        <v>32080630.5</v>
      </c>
      <c r="E3" s="20"/>
      <c r="F3" s="19" t="s">
        <v>217</v>
      </c>
      <c r="G3" s="19" t="s">
        <v>225</v>
      </c>
      <c r="H3" s="21"/>
      <c r="I3" s="19" t="s">
        <v>226</v>
      </c>
      <c r="J3" s="19" t="s">
        <v>227</v>
      </c>
      <c r="K3" s="23" t="s">
        <v>228</v>
      </c>
      <c r="L3" s="11"/>
    </row>
    <row r="4" customFormat="false" ht="39" hidden="false" customHeight="true" outlineLevel="0" collapsed="false">
      <c r="A4" s="12" t="s">
        <v>229</v>
      </c>
      <c r="B4" s="13" t="s">
        <v>230</v>
      </c>
      <c r="C4" s="13" t="s">
        <v>231</v>
      </c>
      <c r="D4" s="14" t="n">
        <v>4400000</v>
      </c>
      <c r="E4" s="14"/>
      <c r="F4" s="13" t="s">
        <v>217</v>
      </c>
      <c r="G4" s="13" t="s">
        <v>232</v>
      </c>
      <c r="H4" s="15"/>
      <c r="I4" s="16"/>
      <c r="J4" s="13" t="s">
        <v>77</v>
      </c>
      <c r="K4" s="17" t="s">
        <v>233</v>
      </c>
      <c r="L4" s="11"/>
    </row>
    <row r="5" customFormat="false" ht="26.25" hidden="false" customHeight="true" outlineLevel="0" collapsed="false">
      <c r="A5" s="18" t="s">
        <v>234</v>
      </c>
      <c r="B5" s="19" t="s">
        <v>235</v>
      </c>
      <c r="C5" s="19" t="s">
        <v>236</v>
      </c>
      <c r="D5" s="20"/>
      <c r="E5" s="20"/>
      <c r="F5" s="19" t="s">
        <v>237</v>
      </c>
      <c r="G5" s="19" t="s">
        <v>238</v>
      </c>
      <c r="H5" s="21"/>
      <c r="I5" s="19" t="s">
        <v>239</v>
      </c>
      <c r="J5" s="19" t="s">
        <v>240</v>
      </c>
      <c r="K5" s="23" t="s">
        <v>241</v>
      </c>
      <c r="L5" s="28"/>
    </row>
    <row r="6" customFormat="false" ht="26.25" hidden="false" customHeight="true" outlineLevel="0" collapsed="false">
      <c r="A6" s="12" t="s">
        <v>242</v>
      </c>
      <c r="B6" s="13" t="s">
        <v>235</v>
      </c>
      <c r="C6" s="13" t="s">
        <v>236</v>
      </c>
      <c r="D6" s="14"/>
      <c r="E6" s="14"/>
      <c r="F6" s="13" t="s">
        <v>237</v>
      </c>
      <c r="G6" s="13" t="s">
        <v>243</v>
      </c>
      <c r="H6" s="15"/>
      <c r="I6" s="16" t="s">
        <v>239</v>
      </c>
      <c r="J6" s="13" t="s">
        <v>240</v>
      </c>
      <c r="K6" s="17" t="s">
        <v>244</v>
      </c>
      <c r="L6" s="28"/>
    </row>
    <row r="7" customFormat="false" ht="13.5" hidden="false" customHeight="true" outlineLevel="0" collapsed="false">
      <c r="A7" s="28"/>
      <c r="B7" s="28"/>
      <c r="C7" s="28"/>
      <c r="D7" s="28"/>
      <c r="E7" s="28"/>
      <c r="F7" s="28"/>
      <c r="G7" s="28"/>
      <c r="H7" s="28"/>
      <c r="I7" s="28"/>
      <c r="J7" s="28"/>
      <c r="K7" s="28"/>
      <c r="L7" s="28"/>
    </row>
    <row r="8" customFormat="false" ht="13.5" hidden="false" customHeight="true" outlineLevel="0" collapsed="false">
      <c r="A8" s="28"/>
      <c r="B8" s="28"/>
      <c r="C8" s="30" t="s">
        <v>245</v>
      </c>
      <c r="D8" s="31" t="n">
        <f aca="false">SUM(D2:D3)</f>
        <v>49877320.5</v>
      </c>
      <c r="E8" s="28"/>
      <c r="F8" s="28"/>
      <c r="G8" s="28"/>
      <c r="H8" s="28"/>
      <c r="I8" s="28"/>
      <c r="J8" s="28"/>
      <c r="K8" s="28" t="s">
        <v>246</v>
      </c>
      <c r="L8" s="28"/>
    </row>
    <row r="9" customFormat="false" ht="13.5" hidden="false" customHeight="true" outlineLevel="0" collapsed="false">
      <c r="A9" s="28"/>
      <c r="B9" s="28"/>
      <c r="C9" s="30" t="s">
        <v>247</v>
      </c>
      <c r="D9" s="31" t="n">
        <f aca="false">SUM(D2:D4)</f>
        <v>54277320.5</v>
      </c>
      <c r="E9" s="28"/>
      <c r="F9" s="28"/>
      <c r="G9" s="28"/>
      <c r="H9" s="28"/>
      <c r="I9" s="28"/>
      <c r="J9" s="28"/>
      <c r="K9" s="28" t="s">
        <v>246</v>
      </c>
      <c r="L9" s="28"/>
    </row>
    <row r="10" customFormat="false" ht="13.5" hidden="false" customHeight="true" outlineLevel="0" collapsed="false">
      <c r="A10" s="28"/>
      <c r="B10" s="28"/>
      <c r="C10" s="28"/>
      <c r="D10" s="28"/>
      <c r="E10" s="28"/>
      <c r="F10" s="28"/>
      <c r="G10" s="28"/>
      <c r="H10" s="28"/>
      <c r="I10" s="28"/>
      <c r="J10" s="28"/>
      <c r="K10" s="28"/>
      <c r="L10" s="28"/>
    </row>
  </sheetData>
  <printOptions headings="false" gridLines="false" gridLinesSet="true" horizontalCentered="false" verticalCentered="false"/>
  <pageMargins left="0.7" right="0.7" top="0.75" bottom="0.75" header="0.511811023622047" footer="0.3"/>
  <pageSetup paperSize="1" scale="100" fitToWidth="1" fitToHeight="1" pageOrder="downThenOver" orientation="portrait" blackAndWhite="false" draft="false" cellComments="none" horizontalDpi="300" verticalDpi="300" copies="1"/>
  <headerFooter differentFirst="false" differentOddEven="false">
    <oddHeader/>
    <oddFooter>&amp;C&amp;"Helvetica Neue,Regular"&amp;12 &amp;K000000&amp;P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859375" defaultRowHeight="15" zeroHeight="false" outlineLevelRow="0" outlineLevelCol="0"/>
  <cols>
    <col collapsed="false" customWidth="true" hidden="false" outlineLevel="0" max="1" min="1" style="29" width="31"/>
    <col collapsed="false" customWidth="true" hidden="false" outlineLevel="0" max="2" min="2" style="29" width="8"/>
    <col collapsed="false" customWidth="true" hidden="false" outlineLevel="0" max="3" min="3" style="29" width="17"/>
    <col collapsed="false" customWidth="true" hidden="false" outlineLevel="0" max="4" min="4" style="29" width="18"/>
    <col collapsed="false" customWidth="true" hidden="false" outlineLevel="0" max="5" min="5" style="29" width="17"/>
    <col collapsed="false" customWidth="true" hidden="false" outlineLevel="0" max="6" min="6" style="29" width="15"/>
    <col collapsed="false" customWidth="true" hidden="false" outlineLevel="0" max="7" min="7" style="29" width="35"/>
    <col collapsed="false" customWidth="true" hidden="false" outlineLevel="0" max="8" min="8" style="29" width="50"/>
    <col collapsed="false" customWidth="true" hidden="false" outlineLevel="0" max="9" min="9" style="29" width="45"/>
    <col collapsed="false" customWidth="true" hidden="false" outlineLevel="0" max="10" min="10" style="29" width="22"/>
    <col collapsed="false" customWidth="false" hidden="false" outlineLevel="0" max="16384" min="11" style="29" width="8.86"/>
  </cols>
  <sheetData>
    <row r="1" customFormat="false" ht="33.75" hidden="false" customHeight="true" outlineLevel="0" collapsed="false">
      <c r="A1" s="8" t="s">
        <v>248</v>
      </c>
      <c r="B1" s="9" t="s">
        <v>249</v>
      </c>
      <c r="C1" s="9" t="s">
        <v>250</v>
      </c>
      <c r="D1" s="9" t="s">
        <v>251</v>
      </c>
      <c r="E1" s="9" t="s">
        <v>252</v>
      </c>
      <c r="F1" s="9" t="s">
        <v>253</v>
      </c>
      <c r="G1" s="9" t="s">
        <v>205</v>
      </c>
      <c r="H1" s="9" t="s">
        <v>30</v>
      </c>
      <c r="I1" s="10" t="s">
        <v>254</v>
      </c>
      <c r="J1" s="10" t="s">
        <v>255</v>
      </c>
    </row>
    <row r="2" customFormat="false" ht="26.25" hidden="false" customHeight="true" outlineLevel="0" collapsed="false">
      <c r="A2" s="12" t="s">
        <v>256</v>
      </c>
      <c r="B2" s="13" t="s">
        <v>257</v>
      </c>
      <c r="C2" s="14" t="n">
        <v>5400000</v>
      </c>
      <c r="D2" s="14" t="n">
        <v>190230</v>
      </c>
      <c r="E2" s="14" t="n">
        <f aca="false">C2-D2</f>
        <v>5209770</v>
      </c>
      <c r="F2" s="13" t="s">
        <v>136</v>
      </c>
      <c r="G2" s="13" t="s">
        <v>258</v>
      </c>
      <c r="H2" s="13" t="s">
        <v>128</v>
      </c>
      <c r="I2" s="17" t="s">
        <v>259</v>
      </c>
      <c r="J2" s="17" t="s">
        <v>260</v>
      </c>
    </row>
    <row r="3" customFormat="false" ht="26.25" hidden="false" customHeight="true" outlineLevel="0" collapsed="false">
      <c r="A3" s="18" t="s">
        <v>261</v>
      </c>
      <c r="B3" s="19" t="s">
        <v>262</v>
      </c>
      <c r="C3" s="20" t="n">
        <v>1245000</v>
      </c>
      <c r="D3" s="20" t="n">
        <v>1228174</v>
      </c>
      <c r="E3" s="20" t="n">
        <f aca="false">C3-D3</f>
        <v>16826</v>
      </c>
      <c r="F3" s="19" t="s">
        <v>136</v>
      </c>
      <c r="G3" s="19" t="s">
        <v>258</v>
      </c>
      <c r="H3" s="19" t="s">
        <v>128</v>
      </c>
      <c r="I3" s="24"/>
      <c r="J3" s="24" t="s">
        <v>263</v>
      </c>
    </row>
    <row r="4" customFormat="false" ht="26.25" hidden="false" customHeight="true" outlineLevel="0" collapsed="false">
      <c r="A4" s="12" t="s">
        <v>264</v>
      </c>
      <c r="B4" s="13" t="s">
        <v>265</v>
      </c>
      <c r="C4" s="14" t="n">
        <v>2635000</v>
      </c>
      <c r="D4" s="14" t="n">
        <v>719192</v>
      </c>
      <c r="E4" s="14" t="n">
        <f aca="false">C4-D4</f>
        <v>1915808</v>
      </c>
      <c r="F4" s="13" t="s">
        <v>136</v>
      </c>
      <c r="G4" s="13" t="s">
        <v>258</v>
      </c>
      <c r="H4" s="13" t="s">
        <v>128</v>
      </c>
      <c r="I4" s="25"/>
      <c r="J4" s="25" t="s">
        <v>266</v>
      </c>
    </row>
    <row r="5" customFormat="false" ht="26.25" hidden="false" customHeight="true" outlineLevel="0" collapsed="false">
      <c r="A5" s="18" t="s">
        <v>267</v>
      </c>
      <c r="B5" s="19" t="s">
        <v>265</v>
      </c>
      <c r="C5" s="20" t="n">
        <v>300000</v>
      </c>
      <c r="D5" s="20" t="n">
        <v>300000</v>
      </c>
      <c r="E5" s="20" t="n">
        <f aca="false">C5-D5</f>
        <v>0</v>
      </c>
      <c r="F5" s="19" t="s">
        <v>136</v>
      </c>
      <c r="G5" s="19" t="s">
        <v>258</v>
      </c>
      <c r="H5" s="19" t="s">
        <v>128</v>
      </c>
      <c r="I5" s="23" t="s">
        <v>268</v>
      </c>
      <c r="J5" s="23" t="s">
        <v>266</v>
      </c>
    </row>
    <row r="6" customFormat="false" ht="26.25" hidden="false" customHeight="true" outlineLevel="0" collapsed="false">
      <c r="A6" s="12" t="s">
        <v>269</v>
      </c>
      <c r="B6" s="13" t="s">
        <v>262</v>
      </c>
      <c r="C6" s="14" t="n">
        <v>402691</v>
      </c>
      <c r="D6" s="14" t="n">
        <v>15927.5</v>
      </c>
      <c r="E6" s="14" t="n">
        <f aca="false">C6-D6</f>
        <v>386763.5</v>
      </c>
      <c r="F6" s="13" t="s">
        <v>136</v>
      </c>
      <c r="G6" s="13" t="s">
        <v>270</v>
      </c>
      <c r="H6" s="13" t="s">
        <v>128</v>
      </c>
      <c r="I6" s="25"/>
      <c r="J6" s="25" t="s">
        <v>263</v>
      </c>
    </row>
    <row r="7" customFormat="false" ht="26.25" hidden="false" customHeight="true" outlineLevel="0" collapsed="false">
      <c r="A7" s="18" t="s">
        <v>271</v>
      </c>
      <c r="B7" s="19" t="s">
        <v>262</v>
      </c>
      <c r="C7" s="20" t="n">
        <v>234409</v>
      </c>
      <c r="D7" s="20" t="n">
        <v>10794.88</v>
      </c>
      <c r="E7" s="20" t="n">
        <f aca="false">C7-D7</f>
        <v>223614.12</v>
      </c>
      <c r="F7" s="19" t="s">
        <v>136</v>
      </c>
      <c r="G7" s="19" t="s">
        <v>270</v>
      </c>
      <c r="H7" s="19" t="s">
        <v>128</v>
      </c>
      <c r="I7" s="24"/>
      <c r="J7" s="24" t="s">
        <v>263</v>
      </c>
    </row>
    <row r="8" customFormat="false" ht="26.25" hidden="false" customHeight="true" outlineLevel="0" collapsed="false">
      <c r="A8" s="12" t="s">
        <v>272</v>
      </c>
      <c r="B8" s="13" t="s">
        <v>262</v>
      </c>
      <c r="C8" s="14" t="n">
        <v>20000</v>
      </c>
      <c r="D8" s="14" t="n">
        <v>10860.16</v>
      </c>
      <c r="E8" s="14" t="n">
        <f aca="false">C8-D8</f>
        <v>9139.84</v>
      </c>
      <c r="F8" s="13" t="s">
        <v>136</v>
      </c>
      <c r="G8" s="13" t="s">
        <v>270</v>
      </c>
      <c r="H8" s="13" t="s">
        <v>128</v>
      </c>
      <c r="I8" s="25"/>
      <c r="J8" s="25" t="s">
        <v>263</v>
      </c>
    </row>
    <row r="9" customFormat="false" ht="26.25" hidden="false" customHeight="true" outlineLevel="0" collapsed="false">
      <c r="A9" s="18" t="s">
        <v>273</v>
      </c>
      <c r="B9" s="19" t="s">
        <v>265</v>
      </c>
      <c r="C9" s="20" t="n">
        <v>123422</v>
      </c>
      <c r="D9" s="20" t="n">
        <v>123421.8</v>
      </c>
      <c r="E9" s="20" t="n">
        <f aca="false">C9-D9</f>
        <v>0.19999999999709</v>
      </c>
      <c r="F9" s="19" t="s">
        <v>136</v>
      </c>
      <c r="G9" s="19" t="s">
        <v>270</v>
      </c>
      <c r="H9" s="19" t="s">
        <v>128</v>
      </c>
      <c r="I9" s="24"/>
      <c r="J9" s="24" t="s">
        <v>266</v>
      </c>
    </row>
    <row r="10" customFormat="false" ht="13.5" hidden="false" customHeight="true" outlineLevel="0" collapsed="false">
      <c r="A10" s="26"/>
      <c r="B10" s="32"/>
      <c r="C10" s="32"/>
      <c r="D10" s="32"/>
      <c r="E10" s="32"/>
      <c r="F10" s="26"/>
      <c r="G10" s="26"/>
      <c r="H10" s="26"/>
      <c r="I10" s="26"/>
      <c r="J10" s="28"/>
    </row>
    <row r="11" customFormat="false" ht="13.5" hidden="false" customHeight="true" outlineLevel="0" collapsed="false">
      <c r="A11" s="33"/>
      <c r="B11" s="34" t="s">
        <v>274</v>
      </c>
      <c r="C11" s="34" t="s">
        <v>250</v>
      </c>
      <c r="D11" s="34" t="s">
        <v>275</v>
      </c>
      <c r="E11" s="34" t="s">
        <v>252</v>
      </c>
      <c r="F11" s="35"/>
      <c r="G11" s="28"/>
      <c r="H11" s="28"/>
      <c r="I11" s="28"/>
      <c r="J11" s="28"/>
    </row>
    <row r="12" customFormat="false" ht="13.5" hidden="false" customHeight="true" outlineLevel="0" collapsed="false">
      <c r="A12" s="28"/>
      <c r="B12" s="36" t="s">
        <v>276</v>
      </c>
      <c r="C12" s="37" t="n">
        <f aca="false">SUMIF($A$2:$A$9,"Goodfellow*",C$2:C$9)</f>
        <v>9580000</v>
      </c>
      <c r="D12" s="37" t="n">
        <f aca="false">SUMIF($A$2:$A$9,"Goodfellow*",D$2:D$9)</f>
        <v>2437596</v>
      </c>
      <c r="E12" s="37" t="n">
        <f aca="false">SUMIF($A$2:$A$9,"Goodfellow*",E$2:E$9)</f>
        <v>7142404</v>
      </c>
      <c r="F12" s="28"/>
      <c r="G12" s="28"/>
      <c r="H12" s="28"/>
      <c r="I12" s="28"/>
      <c r="J12" s="28"/>
    </row>
    <row r="13" customFormat="false" ht="13.5" hidden="false" customHeight="true" outlineLevel="0" collapsed="false">
      <c r="A13" s="28"/>
      <c r="B13" s="38" t="s">
        <v>277</v>
      </c>
      <c r="C13" s="39" t="n">
        <f aca="false">SUMIF($A$2:$A$9,"Limtiaco*",C$2:C$9)</f>
        <v>780522</v>
      </c>
      <c r="D13" s="39" t="n">
        <f aca="false">SUMIF($A$2:$A$9,"Limtiaco*",D$2:D$9)</f>
        <v>161004.34</v>
      </c>
      <c r="E13" s="39" t="n">
        <f aca="false">SUMIF($A$2:$A$9,"Limtiaco*",E$2:E$9)</f>
        <v>619517.66</v>
      </c>
      <c r="F13" s="28"/>
      <c r="G13" s="28"/>
      <c r="H13" s="28"/>
      <c r="I13" s="28"/>
      <c r="J13" s="28"/>
    </row>
    <row r="14" customFormat="false" ht="15" hidden="false" customHeight="false" outlineLevel="0" collapsed="false">
      <c r="A14" s="2"/>
      <c r="B14" s="2"/>
      <c r="C14" s="2"/>
      <c r="D14" s="2"/>
      <c r="E14" s="2"/>
      <c r="F14" s="2"/>
      <c r="G14" s="2"/>
      <c r="H14" s="2"/>
      <c r="I14" s="2"/>
      <c r="J14" s="2"/>
    </row>
    <row r="15" customFormat="false" ht="13.5" hidden="false" customHeight="true" outlineLevel="0" collapsed="false">
      <c r="A15" s="34" t="s">
        <v>278</v>
      </c>
      <c r="B15" s="34"/>
      <c r="C15" s="34"/>
      <c r="D15" s="34"/>
      <c r="E15" s="34"/>
      <c r="F15" s="33"/>
      <c r="G15" s="33"/>
      <c r="H15" s="33"/>
      <c r="I15" s="33"/>
      <c r="J15" s="33"/>
    </row>
    <row r="16" customFormat="false" ht="13.5" hidden="false" customHeight="true" outlineLevel="0" collapsed="false">
      <c r="A16" s="34" t="s">
        <v>279</v>
      </c>
      <c r="B16" s="33"/>
      <c r="C16" s="34" t="s">
        <v>280</v>
      </c>
      <c r="D16" s="33"/>
      <c r="E16" s="33"/>
      <c r="F16" s="33"/>
      <c r="G16" s="34" t="s">
        <v>281</v>
      </c>
      <c r="H16" s="34" t="s">
        <v>282</v>
      </c>
      <c r="I16" s="33"/>
      <c r="J16" s="33"/>
    </row>
    <row r="17" customFormat="false" ht="26.25" hidden="false" customHeight="true" outlineLevel="0" collapsed="false">
      <c r="A17" s="40" t="s">
        <v>283</v>
      </c>
      <c r="B17" s="36"/>
      <c r="C17" s="41" t="n">
        <f aca="false">C2+C3</f>
        <v>6645000</v>
      </c>
      <c r="D17" s="37"/>
      <c r="E17" s="37"/>
      <c r="F17" s="28"/>
      <c r="G17" s="42" t="s">
        <v>284</v>
      </c>
      <c r="H17" s="42" t="s">
        <v>285</v>
      </c>
      <c r="I17" s="28"/>
      <c r="J17" s="28"/>
    </row>
    <row r="18" customFormat="false" ht="26.25" hidden="false" customHeight="true" outlineLevel="0" collapsed="false">
      <c r="A18" s="40" t="s">
        <v>286</v>
      </c>
      <c r="B18" s="36"/>
      <c r="C18" s="41" t="n">
        <f aca="false">C2+C3+C4</f>
        <v>9280000</v>
      </c>
      <c r="D18" s="37"/>
      <c r="E18" s="37"/>
      <c r="F18" s="28"/>
      <c r="G18" s="42" t="s">
        <v>287</v>
      </c>
      <c r="H18" s="42" t="s">
        <v>288</v>
      </c>
      <c r="I18" s="28"/>
      <c r="J18" s="28"/>
    </row>
    <row r="19" customFormat="false" ht="26.25" hidden="false" customHeight="true" outlineLevel="0" collapsed="false">
      <c r="A19" s="40" t="s">
        <v>289</v>
      </c>
      <c r="B19" s="36"/>
      <c r="C19" s="41" t="n">
        <f aca="false">C2+C3+C4+C5</f>
        <v>9580000</v>
      </c>
      <c r="D19" s="37"/>
      <c r="E19" s="37"/>
      <c r="F19" s="28"/>
      <c r="G19" s="42" t="s">
        <v>290</v>
      </c>
      <c r="H19" s="42" t="s">
        <v>128</v>
      </c>
      <c r="I19" s="28"/>
      <c r="J19" s="28"/>
    </row>
    <row r="20" customFormat="false" ht="26.25" hidden="false" customHeight="true" outlineLevel="0" collapsed="false">
      <c r="A20" s="40" t="s">
        <v>291</v>
      </c>
      <c r="B20" s="36"/>
      <c r="C20" s="41" t="n">
        <v>0</v>
      </c>
      <c r="D20" s="37"/>
      <c r="E20" s="37"/>
      <c r="F20" s="28"/>
      <c r="G20" s="42" t="s">
        <v>292</v>
      </c>
      <c r="H20" s="42" t="s">
        <v>293</v>
      </c>
      <c r="I20" s="28"/>
      <c r="J20" s="28"/>
    </row>
    <row r="21" customFormat="false" ht="26.25" hidden="false" customHeight="true" outlineLevel="0" collapsed="false">
      <c r="A21" s="40" t="s">
        <v>294</v>
      </c>
      <c r="B21" s="36"/>
      <c r="C21" s="41" t="n">
        <v>4000000</v>
      </c>
      <c r="D21" s="37"/>
      <c r="E21" s="37"/>
      <c r="F21" s="28"/>
      <c r="G21" s="42" t="s">
        <v>295</v>
      </c>
      <c r="H21" s="42" t="s">
        <v>296</v>
      </c>
      <c r="I21" s="28"/>
      <c r="J21" s="28"/>
    </row>
    <row r="22" customFormat="false" ht="26.25" hidden="false" customHeight="true" outlineLevel="0" collapsed="false">
      <c r="A22" s="40" t="s">
        <v>297</v>
      </c>
      <c r="B22" s="36"/>
      <c r="C22" s="41" t="n">
        <f aca="false">E12-C21</f>
        <v>3142404</v>
      </c>
      <c r="D22" s="37"/>
      <c r="E22" s="37"/>
      <c r="F22" s="28"/>
      <c r="G22" s="42" t="s">
        <v>298</v>
      </c>
      <c r="H22" s="42" t="s">
        <v>299</v>
      </c>
      <c r="I22" s="28"/>
      <c r="J22" s="28"/>
    </row>
    <row r="23" customFormat="false" ht="26.25" hidden="false" customHeight="true" outlineLevel="0" collapsed="false">
      <c r="A23" s="40" t="s">
        <v>300</v>
      </c>
      <c r="B23" s="36"/>
      <c r="C23" s="43" t="n">
        <v>46000</v>
      </c>
      <c r="D23" s="37"/>
      <c r="E23" s="37"/>
      <c r="F23" s="28"/>
      <c r="G23" s="42" t="s">
        <v>301</v>
      </c>
      <c r="H23" s="42" t="s">
        <v>302</v>
      </c>
      <c r="I23" s="28"/>
      <c r="J23" s="28"/>
    </row>
  </sheetData>
  <printOptions headings="false" gridLines="false" gridLinesSet="true" horizontalCentered="false" verticalCentered="false"/>
  <pageMargins left="0.7" right="0.7" top="0.75" bottom="0.75" header="0.511811023622047" footer="0.3"/>
  <pageSetup paperSize="1" scale="100" fitToWidth="1" fitToHeight="1" pageOrder="downThenOver" orientation="portrait" blackAndWhite="false" draft="false" cellComments="none" horizontalDpi="300" verticalDpi="300" copies="1"/>
  <headerFooter differentFirst="false" differentOddEven="false">
    <oddHeader/>
    <oddFooter>&amp;C&amp;"Helvetica Neue,Regular"&amp;12 &amp;K000000&amp;P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859375" defaultRowHeight="15" zeroHeight="false" outlineLevelRow="0" outlineLevelCol="0"/>
  <cols>
    <col collapsed="false" customWidth="true" hidden="false" outlineLevel="0" max="1" min="1" style="29" width="14"/>
    <col collapsed="false" customWidth="true" hidden="false" outlineLevel="0" max="2" min="2" style="29" width="32"/>
    <col collapsed="false" customWidth="true" hidden="false" outlineLevel="0" max="3" min="3" style="29" width="48"/>
    <col collapsed="false" customWidth="true" hidden="false" outlineLevel="0" max="4" min="4" style="29" width="16"/>
    <col collapsed="false" customWidth="true" hidden="false" outlineLevel="0" max="5" min="5" style="29" width="17"/>
    <col collapsed="false" customWidth="true" hidden="false" outlineLevel="0" max="6" min="6" style="29" width="31"/>
    <col collapsed="false" customWidth="true" hidden="false" outlineLevel="0" max="7" min="7" style="29" width="50"/>
    <col collapsed="false" customWidth="false" hidden="false" outlineLevel="0" max="16384" min="8" style="29" width="8.86"/>
  </cols>
  <sheetData>
    <row r="1" customFormat="false" ht="33.75" hidden="false" customHeight="true" outlineLevel="0" collapsed="false">
      <c r="A1" s="8" t="s">
        <v>303</v>
      </c>
      <c r="B1" s="9" t="s">
        <v>304</v>
      </c>
      <c r="C1" s="9" t="s">
        <v>205</v>
      </c>
      <c r="D1" s="9" t="s">
        <v>305</v>
      </c>
      <c r="E1" s="9" t="s">
        <v>306</v>
      </c>
      <c r="F1" s="9" t="s">
        <v>307</v>
      </c>
      <c r="G1" s="10" t="s">
        <v>30</v>
      </c>
      <c r="H1" s="11"/>
    </row>
    <row r="2" customFormat="false" ht="26.25" hidden="false" customHeight="true" outlineLevel="0" collapsed="false">
      <c r="A2" s="12" t="s">
        <v>308</v>
      </c>
      <c r="B2" s="13" t="s">
        <v>309</v>
      </c>
      <c r="C2" s="13" t="s">
        <v>310</v>
      </c>
      <c r="D2" s="14" t="n">
        <v>500000</v>
      </c>
      <c r="E2" s="14"/>
      <c r="F2" s="13" t="s">
        <v>311</v>
      </c>
      <c r="G2" s="17" t="s">
        <v>173</v>
      </c>
      <c r="H2" s="11"/>
    </row>
    <row r="3" customFormat="false" ht="26.25" hidden="false" customHeight="true" outlineLevel="0" collapsed="false">
      <c r="A3" s="18" t="s">
        <v>308</v>
      </c>
      <c r="B3" s="19" t="s">
        <v>312</v>
      </c>
      <c r="C3" s="19" t="s">
        <v>313</v>
      </c>
      <c r="D3" s="20" t="n">
        <v>500000</v>
      </c>
      <c r="E3" s="20"/>
      <c r="F3" s="19" t="s">
        <v>311</v>
      </c>
      <c r="G3" s="23" t="s">
        <v>173</v>
      </c>
      <c r="H3" s="11"/>
    </row>
    <row r="4" customFormat="false" ht="26.25" hidden="false" customHeight="true" outlineLevel="0" collapsed="false">
      <c r="A4" s="12" t="s">
        <v>308</v>
      </c>
      <c r="B4" s="13" t="s">
        <v>314</v>
      </c>
      <c r="C4" s="13" t="s">
        <v>315</v>
      </c>
      <c r="D4" s="14" t="n">
        <v>500000</v>
      </c>
      <c r="E4" s="14"/>
      <c r="F4" s="13" t="s">
        <v>311</v>
      </c>
      <c r="G4" s="17" t="s">
        <v>173</v>
      </c>
      <c r="H4" s="11"/>
    </row>
    <row r="5" customFormat="false" ht="26.25" hidden="false" customHeight="true" outlineLevel="0" collapsed="false">
      <c r="A5" s="18" t="s">
        <v>308</v>
      </c>
      <c r="B5" s="19" t="s">
        <v>316</v>
      </c>
      <c r="C5" s="19" t="s">
        <v>317</v>
      </c>
      <c r="D5" s="20" t="n">
        <v>475000</v>
      </c>
      <c r="E5" s="20"/>
      <c r="F5" s="19" t="s">
        <v>311</v>
      </c>
      <c r="G5" s="23" t="s">
        <v>173</v>
      </c>
      <c r="H5" s="11"/>
    </row>
    <row r="6" customFormat="false" ht="26.25" hidden="false" customHeight="true" outlineLevel="0" collapsed="false">
      <c r="A6" s="12" t="s">
        <v>308</v>
      </c>
      <c r="B6" s="13" t="s">
        <v>318</v>
      </c>
      <c r="C6" s="13" t="s">
        <v>319</v>
      </c>
      <c r="D6" s="14" t="n">
        <v>434000</v>
      </c>
      <c r="E6" s="14"/>
      <c r="F6" s="13" t="s">
        <v>311</v>
      </c>
      <c r="G6" s="17" t="s">
        <v>173</v>
      </c>
      <c r="H6" s="11"/>
    </row>
    <row r="7" customFormat="false" ht="26.25" hidden="false" customHeight="true" outlineLevel="0" collapsed="false">
      <c r="A7" s="18" t="s">
        <v>308</v>
      </c>
      <c r="B7" s="19" t="s">
        <v>309</v>
      </c>
      <c r="C7" s="19" t="s">
        <v>320</v>
      </c>
      <c r="D7" s="20" t="n">
        <v>215600</v>
      </c>
      <c r="E7" s="20"/>
      <c r="F7" s="19" t="s">
        <v>311</v>
      </c>
      <c r="G7" s="23" t="s">
        <v>173</v>
      </c>
      <c r="H7" s="11"/>
    </row>
    <row r="8" customFormat="false" ht="26.25" hidden="false" customHeight="true" outlineLevel="0" collapsed="false">
      <c r="A8" s="12" t="s">
        <v>308</v>
      </c>
      <c r="B8" s="13" t="s">
        <v>321</v>
      </c>
      <c r="C8" s="13" t="s">
        <v>322</v>
      </c>
      <c r="D8" s="14" t="n">
        <v>203887</v>
      </c>
      <c r="E8" s="14"/>
      <c r="F8" s="13" t="s">
        <v>311</v>
      </c>
      <c r="G8" s="17" t="s">
        <v>173</v>
      </c>
      <c r="H8" s="11"/>
    </row>
    <row r="9" customFormat="false" ht="26.25" hidden="false" customHeight="true" outlineLevel="0" collapsed="false">
      <c r="A9" s="18" t="s">
        <v>308</v>
      </c>
      <c r="B9" s="19" t="s">
        <v>309</v>
      </c>
      <c r="C9" s="19" t="s">
        <v>323</v>
      </c>
      <c r="D9" s="20" t="n">
        <v>140940</v>
      </c>
      <c r="E9" s="20"/>
      <c r="F9" s="19" t="s">
        <v>311</v>
      </c>
      <c r="G9" s="23" t="s">
        <v>173</v>
      </c>
      <c r="H9" s="11"/>
    </row>
    <row r="10" customFormat="false" ht="26.25" hidden="false" customHeight="true" outlineLevel="0" collapsed="false">
      <c r="A10" s="12" t="s">
        <v>308</v>
      </c>
      <c r="B10" s="13" t="s">
        <v>324</v>
      </c>
      <c r="C10" s="13" t="s">
        <v>325</v>
      </c>
      <c r="D10" s="14" t="n">
        <v>123626</v>
      </c>
      <c r="E10" s="14"/>
      <c r="F10" s="13" t="s">
        <v>311</v>
      </c>
      <c r="G10" s="17" t="s">
        <v>173</v>
      </c>
      <c r="H10" s="11"/>
    </row>
    <row r="11" customFormat="false" ht="26.25" hidden="false" customHeight="true" outlineLevel="0" collapsed="false">
      <c r="A11" s="18" t="s">
        <v>308</v>
      </c>
      <c r="B11" s="19" t="s">
        <v>321</v>
      </c>
      <c r="C11" s="19" t="s">
        <v>326</v>
      </c>
      <c r="D11" s="20" t="n">
        <v>81991</v>
      </c>
      <c r="E11" s="20"/>
      <c r="F11" s="19" t="s">
        <v>311</v>
      </c>
      <c r="G11" s="23" t="s">
        <v>173</v>
      </c>
      <c r="H11" s="11"/>
    </row>
    <row r="12" customFormat="false" ht="26.25" hidden="false" customHeight="true" outlineLevel="0" collapsed="false">
      <c r="A12" s="12" t="s">
        <v>308</v>
      </c>
      <c r="B12" s="13" t="s">
        <v>321</v>
      </c>
      <c r="C12" s="13" t="s">
        <v>327</v>
      </c>
      <c r="D12" s="14" t="n">
        <v>32000</v>
      </c>
      <c r="E12" s="14"/>
      <c r="F12" s="13" t="s">
        <v>311</v>
      </c>
      <c r="G12" s="17" t="s">
        <v>173</v>
      </c>
      <c r="H12" s="11"/>
    </row>
    <row r="13" customFormat="false" ht="26.25" hidden="false" customHeight="true" outlineLevel="0" collapsed="false">
      <c r="A13" s="18" t="s">
        <v>328</v>
      </c>
      <c r="B13" s="19" t="s">
        <v>329</v>
      </c>
      <c r="C13" s="19" t="s">
        <v>330</v>
      </c>
      <c r="D13" s="20" t="n">
        <v>400000</v>
      </c>
      <c r="E13" s="20"/>
      <c r="F13" s="19" t="s">
        <v>311</v>
      </c>
      <c r="G13" s="23" t="s">
        <v>173</v>
      </c>
      <c r="H13" s="11"/>
    </row>
    <row r="14" customFormat="false" ht="26.25" hidden="false" customHeight="true" outlineLevel="0" collapsed="false">
      <c r="A14" s="12" t="s">
        <v>328</v>
      </c>
      <c r="B14" s="13" t="s">
        <v>324</v>
      </c>
      <c r="C14" s="13" t="s">
        <v>331</v>
      </c>
      <c r="D14" s="14" t="n">
        <v>376373</v>
      </c>
      <c r="E14" s="14"/>
      <c r="F14" s="13" t="s">
        <v>311</v>
      </c>
      <c r="G14" s="17" t="s">
        <v>173</v>
      </c>
      <c r="H14" s="11"/>
    </row>
    <row r="15" customFormat="false" ht="26.25" hidden="false" customHeight="true" outlineLevel="0" collapsed="false">
      <c r="A15" s="18" t="s">
        <v>328</v>
      </c>
      <c r="B15" s="19" t="s">
        <v>332</v>
      </c>
      <c r="C15" s="19" t="s">
        <v>333</v>
      </c>
      <c r="D15" s="20" t="n">
        <v>352007</v>
      </c>
      <c r="E15" s="20"/>
      <c r="F15" s="19" t="s">
        <v>311</v>
      </c>
      <c r="G15" s="23" t="s">
        <v>173</v>
      </c>
      <c r="H15" s="11"/>
    </row>
    <row r="16" customFormat="false" ht="26.25" hidden="false" customHeight="true" outlineLevel="0" collapsed="false">
      <c r="A16" s="12" t="s">
        <v>328</v>
      </c>
      <c r="B16" s="13" t="s">
        <v>334</v>
      </c>
      <c r="C16" s="13" t="s">
        <v>335</v>
      </c>
      <c r="D16" s="14" t="n">
        <v>300000</v>
      </c>
      <c r="E16" s="14"/>
      <c r="F16" s="13" t="s">
        <v>311</v>
      </c>
      <c r="G16" s="17" t="s">
        <v>173</v>
      </c>
      <c r="H16" s="11"/>
    </row>
    <row r="17" customFormat="false" ht="26.25" hidden="false" customHeight="true" outlineLevel="0" collapsed="false">
      <c r="A17" s="18" t="s">
        <v>328</v>
      </c>
      <c r="B17" s="19" t="s">
        <v>309</v>
      </c>
      <c r="C17" s="19" t="s">
        <v>336</v>
      </c>
      <c r="D17" s="20" t="n">
        <v>202000</v>
      </c>
      <c r="E17" s="20"/>
      <c r="F17" s="19" t="s">
        <v>311</v>
      </c>
      <c r="G17" s="23" t="s">
        <v>173</v>
      </c>
      <c r="H17" s="11"/>
    </row>
    <row r="18" customFormat="false" ht="26.25" hidden="false" customHeight="true" outlineLevel="0" collapsed="false">
      <c r="A18" s="12" t="s">
        <v>328</v>
      </c>
      <c r="B18" s="13" t="s">
        <v>321</v>
      </c>
      <c r="C18" s="13" t="s">
        <v>337</v>
      </c>
      <c r="D18" s="14" t="n">
        <v>200000</v>
      </c>
      <c r="E18" s="14"/>
      <c r="F18" s="13" t="s">
        <v>311</v>
      </c>
      <c r="G18" s="17" t="s">
        <v>173</v>
      </c>
      <c r="H18" s="11"/>
    </row>
    <row r="19" customFormat="false" ht="26.25" hidden="false" customHeight="true" outlineLevel="0" collapsed="false">
      <c r="A19" s="18" t="s">
        <v>328</v>
      </c>
      <c r="B19" s="19" t="s">
        <v>314</v>
      </c>
      <c r="C19" s="19" t="s">
        <v>338</v>
      </c>
      <c r="D19" s="20" t="n">
        <v>69606</v>
      </c>
      <c r="E19" s="20"/>
      <c r="F19" s="19" t="s">
        <v>311</v>
      </c>
      <c r="G19" s="23" t="s">
        <v>173</v>
      </c>
      <c r="H19" s="11"/>
    </row>
    <row r="20" customFormat="false" ht="26.25" hidden="false" customHeight="true" outlineLevel="0" collapsed="false">
      <c r="A20" s="12" t="s">
        <v>339</v>
      </c>
      <c r="B20" s="13" t="s">
        <v>340</v>
      </c>
      <c r="C20" s="13" t="s">
        <v>341</v>
      </c>
      <c r="D20" s="14" t="n">
        <v>236438</v>
      </c>
      <c r="E20" s="14"/>
      <c r="F20" s="13" t="s">
        <v>311</v>
      </c>
      <c r="G20" s="17" t="s">
        <v>173</v>
      </c>
      <c r="H20" s="11"/>
    </row>
    <row r="21" customFormat="false" ht="26.25" hidden="false" customHeight="true" outlineLevel="0" collapsed="false">
      <c r="A21" s="18" t="s">
        <v>339</v>
      </c>
      <c r="B21" s="19" t="s">
        <v>342</v>
      </c>
      <c r="C21" s="19" t="s">
        <v>343</v>
      </c>
      <c r="D21" s="20" t="n">
        <v>220416</v>
      </c>
      <c r="E21" s="20"/>
      <c r="F21" s="19" t="s">
        <v>311</v>
      </c>
      <c r="G21" s="23" t="s">
        <v>173</v>
      </c>
      <c r="H21" s="11"/>
    </row>
    <row r="22" customFormat="false" ht="26.25" hidden="false" customHeight="true" outlineLevel="0" collapsed="false">
      <c r="A22" s="12" t="s">
        <v>339</v>
      </c>
      <c r="B22" s="13" t="s">
        <v>344</v>
      </c>
      <c r="C22" s="13" t="s">
        <v>345</v>
      </c>
      <c r="D22" s="14" t="n">
        <v>146889</v>
      </c>
      <c r="E22" s="14"/>
      <c r="F22" s="13" t="s">
        <v>311</v>
      </c>
      <c r="G22" s="17" t="s">
        <v>173</v>
      </c>
      <c r="H22" s="11"/>
    </row>
    <row r="23" customFormat="false" ht="26.25" hidden="false" customHeight="true" outlineLevel="0" collapsed="false">
      <c r="A23" s="18" t="s">
        <v>339</v>
      </c>
      <c r="B23" s="19" t="s">
        <v>346</v>
      </c>
      <c r="C23" s="19" t="s">
        <v>347</v>
      </c>
      <c r="D23" s="20" t="n">
        <v>125000</v>
      </c>
      <c r="E23" s="20"/>
      <c r="F23" s="19" t="s">
        <v>311</v>
      </c>
      <c r="G23" s="23" t="s">
        <v>173</v>
      </c>
      <c r="H23" s="11"/>
    </row>
    <row r="24" customFormat="false" ht="26.25" hidden="false" customHeight="true" outlineLevel="0" collapsed="false">
      <c r="A24" s="12" t="s">
        <v>339</v>
      </c>
      <c r="B24" s="13" t="s">
        <v>312</v>
      </c>
      <c r="C24" s="13" t="s">
        <v>348</v>
      </c>
      <c r="D24" s="14" t="n">
        <v>100000</v>
      </c>
      <c r="E24" s="14"/>
      <c r="F24" s="13" t="s">
        <v>311</v>
      </c>
      <c r="G24" s="17" t="s">
        <v>173</v>
      </c>
      <c r="H24" s="11"/>
    </row>
    <row r="25" customFormat="false" ht="26.25" hidden="false" customHeight="true" outlineLevel="0" collapsed="false">
      <c r="A25" s="18" t="s">
        <v>339</v>
      </c>
      <c r="B25" s="19" t="s">
        <v>312</v>
      </c>
      <c r="C25" s="19" t="s">
        <v>349</v>
      </c>
      <c r="D25" s="20" t="n">
        <v>42000</v>
      </c>
      <c r="E25" s="20"/>
      <c r="F25" s="19" t="s">
        <v>311</v>
      </c>
      <c r="G25" s="23" t="s">
        <v>173</v>
      </c>
      <c r="H25" s="11"/>
    </row>
    <row r="26" customFormat="false" ht="13.5" hidden="false" customHeight="true" outlineLevel="0" collapsed="false">
      <c r="A26" s="26"/>
      <c r="B26" s="26"/>
      <c r="C26" s="26"/>
      <c r="D26" s="32"/>
      <c r="E26" s="32"/>
      <c r="F26" s="26"/>
      <c r="G26" s="26"/>
      <c r="H26" s="28"/>
    </row>
    <row r="27" customFormat="false" ht="13.5" hidden="false" customHeight="true" outlineLevel="0" collapsed="false">
      <c r="A27" s="28"/>
      <c r="B27" s="28"/>
      <c r="C27" s="33"/>
      <c r="D27" s="30" t="s">
        <v>350</v>
      </c>
      <c r="E27" s="31" t="n">
        <f aca="false">SUM(D2:D25)</f>
        <v>5977773</v>
      </c>
      <c r="F27" s="35"/>
      <c r="G27" s="28"/>
      <c r="H27" s="28"/>
    </row>
  </sheetData>
  <printOptions headings="false" gridLines="false" gridLinesSet="true" horizontalCentered="false" verticalCentered="false"/>
  <pageMargins left="0.7" right="0.7" top="0.75" bottom="0.75" header="0.511811023622047" footer="0.3"/>
  <pageSetup paperSize="1" scale="100" fitToWidth="1" fitToHeight="1" pageOrder="downThenOver" orientation="portrait" blackAndWhite="false" draft="false" cellComments="none" horizontalDpi="300" verticalDpi="300" copies="1"/>
  <headerFooter differentFirst="false" differentOddEven="false">
    <oddHeader/>
    <oddFooter>&amp;C&amp;"Helvetica Neue,Regular"&amp;12 &amp;K000000&amp;P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859375" defaultRowHeight="15" zeroHeight="false" outlineLevelRow="0" outlineLevelCol="0"/>
  <cols>
    <col collapsed="false" customWidth="true" hidden="false" outlineLevel="0" max="1" min="1" style="29" width="10"/>
    <col collapsed="false" customWidth="true" hidden="false" outlineLevel="0" max="2" min="2" style="29" width="31"/>
    <col collapsed="false" customWidth="true" hidden="false" outlineLevel="0" max="3" min="3" style="29" width="63"/>
    <col collapsed="false" customWidth="true" hidden="false" outlineLevel="0" max="4" min="4" style="29" width="53"/>
    <col collapsed="false" customWidth="true" hidden="false" outlineLevel="0" max="5" min="5" style="29" width="55"/>
    <col collapsed="false" customWidth="true" hidden="false" outlineLevel="0" max="6" min="6" style="29" width="34"/>
    <col collapsed="false" customWidth="false" hidden="false" outlineLevel="0" max="16384" min="7" style="29" width="8.86"/>
  </cols>
  <sheetData>
    <row r="1" customFormat="false" ht="33.75" hidden="false" customHeight="true" outlineLevel="0" collapsed="false">
      <c r="A1" s="8" t="s">
        <v>351</v>
      </c>
      <c r="B1" s="9" t="s">
        <v>352</v>
      </c>
      <c r="C1" s="9" t="s">
        <v>353</v>
      </c>
      <c r="D1" s="9" t="s">
        <v>354</v>
      </c>
      <c r="E1" s="10" t="s">
        <v>355</v>
      </c>
      <c r="F1" s="10" t="s">
        <v>356</v>
      </c>
    </row>
    <row r="2" customFormat="false" ht="26.25" hidden="false" customHeight="true" outlineLevel="0" collapsed="false">
      <c r="A2" s="44" t="n">
        <v>1</v>
      </c>
      <c r="B2" s="13" t="s">
        <v>357</v>
      </c>
      <c r="C2" s="13" t="s">
        <v>358</v>
      </c>
      <c r="D2" s="13" t="s">
        <v>359</v>
      </c>
      <c r="E2" s="17" t="s">
        <v>360</v>
      </c>
      <c r="F2" s="17" t="s">
        <v>361</v>
      </c>
    </row>
    <row r="3" customFormat="false" ht="26.25" hidden="false" customHeight="true" outlineLevel="0" collapsed="false">
      <c r="A3" s="45" t="n">
        <v>2</v>
      </c>
      <c r="B3" s="19" t="s">
        <v>362</v>
      </c>
      <c r="C3" s="19" t="s">
        <v>363</v>
      </c>
      <c r="D3" s="19" t="s">
        <v>364</v>
      </c>
      <c r="E3" s="23" t="s">
        <v>365</v>
      </c>
      <c r="F3" s="23" t="s">
        <v>366</v>
      </c>
    </row>
    <row r="4" customFormat="false" ht="26.25" hidden="false" customHeight="true" outlineLevel="0" collapsed="false">
      <c r="A4" s="44" t="n">
        <v>3</v>
      </c>
      <c r="B4" s="13" t="s">
        <v>367</v>
      </c>
      <c r="C4" s="13" t="s">
        <v>368</v>
      </c>
      <c r="D4" s="13" t="s">
        <v>369</v>
      </c>
      <c r="E4" s="17" t="s">
        <v>370</v>
      </c>
      <c r="F4" s="17" t="s">
        <v>361</v>
      </c>
    </row>
    <row r="5" customFormat="false" ht="26.25" hidden="false" customHeight="true" outlineLevel="0" collapsed="false">
      <c r="A5" s="45" t="n">
        <v>4</v>
      </c>
      <c r="B5" s="19" t="s">
        <v>367</v>
      </c>
      <c r="C5" s="19" t="s">
        <v>371</v>
      </c>
      <c r="D5" s="19" t="s">
        <v>372</v>
      </c>
      <c r="E5" s="23" t="s">
        <v>373</v>
      </c>
      <c r="F5" s="23" t="s">
        <v>361</v>
      </c>
    </row>
    <row r="6" customFormat="false" ht="26.25" hidden="false" customHeight="true" outlineLevel="0" collapsed="false">
      <c r="A6" s="44" t="n">
        <v>5</v>
      </c>
      <c r="B6" s="13" t="s">
        <v>374</v>
      </c>
      <c r="C6" s="13" t="s">
        <v>375</v>
      </c>
      <c r="D6" s="13" t="s">
        <v>376</v>
      </c>
      <c r="E6" s="17" t="s">
        <v>377</v>
      </c>
      <c r="F6" s="17" t="s">
        <v>361</v>
      </c>
    </row>
    <row r="7" customFormat="false" ht="26.25" hidden="false" customHeight="true" outlineLevel="0" collapsed="false">
      <c r="A7" s="45" t="n">
        <v>6</v>
      </c>
      <c r="B7" s="19" t="s">
        <v>378</v>
      </c>
      <c r="C7" s="19" t="s">
        <v>379</v>
      </c>
      <c r="D7" s="19" t="s">
        <v>380</v>
      </c>
      <c r="E7" s="23" t="s">
        <v>381</v>
      </c>
      <c r="F7" s="23" t="s">
        <v>361</v>
      </c>
    </row>
    <row r="8" customFormat="false" ht="26.25" hidden="false" customHeight="true" outlineLevel="0" collapsed="false">
      <c r="A8" s="44" t="n">
        <v>7</v>
      </c>
      <c r="B8" s="13" t="s">
        <v>382</v>
      </c>
      <c r="C8" s="13" t="s">
        <v>383</v>
      </c>
      <c r="D8" s="13" t="s">
        <v>384</v>
      </c>
      <c r="E8" s="17" t="s">
        <v>385</v>
      </c>
      <c r="F8" s="17" t="s">
        <v>361</v>
      </c>
    </row>
    <row r="9" customFormat="false" ht="26.25" hidden="false" customHeight="true" outlineLevel="0" collapsed="false">
      <c r="A9" s="45" t="n">
        <v>8</v>
      </c>
      <c r="B9" s="19" t="s">
        <v>386</v>
      </c>
      <c r="C9" s="19" t="s">
        <v>387</v>
      </c>
      <c r="D9" s="19" t="s">
        <v>388</v>
      </c>
      <c r="E9" s="23" t="s">
        <v>389</v>
      </c>
      <c r="F9" s="23" t="s">
        <v>361</v>
      </c>
    </row>
    <row r="10" customFormat="false" ht="26.25" hidden="false" customHeight="true" outlineLevel="0" collapsed="false">
      <c r="A10" s="44" t="n">
        <v>9</v>
      </c>
      <c r="B10" s="13" t="s">
        <v>153</v>
      </c>
      <c r="C10" s="13" t="s">
        <v>390</v>
      </c>
      <c r="D10" s="13" t="s">
        <v>391</v>
      </c>
      <c r="E10" s="17" t="s">
        <v>392</v>
      </c>
      <c r="F10" s="17" t="s">
        <v>361</v>
      </c>
    </row>
    <row r="11" customFormat="false" ht="26.25" hidden="false" customHeight="true" outlineLevel="0" collapsed="false">
      <c r="A11" s="45" t="n">
        <v>10</v>
      </c>
      <c r="B11" s="19" t="s">
        <v>177</v>
      </c>
      <c r="C11" s="19" t="s">
        <v>393</v>
      </c>
      <c r="D11" s="19" t="s">
        <v>394</v>
      </c>
      <c r="E11" s="23" t="s">
        <v>395</v>
      </c>
      <c r="F11" s="23" t="s">
        <v>361</v>
      </c>
    </row>
    <row r="12" customFormat="false" ht="26.25" hidden="false" customHeight="true" outlineLevel="0" collapsed="false">
      <c r="A12" s="44" t="n">
        <v>11</v>
      </c>
      <c r="B12" s="13" t="s">
        <v>396</v>
      </c>
      <c r="C12" s="13" t="s">
        <v>397</v>
      </c>
      <c r="D12" s="13" t="s">
        <v>398</v>
      </c>
      <c r="E12" s="17" t="s">
        <v>399</v>
      </c>
      <c r="F12" s="17" t="s">
        <v>400</v>
      </c>
    </row>
    <row r="13" customFormat="false" ht="26.25" hidden="false" customHeight="true" outlineLevel="0" collapsed="false">
      <c r="A13" s="45" t="n">
        <v>12</v>
      </c>
      <c r="B13" s="19" t="s">
        <v>401</v>
      </c>
      <c r="C13" s="19" t="s">
        <v>402</v>
      </c>
      <c r="D13" s="19" t="s">
        <v>403</v>
      </c>
      <c r="E13" s="23" t="s">
        <v>404</v>
      </c>
      <c r="F13" s="23" t="s">
        <v>400</v>
      </c>
    </row>
    <row r="14" customFormat="false" ht="26.25" hidden="false" customHeight="true" outlineLevel="0" collapsed="false">
      <c r="A14" s="44" t="n">
        <v>13</v>
      </c>
      <c r="B14" s="13" t="s">
        <v>405</v>
      </c>
      <c r="C14" s="13" t="s">
        <v>406</v>
      </c>
      <c r="D14" s="13" t="s">
        <v>407</v>
      </c>
      <c r="E14" s="17" t="s">
        <v>408</v>
      </c>
      <c r="F14" s="17" t="s">
        <v>400</v>
      </c>
    </row>
    <row r="15" customFormat="false" ht="26.25" hidden="false" customHeight="true" outlineLevel="0" collapsed="false">
      <c r="A15" s="45" t="n">
        <v>14</v>
      </c>
      <c r="B15" s="19" t="s">
        <v>409</v>
      </c>
      <c r="C15" s="19" t="s">
        <v>410</v>
      </c>
      <c r="D15" s="19" t="s">
        <v>411</v>
      </c>
      <c r="E15" s="23" t="s">
        <v>412</v>
      </c>
      <c r="F15" s="23" t="s">
        <v>413</v>
      </c>
    </row>
  </sheetData>
  <printOptions headings="false" gridLines="false" gridLinesSet="true" horizontalCentered="false" verticalCentered="false"/>
  <pageMargins left="0.7" right="0.7" top="0.75" bottom="0.75" header="0.511811023622047" footer="0.3"/>
  <pageSetup paperSize="1" scale="100" fitToWidth="1" fitToHeight="1" pageOrder="downThenOver" orientation="portrait" blackAndWhite="false" draft="false" cellComments="none" horizontalDpi="300" verticalDpi="300" copies="1"/>
  <headerFooter differentFirst="false" differentOddEven="false">
    <oddHeader/>
    <oddFooter>&amp;C&amp;"Helvetica Neue,Regular"&amp;12 &amp;K000000&amp;P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859375" defaultRowHeight="15" zeroHeight="false" outlineLevelRow="0" outlineLevelCol="0"/>
  <cols>
    <col collapsed="false" customWidth="true" hidden="false" outlineLevel="0" max="1" min="1" style="29" width="55"/>
    <col collapsed="false" customWidth="true" hidden="false" outlineLevel="0" max="2" min="2" style="29" width="28"/>
    <col collapsed="false" customWidth="false" hidden="false" outlineLevel="0" max="3" min="3" style="29" width="8.86"/>
    <col collapsed="false" customWidth="true" hidden="false" outlineLevel="0" max="6" min="4" style="29" width="24"/>
    <col collapsed="false" customWidth="false" hidden="false" outlineLevel="0" max="16384" min="7" style="29" width="8.86"/>
  </cols>
  <sheetData>
    <row r="1" customFormat="false" ht="33.75" hidden="false" customHeight="true" outlineLevel="0" collapsed="false">
      <c r="A1" s="46" t="s">
        <v>414</v>
      </c>
      <c r="B1" s="46"/>
      <c r="C1" s="46"/>
      <c r="D1" s="46"/>
      <c r="E1" s="46"/>
      <c r="F1" s="46"/>
      <c r="G1" s="2"/>
    </row>
    <row r="2" customFormat="false" ht="13.5" hidden="false" customHeight="true" outlineLevel="0" collapsed="false">
      <c r="A2" s="47"/>
      <c r="B2" s="47"/>
      <c r="C2" s="47"/>
      <c r="D2" s="47"/>
      <c r="E2" s="47"/>
      <c r="F2" s="47"/>
      <c r="G2" s="2"/>
    </row>
    <row r="3" customFormat="false" ht="13.5" hidden="false" customHeight="true" outlineLevel="0" collapsed="false">
      <c r="A3" s="48" t="s">
        <v>415</v>
      </c>
      <c r="B3" s="49" t="s">
        <v>416</v>
      </c>
      <c r="C3" s="50"/>
      <c r="D3" s="51" t="s">
        <v>417</v>
      </c>
      <c r="E3" s="51"/>
      <c r="F3" s="51"/>
      <c r="G3" s="2"/>
    </row>
    <row r="4" customFormat="false" ht="13.5" hidden="false" customHeight="true" outlineLevel="0" collapsed="false">
      <c r="A4" s="52" t="s">
        <v>418</v>
      </c>
      <c r="B4" s="53" t="n">
        <f aca="false">'Executive Ledger'!J13</f>
        <v>87930274.3</v>
      </c>
      <c r="C4" s="28"/>
      <c r="D4" s="54" t="s">
        <v>419</v>
      </c>
      <c r="E4" s="54"/>
      <c r="F4" s="54"/>
      <c r="G4" s="2"/>
    </row>
    <row r="5" customFormat="false" ht="13.5" hidden="false" customHeight="true" outlineLevel="0" collapsed="false">
      <c r="A5" s="52" t="s">
        <v>420</v>
      </c>
      <c r="B5" s="53" t="n">
        <f aca="false">'Road Contracts'!D8</f>
        <v>49877320.5</v>
      </c>
      <c r="C5" s="28"/>
      <c r="D5" s="54"/>
      <c r="E5" s="54"/>
      <c r="F5" s="54"/>
      <c r="G5" s="2"/>
    </row>
    <row r="6" customFormat="false" ht="13.5" hidden="false" customHeight="true" outlineLevel="0" collapsed="false">
      <c r="A6" s="52" t="s">
        <v>421</v>
      </c>
      <c r="B6" s="53" t="n">
        <f aca="false">'Road Contracts'!D4</f>
        <v>4400000</v>
      </c>
      <c r="C6" s="28"/>
      <c r="D6" s="54"/>
      <c r="E6" s="54"/>
      <c r="F6" s="54"/>
      <c r="G6" s="2"/>
    </row>
    <row r="7" customFormat="false" ht="13.5" hidden="false" customHeight="true" outlineLevel="0" collapsed="false">
      <c r="A7" s="52" t="s">
        <v>422</v>
      </c>
      <c r="B7" s="53" t="n">
        <f aca="false">SUM('Executive Ledger'!H14:H16)</f>
        <v>12971173</v>
      </c>
      <c r="C7" s="28"/>
      <c r="D7" s="54"/>
      <c r="E7" s="54"/>
      <c r="F7" s="54"/>
      <c r="G7" s="2"/>
    </row>
    <row r="8" customFormat="false" ht="13.5" hidden="false" customHeight="true" outlineLevel="0" collapsed="false">
      <c r="A8" s="52" t="s">
        <v>423</v>
      </c>
      <c r="B8" s="53" t="n">
        <f aca="false">'DLNR Pohoiki'!E12</f>
        <v>7142404</v>
      </c>
      <c r="C8" s="28"/>
      <c r="D8" s="54"/>
      <c r="E8" s="54"/>
      <c r="F8" s="54"/>
      <c r="G8" s="2"/>
    </row>
    <row r="9" customFormat="false" ht="13.5" hidden="false" customHeight="true" outlineLevel="0" collapsed="false">
      <c r="A9" s="52" t="s">
        <v>424</v>
      </c>
      <c r="B9" s="53" t="n">
        <f aca="false">'DLNR Pohoiki'!E13</f>
        <v>619517.66</v>
      </c>
      <c r="C9" s="28"/>
      <c r="D9" s="54"/>
      <c r="E9" s="54"/>
      <c r="F9" s="54"/>
      <c r="G9" s="2"/>
    </row>
    <row r="10" customFormat="false" ht="13.5" hidden="false" customHeight="true" outlineLevel="0" collapsed="false">
      <c r="A10" s="52" t="s">
        <v>425</v>
      </c>
      <c r="B10" s="53" t="n">
        <f aca="false">'Executive Ledger'!I11</f>
        <v>4000000</v>
      </c>
      <c r="C10" s="28"/>
      <c r="D10" s="54"/>
      <c r="E10" s="54"/>
      <c r="F10" s="54"/>
      <c r="G10" s="2"/>
    </row>
    <row r="11" customFormat="false" ht="13.5" hidden="false" customHeight="true" outlineLevel="0" collapsed="false">
      <c r="A11" s="52" t="s">
        <v>426</v>
      </c>
      <c r="B11" s="55" t="s">
        <v>427</v>
      </c>
      <c r="C11" s="28"/>
      <c r="D11" s="54"/>
      <c r="E11" s="54"/>
      <c r="F11" s="54"/>
      <c r="G11" s="2"/>
    </row>
    <row r="12" customFormat="false" ht="13.5" hidden="false" customHeight="true" outlineLevel="0" collapsed="false">
      <c r="A12" s="52" t="s">
        <v>428</v>
      </c>
      <c r="B12" s="55" t="s">
        <v>429</v>
      </c>
      <c r="C12" s="28"/>
      <c r="D12" s="54"/>
      <c r="E12" s="54"/>
      <c r="F12" s="54"/>
      <c r="G12" s="2"/>
    </row>
    <row r="13" customFormat="false" ht="159.75" hidden="false" customHeight="true" outlineLevel="0" collapsed="false">
      <c r="A13" s="52" t="s">
        <v>430</v>
      </c>
      <c r="B13" s="55" t="s">
        <v>431</v>
      </c>
      <c r="C13" s="28"/>
      <c r="D13" s="54"/>
      <c r="E13" s="54"/>
      <c r="F13" s="54"/>
      <c r="G13" s="2"/>
    </row>
    <row r="14" customFormat="false" ht="13.5" hidden="false" customHeight="true" outlineLevel="0" collapsed="false">
      <c r="A14" s="56"/>
      <c r="B14" s="56"/>
      <c r="C14" s="56"/>
      <c r="D14" s="56"/>
      <c r="E14" s="56"/>
      <c r="F14" s="56"/>
      <c r="G14" s="56"/>
    </row>
    <row r="15" customFormat="false" ht="37.5" hidden="false" customHeight="true" outlineLevel="0" collapsed="false">
      <c r="A15" s="57" t="s">
        <v>432</v>
      </c>
      <c r="B15" s="57"/>
      <c r="C15" s="57"/>
      <c r="D15" s="57"/>
      <c r="E15" s="57"/>
      <c r="F15" s="57"/>
      <c r="G15" s="2"/>
    </row>
    <row r="16" customFormat="false" ht="13.5" hidden="false" customHeight="true" outlineLevel="0" collapsed="false">
      <c r="A16" s="56"/>
      <c r="B16" s="56"/>
      <c r="C16" s="56"/>
      <c r="D16" s="56"/>
      <c r="E16" s="56"/>
      <c r="F16" s="56"/>
      <c r="G16" s="56"/>
    </row>
    <row r="17" customFormat="false" ht="13.5" hidden="false" customHeight="true" outlineLevel="0" collapsed="false">
      <c r="A17" s="56"/>
      <c r="B17" s="56"/>
      <c r="C17" s="56"/>
      <c r="D17" s="56"/>
      <c r="E17" s="56"/>
      <c r="F17" s="56"/>
      <c r="G17" s="56"/>
    </row>
    <row r="18" customFormat="false" ht="13.5" hidden="false" customHeight="true" outlineLevel="0" collapsed="false">
      <c r="A18" s="56"/>
      <c r="B18" s="56"/>
      <c r="C18" s="56"/>
      <c r="D18" s="56"/>
      <c r="E18" s="56"/>
      <c r="F18" s="56"/>
      <c r="G18" s="56"/>
    </row>
    <row r="19" customFormat="false" ht="13.5" hidden="false" customHeight="true" outlineLevel="0" collapsed="false">
      <c r="A19" s="56"/>
      <c r="B19" s="56"/>
      <c r="C19" s="56"/>
      <c r="D19" s="56"/>
      <c r="E19" s="56"/>
      <c r="F19" s="56"/>
      <c r="G19" s="56"/>
    </row>
    <row r="20" customFormat="false" ht="13.5" hidden="false" customHeight="true" outlineLevel="0" collapsed="false">
      <c r="A20" s="56"/>
      <c r="B20" s="56"/>
      <c r="C20" s="56"/>
      <c r="D20" s="56"/>
      <c r="E20" s="56"/>
      <c r="F20" s="56"/>
      <c r="G20" s="56"/>
    </row>
    <row r="21" customFormat="false" ht="13.5" hidden="false" customHeight="true" outlineLevel="0" collapsed="false">
      <c r="A21" s="56"/>
      <c r="B21" s="56"/>
      <c r="C21" s="56"/>
      <c r="D21" s="56"/>
      <c r="E21" s="56"/>
      <c r="F21" s="56"/>
      <c r="G21" s="56"/>
    </row>
    <row r="22" customFormat="false" ht="13.5" hidden="false" customHeight="true" outlineLevel="0" collapsed="false">
      <c r="A22" s="56"/>
      <c r="B22" s="56"/>
      <c r="C22" s="56"/>
      <c r="D22" s="56"/>
      <c r="E22" s="56"/>
      <c r="F22" s="56"/>
      <c r="G22" s="56"/>
    </row>
    <row r="23" customFormat="false" ht="13.5" hidden="false" customHeight="true" outlineLevel="0" collapsed="false">
      <c r="A23" s="56"/>
      <c r="B23" s="56"/>
      <c r="C23" s="56"/>
      <c r="D23" s="56"/>
      <c r="E23" s="56"/>
      <c r="F23" s="56"/>
      <c r="G23" s="56"/>
    </row>
    <row r="24" customFormat="false" ht="13.5" hidden="false" customHeight="true" outlineLevel="0" collapsed="false">
      <c r="A24" s="56"/>
      <c r="B24" s="56"/>
      <c r="C24" s="56"/>
      <c r="D24" s="56"/>
      <c r="E24" s="56"/>
      <c r="F24" s="56"/>
      <c r="G24" s="56"/>
    </row>
  </sheetData>
  <mergeCells count="4">
    <mergeCell ref="A1:F1"/>
    <mergeCell ref="D3:F3"/>
    <mergeCell ref="D4:F13"/>
    <mergeCell ref="A15:F15"/>
  </mergeCells>
  <printOptions headings="false" gridLines="false" gridLinesSet="true" horizontalCentered="false" verticalCentered="false"/>
  <pageMargins left="0.7" right="0.7" top="0.75" bottom="0.75" header="0.511811023622047" footer="0.3"/>
  <pageSetup paperSize="1" scale="100" fitToWidth="1" fitToHeight="1" pageOrder="downThenOver" orientation="portrait" blackAndWhite="false" draft="false" cellComments="none" horizontalDpi="300" verticalDpi="300" copies="1"/>
  <headerFooter differentFirst="false" differentOddEven="false">
    <oddHeader/>
    <oddFooter>&amp;C&amp;"Helvetica Neue,Regular"&amp;12 &amp;K000000&amp;P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859375" defaultRowHeight="15" zeroHeight="false" outlineLevelRow="0" outlineLevelCol="0"/>
  <cols>
    <col collapsed="false" customWidth="true" hidden="false" outlineLevel="0" max="1" min="1" style="29" width="24"/>
    <col collapsed="false" customWidth="true" hidden="false" outlineLevel="0" max="2" min="2" style="29" width="88"/>
    <col collapsed="false" customWidth="false" hidden="false" outlineLevel="0" max="16384" min="3" style="29" width="8.86"/>
  </cols>
  <sheetData>
    <row r="1" customFormat="false" ht="71.25" hidden="false" customHeight="true" outlineLevel="0" collapsed="false">
      <c r="A1" s="58" t="s">
        <v>433</v>
      </c>
      <c r="B1" s="59"/>
      <c r="C1" s="35"/>
      <c r="D1" s="28"/>
      <c r="E1" s="28"/>
    </row>
    <row r="2" customFormat="false" ht="13.5" hidden="false" customHeight="true" outlineLevel="0" collapsed="false">
      <c r="A2" s="48" t="s">
        <v>434</v>
      </c>
      <c r="B2" s="49" t="s">
        <v>435</v>
      </c>
      <c r="C2" s="35"/>
      <c r="D2" s="28"/>
      <c r="E2" s="28"/>
    </row>
    <row r="3" customFormat="false" ht="13.5" hidden="false" customHeight="true" outlineLevel="0" collapsed="false">
      <c r="A3" s="52" t="s">
        <v>436</v>
      </c>
      <c r="B3" s="52" t="s">
        <v>437</v>
      </c>
      <c r="C3" s="28"/>
      <c r="D3" s="28"/>
      <c r="E3" s="28"/>
    </row>
    <row r="4" customFormat="false" ht="13.5" hidden="false" customHeight="true" outlineLevel="0" collapsed="false">
      <c r="A4" s="55" t="s">
        <v>438</v>
      </c>
      <c r="B4" s="55" t="s">
        <v>439</v>
      </c>
      <c r="C4" s="28"/>
      <c r="D4" s="28"/>
      <c r="E4" s="28"/>
    </row>
    <row r="5" customFormat="false" ht="13.5" hidden="false" customHeight="true" outlineLevel="0" collapsed="false">
      <c r="A5" s="55" t="s">
        <v>440</v>
      </c>
      <c r="B5" s="55" t="s">
        <v>441</v>
      </c>
      <c r="C5" s="28"/>
      <c r="D5" s="28"/>
      <c r="E5" s="28"/>
    </row>
    <row r="6" customFormat="false" ht="13.5" hidden="false" customHeight="true" outlineLevel="0" collapsed="false">
      <c r="A6" s="55" t="s">
        <v>21</v>
      </c>
      <c r="B6" s="55" t="s">
        <v>442</v>
      </c>
      <c r="C6" s="28"/>
      <c r="D6" s="28"/>
      <c r="E6" s="28"/>
    </row>
    <row r="7" customFormat="false" ht="26.25" hidden="false" customHeight="true" outlineLevel="0" collapsed="false">
      <c r="A7" s="55" t="s">
        <v>22</v>
      </c>
      <c r="B7" s="55" t="s">
        <v>443</v>
      </c>
      <c r="C7" s="28"/>
      <c r="D7" s="28"/>
      <c r="E7" s="28"/>
    </row>
    <row r="8" customFormat="false" ht="26.25" hidden="false" customHeight="true" outlineLevel="0" collapsed="false">
      <c r="A8" s="55" t="s">
        <v>444</v>
      </c>
      <c r="B8" s="55" t="s">
        <v>445</v>
      </c>
      <c r="C8" s="28"/>
      <c r="D8" s="28"/>
      <c r="E8" s="28"/>
    </row>
    <row r="9" customFormat="false" ht="13.5" hidden="false" customHeight="true" outlineLevel="0" collapsed="false">
      <c r="A9" s="55" t="s">
        <v>446</v>
      </c>
      <c r="B9" s="55" t="s">
        <v>447</v>
      </c>
      <c r="C9" s="28"/>
      <c r="D9" s="28"/>
      <c r="E9" s="28"/>
    </row>
    <row r="10" customFormat="false" ht="26.25" hidden="false" customHeight="true" outlineLevel="0" collapsed="false">
      <c r="A10" s="55" t="s">
        <v>448</v>
      </c>
      <c r="B10" s="55" t="s">
        <v>449</v>
      </c>
      <c r="C10" s="28"/>
      <c r="D10" s="28"/>
      <c r="E10" s="28"/>
    </row>
    <row r="11" customFormat="false" ht="13.5" hidden="false" customHeight="true" outlineLevel="0" collapsed="false">
      <c r="A11" s="55" t="s">
        <v>253</v>
      </c>
      <c r="B11" s="55" t="s">
        <v>450</v>
      </c>
      <c r="C11" s="28"/>
      <c r="D11" s="28"/>
      <c r="E11" s="28"/>
    </row>
    <row r="12" customFormat="false" ht="26.25" hidden="false" customHeight="true" outlineLevel="0" collapsed="false">
      <c r="A12" s="55" t="s">
        <v>451</v>
      </c>
      <c r="B12" s="55" t="s">
        <v>452</v>
      </c>
      <c r="C12" s="2"/>
      <c r="D12" s="2"/>
      <c r="E12" s="2"/>
    </row>
    <row r="13" customFormat="false" ht="26.25" hidden="false" customHeight="true" outlineLevel="0" collapsed="false">
      <c r="A13" s="55" t="s">
        <v>20</v>
      </c>
      <c r="B13" s="55" t="s">
        <v>453</v>
      </c>
      <c r="C13" s="2"/>
      <c r="D13" s="2"/>
      <c r="E13" s="2"/>
    </row>
  </sheetData>
  <printOptions headings="false" gridLines="false" gridLinesSet="true" horizontalCentered="false" verticalCentered="false"/>
  <pageMargins left="0.7" right="0.7" top="0.75" bottom="0.75" header="0.511811023622047" footer="0.3"/>
  <pageSetup paperSize="1" scale="100" fitToWidth="1" fitToHeight="1" pageOrder="downThenOver" orientation="portrait" blackAndWhite="false" draft="false" cellComments="none" horizontalDpi="300" verticalDpi="300" copies="1"/>
  <headerFooter differentFirst="false" differentOddEven="false">
    <oddHeader/>
    <oddFooter>&amp;C&amp;"Helvetica Neue,Regular"&amp;12 &amp;K000000&amp;P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8"/>
    <col collapsed="false" customWidth="true" hidden="false" outlineLevel="0" max="2" min="2" style="1" width="26"/>
    <col collapsed="false" customWidth="true" hidden="false" outlineLevel="0" max="3" min="3" style="1" width="48"/>
    <col collapsed="false" customWidth="true" hidden="false" outlineLevel="0" max="5" min="4" style="1" width="60"/>
  </cols>
  <sheetData>
    <row r="1" customFormat="false" ht="33.75" hidden="false" customHeight="true" outlineLevel="0" collapsed="false">
      <c r="A1" s="8" t="s">
        <v>454</v>
      </c>
      <c r="B1" s="8" t="s">
        <v>455</v>
      </c>
      <c r="C1" s="8" t="s">
        <v>456</v>
      </c>
      <c r="D1" s="8" t="s">
        <v>457</v>
      </c>
      <c r="E1" s="8" t="s">
        <v>458</v>
      </c>
    </row>
    <row r="2" customFormat="false" ht="39" hidden="false" customHeight="true" outlineLevel="0" collapsed="false">
      <c r="A2" s="12" t="s">
        <v>4</v>
      </c>
      <c r="B2" s="12" t="s">
        <v>459</v>
      </c>
      <c r="C2" s="12" t="s">
        <v>460</v>
      </c>
      <c r="D2" s="12" t="s">
        <v>20</v>
      </c>
      <c r="E2" s="12" t="s">
        <v>461</v>
      </c>
    </row>
    <row r="3" customFormat="false" ht="39" hidden="false" customHeight="true" outlineLevel="0" collapsed="false">
      <c r="A3" s="18" t="s">
        <v>4</v>
      </c>
      <c r="B3" s="18" t="s">
        <v>462</v>
      </c>
      <c r="C3" s="18" t="s">
        <v>463</v>
      </c>
      <c r="D3" s="18" t="s">
        <v>464</v>
      </c>
      <c r="E3" s="18" t="s">
        <v>465</v>
      </c>
    </row>
    <row r="4" customFormat="false" ht="39" hidden="false" customHeight="true" outlineLevel="0" collapsed="false">
      <c r="A4" s="12" t="s">
        <v>4</v>
      </c>
      <c r="B4" s="12" t="s">
        <v>466</v>
      </c>
      <c r="C4" s="12" t="s">
        <v>467</v>
      </c>
      <c r="D4" s="12" t="s">
        <v>468</v>
      </c>
      <c r="E4" s="12" t="s">
        <v>61</v>
      </c>
    </row>
    <row r="5" customFormat="false" ht="39" hidden="false" customHeight="true" outlineLevel="0" collapsed="false">
      <c r="A5" s="18" t="s">
        <v>4</v>
      </c>
      <c r="B5" s="18" t="s">
        <v>469</v>
      </c>
      <c r="C5" s="18" t="s">
        <v>470</v>
      </c>
      <c r="D5" s="18" t="s">
        <v>471</v>
      </c>
      <c r="E5" s="18" t="s">
        <v>472</v>
      </c>
    </row>
    <row r="6" customFormat="false" ht="39" hidden="false" customHeight="true" outlineLevel="0" collapsed="false">
      <c r="A6" s="12" t="s">
        <v>4</v>
      </c>
      <c r="B6" s="12" t="s">
        <v>473</v>
      </c>
      <c r="C6" s="12" t="s">
        <v>474</v>
      </c>
      <c r="D6" s="12" t="s">
        <v>475</v>
      </c>
      <c r="E6" s="12" t="s">
        <v>296</v>
      </c>
    </row>
    <row r="7" customFormat="false" ht="39" hidden="false" customHeight="true" outlineLevel="0" collapsed="false">
      <c r="A7" s="18" t="s">
        <v>4</v>
      </c>
      <c r="B7" s="18" t="s">
        <v>476</v>
      </c>
      <c r="C7" s="18" t="s">
        <v>477</v>
      </c>
      <c r="D7" s="18" t="s">
        <v>478</v>
      </c>
      <c r="E7" s="18" t="s">
        <v>479</v>
      </c>
    </row>
    <row r="8" customFormat="false" ht="39" hidden="false" customHeight="true" outlineLevel="0" collapsed="false">
      <c r="A8" s="12" t="s">
        <v>4</v>
      </c>
      <c r="B8" s="12" t="s">
        <v>480</v>
      </c>
      <c r="C8" s="12" t="s">
        <v>481</v>
      </c>
      <c r="D8" s="12" t="s">
        <v>482</v>
      </c>
      <c r="E8" s="12" t="s">
        <v>483</v>
      </c>
    </row>
    <row r="9" customFormat="false" ht="39" hidden="false" customHeight="true" outlineLevel="0" collapsed="false">
      <c r="A9" s="18" t="s">
        <v>6</v>
      </c>
      <c r="B9" s="18" t="s">
        <v>484</v>
      </c>
      <c r="C9" s="18" t="s">
        <v>485</v>
      </c>
      <c r="D9" s="18" t="s">
        <v>219</v>
      </c>
      <c r="E9" s="18" t="s">
        <v>486</v>
      </c>
    </row>
    <row r="10" customFormat="false" ht="39" hidden="false" customHeight="true" outlineLevel="0" collapsed="false">
      <c r="A10" s="12" t="s">
        <v>6</v>
      </c>
      <c r="B10" s="12" t="s">
        <v>487</v>
      </c>
      <c r="C10" s="12" t="s">
        <v>460</v>
      </c>
      <c r="D10" s="12" t="s">
        <v>488</v>
      </c>
      <c r="E10" s="12" t="s">
        <v>240</v>
      </c>
    </row>
    <row r="11" customFormat="false" ht="39" hidden="false" customHeight="true" outlineLevel="0" collapsed="false">
      <c r="A11" s="18" t="s">
        <v>6</v>
      </c>
      <c r="B11" s="18" t="s">
        <v>489</v>
      </c>
      <c r="C11" s="18" t="s">
        <v>460</v>
      </c>
      <c r="D11" s="18" t="s">
        <v>490</v>
      </c>
      <c r="E11" s="18" t="s">
        <v>491</v>
      </c>
    </row>
    <row r="12" customFormat="false" ht="39" hidden="false" customHeight="true" outlineLevel="0" collapsed="false">
      <c r="A12" s="12" t="s">
        <v>7</v>
      </c>
      <c r="B12" s="12" t="s">
        <v>492</v>
      </c>
      <c r="C12" s="12" t="s">
        <v>477</v>
      </c>
      <c r="D12" s="12" t="s">
        <v>493</v>
      </c>
      <c r="E12" s="12" t="s">
        <v>494</v>
      </c>
    </row>
    <row r="13" customFormat="false" ht="39" hidden="false" customHeight="true" outlineLevel="0" collapsed="false">
      <c r="A13" s="18" t="s">
        <v>7</v>
      </c>
      <c r="B13" s="18" t="s">
        <v>495</v>
      </c>
      <c r="C13" s="18" t="s">
        <v>496</v>
      </c>
      <c r="D13" s="18" t="s">
        <v>497</v>
      </c>
      <c r="E13" s="18" t="s">
        <v>498</v>
      </c>
    </row>
    <row r="14" customFormat="false" ht="39" hidden="false" customHeight="true" outlineLevel="0" collapsed="false">
      <c r="A14" s="12" t="s">
        <v>7</v>
      </c>
      <c r="B14" s="12" t="s">
        <v>499</v>
      </c>
      <c r="C14" s="12" t="s">
        <v>460</v>
      </c>
      <c r="D14" s="12" t="s">
        <v>500</v>
      </c>
      <c r="E14" s="12" t="s">
        <v>501</v>
      </c>
    </row>
    <row r="15" customFormat="false" ht="39" hidden="false" customHeight="true" outlineLevel="0" collapsed="false">
      <c r="A15" s="18" t="s">
        <v>9</v>
      </c>
      <c r="B15" s="18" t="s">
        <v>502</v>
      </c>
      <c r="C15" s="18" t="s">
        <v>460</v>
      </c>
      <c r="D15" s="18" t="s">
        <v>503</v>
      </c>
      <c r="E15" s="18" t="s">
        <v>504</v>
      </c>
    </row>
    <row r="16" customFormat="false" ht="39" hidden="false" customHeight="true" outlineLevel="0" collapsed="false">
      <c r="A16" s="12" t="s">
        <v>10</v>
      </c>
      <c r="B16" s="12" t="s">
        <v>505</v>
      </c>
      <c r="C16" s="12" t="s">
        <v>506</v>
      </c>
      <c r="D16" s="12" t="s">
        <v>507</v>
      </c>
      <c r="E16" s="12" t="s">
        <v>508</v>
      </c>
    </row>
    <row r="17" customFormat="false" ht="39" hidden="false" customHeight="true" outlineLevel="0" collapsed="false">
      <c r="A17" s="18" t="s">
        <v>11</v>
      </c>
      <c r="B17" s="18" t="s">
        <v>509</v>
      </c>
      <c r="C17" s="18" t="s">
        <v>510</v>
      </c>
      <c r="D17" s="18" t="s">
        <v>450</v>
      </c>
      <c r="E17" s="18" t="s">
        <v>511</v>
      </c>
    </row>
    <row r="18" customFormat="false" ht="39" hidden="false" customHeight="true" outlineLevel="0" collapsed="false">
      <c r="A18" s="12" t="s">
        <v>11</v>
      </c>
      <c r="B18" s="12" t="s">
        <v>512</v>
      </c>
      <c r="C18" s="12" t="s">
        <v>460</v>
      </c>
      <c r="D18" s="12" t="s">
        <v>513</v>
      </c>
      <c r="E18" s="12" t="s">
        <v>293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2026-10-14T05:24:36Z</dcterms:created>
  <dc:creator>openpyxl</dc:creator>
  <dc:description/>
  <dc:language>en-US</dc:language>
  <cp:lastModifiedBy/>
  <dcterms:modified xsi:type="dcterms:W3CDTF">2026-10-14T05:25:19Z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