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ronaYT\Querdenken841\Sonstiges\Zahlen Daten Fakten\KrankeTote\"/>
    </mc:Choice>
  </mc:AlternateContent>
  <xr:revisionPtr revIDLastSave="0" documentId="13_ncr:1_{36767842-DA01-4B3B-8474-C9BF3C4C11B2}" xr6:coauthVersionLast="45" xr6:coauthVersionMax="45" xr10:uidLastSave="{00000000-0000-0000-0000-000000000000}"/>
  <bookViews>
    <workbookView xWindow="-120" yWindow="-120" windowWidth="29040" windowHeight="15840" tabRatio="774" activeTab="1" xr2:uid="{347F619E-C6FF-464A-A8C3-D6AA3B62CFAA}"/>
  </bookViews>
  <sheets>
    <sheet name="Hendrik" sheetId="8" r:id="rId1"/>
    <sheet name="KW-41" sheetId="20" r:id="rId2"/>
    <sheet name="KW-40" sheetId="19" r:id="rId3"/>
    <sheet name="KW-39" sheetId="18" r:id="rId4"/>
    <sheet name="KW-38" sheetId="17" r:id="rId5"/>
    <sheet name="KW-37" sheetId="13" r:id="rId6"/>
    <sheet name="KW-35" sheetId="12" r:id="rId7"/>
    <sheet name="Umgestellt" sheetId="16" r:id="rId8"/>
    <sheet name="Import" sheetId="14" r:id="rId9"/>
  </sheets>
  <definedNames>
    <definedName name="Zahlen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0" l="1"/>
  <c r="B1" i="20"/>
  <c r="A1" i="20"/>
  <c r="A33" i="16"/>
  <c r="B33" i="16"/>
  <c r="C33" i="16"/>
  <c r="D33" i="16"/>
  <c r="E33" i="16"/>
  <c r="F33" i="16"/>
  <c r="G33" i="16"/>
  <c r="H33" i="16"/>
  <c r="I33" i="16"/>
  <c r="J33" i="16" s="1"/>
  <c r="K33" i="16"/>
  <c r="L33" i="16" s="1"/>
  <c r="M33" i="16"/>
  <c r="N33" i="16"/>
  <c r="A32" i="16" l="1"/>
  <c r="B32" i="16"/>
  <c r="C32" i="16"/>
  <c r="D32" i="16"/>
  <c r="E32" i="16"/>
  <c r="F32" i="16"/>
  <c r="G32" i="16"/>
  <c r="H32" i="16"/>
  <c r="I32" i="16"/>
  <c r="J32" i="16" s="1"/>
  <c r="K32" i="16"/>
  <c r="L32" i="16"/>
  <c r="M32" i="16"/>
  <c r="N32" i="16"/>
  <c r="E1" i="19"/>
  <c r="B1" i="19"/>
  <c r="A1" i="19"/>
  <c r="N2" i="16" l="1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G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F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A31" i="16"/>
  <c r="B31" i="16"/>
  <c r="C31" i="16"/>
  <c r="D31" i="16"/>
  <c r="E31" i="16"/>
  <c r="H31" i="16"/>
  <c r="I31" i="16"/>
  <c r="K31" i="16"/>
  <c r="J31" i="16" l="1"/>
  <c r="M31" i="16"/>
  <c r="L31" i="16"/>
  <c r="E1" i="18" l="1"/>
  <c r="C1" i="18"/>
  <c r="B1" i="18"/>
  <c r="A30" i="16" l="1"/>
  <c r="B30" i="16"/>
  <c r="C30" i="16"/>
  <c r="D30" i="16"/>
  <c r="E30" i="16"/>
  <c r="H30" i="16"/>
  <c r="I30" i="16"/>
  <c r="K30" i="16"/>
  <c r="M30" i="16" s="1"/>
  <c r="L30" i="16" l="1"/>
  <c r="J30" i="16"/>
  <c r="E1" i="17"/>
  <c r="C1" i="17"/>
  <c r="B1" i="17"/>
  <c r="E1" i="13" l="1"/>
  <c r="A3" i="16"/>
  <c r="B3" i="16"/>
  <c r="C3" i="16"/>
  <c r="D3" i="16"/>
  <c r="E3" i="16"/>
  <c r="H3" i="16"/>
  <c r="I3" i="16"/>
  <c r="K3" i="16"/>
  <c r="A4" i="16"/>
  <c r="B4" i="16"/>
  <c r="C4" i="16"/>
  <c r="D4" i="16"/>
  <c r="E4" i="16"/>
  <c r="H4" i="16"/>
  <c r="I4" i="16"/>
  <c r="K4" i="16"/>
  <c r="A5" i="16"/>
  <c r="B5" i="16"/>
  <c r="C5" i="16"/>
  <c r="D5" i="16"/>
  <c r="E5" i="16"/>
  <c r="H5" i="16"/>
  <c r="I5" i="16"/>
  <c r="K5" i="16"/>
  <c r="A6" i="16"/>
  <c r="B6" i="16"/>
  <c r="C6" i="16"/>
  <c r="D6" i="16"/>
  <c r="E6" i="16"/>
  <c r="H6" i="16"/>
  <c r="I6" i="16"/>
  <c r="K6" i="16"/>
  <c r="A7" i="16"/>
  <c r="B7" i="16"/>
  <c r="C7" i="16"/>
  <c r="D7" i="16"/>
  <c r="E7" i="16"/>
  <c r="H7" i="16"/>
  <c r="I7" i="16"/>
  <c r="K7" i="16"/>
  <c r="A8" i="16"/>
  <c r="B8" i="16"/>
  <c r="C8" i="16"/>
  <c r="D8" i="16"/>
  <c r="E8" i="16"/>
  <c r="H8" i="16"/>
  <c r="I8" i="16"/>
  <c r="K8" i="16"/>
  <c r="A9" i="16"/>
  <c r="B9" i="16"/>
  <c r="C9" i="16"/>
  <c r="D9" i="16"/>
  <c r="E9" i="16"/>
  <c r="H9" i="16"/>
  <c r="I9" i="16"/>
  <c r="K9" i="16"/>
  <c r="A10" i="16"/>
  <c r="B10" i="16"/>
  <c r="C10" i="16"/>
  <c r="D10" i="16"/>
  <c r="E10" i="16"/>
  <c r="H10" i="16"/>
  <c r="I10" i="16"/>
  <c r="K10" i="16"/>
  <c r="A11" i="16"/>
  <c r="B11" i="16"/>
  <c r="C11" i="16"/>
  <c r="D11" i="16"/>
  <c r="E11" i="16"/>
  <c r="H11" i="16"/>
  <c r="I11" i="16"/>
  <c r="K11" i="16"/>
  <c r="A12" i="16"/>
  <c r="B12" i="16"/>
  <c r="C12" i="16"/>
  <c r="D12" i="16"/>
  <c r="E12" i="16"/>
  <c r="H12" i="16"/>
  <c r="I12" i="16"/>
  <c r="K12" i="16"/>
  <c r="A13" i="16"/>
  <c r="B13" i="16"/>
  <c r="C13" i="16"/>
  <c r="D13" i="16"/>
  <c r="E13" i="16"/>
  <c r="H13" i="16"/>
  <c r="I13" i="16"/>
  <c r="K13" i="16"/>
  <c r="A14" i="16"/>
  <c r="B14" i="16"/>
  <c r="C14" i="16"/>
  <c r="D14" i="16"/>
  <c r="E14" i="16"/>
  <c r="H14" i="16"/>
  <c r="I14" i="16"/>
  <c r="K14" i="16"/>
  <c r="A15" i="16"/>
  <c r="B15" i="16"/>
  <c r="C15" i="16"/>
  <c r="D15" i="16"/>
  <c r="E15" i="16"/>
  <c r="H15" i="16"/>
  <c r="I15" i="16"/>
  <c r="K15" i="16"/>
  <c r="A16" i="16"/>
  <c r="B16" i="16"/>
  <c r="C16" i="16"/>
  <c r="D16" i="16"/>
  <c r="E16" i="16"/>
  <c r="H16" i="16"/>
  <c r="I16" i="16"/>
  <c r="K16" i="16"/>
  <c r="A17" i="16"/>
  <c r="B17" i="16"/>
  <c r="C17" i="16"/>
  <c r="D17" i="16"/>
  <c r="E17" i="16"/>
  <c r="H17" i="16"/>
  <c r="I17" i="16"/>
  <c r="K17" i="16"/>
  <c r="A18" i="16"/>
  <c r="B18" i="16"/>
  <c r="C18" i="16"/>
  <c r="D18" i="16"/>
  <c r="E18" i="16"/>
  <c r="H18" i="16"/>
  <c r="I18" i="16"/>
  <c r="K18" i="16"/>
  <c r="A19" i="16"/>
  <c r="B19" i="16"/>
  <c r="C19" i="16"/>
  <c r="D19" i="16"/>
  <c r="E19" i="16"/>
  <c r="H19" i="16"/>
  <c r="I19" i="16"/>
  <c r="K19" i="16"/>
  <c r="A20" i="16"/>
  <c r="B20" i="16"/>
  <c r="C20" i="16"/>
  <c r="D20" i="16"/>
  <c r="E20" i="16"/>
  <c r="H20" i="16"/>
  <c r="I20" i="16"/>
  <c r="K20" i="16"/>
  <c r="A21" i="16"/>
  <c r="B21" i="16"/>
  <c r="C21" i="16"/>
  <c r="D21" i="16"/>
  <c r="E21" i="16"/>
  <c r="H21" i="16"/>
  <c r="I21" i="16"/>
  <c r="K21" i="16"/>
  <c r="A22" i="16"/>
  <c r="B22" i="16"/>
  <c r="C22" i="16"/>
  <c r="D22" i="16"/>
  <c r="E22" i="16"/>
  <c r="H22" i="16"/>
  <c r="I22" i="16"/>
  <c r="K22" i="16"/>
  <c r="A23" i="16"/>
  <c r="B23" i="16"/>
  <c r="C23" i="16"/>
  <c r="D23" i="16"/>
  <c r="E23" i="16"/>
  <c r="H23" i="16"/>
  <c r="I23" i="16"/>
  <c r="K23" i="16"/>
  <c r="A24" i="16"/>
  <c r="B24" i="16"/>
  <c r="C24" i="16"/>
  <c r="D24" i="16"/>
  <c r="E24" i="16"/>
  <c r="H24" i="16"/>
  <c r="I24" i="16"/>
  <c r="K24" i="16"/>
  <c r="A25" i="16"/>
  <c r="B25" i="16"/>
  <c r="C25" i="16"/>
  <c r="D25" i="16"/>
  <c r="E25" i="16"/>
  <c r="H25" i="16"/>
  <c r="I25" i="16"/>
  <c r="K25" i="16"/>
  <c r="A26" i="16"/>
  <c r="B26" i="16"/>
  <c r="C26" i="16"/>
  <c r="D26" i="16"/>
  <c r="E26" i="16"/>
  <c r="H26" i="16"/>
  <c r="I26" i="16"/>
  <c r="K26" i="16"/>
  <c r="A27" i="16"/>
  <c r="B27" i="16"/>
  <c r="C27" i="16"/>
  <c r="D27" i="16"/>
  <c r="E27" i="16"/>
  <c r="H27" i="16"/>
  <c r="I27" i="16"/>
  <c r="K27" i="16"/>
  <c r="A28" i="16"/>
  <c r="B28" i="16"/>
  <c r="C28" i="16"/>
  <c r="D28" i="16"/>
  <c r="E28" i="16"/>
  <c r="H28" i="16"/>
  <c r="I28" i="16"/>
  <c r="K28" i="16"/>
  <c r="A29" i="16"/>
  <c r="B29" i="16"/>
  <c r="C29" i="16"/>
  <c r="D29" i="16"/>
  <c r="E29" i="16"/>
  <c r="H29" i="16"/>
  <c r="I29" i="16"/>
  <c r="K29" i="16"/>
  <c r="K2" i="16"/>
  <c r="I2" i="16"/>
  <c r="H2" i="16"/>
  <c r="E2" i="16"/>
  <c r="D2" i="16"/>
  <c r="C2" i="16"/>
  <c r="B2" i="16"/>
  <c r="A2" i="16"/>
  <c r="C1" i="13"/>
  <c r="B1" i="13"/>
  <c r="M28" i="16" l="1"/>
  <c r="M23" i="16"/>
  <c r="M17" i="16"/>
  <c r="M9" i="16"/>
  <c r="M7" i="16"/>
  <c r="M6" i="16"/>
  <c r="L25" i="16"/>
  <c r="M5" i="16"/>
  <c r="M2" i="16"/>
  <c r="L27" i="16"/>
  <c r="L19" i="16"/>
  <c r="L16" i="16"/>
  <c r="L12" i="16"/>
  <c r="L11" i="16"/>
  <c r="L10" i="16"/>
  <c r="L8" i="16"/>
  <c r="M26" i="16"/>
  <c r="M25" i="16"/>
  <c r="J17" i="16"/>
  <c r="J16" i="16"/>
  <c r="J9" i="16"/>
  <c r="J29" i="16"/>
  <c r="J26" i="16"/>
  <c r="J24" i="16"/>
  <c r="J20" i="16"/>
  <c r="L26" i="16"/>
  <c r="M19" i="16"/>
  <c r="J8" i="16"/>
  <c r="L4" i="16"/>
  <c r="L3" i="16"/>
  <c r="L22" i="16"/>
  <c r="M21" i="16"/>
  <c r="M20" i="16"/>
  <c r="J23" i="16"/>
  <c r="M18" i="16"/>
  <c r="J28" i="16"/>
  <c r="M15" i="16"/>
  <c r="M14" i="16"/>
  <c r="M13" i="16"/>
  <c r="M12" i="16"/>
  <c r="J25" i="16"/>
  <c r="L18" i="16"/>
  <c r="J7" i="16"/>
  <c r="M4" i="16"/>
  <c r="J4" i="16"/>
  <c r="J12" i="16"/>
  <c r="M10" i="16"/>
  <c r="J10" i="16"/>
  <c r="J6" i="16"/>
  <c r="J5" i="16"/>
  <c r="L24" i="16"/>
  <c r="L17" i="16"/>
  <c r="M11" i="16"/>
  <c r="M29" i="16"/>
  <c r="L28" i="16"/>
  <c r="L23" i="16"/>
  <c r="L9" i="16"/>
  <c r="M3" i="16"/>
  <c r="L15" i="16"/>
  <c r="L14" i="16"/>
  <c r="J15" i="16"/>
  <c r="M27" i="16"/>
  <c r="J22" i="16"/>
  <c r="J21" i="16"/>
  <c r="J18" i="16"/>
  <c r="J14" i="16"/>
  <c r="J13" i="16"/>
  <c r="L7" i="16"/>
  <c r="L6" i="16"/>
  <c r="L29" i="16"/>
  <c r="J27" i="16"/>
  <c r="L21" i="16"/>
  <c r="J19" i="16"/>
  <c r="L13" i="16"/>
  <c r="J11" i="16"/>
  <c r="L5" i="16"/>
  <c r="J3" i="16"/>
  <c r="M22" i="16"/>
  <c r="L20" i="16"/>
  <c r="M24" i="16"/>
  <c r="M16" i="16"/>
  <c r="M8" i="16"/>
  <c r="J2" i="16"/>
  <c r="L2" i="16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3" i="12"/>
  <c r="C2" i="12" l="1"/>
  <c r="B2" i="12"/>
</calcChain>
</file>

<file path=xl/sharedStrings.xml><?xml version="1.0" encoding="utf-8"?>
<sst xmlns="http://schemas.openxmlformats.org/spreadsheetml/2006/main" count="222" uniqueCount="20">
  <si>
    <t>KW</t>
  </si>
  <si>
    <t>Stand:</t>
  </si>
  <si>
    <t>Fälle
ges.</t>
  </si>
  <si>
    <t>Männer</t>
  </si>
  <si>
    <t>Frauen</t>
  </si>
  <si>
    <t>Anz. mit
Angab. zur
Hospitalisierung</t>
  </si>
  <si>
    <t>Anzahl
hospitalisiert</t>
  </si>
  <si>
    <t>Anzahl
Verstorben</t>
  </si>
  <si>
    <t>Anteil
hospitalisiert</t>
  </si>
  <si>
    <t>mittl-
Alter</t>
  </si>
  <si>
    <t>Zahlen
unvoll-
ständig</t>
  </si>
  <si>
    <t>x</t>
  </si>
  <si>
    <t>KW 1-10 wurden zusammengefasst</t>
  </si>
  <si>
    <t>Anteil
hospitalisiert
Verstorben</t>
  </si>
  <si>
    <t>Anteil ges.
Verstorben</t>
  </si>
  <si>
    <t>Anzahl mit klinischen Informationen</t>
  </si>
  <si>
    <t>Anteil keine, bzw. keine für COVID-19 bedeutsamen Symptome</t>
  </si>
  <si>
    <t>Anzahl mit klinischen Infor-
mationen</t>
  </si>
  <si>
    <t>Anz. mit
Angab. zur
Hospitalisie-
rung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</si>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</sst>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270">
        <stop position="0">
          <color rgb="FF7030A0"/>
        </stop>
        <stop position="1">
          <color rgb="FF002060"/>
        </stop>
      </gradientFill>
    </fill>
    <fill>
      <patternFill patternType="solid">
        <fgColor rgb="FF7030A0"/>
        <bgColor theme="1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2" applyAlignment="1">
      <alignment vertic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9" fontId="4" fillId="2" borderId="0" xfId="1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Alignment="1">
      <alignment horizontal="center"/>
    </xf>
    <xf numFmtId="10" fontId="4" fillId="2" borderId="1" xfId="1" applyNumberFormat="1" applyFont="1" applyFill="1" applyBorder="1" applyAlignment="1">
      <alignment horizontal="center"/>
    </xf>
    <xf numFmtId="9" fontId="4" fillId="2" borderId="0" xfId="1" applyNumberFormat="1" applyFont="1" applyFill="1" applyAlignment="1">
      <alignment horizontal="center"/>
    </xf>
    <xf numFmtId="2" fontId="0" fillId="0" borderId="0" xfId="0" applyNumberFormat="1"/>
    <xf numFmtId="10" fontId="4" fillId="2" borderId="0" xfId="0" applyNumberFormat="1" applyFont="1" applyFill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0" applyNumberFormat="1"/>
    <xf numFmtId="10" fontId="4" fillId="2" borderId="0" xfId="1" applyNumberFormat="1" applyFont="1" applyFill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9" fontId="4" fillId="4" borderId="2" xfId="1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4" fillId="4" borderId="2" xfId="0" applyNumberFormat="1" applyFont="1" applyFill="1" applyBorder="1" applyAlignment="1">
      <alignment horizontal="center"/>
    </xf>
    <xf numFmtId="0" fontId="4" fillId="4" borderId="2" xfId="1" applyNumberFormat="1" applyFont="1" applyFill="1" applyBorder="1" applyAlignment="1">
      <alignment horizontal="center"/>
    </xf>
    <xf numFmtId="10" fontId="4" fillId="4" borderId="2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9" fontId="4" fillId="2" borderId="0" xfId="0" applyNumberFormat="1" applyFont="1" applyFill="1" applyAlignment="1">
      <alignment horizontal="center"/>
    </xf>
    <xf numFmtId="0" fontId="4" fillId="2" borderId="6" xfId="1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NumberFormat="1"/>
    <xf numFmtId="0" fontId="4" fillId="2" borderId="0" xfId="1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4" fillId="4" borderId="2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4" borderId="7" xfId="1" applyNumberFormat="1" applyFont="1" applyFill="1" applyBorder="1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115"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numFmt numFmtId="14" formatCode="0.00%"/>
    </dxf>
    <dxf>
      <numFmt numFmtId="13" formatCode="0%"/>
    </dxf>
    <dxf>
      <numFmt numFmtId="13" formatCode="0%"/>
    </dxf>
    <dxf>
      <numFmt numFmtId="0" formatCode="General"/>
    </dxf>
    <dxf>
      <numFmt numFmtId="13" formatCode="0%"/>
    </dxf>
    <dxf>
      <numFmt numFmtId="13" formatCode="0%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fill>
        <patternFill patternType="solid">
          <fgColor theme="1"/>
          <bgColor rgb="FF7030A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fill>
        <patternFill patternType="solid">
          <fgColor theme="1"/>
          <bgColor rgb="FF7030A0"/>
        </patternFill>
      </fill>
      <alignment horizontal="center" vertical="center" textRotation="0" wrapText="1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color rgb="FFFFFF00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rgb="FFFFFF00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64" formatCode="0.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0" formatCode="General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'KW-41'!$O$2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'KW-41'!$N$3:$N$34</c:f>
              <c:numCache>
                <c:formatCode>General</c:formatCode>
                <c:ptCount val="3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'KW-41'!$O$3:$O$34</c:f>
              <c:numCache>
                <c:formatCode>#,##0</c:formatCode>
                <c:ptCount val="32"/>
                <c:pt idx="0">
                  <c:v>892</c:v>
                </c:pt>
                <c:pt idx="1">
                  <c:v>6430</c:v>
                </c:pt>
                <c:pt idx="2">
                  <c:v>22431</c:v>
                </c:pt>
                <c:pt idx="3">
                  <c:v>34018</c:v>
                </c:pt>
                <c:pt idx="4">
                  <c:v>36068</c:v>
                </c:pt>
                <c:pt idx="5">
                  <c:v>27164</c:v>
                </c:pt>
                <c:pt idx="6">
                  <c:v>17334</c:v>
                </c:pt>
                <c:pt idx="7">
                  <c:v>12367</c:v>
                </c:pt>
                <c:pt idx="8">
                  <c:v>7429</c:v>
                </c:pt>
                <c:pt idx="9">
                  <c:v>6221</c:v>
                </c:pt>
                <c:pt idx="10">
                  <c:v>4722</c:v>
                </c:pt>
                <c:pt idx="11">
                  <c:v>3612</c:v>
                </c:pt>
                <c:pt idx="12">
                  <c:v>3198</c:v>
                </c:pt>
                <c:pt idx="13">
                  <c:v>2352</c:v>
                </c:pt>
                <c:pt idx="14">
                  <c:v>2339</c:v>
                </c:pt>
                <c:pt idx="15">
                  <c:v>4088</c:v>
                </c:pt>
                <c:pt idx="16">
                  <c:v>3197</c:v>
                </c:pt>
                <c:pt idx="17">
                  <c:v>2693</c:v>
                </c:pt>
                <c:pt idx="18">
                  <c:v>2417</c:v>
                </c:pt>
                <c:pt idx="19">
                  <c:v>3016</c:v>
                </c:pt>
                <c:pt idx="20">
                  <c:v>3930</c:v>
                </c:pt>
                <c:pt idx="21">
                  <c:v>4814</c:v>
                </c:pt>
                <c:pt idx="22">
                  <c:v>6035</c:v>
                </c:pt>
                <c:pt idx="23">
                  <c:v>7929</c:v>
                </c:pt>
                <c:pt idx="24">
                  <c:v>9578</c:v>
                </c:pt>
                <c:pt idx="25">
                  <c:v>8796</c:v>
                </c:pt>
                <c:pt idx="26">
                  <c:v>8585</c:v>
                </c:pt>
                <c:pt idx="27">
                  <c:v>9741</c:v>
                </c:pt>
                <c:pt idx="28">
                  <c:v>12229</c:v>
                </c:pt>
                <c:pt idx="29">
                  <c:v>12995</c:v>
                </c:pt>
                <c:pt idx="30">
                  <c:v>15745</c:v>
                </c:pt>
                <c:pt idx="31">
                  <c:v>24983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3-4A6D-9955-467BD7132071}"/>
            </c:ext>
          </c:extLst>
        </c:ser>
        <c:ser>
          <c:idx val="1"/>
          <c:order val="1"/>
          <c:tx>
            <c:strRef>
              <c:f>'KW-41'!$V$2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'KW-41'!$V$3:$V$34</c:f>
              <c:numCache>
                <c:formatCode>#,##0</c:formatCode>
                <c:ptCount val="32"/>
                <c:pt idx="0">
                  <c:v>162</c:v>
                </c:pt>
                <c:pt idx="1">
                  <c:v>520</c:v>
                </c:pt>
                <c:pt idx="2">
                  <c:v>2203</c:v>
                </c:pt>
                <c:pt idx="3">
                  <c:v>5102</c:v>
                </c:pt>
                <c:pt idx="4">
                  <c:v>6049</c:v>
                </c:pt>
                <c:pt idx="5">
                  <c:v>4705</c:v>
                </c:pt>
                <c:pt idx="6">
                  <c:v>3350</c:v>
                </c:pt>
                <c:pt idx="7">
                  <c:v>2218</c:v>
                </c:pt>
                <c:pt idx="8">
                  <c:v>1350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314</c:v>
                </c:pt>
                <c:pt idx="16">
                  <c:v>293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327</c:v>
                </c:pt>
                <c:pt idx="21">
                  <c:v>367</c:v>
                </c:pt>
                <c:pt idx="22">
                  <c:v>377</c:v>
                </c:pt>
                <c:pt idx="23">
                  <c:v>405</c:v>
                </c:pt>
                <c:pt idx="24">
                  <c:v>405</c:v>
                </c:pt>
                <c:pt idx="25">
                  <c:v>343</c:v>
                </c:pt>
                <c:pt idx="26">
                  <c:v>372</c:v>
                </c:pt>
                <c:pt idx="27">
                  <c:v>418</c:v>
                </c:pt>
                <c:pt idx="28">
                  <c:v>589</c:v>
                </c:pt>
                <c:pt idx="29">
                  <c:v>674</c:v>
                </c:pt>
                <c:pt idx="30">
                  <c:v>696</c:v>
                </c:pt>
                <c:pt idx="31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3-4A6D-9955-467BD7132071}"/>
            </c:ext>
          </c:extLst>
        </c:ser>
        <c:ser>
          <c:idx val="2"/>
          <c:order val="2"/>
          <c:tx>
            <c:strRef>
              <c:f>'KW-41'!$X$2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'KW-41'!$X$3:$X$34</c:f>
              <c:numCache>
                <c:formatCode>General</c:formatCode>
                <c:ptCount val="32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2246</c:v>
                </c:pt>
                <c:pt idx="5">
                  <c:v>1864</c:v>
                </c:pt>
                <c:pt idx="6">
                  <c:v>1210</c:v>
                </c:pt>
                <c:pt idx="7">
                  <c:v>716</c:v>
                </c:pt>
                <c:pt idx="8">
                  <c:v>374</c:v>
                </c:pt>
                <c:pt idx="9">
                  <c:v>250</c:v>
                </c:pt>
                <c:pt idx="10">
                  <c:v>157</c:v>
                </c:pt>
                <c:pt idx="11">
                  <c:v>109</c:v>
                </c:pt>
                <c:pt idx="12">
                  <c:v>61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27</c:v>
                </c:pt>
                <c:pt idx="25">
                  <c:v>14</c:v>
                </c:pt>
                <c:pt idx="26">
                  <c:v>32</c:v>
                </c:pt>
                <c:pt idx="27">
                  <c:v>45</c:v>
                </c:pt>
                <c:pt idx="28">
                  <c:v>58</c:v>
                </c:pt>
                <c:pt idx="29">
                  <c:v>57</c:v>
                </c:pt>
                <c:pt idx="30">
                  <c:v>39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3-4A6D-9955-467BD713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'KW-41'!$W$2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'KW-41'!$W$3:$W$34</c:f>
              <c:numCache>
                <c:formatCode>0.00%</c:formatCode>
                <c:ptCount val="32"/>
                <c:pt idx="0">
                  <c:v>0.18161434977578475</c:v>
                </c:pt>
                <c:pt idx="1">
                  <c:v>8.0870917573872478E-2</c:v>
                </c:pt>
                <c:pt idx="2">
                  <c:v>9.8212295483928486E-2</c:v>
                </c:pt>
                <c:pt idx="3">
                  <c:v>0.14997942265859251</c:v>
                </c:pt>
                <c:pt idx="4">
                  <c:v>0.16771099035155818</c:v>
                </c:pt>
                <c:pt idx="5">
                  <c:v>0.17320718598144602</c:v>
                </c:pt>
                <c:pt idx="6">
                  <c:v>0.19326179762316834</c:v>
                </c:pt>
                <c:pt idx="7">
                  <c:v>0.17934826554540309</c:v>
                </c:pt>
                <c:pt idx="8">
                  <c:v>0.18172028536815182</c:v>
                </c:pt>
                <c:pt idx="9">
                  <c:v>0.17119434174570006</c:v>
                </c:pt>
                <c:pt idx="10">
                  <c:v>0.15480728504870817</c:v>
                </c:pt>
                <c:pt idx="11">
                  <c:v>0.1406423034330011</c:v>
                </c:pt>
                <c:pt idx="12">
                  <c:v>0.12914321450906815</c:v>
                </c:pt>
                <c:pt idx="13">
                  <c:v>0.13222789115646258</c:v>
                </c:pt>
                <c:pt idx="14">
                  <c:v>0.12099187687045745</c:v>
                </c:pt>
                <c:pt idx="15">
                  <c:v>7.6810176125244614E-2</c:v>
                </c:pt>
                <c:pt idx="16">
                  <c:v>9.1648420394119481E-2</c:v>
                </c:pt>
                <c:pt idx="17">
                  <c:v>9.5803936130709241E-2</c:v>
                </c:pt>
                <c:pt idx="18">
                  <c:v>0.10384774513860157</c:v>
                </c:pt>
                <c:pt idx="19">
                  <c:v>0.10477453580901856</c:v>
                </c:pt>
                <c:pt idx="20">
                  <c:v>8.3206106870229002E-2</c:v>
                </c:pt>
                <c:pt idx="21">
                  <c:v>7.6235978396343995E-2</c:v>
                </c:pt>
                <c:pt idx="22">
                  <c:v>6.2468931234465619E-2</c:v>
                </c:pt>
                <c:pt idx="23">
                  <c:v>5.1078320090805901E-2</c:v>
                </c:pt>
                <c:pt idx="24">
                  <c:v>4.2284401754019631E-2</c:v>
                </c:pt>
                <c:pt idx="25">
                  <c:v>3.8994997726239197E-2</c:v>
                </c:pt>
                <c:pt idx="26">
                  <c:v>4.3331391962725688E-2</c:v>
                </c:pt>
                <c:pt idx="27">
                  <c:v>4.291140539985628E-2</c:v>
                </c:pt>
                <c:pt idx="28">
                  <c:v>4.8164199852808898E-2</c:v>
                </c:pt>
                <c:pt idx="29">
                  <c:v>5.1866102347056561E-2</c:v>
                </c:pt>
                <c:pt idx="30">
                  <c:v>4.4204509368053348E-2</c:v>
                </c:pt>
                <c:pt idx="31">
                  <c:v>4.0227354601128765E-2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23-4A6D-9955-467BD7132071}"/>
            </c:ext>
          </c:extLst>
        </c:ser>
        <c:ser>
          <c:idx val="4"/>
          <c:order val="4"/>
          <c:tx>
            <c:strRef>
              <c:f>'KW-41'!$Z$2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'KW-41'!$Z$3:$Z$34</c:f>
              <c:numCache>
                <c:formatCode>0.00%</c:formatCode>
                <c:ptCount val="32"/>
                <c:pt idx="0">
                  <c:v>7.407407407407407E-2</c:v>
                </c:pt>
                <c:pt idx="1">
                  <c:v>0.16346153846153846</c:v>
                </c:pt>
                <c:pt idx="2">
                  <c:v>0.21697684975034046</c:v>
                </c:pt>
                <c:pt idx="3">
                  <c:v>0.28400627205017642</c:v>
                </c:pt>
                <c:pt idx="4">
                  <c:v>0.37130104149446191</c:v>
                </c:pt>
                <c:pt idx="5">
                  <c:v>0.39617428267800214</c:v>
                </c:pt>
                <c:pt idx="6">
                  <c:v>0.36119402985074628</c:v>
                </c:pt>
                <c:pt idx="7">
                  <c:v>0.32281334535617673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0.21477428180574556</c:v>
                </c:pt>
                <c:pt idx="11">
                  <c:v>0.21456692913385828</c:v>
                </c:pt>
                <c:pt idx="12">
                  <c:v>0.14769975786924938</c:v>
                </c:pt>
                <c:pt idx="13">
                  <c:v>0.14147909967845659</c:v>
                </c:pt>
                <c:pt idx="14">
                  <c:v>0.10954063604240283</c:v>
                </c:pt>
                <c:pt idx="15">
                  <c:v>0.11146496815286625</c:v>
                </c:pt>
                <c:pt idx="16">
                  <c:v>7.5085324232081918E-2</c:v>
                </c:pt>
                <c:pt idx="17">
                  <c:v>0.10077519379844961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9.480122324159021E-2</c:v>
                </c:pt>
                <c:pt idx="21">
                  <c:v>8.4468664850136238E-2</c:v>
                </c:pt>
                <c:pt idx="22">
                  <c:v>7.9575596816976124E-2</c:v>
                </c:pt>
                <c:pt idx="23">
                  <c:v>6.9135802469135796E-2</c:v>
                </c:pt>
                <c:pt idx="24">
                  <c:v>6.6666666666666666E-2</c:v>
                </c:pt>
                <c:pt idx="25">
                  <c:v>4.0816326530612242E-2</c:v>
                </c:pt>
                <c:pt idx="26">
                  <c:v>8.6021505376344093E-2</c:v>
                </c:pt>
                <c:pt idx="27">
                  <c:v>0.1076555023923445</c:v>
                </c:pt>
                <c:pt idx="28">
                  <c:v>9.8471986417657045E-2</c:v>
                </c:pt>
                <c:pt idx="29">
                  <c:v>8.4569732937685466E-2</c:v>
                </c:pt>
                <c:pt idx="30">
                  <c:v>5.6034482758620691E-2</c:v>
                </c:pt>
                <c:pt idx="31">
                  <c:v>1.8905472636815919E-2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23-4A6D-9955-467BD7132071}"/>
            </c:ext>
          </c:extLst>
        </c:ser>
        <c:ser>
          <c:idx val="5"/>
          <c:order val="5"/>
          <c:tx>
            <c:strRef>
              <c:f>'KW-41'!$Y$2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'KW-41'!$Y$3:$Y$34</c:f>
              <c:numCache>
                <c:formatCode>0.00%</c:formatCode>
                <c:ptCount val="32"/>
                <c:pt idx="0">
                  <c:v>1.3452914798206279E-2</c:v>
                </c:pt>
                <c:pt idx="1">
                  <c:v>1.3219284603421462E-2</c:v>
                </c:pt>
                <c:pt idx="2">
                  <c:v>2.1309794480852393E-2</c:v>
                </c:pt>
                <c:pt idx="3">
                  <c:v>4.2595096713504615E-2</c:v>
                </c:pt>
                <c:pt idx="4">
                  <c:v>6.22712653876012E-2</c:v>
                </c:pt>
                <c:pt idx="5">
                  <c:v>6.8620232660874692E-2</c:v>
                </c:pt>
                <c:pt idx="6">
                  <c:v>6.9805007499711552E-2</c:v>
                </c:pt>
                <c:pt idx="7">
                  <c:v>5.7896013584539503E-2</c:v>
                </c:pt>
                <c:pt idx="8">
                  <c:v>5.0343249427917618E-2</c:v>
                </c:pt>
                <c:pt idx="9">
                  <c:v>4.0186465198521135E-2</c:v>
                </c:pt>
                <c:pt idx="10">
                  <c:v>3.3248623464633628E-2</c:v>
                </c:pt>
                <c:pt idx="11">
                  <c:v>3.0177187153931341E-2</c:v>
                </c:pt>
                <c:pt idx="12">
                  <c:v>1.9074421513445905E-2</c:v>
                </c:pt>
                <c:pt idx="13">
                  <c:v>1.8707482993197279E-2</c:v>
                </c:pt>
                <c:pt idx="14">
                  <c:v>1.3253527148353997E-2</c:v>
                </c:pt>
                <c:pt idx="15">
                  <c:v>8.5616438356164379E-3</c:v>
                </c:pt>
                <c:pt idx="16">
                  <c:v>6.8814513606506103E-3</c:v>
                </c:pt>
                <c:pt idx="17">
                  <c:v>9.6546602302265139E-3</c:v>
                </c:pt>
                <c:pt idx="18">
                  <c:v>9.1021928009929667E-3</c:v>
                </c:pt>
                <c:pt idx="19">
                  <c:v>9.9469496021220155E-3</c:v>
                </c:pt>
                <c:pt idx="20">
                  <c:v>7.8880407124681928E-3</c:v>
                </c:pt>
                <c:pt idx="21">
                  <c:v>6.4395513086830079E-3</c:v>
                </c:pt>
                <c:pt idx="22">
                  <c:v>4.9710024855012429E-3</c:v>
                </c:pt>
                <c:pt idx="23">
                  <c:v>3.5313406482532475E-3</c:v>
                </c:pt>
                <c:pt idx="24">
                  <c:v>2.8189601169346418E-3</c:v>
                </c:pt>
                <c:pt idx="25">
                  <c:v>1.5916325602546612E-3</c:v>
                </c:pt>
                <c:pt idx="26">
                  <c:v>3.7274315666860802E-3</c:v>
                </c:pt>
                <c:pt idx="27">
                  <c:v>4.619648906683092E-3</c:v>
                </c:pt>
                <c:pt idx="28">
                  <c:v>4.742824433723117E-3</c:v>
                </c:pt>
                <c:pt idx="29">
                  <c:v>4.3863024240092348E-3</c:v>
                </c:pt>
                <c:pt idx="30">
                  <c:v>2.4769768180374721E-3</c:v>
                </c:pt>
                <c:pt idx="31">
                  <c:v>7.6051715166313089E-4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23-4A6D-9955-467BD713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'KW-40'!$O$2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'KW-40'!$N$3:$N$33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'KW-40'!$O$3:$O$33</c:f>
              <c:numCache>
                <c:formatCode>#,##0</c:formatCode>
                <c:ptCount val="31"/>
                <c:pt idx="0">
                  <c:v>892</c:v>
                </c:pt>
                <c:pt idx="1">
                  <c:v>6430</c:v>
                </c:pt>
                <c:pt idx="2">
                  <c:v>22430</c:v>
                </c:pt>
                <c:pt idx="3">
                  <c:v>34019</c:v>
                </c:pt>
                <c:pt idx="4">
                  <c:v>36068</c:v>
                </c:pt>
                <c:pt idx="5">
                  <c:v>27163</c:v>
                </c:pt>
                <c:pt idx="6">
                  <c:v>17334</c:v>
                </c:pt>
                <c:pt idx="7">
                  <c:v>12367</c:v>
                </c:pt>
                <c:pt idx="8">
                  <c:v>7429</c:v>
                </c:pt>
                <c:pt idx="9">
                  <c:v>6220</c:v>
                </c:pt>
                <c:pt idx="10">
                  <c:v>4722</c:v>
                </c:pt>
                <c:pt idx="11">
                  <c:v>3612</c:v>
                </c:pt>
                <c:pt idx="12">
                  <c:v>3198</c:v>
                </c:pt>
                <c:pt idx="13">
                  <c:v>2352</c:v>
                </c:pt>
                <c:pt idx="14">
                  <c:v>2339</c:v>
                </c:pt>
                <c:pt idx="15">
                  <c:v>4089</c:v>
                </c:pt>
                <c:pt idx="16">
                  <c:v>3197</c:v>
                </c:pt>
                <c:pt idx="17">
                  <c:v>2693</c:v>
                </c:pt>
                <c:pt idx="18">
                  <c:v>2415</c:v>
                </c:pt>
                <c:pt idx="19">
                  <c:v>3017</c:v>
                </c:pt>
                <c:pt idx="20">
                  <c:v>3929</c:v>
                </c:pt>
                <c:pt idx="21">
                  <c:v>4814</c:v>
                </c:pt>
                <c:pt idx="22">
                  <c:v>6035</c:v>
                </c:pt>
                <c:pt idx="23">
                  <c:v>7925</c:v>
                </c:pt>
                <c:pt idx="24">
                  <c:v>9572</c:v>
                </c:pt>
                <c:pt idx="25">
                  <c:v>8786</c:v>
                </c:pt>
                <c:pt idx="26">
                  <c:v>8582</c:v>
                </c:pt>
                <c:pt idx="27">
                  <c:v>9726</c:v>
                </c:pt>
                <c:pt idx="28">
                  <c:v>12217</c:v>
                </c:pt>
                <c:pt idx="29">
                  <c:v>12940</c:v>
                </c:pt>
                <c:pt idx="30">
                  <c:v>15241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D-408F-9531-807BB6E18C26}"/>
            </c:ext>
          </c:extLst>
        </c:ser>
        <c:ser>
          <c:idx val="1"/>
          <c:order val="1"/>
          <c:tx>
            <c:strRef>
              <c:f>'KW-40'!$V$2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'KW-40'!$V$3:$V$33</c:f>
              <c:numCache>
                <c:formatCode>#,##0</c:formatCode>
                <c:ptCount val="31"/>
                <c:pt idx="0">
                  <c:v>162</c:v>
                </c:pt>
                <c:pt idx="1">
                  <c:v>520</c:v>
                </c:pt>
                <c:pt idx="2">
                  <c:v>2203</c:v>
                </c:pt>
                <c:pt idx="3">
                  <c:v>5099</c:v>
                </c:pt>
                <c:pt idx="4">
                  <c:v>6049</c:v>
                </c:pt>
                <c:pt idx="5">
                  <c:v>4705</c:v>
                </c:pt>
                <c:pt idx="6">
                  <c:v>3349</c:v>
                </c:pt>
                <c:pt idx="7">
                  <c:v>2218</c:v>
                </c:pt>
                <c:pt idx="8">
                  <c:v>1350</c:v>
                </c:pt>
                <c:pt idx="9">
                  <c:v>1065</c:v>
                </c:pt>
                <c:pt idx="10">
                  <c:v>731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284</c:v>
                </c:pt>
                <c:pt idx="15">
                  <c:v>314</c:v>
                </c:pt>
                <c:pt idx="16">
                  <c:v>293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327</c:v>
                </c:pt>
                <c:pt idx="21">
                  <c:v>367</c:v>
                </c:pt>
                <c:pt idx="22">
                  <c:v>377</c:v>
                </c:pt>
                <c:pt idx="23">
                  <c:v>404</c:v>
                </c:pt>
                <c:pt idx="24">
                  <c:v>405</c:v>
                </c:pt>
                <c:pt idx="25">
                  <c:v>341</c:v>
                </c:pt>
                <c:pt idx="26">
                  <c:v>371</c:v>
                </c:pt>
                <c:pt idx="27">
                  <c:v>408</c:v>
                </c:pt>
                <c:pt idx="28">
                  <c:v>576</c:v>
                </c:pt>
                <c:pt idx="29">
                  <c:v>631</c:v>
                </c:pt>
                <c:pt idx="30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D-408F-9531-807BB6E18C26}"/>
            </c:ext>
          </c:extLst>
        </c:ser>
        <c:ser>
          <c:idx val="2"/>
          <c:order val="2"/>
          <c:tx>
            <c:strRef>
              <c:f>'KW-40'!$X$2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'KW-40'!$X$3:$X$33</c:f>
              <c:numCache>
                <c:formatCode>General</c:formatCode>
                <c:ptCount val="31"/>
                <c:pt idx="0">
                  <c:v>12</c:v>
                </c:pt>
                <c:pt idx="1">
                  <c:v>85</c:v>
                </c:pt>
                <c:pt idx="2">
                  <c:v>478</c:v>
                </c:pt>
                <c:pt idx="3">
                  <c:v>1449</c:v>
                </c:pt>
                <c:pt idx="4">
                  <c:v>2246</c:v>
                </c:pt>
                <c:pt idx="5">
                  <c:v>1865</c:v>
                </c:pt>
                <c:pt idx="6">
                  <c:v>1209</c:v>
                </c:pt>
                <c:pt idx="7">
                  <c:v>716</c:v>
                </c:pt>
                <c:pt idx="8">
                  <c:v>374</c:v>
                </c:pt>
                <c:pt idx="9">
                  <c:v>250</c:v>
                </c:pt>
                <c:pt idx="10">
                  <c:v>157</c:v>
                </c:pt>
                <c:pt idx="11">
                  <c:v>109</c:v>
                </c:pt>
                <c:pt idx="12">
                  <c:v>61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29</c:v>
                </c:pt>
                <c:pt idx="23">
                  <c:v>27</c:v>
                </c:pt>
                <c:pt idx="24">
                  <c:v>25</c:v>
                </c:pt>
                <c:pt idx="25">
                  <c:v>14</c:v>
                </c:pt>
                <c:pt idx="26">
                  <c:v>30</c:v>
                </c:pt>
                <c:pt idx="27">
                  <c:v>40</c:v>
                </c:pt>
                <c:pt idx="28">
                  <c:v>44</c:v>
                </c:pt>
                <c:pt idx="29">
                  <c:v>36</c:v>
                </c:pt>
                <c:pt idx="3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D-408F-9531-807BB6E1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'KW-40'!$W$2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'KW-40'!$W$3:$W$33</c:f>
              <c:numCache>
                <c:formatCode>0.00%</c:formatCode>
                <c:ptCount val="31"/>
                <c:pt idx="0">
                  <c:v>0.18161434977578475</c:v>
                </c:pt>
                <c:pt idx="1">
                  <c:v>8.0870917573872478E-2</c:v>
                </c:pt>
                <c:pt idx="2">
                  <c:v>9.8216674097191259E-2</c:v>
                </c:pt>
                <c:pt idx="3">
                  <c:v>0.14988682794908728</c:v>
                </c:pt>
                <c:pt idx="4">
                  <c:v>0.16771099035155818</c:v>
                </c:pt>
                <c:pt idx="5">
                  <c:v>0.17321356256672679</c:v>
                </c:pt>
                <c:pt idx="6">
                  <c:v>0.1932041075343256</c:v>
                </c:pt>
                <c:pt idx="7">
                  <c:v>0.17934826554540309</c:v>
                </c:pt>
                <c:pt idx="8">
                  <c:v>0.18172028536815182</c:v>
                </c:pt>
                <c:pt idx="9">
                  <c:v>0.1712218649517685</c:v>
                </c:pt>
                <c:pt idx="10">
                  <c:v>0.15480728504870817</c:v>
                </c:pt>
                <c:pt idx="11">
                  <c:v>0.1406423034330011</c:v>
                </c:pt>
                <c:pt idx="12">
                  <c:v>0.12914321450906815</c:v>
                </c:pt>
                <c:pt idx="13">
                  <c:v>0.13222789115646258</c:v>
                </c:pt>
                <c:pt idx="14">
                  <c:v>0.12141941000427534</c:v>
                </c:pt>
                <c:pt idx="15">
                  <c:v>7.6791391538273412E-2</c:v>
                </c:pt>
                <c:pt idx="16">
                  <c:v>9.1648420394119481E-2</c:v>
                </c:pt>
                <c:pt idx="17">
                  <c:v>9.5803936130709241E-2</c:v>
                </c:pt>
                <c:pt idx="18">
                  <c:v>0.10393374741200828</c:v>
                </c:pt>
                <c:pt idx="19">
                  <c:v>0.10473980775604906</c:v>
                </c:pt>
                <c:pt idx="20">
                  <c:v>8.3227284296258586E-2</c:v>
                </c:pt>
                <c:pt idx="21">
                  <c:v>7.6235978396343995E-2</c:v>
                </c:pt>
                <c:pt idx="22">
                  <c:v>6.2468931234465619E-2</c:v>
                </c:pt>
                <c:pt idx="23">
                  <c:v>5.0977917981072554E-2</c:v>
                </c:pt>
                <c:pt idx="24">
                  <c:v>4.2310906811533641E-2</c:v>
                </c:pt>
                <c:pt idx="25">
                  <c:v>3.8811745959480989E-2</c:v>
                </c:pt>
                <c:pt idx="26">
                  <c:v>4.3230016313213701E-2</c:v>
                </c:pt>
                <c:pt idx="27">
                  <c:v>4.1949413942011106E-2</c:v>
                </c:pt>
                <c:pt idx="28">
                  <c:v>4.7147417532945893E-2</c:v>
                </c:pt>
                <c:pt idx="29">
                  <c:v>4.8763523956723336E-2</c:v>
                </c:pt>
                <c:pt idx="30">
                  <c:v>3.5365133521422482E-2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BD-408F-9531-807BB6E18C26}"/>
            </c:ext>
          </c:extLst>
        </c:ser>
        <c:ser>
          <c:idx val="4"/>
          <c:order val="4"/>
          <c:tx>
            <c:strRef>
              <c:f>'KW-40'!$Z$2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'KW-40'!$Z$3:$Z$33</c:f>
              <c:numCache>
                <c:formatCode>0.00%</c:formatCode>
                <c:ptCount val="31"/>
                <c:pt idx="0">
                  <c:v>7.407407407407407E-2</c:v>
                </c:pt>
                <c:pt idx="1">
                  <c:v>0.16346153846153846</c:v>
                </c:pt>
                <c:pt idx="2">
                  <c:v>0.21697684975034046</c:v>
                </c:pt>
                <c:pt idx="3">
                  <c:v>0.28417336732692683</c:v>
                </c:pt>
                <c:pt idx="4">
                  <c:v>0.37130104149446191</c:v>
                </c:pt>
                <c:pt idx="5">
                  <c:v>0.39638682252922425</c:v>
                </c:pt>
                <c:pt idx="6">
                  <c:v>0.36100328456255598</c:v>
                </c:pt>
                <c:pt idx="7">
                  <c:v>0.32281334535617673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0.21477428180574556</c:v>
                </c:pt>
                <c:pt idx="11">
                  <c:v>0.21456692913385828</c:v>
                </c:pt>
                <c:pt idx="12">
                  <c:v>0.14769975786924938</c:v>
                </c:pt>
                <c:pt idx="13">
                  <c:v>0.14147909967845659</c:v>
                </c:pt>
                <c:pt idx="14">
                  <c:v>0.10915492957746478</c:v>
                </c:pt>
                <c:pt idx="15">
                  <c:v>0.11146496815286625</c:v>
                </c:pt>
                <c:pt idx="16">
                  <c:v>7.5085324232081918E-2</c:v>
                </c:pt>
                <c:pt idx="17">
                  <c:v>0.10077519379844961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9.480122324159021E-2</c:v>
                </c:pt>
                <c:pt idx="21">
                  <c:v>8.4468664850136238E-2</c:v>
                </c:pt>
                <c:pt idx="22">
                  <c:v>7.6923076923076927E-2</c:v>
                </c:pt>
                <c:pt idx="23">
                  <c:v>6.6831683168316836E-2</c:v>
                </c:pt>
                <c:pt idx="24">
                  <c:v>6.1728395061728392E-2</c:v>
                </c:pt>
                <c:pt idx="25">
                  <c:v>4.1055718475073312E-2</c:v>
                </c:pt>
                <c:pt idx="26">
                  <c:v>8.0862533692722366E-2</c:v>
                </c:pt>
                <c:pt idx="27">
                  <c:v>9.8039215686274508E-2</c:v>
                </c:pt>
                <c:pt idx="28">
                  <c:v>7.6388888888888895E-2</c:v>
                </c:pt>
                <c:pt idx="29">
                  <c:v>5.7052297939778132E-2</c:v>
                </c:pt>
                <c:pt idx="30">
                  <c:v>3.1539888682745827E-2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BD-408F-9531-807BB6E18C26}"/>
            </c:ext>
          </c:extLst>
        </c:ser>
        <c:ser>
          <c:idx val="5"/>
          <c:order val="5"/>
          <c:tx>
            <c:strRef>
              <c:f>'KW-40'!$Y$2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'KW-40'!$Y$3:$Y$33</c:f>
              <c:numCache>
                <c:formatCode>0.00%</c:formatCode>
                <c:ptCount val="31"/>
                <c:pt idx="0">
                  <c:v>1.3452914798206279E-2</c:v>
                </c:pt>
                <c:pt idx="1">
                  <c:v>1.3219284603421462E-2</c:v>
                </c:pt>
                <c:pt idx="2">
                  <c:v>2.1310744538564422E-2</c:v>
                </c:pt>
                <c:pt idx="3">
                  <c:v>4.259384461624386E-2</c:v>
                </c:pt>
                <c:pt idx="4">
                  <c:v>6.22712653876012E-2</c:v>
                </c:pt>
                <c:pt idx="5">
                  <c:v>6.8659573684791808E-2</c:v>
                </c:pt>
                <c:pt idx="6">
                  <c:v>6.9747317410868814E-2</c:v>
                </c:pt>
                <c:pt idx="7">
                  <c:v>5.7896013584539503E-2</c:v>
                </c:pt>
                <c:pt idx="8">
                  <c:v>5.0343249427917618E-2</c:v>
                </c:pt>
                <c:pt idx="9">
                  <c:v>4.0192926045016078E-2</c:v>
                </c:pt>
                <c:pt idx="10">
                  <c:v>3.3248623464633628E-2</c:v>
                </c:pt>
                <c:pt idx="11">
                  <c:v>3.0177187153931341E-2</c:v>
                </c:pt>
                <c:pt idx="12">
                  <c:v>1.9074421513445905E-2</c:v>
                </c:pt>
                <c:pt idx="13">
                  <c:v>1.8707482993197279E-2</c:v>
                </c:pt>
                <c:pt idx="14">
                  <c:v>1.3253527148353997E-2</c:v>
                </c:pt>
                <c:pt idx="15">
                  <c:v>8.5595500122279278E-3</c:v>
                </c:pt>
                <c:pt idx="16">
                  <c:v>6.8814513606506103E-3</c:v>
                </c:pt>
                <c:pt idx="17">
                  <c:v>9.6546602302265139E-3</c:v>
                </c:pt>
                <c:pt idx="18">
                  <c:v>9.1097308488612833E-3</c:v>
                </c:pt>
                <c:pt idx="19">
                  <c:v>9.9436526350679486E-3</c:v>
                </c:pt>
                <c:pt idx="20">
                  <c:v>7.8900483583609054E-3</c:v>
                </c:pt>
                <c:pt idx="21">
                  <c:v>6.4395513086830079E-3</c:v>
                </c:pt>
                <c:pt idx="22">
                  <c:v>4.8053024026512015E-3</c:v>
                </c:pt>
                <c:pt idx="23">
                  <c:v>3.4069400630914828E-3</c:v>
                </c:pt>
                <c:pt idx="24">
                  <c:v>2.6117843710823235E-3</c:v>
                </c:pt>
                <c:pt idx="25">
                  <c:v>1.5934441156385158E-3</c:v>
                </c:pt>
                <c:pt idx="26">
                  <c:v>3.4956886506641808E-3</c:v>
                </c:pt>
                <c:pt idx="27">
                  <c:v>4.1126876413736376E-3</c:v>
                </c:pt>
                <c:pt idx="28">
                  <c:v>3.6015388393222558E-3</c:v>
                </c:pt>
                <c:pt idx="29">
                  <c:v>2.7820710973724882E-3</c:v>
                </c:pt>
                <c:pt idx="30">
                  <c:v>1.1154123745161079E-3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BD-408F-9531-807BB6E1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'KW-39'!$O$2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'KW-39'!$N$3:$N$32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'KW-39'!$O$3:$O$32</c:f>
              <c:numCache>
                <c:formatCode>#,##0</c:formatCode>
                <c:ptCount val="30"/>
                <c:pt idx="0">
                  <c:v>892</c:v>
                </c:pt>
                <c:pt idx="1">
                  <c:v>6430</c:v>
                </c:pt>
                <c:pt idx="2">
                  <c:v>22433</c:v>
                </c:pt>
                <c:pt idx="3">
                  <c:v>34017</c:v>
                </c:pt>
                <c:pt idx="4">
                  <c:v>36070</c:v>
                </c:pt>
                <c:pt idx="5">
                  <c:v>27163</c:v>
                </c:pt>
                <c:pt idx="6">
                  <c:v>17334</c:v>
                </c:pt>
                <c:pt idx="7">
                  <c:v>12366</c:v>
                </c:pt>
                <c:pt idx="8">
                  <c:v>7430</c:v>
                </c:pt>
                <c:pt idx="9">
                  <c:v>6220</c:v>
                </c:pt>
                <c:pt idx="10">
                  <c:v>4724</c:v>
                </c:pt>
                <c:pt idx="11">
                  <c:v>3614</c:v>
                </c:pt>
                <c:pt idx="12">
                  <c:v>3198</c:v>
                </c:pt>
                <c:pt idx="13">
                  <c:v>2352</c:v>
                </c:pt>
                <c:pt idx="14">
                  <c:v>2339</c:v>
                </c:pt>
                <c:pt idx="15">
                  <c:v>4089</c:v>
                </c:pt>
                <c:pt idx="16">
                  <c:v>3197</c:v>
                </c:pt>
                <c:pt idx="17">
                  <c:v>2692</c:v>
                </c:pt>
                <c:pt idx="18">
                  <c:v>2414</c:v>
                </c:pt>
                <c:pt idx="19">
                  <c:v>3015</c:v>
                </c:pt>
                <c:pt idx="20">
                  <c:v>3929</c:v>
                </c:pt>
                <c:pt idx="21">
                  <c:v>4815</c:v>
                </c:pt>
                <c:pt idx="22">
                  <c:v>6034</c:v>
                </c:pt>
                <c:pt idx="23">
                  <c:v>7924</c:v>
                </c:pt>
                <c:pt idx="24">
                  <c:v>9568</c:v>
                </c:pt>
                <c:pt idx="25">
                  <c:v>8781</c:v>
                </c:pt>
                <c:pt idx="26">
                  <c:v>8585</c:v>
                </c:pt>
                <c:pt idx="27">
                  <c:v>9714</c:v>
                </c:pt>
                <c:pt idx="28">
                  <c:v>12196</c:v>
                </c:pt>
                <c:pt idx="29">
                  <c:v>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C-44BA-B2C6-FF71C600E73A}"/>
            </c:ext>
          </c:extLst>
        </c:ser>
        <c:ser>
          <c:idx val="1"/>
          <c:order val="1"/>
          <c:tx>
            <c:strRef>
              <c:f>'KW-39'!$V$2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'KW-39'!$V$3:$V$32</c:f>
              <c:numCache>
                <c:formatCode>#,##0</c:formatCode>
                <c:ptCount val="30"/>
                <c:pt idx="0">
                  <c:v>162</c:v>
                </c:pt>
                <c:pt idx="1">
                  <c:v>520</c:v>
                </c:pt>
                <c:pt idx="2">
                  <c:v>2202</c:v>
                </c:pt>
                <c:pt idx="3">
                  <c:v>5099</c:v>
                </c:pt>
                <c:pt idx="4">
                  <c:v>6051</c:v>
                </c:pt>
                <c:pt idx="5">
                  <c:v>4705</c:v>
                </c:pt>
                <c:pt idx="6">
                  <c:v>3348</c:v>
                </c:pt>
                <c:pt idx="7">
                  <c:v>2217</c:v>
                </c:pt>
                <c:pt idx="8">
                  <c:v>1350</c:v>
                </c:pt>
                <c:pt idx="9">
                  <c:v>1065</c:v>
                </c:pt>
                <c:pt idx="10">
                  <c:v>732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283</c:v>
                </c:pt>
                <c:pt idx="15">
                  <c:v>314</c:v>
                </c:pt>
                <c:pt idx="16">
                  <c:v>293</c:v>
                </c:pt>
                <c:pt idx="17">
                  <c:v>258</c:v>
                </c:pt>
                <c:pt idx="18">
                  <c:v>251</c:v>
                </c:pt>
                <c:pt idx="19">
                  <c:v>316</c:v>
                </c:pt>
                <c:pt idx="20">
                  <c:v>322</c:v>
                </c:pt>
                <c:pt idx="21">
                  <c:v>367</c:v>
                </c:pt>
                <c:pt idx="22">
                  <c:v>377</c:v>
                </c:pt>
                <c:pt idx="23">
                  <c:v>404</c:v>
                </c:pt>
                <c:pt idx="24">
                  <c:v>402</c:v>
                </c:pt>
                <c:pt idx="25">
                  <c:v>340</c:v>
                </c:pt>
                <c:pt idx="26">
                  <c:v>370</c:v>
                </c:pt>
                <c:pt idx="27">
                  <c:v>398</c:v>
                </c:pt>
                <c:pt idx="28">
                  <c:v>549</c:v>
                </c:pt>
                <c:pt idx="29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C-44BA-B2C6-FF71C600E73A}"/>
            </c:ext>
          </c:extLst>
        </c:ser>
        <c:ser>
          <c:idx val="2"/>
          <c:order val="2"/>
          <c:tx>
            <c:strRef>
              <c:f>'KW-39'!$X$2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'KW-39'!$X$3:$X$32</c:f>
              <c:numCache>
                <c:formatCode>General</c:formatCode>
                <c:ptCount val="30"/>
                <c:pt idx="0">
                  <c:v>12</c:v>
                </c:pt>
                <c:pt idx="1">
                  <c:v>85</c:v>
                </c:pt>
                <c:pt idx="2">
                  <c:v>475</c:v>
                </c:pt>
                <c:pt idx="3">
                  <c:v>1449</c:v>
                </c:pt>
                <c:pt idx="4">
                  <c:v>2247</c:v>
                </c:pt>
                <c:pt idx="5">
                  <c:v>1863</c:v>
                </c:pt>
                <c:pt idx="6">
                  <c:v>1207</c:v>
                </c:pt>
                <c:pt idx="7">
                  <c:v>715</c:v>
                </c:pt>
                <c:pt idx="8">
                  <c:v>374</c:v>
                </c:pt>
                <c:pt idx="9">
                  <c:v>250</c:v>
                </c:pt>
                <c:pt idx="10">
                  <c:v>156</c:v>
                </c:pt>
                <c:pt idx="11">
                  <c:v>109</c:v>
                </c:pt>
                <c:pt idx="12">
                  <c:v>61</c:v>
                </c:pt>
                <c:pt idx="13">
                  <c:v>44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>
                  <c:v>12</c:v>
                </c:pt>
                <c:pt idx="26">
                  <c:v>27</c:v>
                </c:pt>
                <c:pt idx="27">
                  <c:v>30</c:v>
                </c:pt>
                <c:pt idx="28">
                  <c:v>32</c:v>
                </c:pt>
                <c:pt idx="2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C-44BA-B2C6-FF71C600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'KW-39'!$W$2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'KW-39'!$W$3:$W$32</c:f>
              <c:numCache>
                <c:formatCode>0.00%</c:formatCode>
                <c:ptCount val="30"/>
                <c:pt idx="0">
                  <c:v>0.18161434977578475</c:v>
                </c:pt>
                <c:pt idx="1">
                  <c:v>8.0870917573872478E-2</c:v>
                </c:pt>
                <c:pt idx="2">
                  <c:v>9.8158962243123968E-2</c:v>
                </c:pt>
                <c:pt idx="3">
                  <c:v>0.14989564041508657</c:v>
                </c:pt>
                <c:pt idx="4">
                  <c:v>0.16775713889658997</c:v>
                </c:pt>
                <c:pt idx="5">
                  <c:v>0.17321356256672679</c:v>
                </c:pt>
                <c:pt idx="6">
                  <c:v>0.19314641744548286</c:v>
                </c:pt>
                <c:pt idx="7">
                  <c:v>0.17928190198932556</c:v>
                </c:pt>
                <c:pt idx="8">
                  <c:v>0.18169582772543741</c:v>
                </c:pt>
                <c:pt idx="9">
                  <c:v>0.1712218649517685</c:v>
                </c:pt>
                <c:pt idx="10">
                  <c:v>0.15495342929720576</c:v>
                </c:pt>
                <c:pt idx="11">
                  <c:v>0.14056447149972329</c:v>
                </c:pt>
                <c:pt idx="12">
                  <c:v>0.12914321450906815</c:v>
                </c:pt>
                <c:pt idx="13">
                  <c:v>0.13222789115646258</c:v>
                </c:pt>
                <c:pt idx="14">
                  <c:v>0.12099187687045745</c:v>
                </c:pt>
                <c:pt idx="15">
                  <c:v>7.6791391538273412E-2</c:v>
                </c:pt>
                <c:pt idx="16">
                  <c:v>9.1648420394119481E-2</c:v>
                </c:pt>
                <c:pt idx="17">
                  <c:v>9.5839524517087674E-2</c:v>
                </c:pt>
                <c:pt idx="18">
                  <c:v>0.10397680198840099</c:v>
                </c:pt>
                <c:pt idx="19">
                  <c:v>0.10480928689883914</c:v>
                </c:pt>
                <c:pt idx="20">
                  <c:v>8.195469585136167E-2</c:v>
                </c:pt>
                <c:pt idx="21">
                  <c:v>7.6220145379023885E-2</c:v>
                </c:pt>
                <c:pt idx="22">
                  <c:v>6.2479284057010274E-2</c:v>
                </c:pt>
                <c:pt idx="23">
                  <c:v>5.0984351337708227E-2</c:v>
                </c:pt>
                <c:pt idx="24">
                  <c:v>4.201505016722408E-2</c:v>
                </c:pt>
                <c:pt idx="25">
                  <c:v>3.8719963557681356E-2</c:v>
                </c:pt>
                <c:pt idx="26">
                  <c:v>4.3098427489807807E-2</c:v>
                </c:pt>
                <c:pt idx="27">
                  <c:v>4.0971793288037885E-2</c:v>
                </c:pt>
                <c:pt idx="28">
                  <c:v>4.5014758937356514E-2</c:v>
                </c:pt>
                <c:pt idx="29">
                  <c:v>4.0050358014005825E-2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BC-44BA-B2C6-FF71C600E73A}"/>
            </c:ext>
          </c:extLst>
        </c:ser>
        <c:ser>
          <c:idx val="4"/>
          <c:order val="4"/>
          <c:tx>
            <c:strRef>
              <c:f>'KW-39'!$Z$2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'KW-39'!$Z$3:$Z$32</c:f>
              <c:numCache>
                <c:formatCode>0.00%</c:formatCode>
                <c:ptCount val="30"/>
                <c:pt idx="0">
                  <c:v>7.407407407407407E-2</c:v>
                </c:pt>
                <c:pt idx="1">
                  <c:v>0.16346153846153846</c:v>
                </c:pt>
                <c:pt idx="2">
                  <c:v>0.21571298819255222</c:v>
                </c:pt>
                <c:pt idx="3">
                  <c:v>0.28417336732692683</c:v>
                </c:pt>
                <c:pt idx="4">
                  <c:v>0.37134357957362418</c:v>
                </c:pt>
                <c:pt idx="5">
                  <c:v>0.39596174282678004</c:v>
                </c:pt>
                <c:pt idx="6">
                  <c:v>0.36051373954599764</c:v>
                </c:pt>
                <c:pt idx="7">
                  <c:v>0.32250789354984211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0.21311475409836064</c:v>
                </c:pt>
                <c:pt idx="11">
                  <c:v>0.21456692913385828</c:v>
                </c:pt>
                <c:pt idx="12">
                  <c:v>0.14769975786924938</c:v>
                </c:pt>
                <c:pt idx="13">
                  <c:v>0.14147909967845659</c:v>
                </c:pt>
                <c:pt idx="14">
                  <c:v>0.10954063604240283</c:v>
                </c:pt>
                <c:pt idx="15">
                  <c:v>0.11146496815286625</c:v>
                </c:pt>
                <c:pt idx="16">
                  <c:v>7.5085324232081918E-2</c:v>
                </c:pt>
                <c:pt idx="17">
                  <c:v>0.10077519379844961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9.627329192546584E-2</c:v>
                </c:pt>
                <c:pt idx="21">
                  <c:v>8.4468664850136238E-2</c:v>
                </c:pt>
                <c:pt idx="22">
                  <c:v>7.4270557029177717E-2</c:v>
                </c:pt>
                <c:pt idx="23">
                  <c:v>6.6831683168316836E-2</c:v>
                </c:pt>
                <c:pt idx="24">
                  <c:v>6.2189054726368161E-2</c:v>
                </c:pt>
                <c:pt idx="25">
                  <c:v>3.5294117647058823E-2</c:v>
                </c:pt>
                <c:pt idx="26">
                  <c:v>7.2972972972972977E-2</c:v>
                </c:pt>
                <c:pt idx="27">
                  <c:v>7.5376884422110546E-2</c:v>
                </c:pt>
                <c:pt idx="28">
                  <c:v>5.8287795992714025E-2</c:v>
                </c:pt>
                <c:pt idx="29">
                  <c:v>2.9469548133595286E-2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BC-44BA-B2C6-FF71C600E73A}"/>
            </c:ext>
          </c:extLst>
        </c:ser>
        <c:ser>
          <c:idx val="5"/>
          <c:order val="5"/>
          <c:tx>
            <c:strRef>
              <c:f>'KW-39'!$Y$2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'KW-39'!$Y$3:$Y$32</c:f>
              <c:numCache>
                <c:formatCode>0.00%</c:formatCode>
                <c:ptCount val="30"/>
                <c:pt idx="0">
                  <c:v>1.3452914798206279E-2</c:v>
                </c:pt>
                <c:pt idx="1">
                  <c:v>1.3219284603421462E-2</c:v>
                </c:pt>
                <c:pt idx="2">
                  <c:v>2.117416306334418E-2</c:v>
                </c:pt>
                <c:pt idx="3">
                  <c:v>4.2596348884381338E-2</c:v>
                </c:pt>
                <c:pt idx="4">
                  <c:v>6.2295536456889379E-2</c:v>
                </c:pt>
                <c:pt idx="5">
                  <c:v>6.8585944115156644E-2</c:v>
                </c:pt>
                <c:pt idx="6">
                  <c:v>6.9631937233183339E-2</c:v>
                </c:pt>
                <c:pt idx="7">
                  <c:v>5.7819828562186641E-2</c:v>
                </c:pt>
                <c:pt idx="8">
                  <c:v>5.0336473755047108E-2</c:v>
                </c:pt>
                <c:pt idx="9">
                  <c:v>4.0192926045016078E-2</c:v>
                </c:pt>
                <c:pt idx="10">
                  <c:v>3.3022861981371721E-2</c:v>
                </c:pt>
                <c:pt idx="11">
                  <c:v>3.0160486995019369E-2</c:v>
                </c:pt>
                <c:pt idx="12">
                  <c:v>1.9074421513445905E-2</c:v>
                </c:pt>
                <c:pt idx="13">
                  <c:v>1.8707482993197279E-2</c:v>
                </c:pt>
                <c:pt idx="14">
                  <c:v>1.3253527148353997E-2</c:v>
                </c:pt>
                <c:pt idx="15">
                  <c:v>8.5595500122279278E-3</c:v>
                </c:pt>
                <c:pt idx="16">
                  <c:v>6.8814513606506103E-3</c:v>
                </c:pt>
                <c:pt idx="17">
                  <c:v>9.658246656760773E-3</c:v>
                </c:pt>
                <c:pt idx="18">
                  <c:v>9.1135045567522777E-3</c:v>
                </c:pt>
                <c:pt idx="19">
                  <c:v>9.9502487562189053E-3</c:v>
                </c:pt>
                <c:pt idx="20">
                  <c:v>7.8900483583609054E-3</c:v>
                </c:pt>
                <c:pt idx="21">
                  <c:v>6.4382139148494288E-3</c:v>
                </c:pt>
                <c:pt idx="22">
                  <c:v>4.6403712296983757E-3</c:v>
                </c:pt>
                <c:pt idx="23">
                  <c:v>3.4073700151438669E-3</c:v>
                </c:pt>
                <c:pt idx="24">
                  <c:v>2.612876254180602E-3</c:v>
                </c:pt>
                <c:pt idx="25">
                  <c:v>1.3665869490946361E-3</c:v>
                </c:pt>
                <c:pt idx="26">
                  <c:v>3.1450203843913804E-3</c:v>
                </c:pt>
                <c:pt idx="27">
                  <c:v>3.0883261272390363E-3</c:v>
                </c:pt>
                <c:pt idx="28">
                  <c:v>2.6238110856018366E-3</c:v>
                </c:pt>
                <c:pt idx="29">
                  <c:v>1.1802659532614682E-3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BC-44BA-B2C6-FF71C600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'KW-38'!$O$2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'KW-38'!$N$3:$N$31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'KW-38'!$O$3:$O$31</c:f>
              <c:numCache>
                <c:formatCode>#,##0</c:formatCode>
                <c:ptCount val="29"/>
                <c:pt idx="0">
                  <c:v>892</c:v>
                </c:pt>
                <c:pt idx="1">
                  <c:v>6429</c:v>
                </c:pt>
                <c:pt idx="2">
                  <c:v>22434</c:v>
                </c:pt>
                <c:pt idx="3">
                  <c:v>34021</c:v>
                </c:pt>
                <c:pt idx="4">
                  <c:v>36071</c:v>
                </c:pt>
                <c:pt idx="5">
                  <c:v>27165</c:v>
                </c:pt>
                <c:pt idx="6">
                  <c:v>17336</c:v>
                </c:pt>
                <c:pt idx="7">
                  <c:v>12366</c:v>
                </c:pt>
                <c:pt idx="8">
                  <c:v>7430</c:v>
                </c:pt>
                <c:pt idx="9">
                  <c:v>6222</c:v>
                </c:pt>
                <c:pt idx="10">
                  <c:v>4724</c:v>
                </c:pt>
                <c:pt idx="11">
                  <c:v>3612</c:v>
                </c:pt>
                <c:pt idx="12">
                  <c:v>3197</c:v>
                </c:pt>
                <c:pt idx="13">
                  <c:v>2352</c:v>
                </c:pt>
                <c:pt idx="14">
                  <c:v>2339</c:v>
                </c:pt>
                <c:pt idx="15">
                  <c:v>4089</c:v>
                </c:pt>
                <c:pt idx="16">
                  <c:v>3196</c:v>
                </c:pt>
                <c:pt idx="17">
                  <c:v>2692</c:v>
                </c:pt>
                <c:pt idx="18">
                  <c:v>2414</c:v>
                </c:pt>
                <c:pt idx="19">
                  <c:v>3013</c:v>
                </c:pt>
                <c:pt idx="20">
                  <c:v>3926</c:v>
                </c:pt>
                <c:pt idx="21">
                  <c:v>4813</c:v>
                </c:pt>
                <c:pt idx="22">
                  <c:v>6033</c:v>
                </c:pt>
                <c:pt idx="23">
                  <c:v>7920</c:v>
                </c:pt>
                <c:pt idx="24">
                  <c:v>9556</c:v>
                </c:pt>
                <c:pt idx="25">
                  <c:v>8779</c:v>
                </c:pt>
                <c:pt idx="26">
                  <c:v>8580</c:v>
                </c:pt>
                <c:pt idx="27">
                  <c:v>9701</c:v>
                </c:pt>
                <c:pt idx="28">
                  <c:v>11822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F-4234-8999-49A4D8FA15BB}"/>
            </c:ext>
          </c:extLst>
        </c:ser>
        <c:ser>
          <c:idx val="1"/>
          <c:order val="1"/>
          <c:tx>
            <c:strRef>
              <c:f>'KW-38'!$T$2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'KW-38'!$T$3:$T$31</c:f>
              <c:numCache>
                <c:formatCode>#,##0</c:formatCode>
                <c:ptCount val="29"/>
                <c:pt idx="0">
                  <c:v>162</c:v>
                </c:pt>
                <c:pt idx="1">
                  <c:v>521</c:v>
                </c:pt>
                <c:pt idx="2">
                  <c:v>2202</c:v>
                </c:pt>
                <c:pt idx="3">
                  <c:v>5099</c:v>
                </c:pt>
                <c:pt idx="4">
                  <c:v>6051</c:v>
                </c:pt>
                <c:pt idx="5">
                  <c:v>4704</c:v>
                </c:pt>
                <c:pt idx="6">
                  <c:v>3347</c:v>
                </c:pt>
                <c:pt idx="7">
                  <c:v>2217</c:v>
                </c:pt>
                <c:pt idx="8">
                  <c:v>1350</c:v>
                </c:pt>
                <c:pt idx="9">
                  <c:v>1065</c:v>
                </c:pt>
                <c:pt idx="10">
                  <c:v>732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282</c:v>
                </c:pt>
                <c:pt idx="15">
                  <c:v>314</c:v>
                </c:pt>
                <c:pt idx="16">
                  <c:v>293</c:v>
                </c:pt>
                <c:pt idx="17">
                  <c:v>257</c:v>
                </c:pt>
                <c:pt idx="18">
                  <c:v>251</c:v>
                </c:pt>
                <c:pt idx="19">
                  <c:v>316</c:v>
                </c:pt>
                <c:pt idx="20">
                  <c:v>319</c:v>
                </c:pt>
                <c:pt idx="21">
                  <c:v>366</c:v>
                </c:pt>
                <c:pt idx="22">
                  <c:v>377</c:v>
                </c:pt>
                <c:pt idx="23">
                  <c:v>404</c:v>
                </c:pt>
                <c:pt idx="24">
                  <c:v>400</c:v>
                </c:pt>
                <c:pt idx="25">
                  <c:v>337</c:v>
                </c:pt>
                <c:pt idx="26">
                  <c:v>364</c:v>
                </c:pt>
                <c:pt idx="27">
                  <c:v>372</c:v>
                </c:pt>
                <c:pt idx="28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F-4234-8999-49A4D8FA15BB}"/>
            </c:ext>
          </c:extLst>
        </c:ser>
        <c:ser>
          <c:idx val="2"/>
          <c:order val="2"/>
          <c:tx>
            <c:strRef>
              <c:f>'KW-38'!$V$2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'KW-38'!$V$3:$V$31</c:f>
              <c:numCache>
                <c:formatCode>General</c:formatCode>
                <c:ptCount val="29"/>
                <c:pt idx="0">
                  <c:v>12</c:v>
                </c:pt>
                <c:pt idx="1">
                  <c:v>85</c:v>
                </c:pt>
                <c:pt idx="2">
                  <c:v>475</c:v>
                </c:pt>
                <c:pt idx="3">
                  <c:v>1448</c:v>
                </c:pt>
                <c:pt idx="4">
                  <c:v>2246</c:v>
                </c:pt>
                <c:pt idx="5">
                  <c:v>1863</c:v>
                </c:pt>
                <c:pt idx="6">
                  <c:v>1207</c:v>
                </c:pt>
                <c:pt idx="7">
                  <c:v>713</c:v>
                </c:pt>
                <c:pt idx="8">
                  <c:v>374</c:v>
                </c:pt>
                <c:pt idx="9">
                  <c:v>250</c:v>
                </c:pt>
                <c:pt idx="10">
                  <c:v>156</c:v>
                </c:pt>
                <c:pt idx="11">
                  <c:v>107</c:v>
                </c:pt>
                <c:pt idx="12">
                  <c:v>60</c:v>
                </c:pt>
                <c:pt idx="13">
                  <c:v>43</c:v>
                </c:pt>
                <c:pt idx="14">
                  <c:v>31</c:v>
                </c:pt>
                <c:pt idx="15">
                  <c:v>34</c:v>
                </c:pt>
                <c:pt idx="16">
                  <c:v>22</c:v>
                </c:pt>
                <c:pt idx="17">
                  <c:v>25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26</c:v>
                </c:pt>
                <c:pt idx="23">
                  <c:v>27</c:v>
                </c:pt>
                <c:pt idx="24">
                  <c:v>24</c:v>
                </c:pt>
                <c:pt idx="25">
                  <c:v>11</c:v>
                </c:pt>
                <c:pt idx="26">
                  <c:v>21</c:v>
                </c:pt>
                <c:pt idx="27">
                  <c:v>15</c:v>
                </c:pt>
                <c:pt idx="2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F-4234-8999-49A4D8FA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'KW-38'!$U$2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'KW-38'!$U$3:$U$31</c:f>
              <c:numCache>
                <c:formatCode>0.00%</c:formatCode>
                <c:ptCount val="29"/>
                <c:pt idx="0">
                  <c:v>0.18161434977578475</c:v>
                </c:pt>
                <c:pt idx="1">
                  <c:v>8.1039041841655002E-2</c:v>
                </c:pt>
                <c:pt idx="2">
                  <c:v>9.815458678791121E-2</c:v>
                </c:pt>
                <c:pt idx="3">
                  <c:v>0.14987801651920873</c:v>
                </c:pt>
                <c:pt idx="4">
                  <c:v>0.16775248814837404</c:v>
                </c:pt>
                <c:pt idx="5">
                  <c:v>0.17316399779127553</c:v>
                </c:pt>
                <c:pt idx="6">
                  <c:v>0.19306645131518227</c:v>
                </c:pt>
                <c:pt idx="7">
                  <c:v>0.17928190198932556</c:v>
                </c:pt>
                <c:pt idx="8">
                  <c:v>0.18169582772543741</c:v>
                </c:pt>
                <c:pt idx="9">
                  <c:v>0.17116682738669239</c:v>
                </c:pt>
                <c:pt idx="10">
                  <c:v>0.15495342929720576</c:v>
                </c:pt>
                <c:pt idx="11">
                  <c:v>0.1406423034330011</c:v>
                </c:pt>
                <c:pt idx="12">
                  <c:v>0.12918360963403192</c:v>
                </c:pt>
                <c:pt idx="13">
                  <c:v>0.13222789115646258</c:v>
                </c:pt>
                <c:pt idx="14">
                  <c:v>0.12056434373663959</c:v>
                </c:pt>
                <c:pt idx="15">
                  <c:v>7.6791391538273412E-2</c:v>
                </c:pt>
                <c:pt idx="16">
                  <c:v>9.1677096370463076E-2</c:v>
                </c:pt>
                <c:pt idx="17">
                  <c:v>9.5468053491827631E-2</c:v>
                </c:pt>
                <c:pt idx="18">
                  <c:v>0.10397680198840099</c:v>
                </c:pt>
                <c:pt idx="19">
                  <c:v>0.10487885828078328</c:v>
                </c:pt>
                <c:pt idx="20">
                  <c:v>8.1253183902190523E-2</c:v>
                </c:pt>
                <c:pt idx="21">
                  <c:v>7.6044047371701645E-2</c:v>
                </c:pt>
                <c:pt idx="22">
                  <c:v>6.2489640311619424E-2</c:v>
                </c:pt>
                <c:pt idx="23">
                  <c:v>5.1010101010101012E-2</c:v>
                </c:pt>
                <c:pt idx="24">
                  <c:v>4.1858518208455424E-2</c:v>
                </c:pt>
                <c:pt idx="25">
                  <c:v>3.838706002961613E-2</c:v>
                </c:pt>
                <c:pt idx="26">
                  <c:v>4.2424242424242427E-2</c:v>
                </c:pt>
                <c:pt idx="27">
                  <c:v>3.8346562210081432E-2</c:v>
                </c:pt>
                <c:pt idx="28">
                  <c:v>3.6964980544747082E-2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F-4234-8999-49A4D8FA15BB}"/>
            </c:ext>
          </c:extLst>
        </c:ser>
        <c:ser>
          <c:idx val="4"/>
          <c:order val="4"/>
          <c:tx>
            <c:strRef>
              <c:f>'KW-38'!$X$2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'KW-38'!$X$3:$X$31</c:f>
              <c:numCache>
                <c:formatCode>0.00%</c:formatCode>
                <c:ptCount val="29"/>
                <c:pt idx="0">
                  <c:v>7.407407407407407E-2</c:v>
                </c:pt>
                <c:pt idx="1">
                  <c:v>0.16314779270633398</c:v>
                </c:pt>
                <c:pt idx="2">
                  <c:v>0.21571298819255222</c:v>
                </c:pt>
                <c:pt idx="3">
                  <c:v>0.28397725044126298</c:v>
                </c:pt>
                <c:pt idx="4">
                  <c:v>0.371178317633449</c:v>
                </c:pt>
                <c:pt idx="5">
                  <c:v>0.39604591836734693</c:v>
                </c:pt>
                <c:pt idx="6">
                  <c:v>0.36062145204660889</c:v>
                </c:pt>
                <c:pt idx="7">
                  <c:v>0.32160577356788456</c:v>
                </c:pt>
                <c:pt idx="8">
                  <c:v>0.27703703703703703</c:v>
                </c:pt>
                <c:pt idx="9">
                  <c:v>0.23474178403755869</c:v>
                </c:pt>
                <c:pt idx="10">
                  <c:v>0.21311475409836064</c:v>
                </c:pt>
                <c:pt idx="11">
                  <c:v>0.21062992125984251</c:v>
                </c:pt>
                <c:pt idx="12">
                  <c:v>0.14527845036319612</c:v>
                </c:pt>
                <c:pt idx="13">
                  <c:v>0.13826366559485531</c:v>
                </c:pt>
                <c:pt idx="14">
                  <c:v>0.1099290780141844</c:v>
                </c:pt>
                <c:pt idx="15">
                  <c:v>0.10828025477707007</c:v>
                </c:pt>
                <c:pt idx="16">
                  <c:v>7.5085324232081918E-2</c:v>
                </c:pt>
                <c:pt idx="17">
                  <c:v>9.727626459143969E-2</c:v>
                </c:pt>
                <c:pt idx="18">
                  <c:v>8.7649402390438252E-2</c:v>
                </c:pt>
                <c:pt idx="19">
                  <c:v>9.49367088607595E-2</c:v>
                </c:pt>
                <c:pt idx="20">
                  <c:v>9.7178683385579931E-2</c:v>
                </c:pt>
                <c:pt idx="21">
                  <c:v>8.1967213114754092E-2</c:v>
                </c:pt>
                <c:pt idx="22">
                  <c:v>6.8965517241379309E-2</c:v>
                </c:pt>
                <c:pt idx="23">
                  <c:v>6.6831683168316836E-2</c:v>
                </c:pt>
                <c:pt idx="24">
                  <c:v>0.06</c:v>
                </c:pt>
                <c:pt idx="25">
                  <c:v>3.2640949554896145E-2</c:v>
                </c:pt>
                <c:pt idx="26">
                  <c:v>5.7692307692307696E-2</c:v>
                </c:pt>
                <c:pt idx="27">
                  <c:v>4.0322580645161289E-2</c:v>
                </c:pt>
                <c:pt idx="28">
                  <c:v>1.8306636155606407E-2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F-4234-8999-49A4D8FA15BB}"/>
            </c:ext>
          </c:extLst>
        </c:ser>
        <c:ser>
          <c:idx val="5"/>
          <c:order val="5"/>
          <c:tx>
            <c:strRef>
              <c:f>'KW-38'!$W$2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'KW-38'!$W$3:$W$31</c:f>
              <c:numCache>
                <c:formatCode>0.00%</c:formatCode>
                <c:ptCount val="29"/>
                <c:pt idx="0">
                  <c:v>1.3452914798206279E-2</c:v>
                </c:pt>
                <c:pt idx="1">
                  <c:v>1.3221340799502256E-2</c:v>
                </c:pt>
                <c:pt idx="2">
                  <c:v>2.1173219220825532E-2</c:v>
                </c:pt>
                <c:pt idx="3">
                  <c:v>4.256194703271509E-2</c:v>
                </c:pt>
                <c:pt idx="4">
                  <c:v>6.2266086329738568E-2</c:v>
                </c:pt>
                <c:pt idx="5">
                  <c:v>6.8580894533406961E-2</c:v>
                </c:pt>
                <c:pt idx="6">
                  <c:v>6.9623904014766966E-2</c:v>
                </c:pt>
                <c:pt idx="7">
                  <c:v>5.7658094775998703E-2</c:v>
                </c:pt>
                <c:pt idx="8">
                  <c:v>5.0336473755047108E-2</c:v>
                </c:pt>
                <c:pt idx="9">
                  <c:v>4.0180006428801027E-2</c:v>
                </c:pt>
                <c:pt idx="10">
                  <c:v>3.3022861981371721E-2</c:v>
                </c:pt>
                <c:pt idx="11">
                  <c:v>2.9623477297895901E-2</c:v>
                </c:pt>
                <c:pt idx="12">
                  <c:v>1.876759461995621E-2</c:v>
                </c:pt>
                <c:pt idx="13">
                  <c:v>1.8282312925170068E-2</c:v>
                </c:pt>
                <c:pt idx="14">
                  <c:v>1.3253527148353997E-2</c:v>
                </c:pt>
                <c:pt idx="15">
                  <c:v>8.314991440449988E-3</c:v>
                </c:pt>
                <c:pt idx="16">
                  <c:v>6.8836045056320403E-3</c:v>
                </c:pt>
                <c:pt idx="17">
                  <c:v>9.2867756315007429E-3</c:v>
                </c:pt>
                <c:pt idx="18">
                  <c:v>9.1135045567522777E-3</c:v>
                </c:pt>
                <c:pt idx="19">
                  <c:v>9.9568536342515765E-3</c:v>
                </c:pt>
                <c:pt idx="20">
                  <c:v>7.896077432501274E-3</c:v>
                </c:pt>
                <c:pt idx="21">
                  <c:v>6.2331186370247248E-3</c:v>
                </c:pt>
                <c:pt idx="22">
                  <c:v>4.3096303663185814E-3</c:v>
                </c:pt>
                <c:pt idx="23">
                  <c:v>3.4090909090909089E-3</c:v>
                </c:pt>
                <c:pt idx="24">
                  <c:v>2.5115110925073253E-3</c:v>
                </c:pt>
                <c:pt idx="25">
                  <c:v>1.25299008998747E-3</c:v>
                </c:pt>
                <c:pt idx="26">
                  <c:v>2.4475524475524478E-3</c:v>
                </c:pt>
                <c:pt idx="27">
                  <c:v>1.5462323471807031E-3</c:v>
                </c:pt>
                <c:pt idx="28">
                  <c:v>6.767044493317544E-4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AF-4234-8999-49A4D8FA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'KW-37'!$O$2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'KW-37'!$N$3:$N$30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'KW-37'!$O$3:$O$30</c:f>
              <c:numCache>
                <c:formatCode>#,##0</c:formatCode>
                <c:ptCount val="28"/>
                <c:pt idx="0">
                  <c:v>892</c:v>
                </c:pt>
                <c:pt idx="1">
                  <c:v>6428</c:v>
                </c:pt>
                <c:pt idx="2">
                  <c:v>22438</c:v>
                </c:pt>
                <c:pt idx="3">
                  <c:v>34027</c:v>
                </c:pt>
                <c:pt idx="4">
                  <c:v>36090</c:v>
                </c:pt>
                <c:pt idx="5">
                  <c:v>27176</c:v>
                </c:pt>
                <c:pt idx="6">
                  <c:v>17338</c:v>
                </c:pt>
                <c:pt idx="7">
                  <c:v>12366</c:v>
                </c:pt>
                <c:pt idx="8">
                  <c:v>7442</c:v>
                </c:pt>
                <c:pt idx="9">
                  <c:v>6222</c:v>
                </c:pt>
                <c:pt idx="10">
                  <c:v>4722</c:v>
                </c:pt>
                <c:pt idx="11">
                  <c:v>3612</c:v>
                </c:pt>
                <c:pt idx="12">
                  <c:v>3196</c:v>
                </c:pt>
                <c:pt idx="13">
                  <c:v>2350</c:v>
                </c:pt>
                <c:pt idx="14">
                  <c:v>2338</c:v>
                </c:pt>
                <c:pt idx="15">
                  <c:v>4086</c:v>
                </c:pt>
                <c:pt idx="16">
                  <c:v>3195</c:v>
                </c:pt>
                <c:pt idx="17">
                  <c:v>2692</c:v>
                </c:pt>
                <c:pt idx="18">
                  <c:v>2414</c:v>
                </c:pt>
                <c:pt idx="19">
                  <c:v>3012</c:v>
                </c:pt>
                <c:pt idx="20">
                  <c:v>3925</c:v>
                </c:pt>
                <c:pt idx="21">
                  <c:v>4812</c:v>
                </c:pt>
                <c:pt idx="22">
                  <c:v>6033</c:v>
                </c:pt>
                <c:pt idx="23">
                  <c:v>7914</c:v>
                </c:pt>
                <c:pt idx="24">
                  <c:v>9546</c:v>
                </c:pt>
                <c:pt idx="25">
                  <c:v>8770</c:v>
                </c:pt>
                <c:pt idx="26">
                  <c:v>8556</c:v>
                </c:pt>
                <c:pt idx="27">
                  <c:v>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F-4D8A-B0AA-B4910FCDE159}"/>
            </c:ext>
          </c:extLst>
        </c:ser>
        <c:ser>
          <c:idx val="1"/>
          <c:order val="1"/>
          <c:tx>
            <c:strRef>
              <c:f>'KW-37'!$T$2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'KW-37'!$T$3:$T$30</c:f>
              <c:numCache>
                <c:formatCode>#,##0</c:formatCode>
                <c:ptCount val="28"/>
                <c:pt idx="0">
                  <c:v>162</c:v>
                </c:pt>
                <c:pt idx="1">
                  <c:v>521</c:v>
                </c:pt>
                <c:pt idx="2">
                  <c:v>2201</c:v>
                </c:pt>
                <c:pt idx="3">
                  <c:v>5099</c:v>
                </c:pt>
                <c:pt idx="4">
                  <c:v>6052</c:v>
                </c:pt>
                <c:pt idx="5">
                  <c:v>4702</c:v>
                </c:pt>
                <c:pt idx="6">
                  <c:v>3347</c:v>
                </c:pt>
                <c:pt idx="7">
                  <c:v>2214</c:v>
                </c:pt>
                <c:pt idx="8">
                  <c:v>1350</c:v>
                </c:pt>
                <c:pt idx="9">
                  <c:v>1063</c:v>
                </c:pt>
                <c:pt idx="10">
                  <c:v>730</c:v>
                </c:pt>
                <c:pt idx="11">
                  <c:v>508</c:v>
                </c:pt>
                <c:pt idx="12">
                  <c:v>413</c:v>
                </c:pt>
                <c:pt idx="13">
                  <c:v>311</c:v>
                </c:pt>
                <c:pt idx="14">
                  <c:v>282</c:v>
                </c:pt>
                <c:pt idx="15">
                  <c:v>313</c:v>
                </c:pt>
                <c:pt idx="16">
                  <c:v>292</c:v>
                </c:pt>
                <c:pt idx="17">
                  <c:v>257</c:v>
                </c:pt>
                <c:pt idx="18">
                  <c:v>251</c:v>
                </c:pt>
                <c:pt idx="19">
                  <c:v>315</c:v>
                </c:pt>
                <c:pt idx="20">
                  <c:v>318</c:v>
                </c:pt>
                <c:pt idx="21">
                  <c:v>366</c:v>
                </c:pt>
                <c:pt idx="22">
                  <c:v>376</c:v>
                </c:pt>
                <c:pt idx="23">
                  <c:v>402</c:v>
                </c:pt>
                <c:pt idx="24">
                  <c:v>396</c:v>
                </c:pt>
                <c:pt idx="25">
                  <c:v>328</c:v>
                </c:pt>
                <c:pt idx="26">
                  <c:v>350</c:v>
                </c:pt>
                <c:pt idx="27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F-4D8A-B0AA-B4910FCDE159}"/>
            </c:ext>
          </c:extLst>
        </c:ser>
        <c:ser>
          <c:idx val="2"/>
          <c:order val="2"/>
          <c:tx>
            <c:strRef>
              <c:f>'KW-37'!$V$2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'KW-37'!$V$3:$V$30</c:f>
              <c:numCache>
                <c:formatCode>General</c:formatCode>
                <c:ptCount val="28"/>
                <c:pt idx="0">
                  <c:v>12</c:v>
                </c:pt>
                <c:pt idx="1">
                  <c:v>85</c:v>
                </c:pt>
                <c:pt idx="2">
                  <c:v>475</c:v>
                </c:pt>
                <c:pt idx="3">
                  <c:v>1448</c:v>
                </c:pt>
                <c:pt idx="4">
                  <c:v>2246</c:v>
                </c:pt>
                <c:pt idx="5">
                  <c:v>1862</c:v>
                </c:pt>
                <c:pt idx="6">
                  <c:v>1207</c:v>
                </c:pt>
                <c:pt idx="7">
                  <c:v>713</c:v>
                </c:pt>
                <c:pt idx="8">
                  <c:v>374</c:v>
                </c:pt>
                <c:pt idx="9">
                  <c:v>250</c:v>
                </c:pt>
                <c:pt idx="10">
                  <c:v>156</c:v>
                </c:pt>
                <c:pt idx="11">
                  <c:v>107</c:v>
                </c:pt>
                <c:pt idx="12">
                  <c:v>60</c:v>
                </c:pt>
                <c:pt idx="13">
                  <c:v>43</c:v>
                </c:pt>
                <c:pt idx="14">
                  <c:v>31</c:v>
                </c:pt>
                <c:pt idx="15">
                  <c:v>34</c:v>
                </c:pt>
                <c:pt idx="16">
                  <c:v>23</c:v>
                </c:pt>
                <c:pt idx="17">
                  <c:v>25</c:v>
                </c:pt>
                <c:pt idx="18">
                  <c:v>22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23</c:v>
                </c:pt>
                <c:pt idx="23">
                  <c:v>27</c:v>
                </c:pt>
                <c:pt idx="24">
                  <c:v>21</c:v>
                </c:pt>
                <c:pt idx="25">
                  <c:v>9</c:v>
                </c:pt>
                <c:pt idx="26">
                  <c:v>11</c:v>
                </c:pt>
                <c:pt idx="2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F-4D8A-B0AA-B4910FCDE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'KW-37'!$U$2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'KW-37'!$U$3:$U$30</c:f>
              <c:numCache>
                <c:formatCode>0.00%</c:formatCode>
                <c:ptCount val="28"/>
                <c:pt idx="0">
                  <c:v>0.18161434977578475</c:v>
                </c:pt>
                <c:pt idx="1">
                  <c:v>8.1051649035469825E-2</c:v>
                </c:pt>
                <c:pt idx="2">
                  <c:v>9.8092521615117209E-2</c:v>
                </c:pt>
                <c:pt idx="3">
                  <c:v>0.14985158844447058</c:v>
                </c:pt>
                <c:pt idx="4">
                  <c:v>0.16769188140759214</c:v>
                </c:pt>
                <c:pt idx="5">
                  <c:v>0.17302031204003532</c:v>
                </c:pt>
                <c:pt idx="6">
                  <c:v>0.19304418041296573</c:v>
                </c:pt>
                <c:pt idx="7">
                  <c:v>0.17903930131004367</c:v>
                </c:pt>
                <c:pt idx="8">
                  <c:v>0.18140284869658693</c:v>
                </c:pt>
                <c:pt idx="9">
                  <c:v>0.17084538733526197</c:v>
                </c:pt>
                <c:pt idx="10">
                  <c:v>0.15459551037695893</c:v>
                </c:pt>
                <c:pt idx="11">
                  <c:v>0.1406423034330011</c:v>
                </c:pt>
                <c:pt idx="12">
                  <c:v>0.12922403003754693</c:v>
                </c:pt>
                <c:pt idx="13">
                  <c:v>0.13234042553191488</c:v>
                </c:pt>
                <c:pt idx="14">
                  <c:v>0.12061591103507271</c:v>
                </c:pt>
                <c:pt idx="15">
                  <c:v>7.6603034752814492E-2</c:v>
                </c:pt>
                <c:pt idx="16">
                  <c:v>9.1392801251956188E-2</c:v>
                </c:pt>
                <c:pt idx="17">
                  <c:v>9.5468053491827631E-2</c:v>
                </c:pt>
                <c:pt idx="18">
                  <c:v>0.10397680198840099</c:v>
                </c:pt>
                <c:pt idx="19">
                  <c:v>0.10458167330677291</c:v>
                </c:pt>
                <c:pt idx="20">
                  <c:v>8.101910828025477E-2</c:v>
                </c:pt>
                <c:pt idx="21">
                  <c:v>7.6059850374064833E-2</c:v>
                </c:pt>
                <c:pt idx="22">
                  <c:v>6.2323885297530253E-2</c:v>
                </c:pt>
                <c:pt idx="23">
                  <c:v>5.0796057619408641E-2</c:v>
                </c:pt>
                <c:pt idx="24">
                  <c:v>4.1483343808925204E-2</c:v>
                </c:pt>
                <c:pt idx="25">
                  <c:v>3.7400228050171035E-2</c:v>
                </c:pt>
                <c:pt idx="26">
                  <c:v>4.0906965871902755E-2</c:v>
                </c:pt>
                <c:pt idx="27">
                  <c:v>3.3361847733105215E-2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AF-4D8A-B0AA-B4910FCDE159}"/>
            </c:ext>
          </c:extLst>
        </c:ser>
        <c:ser>
          <c:idx val="4"/>
          <c:order val="4"/>
          <c:tx>
            <c:strRef>
              <c:f>'KW-37'!$X$2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'KW-37'!$X$3:$X$30</c:f>
              <c:numCache>
                <c:formatCode>0.00%</c:formatCode>
                <c:ptCount val="28"/>
                <c:pt idx="0">
                  <c:v>7.407407407407407E-2</c:v>
                </c:pt>
                <c:pt idx="1">
                  <c:v>0.16314779270633398</c:v>
                </c:pt>
                <c:pt idx="2">
                  <c:v>0.21581099500227169</c:v>
                </c:pt>
                <c:pt idx="3">
                  <c:v>0.28397725044126298</c:v>
                </c:pt>
                <c:pt idx="4">
                  <c:v>0.37111698612029081</c:v>
                </c:pt>
                <c:pt idx="5">
                  <c:v>0.39600170140365804</c:v>
                </c:pt>
                <c:pt idx="6">
                  <c:v>0.36062145204660889</c:v>
                </c:pt>
                <c:pt idx="7">
                  <c:v>0.32204155374887083</c:v>
                </c:pt>
                <c:pt idx="8">
                  <c:v>0.27703703703703703</c:v>
                </c:pt>
                <c:pt idx="9">
                  <c:v>0.23518344308560676</c:v>
                </c:pt>
                <c:pt idx="10">
                  <c:v>0.21369863013698631</c:v>
                </c:pt>
                <c:pt idx="11">
                  <c:v>0.21062992125984251</c:v>
                </c:pt>
                <c:pt idx="12">
                  <c:v>0.14527845036319612</c:v>
                </c:pt>
                <c:pt idx="13">
                  <c:v>0.13826366559485531</c:v>
                </c:pt>
                <c:pt idx="14">
                  <c:v>0.1099290780141844</c:v>
                </c:pt>
                <c:pt idx="15">
                  <c:v>0.10862619808306709</c:v>
                </c:pt>
                <c:pt idx="16">
                  <c:v>7.8767123287671229E-2</c:v>
                </c:pt>
                <c:pt idx="17">
                  <c:v>9.727626459143969E-2</c:v>
                </c:pt>
                <c:pt idx="18">
                  <c:v>8.7649402390438252E-2</c:v>
                </c:pt>
                <c:pt idx="19">
                  <c:v>9.5238095238095233E-2</c:v>
                </c:pt>
                <c:pt idx="20">
                  <c:v>9.7484276729559755E-2</c:v>
                </c:pt>
                <c:pt idx="21">
                  <c:v>8.1967213114754092E-2</c:v>
                </c:pt>
                <c:pt idx="22">
                  <c:v>6.1170212765957445E-2</c:v>
                </c:pt>
                <c:pt idx="23">
                  <c:v>6.7164179104477612E-2</c:v>
                </c:pt>
                <c:pt idx="24">
                  <c:v>5.3030303030303032E-2</c:v>
                </c:pt>
                <c:pt idx="25">
                  <c:v>2.7439024390243903E-2</c:v>
                </c:pt>
                <c:pt idx="26">
                  <c:v>3.1428571428571431E-2</c:v>
                </c:pt>
                <c:pt idx="27">
                  <c:v>2.2435897435897436E-2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AF-4D8A-B0AA-B4910FCDE159}"/>
            </c:ext>
          </c:extLst>
        </c:ser>
        <c:ser>
          <c:idx val="5"/>
          <c:order val="5"/>
          <c:tx>
            <c:strRef>
              <c:f>'KW-37'!$W$2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'KW-37'!$W$3:$W$30</c:f>
              <c:numCache>
                <c:formatCode>0.00%</c:formatCode>
                <c:ptCount val="28"/>
                <c:pt idx="0">
                  <c:v>1.3452914798206279E-2</c:v>
                </c:pt>
                <c:pt idx="1">
                  <c:v>1.3223397635345364E-2</c:v>
                </c:pt>
                <c:pt idx="2">
                  <c:v>2.1169444692040289E-2</c:v>
                </c:pt>
                <c:pt idx="3">
                  <c:v>4.2554442060716492E-2</c:v>
                </c:pt>
                <c:pt idx="4">
                  <c:v>6.2233305624826825E-2</c:v>
                </c:pt>
                <c:pt idx="5">
                  <c:v>6.8516337945245809E-2</c:v>
                </c:pt>
                <c:pt idx="6">
                  <c:v>6.9615872649671243E-2</c:v>
                </c:pt>
                <c:pt idx="7">
                  <c:v>5.7658094775998703E-2</c:v>
                </c:pt>
                <c:pt idx="8">
                  <c:v>5.0255307712980382E-2</c:v>
                </c:pt>
                <c:pt idx="9">
                  <c:v>4.0180006428801027E-2</c:v>
                </c:pt>
                <c:pt idx="10">
                  <c:v>3.303684879288437E-2</c:v>
                </c:pt>
                <c:pt idx="11">
                  <c:v>2.9623477297895901E-2</c:v>
                </c:pt>
                <c:pt idx="12">
                  <c:v>1.8773466833541929E-2</c:v>
                </c:pt>
                <c:pt idx="13">
                  <c:v>1.8297872340425531E-2</c:v>
                </c:pt>
                <c:pt idx="14">
                  <c:v>1.3259195893926433E-2</c:v>
                </c:pt>
                <c:pt idx="15">
                  <c:v>8.321096426823299E-3</c:v>
                </c:pt>
                <c:pt idx="16">
                  <c:v>7.1987480438184667E-3</c:v>
                </c:pt>
                <c:pt idx="17">
                  <c:v>9.2867756315007429E-3</c:v>
                </c:pt>
                <c:pt idx="18">
                  <c:v>9.1135045567522777E-3</c:v>
                </c:pt>
                <c:pt idx="19">
                  <c:v>9.9601593625498006E-3</c:v>
                </c:pt>
                <c:pt idx="20">
                  <c:v>7.8980891719745219E-3</c:v>
                </c:pt>
                <c:pt idx="21">
                  <c:v>6.2344139650872821E-3</c:v>
                </c:pt>
                <c:pt idx="22">
                  <c:v>3.8123653240510523E-3</c:v>
                </c:pt>
                <c:pt idx="23">
                  <c:v>3.4116755117513269E-3</c:v>
                </c:pt>
                <c:pt idx="24">
                  <c:v>2.1998742928975488E-3</c:v>
                </c:pt>
                <c:pt idx="25">
                  <c:v>1.0262257696693272E-3</c:v>
                </c:pt>
                <c:pt idx="26">
                  <c:v>1.2856474988312296E-3</c:v>
                </c:pt>
                <c:pt idx="27">
                  <c:v>7.4850299401197609E-4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AF-4D8A-B0AA-B4910FCDE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Fälle</a:t>
            </a:r>
            <a:r>
              <a:rPr lang="en-US" b="1" baseline="0">
                <a:solidFill>
                  <a:schemeClr val="bg1"/>
                </a:solidFill>
              </a:rPr>
              <a:t> - Hospitalisation - Verstorben / Woche</a:t>
            </a:r>
            <a:endParaRPr lang="en-US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446414428237061E-2"/>
          <c:y val="6.3802419971848698E-2"/>
          <c:w val="0.83739862693076761"/>
          <c:h val="0.66580105735814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'KW-35'!$O$2</c:f>
              <c:strCache>
                <c:ptCount val="1"/>
                <c:pt idx="0">
                  <c:v>Fälle
ges.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'KW-35'!$N$3:$N$28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'KW-35'!$O$3:$O$28</c:f>
              <c:numCache>
                <c:formatCode>#,##0</c:formatCode>
                <c:ptCount val="26"/>
                <c:pt idx="0">
                  <c:v>892</c:v>
                </c:pt>
                <c:pt idx="1">
                  <c:v>6429</c:v>
                </c:pt>
                <c:pt idx="2">
                  <c:v>22440</c:v>
                </c:pt>
                <c:pt idx="3">
                  <c:v>34029</c:v>
                </c:pt>
                <c:pt idx="4">
                  <c:v>36103</c:v>
                </c:pt>
                <c:pt idx="5">
                  <c:v>27176</c:v>
                </c:pt>
                <c:pt idx="6">
                  <c:v>17338</c:v>
                </c:pt>
                <c:pt idx="7">
                  <c:v>12367</c:v>
                </c:pt>
                <c:pt idx="8">
                  <c:v>7442</c:v>
                </c:pt>
                <c:pt idx="9">
                  <c:v>6223</c:v>
                </c:pt>
                <c:pt idx="10">
                  <c:v>4721</c:v>
                </c:pt>
                <c:pt idx="11">
                  <c:v>3611</c:v>
                </c:pt>
                <c:pt idx="12">
                  <c:v>3196</c:v>
                </c:pt>
                <c:pt idx="13">
                  <c:v>2348</c:v>
                </c:pt>
                <c:pt idx="14">
                  <c:v>2338</c:v>
                </c:pt>
                <c:pt idx="15">
                  <c:v>4085</c:v>
                </c:pt>
                <c:pt idx="16">
                  <c:v>3194</c:v>
                </c:pt>
                <c:pt idx="17">
                  <c:v>2691</c:v>
                </c:pt>
                <c:pt idx="18">
                  <c:v>2413</c:v>
                </c:pt>
                <c:pt idx="19">
                  <c:v>3013</c:v>
                </c:pt>
                <c:pt idx="20">
                  <c:v>3923</c:v>
                </c:pt>
                <c:pt idx="21">
                  <c:v>4810</c:v>
                </c:pt>
                <c:pt idx="22">
                  <c:v>6033</c:v>
                </c:pt>
                <c:pt idx="23">
                  <c:v>7910</c:v>
                </c:pt>
                <c:pt idx="24">
                  <c:v>9545</c:v>
                </c:pt>
                <c:pt idx="25">
                  <c:v>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191-82B2-4D14D3F81475}"/>
            </c:ext>
          </c:extLst>
        </c:ser>
        <c:ser>
          <c:idx val="1"/>
          <c:order val="1"/>
          <c:tx>
            <c:strRef>
              <c:f>'KW-35'!$T$2</c:f>
              <c:strCache>
                <c:ptCount val="1"/>
                <c:pt idx="0">
                  <c:v>Anzahl
hospitalisiert</c:v>
                </c:pt>
              </c:strCache>
            </c:strRef>
          </c:tx>
          <c:spPr>
            <a:solidFill>
              <a:srgbClr val="FFC000"/>
            </a:solidFill>
            <a:ln w="28575" cap="rnd">
              <a:solidFill>
                <a:srgbClr val="FFC000"/>
              </a:solidFill>
              <a:round/>
            </a:ln>
            <a:effectLst/>
          </c:spPr>
          <c:invertIfNegative val="0"/>
          <c:val>
            <c:numRef>
              <c:f>'KW-35'!$T$3:$T$28</c:f>
              <c:numCache>
                <c:formatCode>#,##0</c:formatCode>
                <c:ptCount val="26"/>
                <c:pt idx="0">
                  <c:v>162</c:v>
                </c:pt>
                <c:pt idx="1">
                  <c:v>521</c:v>
                </c:pt>
                <c:pt idx="2">
                  <c:v>2196</c:v>
                </c:pt>
                <c:pt idx="3">
                  <c:v>5074</c:v>
                </c:pt>
                <c:pt idx="4">
                  <c:v>6041</c:v>
                </c:pt>
                <c:pt idx="5">
                  <c:v>4684</c:v>
                </c:pt>
                <c:pt idx="6">
                  <c:v>3339</c:v>
                </c:pt>
                <c:pt idx="7">
                  <c:v>2210</c:v>
                </c:pt>
                <c:pt idx="8">
                  <c:v>1347</c:v>
                </c:pt>
                <c:pt idx="9">
                  <c:v>1059</c:v>
                </c:pt>
                <c:pt idx="10">
                  <c:v>726</c:v>
                </c:pt>
                <c:pt idx="11">
                  <c:v>505</c:v>
                </c:pt>
                <c:pt idx="12">
                  <c:v>410</c:v>
                </c:pt>
                <c:pt idx="13">
                  <c:v>305</c:v>
                </c:pt>
                <c:pt idx="14">
                  <c:v>278</c:v>
                </c:pt>
                <c:pt idx="15">
                  <c:v>306</c:v>
                </c:pt>
                <c:pt idx="16">
                  <c:v>291</c:v>
                </c:pt>
                <c:pt idx="17">
                  <c:v>255</c:v>
                </c:pt>
                <c:pt idx="18">
                  <c:v>244</c:v>
                </c:pt>
                <c:pt idx="19">
                  <c:v>314</c:v>
                </c:pt>
                <c:pt idx="20">
                  <c:v>316</c:v>
                </c:pt>
                <c:pt idx="21">
                  <c:v>362</c:v>
                </c:pt>
                <c:pt idx="22">
                  <c:v>374</c:v>
                </c:pt>
                <c:pt idx="23">
                  <c:v>389</c:v>
                </c:pt>
                <c:pt idx="24">
                  <c:v>381</c:v>
                </c:pt>
                <c:pt idx="25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9-41B4-887B-FDFFB6ABF0B2}"/>
            </c:ext>
          </c:extLst>
        </c:ser>
        <c:ser>
          <c:idx val="2"/>
          <c:order val="2"/>
          <c:tx>
            <c:strRef>
              <c:f>'KW-35'!$V$2</c:f>
              <c:strCache>
                <c:ptCount val="1"/>
                <c:pt idx="0">
                  <c:v>Anzahl
Verstorben</c:v>
                </c:pt>
              </c:strCache>
            </c:strRef>
          </c:tx>
          <c:spPr>
            <a:solidFill>
              <a:schemeClr val="tx1"/>
            </a:solidFill>
            <a:ln w="28575" cap="rnd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'KW-35'!$V$3:$V$28</c:f>
              <c:numCache>
                <c:formatCode>General</c:formatCode>
                <c:ptCount val="26"/>
                <c:pt idx="0">
                  <c:v>12</c:v>
                </c:pt>
                <c:pt idx="1">
                  <c:v>85</c:v>
                </c:pt>
                <c:pt idx="2">
                  <c:v>474</c:v>
                </c:pt>
                <c:pt idx="3">
                  <c:v>1448</c:v>
                </c:pt>
                <c:pt idx="4">
                  <c:v>2244</c:v>
                </c:pt>
                <c:pt idx="5">
                  <c:v>1861</c:v>
                </c:pt>
                <c:pt idx="6">
                  <c:v>1208</c:v>
                </c:pt>
                <c:pt idx="7">
                  <c:v>713</c:v>
                </c:pt>
                <c:pt idx="8">
                  <c:v>374</c:v>
                </c:pt>
                <c:pt idx="9">
                  <c:v>249</c:v>
                </c:pt>
                <c:pt idx="10">
                  <c:v>154</c:v>
                </c:pt>
                <c:pt idx="11">
                  <c:v>106</c:v>
                </c:pt>
                <c:pt idx="12">
                  <c:v>60</c:v>
                </c:pt>
                <c:pt idx="13">
                  <c:v>43</c:v>
                </c:pt>
                <c:pt idx="14">
                  <c:v>31</c:v>
                </c:pt>
                <c:pt idx="15">
                  <c:v>33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28</c:v>
                </c:pt>
                <c:pt idx="20">
                  <c:v>30</c:v>
                </c:pt>
                <c:pt idx="21">
                  <c:v>27</c:v>
                </c:pt>
                <c:pt idx="22">
                  <c:v>20</c:v>
                </c:pt>
                <c:pt idx="23">
                  <c:v>18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9-41B4-887B-FDFFB6AB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3"/>
          <c:order val="3"/>
          <c:tx>
            <c:strRef>
              <c:f>'KW-35'!$U$2</c:f>
              <c:strCache>
                <c:ptCount val="1"/>
                <c:pt idx="0">
                  <c:v>Anteil
hospitalisiert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'KW-35'!$U$3:$U$28</c:f>
              <c:numCache>
                <c:formatCode>0.00%</c:formatCode>
                <c:ptCount val="26"/>
                <c:pt idx="0">
                  <c:v>0.18161434977578475</c:v>
                </c:pt>
                <c:pt idx="1">
                  <c:v>8.1039041841655002E-2</c:v>
                </c:pt>
                <c:pt idx="2">
                  <c:v>9.7860962566844914E-2</c:v>
                </c:pt>
                <c:pt idx="3">
                  <c:v>0.14910811366775398</c:v>
                </c:pt>
                <c:pt idx="4">
                  <c:v>0.16732681494612636</c:v>
                </c:pt>
                <c:pt idx="5">
                  <c:v>0.17235796290844863</c:v>
                </c:pt>
                <c:pt idx="6">
                  <c:v>0.19258276617833661</c:v>
                </c:pt>
                <c:pt idx="7">
                  <c:v>0.17870138271205627</c:v>
                </c:pt>
                <c:pt idx="8">
                  <c:v>0.18099973125503896</c:v>
                </c:pt>
                <c:pt idx="9">
                  <c:v>0.17017515667684396</c:v>
                </c:pt>
                <c:pt idx="10">
                  <c:v>0.1537809786062275</c:v>
                </c:pt>
                <c:pt idx="11">
                  <c:v>0.13985045693713652</c:v>
                </c:pt>
                <c:pt idx="12">
                  <c:v>0.12828535669586985</c:v>
                </c:pt>
                <c:pt idx="13">
                  <c:v>0.12989778534923338</c:v>
                </c:pt>
                <c:pt idx="14">
                  <c:v>0.11890504704875962</c:v>
                </c:pt>
                <c:pt idx="15">
                  <c:v>7.4908200734394123E-2</c:v>
                </c:pt>
                <c:pt idx="16">
                  <c:v>9.1108328115216033E-2</c:v>
                </c:pt>
                <c:pt idx="17">
                  <c:v>9.4760312151616496E-2</c:v>
                </c:pt>
                <c:pt idx="18">
                  <c:v>0.10111893907998343</c:v>
                </c:pt>
                <c:pt idx="19">
                  <c:v>0.10421506803849984</c:v>
                </c:pt>
                <c:pt idx="20">
                  <c:v>8.0550599031353559E-2</c:v>
                </c:pt>
                <c:pt idx="21">
                  <c:v>7.5259875259875264E-2</c:v>
                </c:pt>
                <c:pt idx="22">
                  <c:v>6.1992375269351897E-2</c:v>
                </c:pt>
                <c:pt idx="23">
                  <c:v>4.9178255372945637E-2</c:v>
                </c:pt>
                <c:pt idx="24">
                  <c:v>3.9916186485070719E-2</c:v>
                </c:pt>
                <c:pt idx="25">
                  <c:v>3.2190097155565964E-2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B9-41B4-887B-FDFFB6ABF0B2}"/>
            </c:ext>
          </c:extLst>
        </c:ser>
        <c:ser>
          <c:idx val="4"/>
          <c:order val="4"/>
          <c:tx>
            <c:strRef>
              <c:f>'KW-35'!$X$2</c:f>
              <c:strCache>
                <c:ptCount val="1"/>
                <c:pt idx="0">
                  <c:v>Anteil
hospitalisiert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'KW-35'!$X$3:$X$28</c:f>
              <c:numCache>
                <c:formatCode>0.00%</c:formatCode>
                <c:ptCount val="26"/>
                <c:pt idx="0">
                  <c:v>7.407407407407407E-2</c:v>
                </c:pt>
                <c:pt idx="1">
                  <c:v>0.16314779270633398</c:v>
                </c:pt>
                <c:pt idx="2">
                  <c:v>0.21584699453551912</c:v>
                </c:pt>
                <c:pt idx="3">
                  <c:v>0.28537642885297598</c:v>
                </c:pt>
                <c:pt idx="4">
                  <c:v>0.37146167853004469</c:v>
                </c:pt>
                <c:pt idx="5">
                  <c:v>0.39730999146029033</c:v>
                </c:pt>
                <c:pt idx="6">
                  <c:v>0.36178496555855044</c:v>
                </c:pt>
                <c:pt idx="7">
                  <c:v>0.32262443438914029</c:v>
                </c:pt>
                <c:pt idx="8">
                  <c:v>0.27765404602821087</c:v>
                </c:pt>
                <c:pt idx="9">
                  <c:v>0.23512747875354106</c:v>
                </c:pt>
                <c:pt idx="10">
                  <c:v>0.21212121212121213</c:v>
                </c:pt>
                <c:pt idx="11">
                  <c:v>0.20990099009900989</c:v>
                </c:pt>
                <c:pt idx="12">
                  <c:v>0.14634146341463414</c:v>
                </c:pt>
                <c:pt idx="13">
                  <c:v>0.14098360655737704</c:v>
                </c:pt>
                <c:pt idx="14">
                  <c:v>0.11151079136690648</c:v>
                </c:pt>
                <c:pt idx="15">
                  <c:v>0.10784313725490197</c:v>
                </c:pt>
                <c:pt idx="16">
                  <c:v>7.903780068728522E-2</c:v>
                </c:pt>
                <c:pt idx="17">
                  <c:v>9.0196078431372548E-2</c:v>
                </c:pt>
                <c:pt idx="18">
                  <c:v>9.0163934426229511E-2</c:v>
                </c:pt>
                <c:pt idx="19">
                  <c:v>8.9171974522292988E-2</c:v>
                </c:pt>
                <c:pt idx="20">
                  <c:v>9.49367088607595E-2</c:v>
                </c:pt>
                <c:pt idx="21">
                  <c:v>7.4585635359116026E-2</c:v>
                </c:pt>
                <c:pt idx="22">
                  <c:v>5.3475935828877004E-2</c:v>
                </c:pt>
                <c:pt idx="23">
                  <c:v>4.6272493573264781E-2</c:v>
                </c:pt>
                <c:pt idx="24">
                  <c:v>2.6246719160104987E-2</c:v>
                </c:pt>
                <c:pt idx="25">
                  <c:v>2.181818181818182E-2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B9-41B4-887B-FDFFB6ABF0B2}"/>
            </c:ext>
          </c:extLst>
        </c:ser>
        <c:ser>
          <c:idx val="5"/>
          <c:order val="5"/>
          <c:tx>
            <c:strRef>
              <c:f>'KW-35'!$W$2</c:f>
              <c:strCache>
                <c:ptCount val="1"/>
                <c:pt idx="0">
                  <c:v>Anteil ges.
Verstorben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'KW-35'!$W$3:$W$28</c:f>
              <c:numCache>
                <c:formatCode>0.00%</c:formatCode>
                <c:ptCount val="26"/>
                <c:pt idx="0">
                  <c:v>1.3452914798206279E-2</c:v>
                </c:pt>
                <c:pt idx="1">
                  <c:v>1.3221340799502256E-2</c:v>
                </c:pt>
                <c:pt idx="2">
                  <c:v>2.1122994652406416E-2</c:v>
                </c:pt>
                <c:pt idx="3">
                  <c:v>4.2551940991507241E-2</c:v>
                </c:pt>
                <c:pt idx="4">
                  <c:v>6.2155499542974266E-2</c:v>
                </c:pt>
                <c:pt idx="5">
                  <c:v>6.8479540771268763E-2</c:v>
                </c:pt>
                <c:pt idx="6">
                  <c:v>6.9673549428999879E-2</c:v>
                </c:pt>
                <c:pt idx="7">
                  <c:v>5.7653432522034448E-2</c:v>
                </c:pt>
                <c:pt idx="8">
                  <c:v>5.0255307712980382E-2</c:v>
                </c:pt>
                <c:pt idx="9">
                  <c:v>4.0012855535915152E-2</c:v>
                </c:pt>
                <c:pt idx="10">
                  <c:v>3.2620207583139167E-2</c:v>
                </c:pt>
                <c:pt idx="11">
                  <c:v>2.9354749376903903E-2</c:v>
                </c:pt>
                <c:pt idx="12">
                  <c:v>1.8773466833541929E-2</c:v>
                </c:pt>
                <c:pt idx="13">
                  <c:v>1.8313458262350937E-2</c:v>
                </c:pt>
                <c:pt idx="14">
                  <c:v>1.3259195893926433E-2</c:v>
                </c:pt>
                <c:pt idx="15">
                  <c:v>8.0783353733170134E-3</c:v>
                </c:pt>
                <c:pt idx="16">
                  <c:v>7.2010018785222292E-3</c:v>
                </c:pt>
                <c:pt idx="17">
                  <c:v>8.5470085470085479E-3</c:v>
                </c:pt>
                <c:pt idx="18">
                  <c:v>9.117281392457521E-3</c:v>
                </c:pt>
                <c:pt idx="19">
                  <c:v>9.2930633919681375E-3</c:v>
                </c:pt>
                <c:pt idx="20">
                  <c:v>7.6472087687993878E-3</c:v>
                </c:pt>
                <c:pt idx="21">
                  <c:v>5.6133056133056136E-3</c:v>
                </c:pt>
                <c:pt idx="22">
                  <c:v>3.3151002817835241E-3</c:v>
                </c:pt>
                <c:pt idx="23">
                  <c:v>2.2756005056890011E-3</c:v>
                </c:pt>
                <c:pt idx="24">
                  <c:v>1.0476689366160294E-3</c:v>
                </c:pt>
                <c:pt idx="25">
                  <c:v>7.0232939248507549E-4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B9-41B4-887B-FDFFB6AB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93192"/>
        <c:axId val="721791552"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179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793192"/>
        <c:crosses val="max"/>
        <c:crossBetween val="between"/>
      </c:valAx>
      <c:catAx>
        <c:axId val="72179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2179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9.8099794359263956E-2"/>
          <c:y val="0.80080370745620277"/>
          <c:w val="0.80831086912512118"/>
          <c:h val="0.18043835451216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ki.de/DE/Content/InfAZ/N/Neuartiges_Coronavirus/Situationsberichte/Gesamt.html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9525</xdr:rowOff>
    </xdr:from>
    <xdr:to>
      <xdr:col>9</xdr:col>
      <xdr:colOff>733426</xdr:colOff>
      <xdr:row>32</xdr:row>
      <xdr:rowOff>57150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B38882-A34D-44DD-B6F4-C0EFF8378374}"/>
            </a:ext>
          </a:extLst>
        </xdr:cNvPr>
        <xdr:cNvSpPr txBox="1"/>
      </xdr:nvSpPr>
      <xdr:spPr>
        <a:xfrm>
          <a:off x="809626" y="200025"/>
          <a:ext cx="6781800" cy="5953125"/>
        </a:xfrm>
        <a:prstGeom prst="rect">
          <a:avLst/>
        </a:prstGeom>
        <a:gradFill>
          <a:gsLst>
            <a:gs pos="0">
              <a:srgbClr val="002060"/>
            </a:gs>
            <a:gs pos="30000">
              <a:srgbClr val="002060"/>
            </a:gs>
            <a:gs pos="79000">
              <a:srgbClr val="7030A0"/>
            </a:gs>
            <a:gs pos="100000">
              <a:srgbClr val="7030A0"/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3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Fälle - Hospitalisation - Verstorben </a:t>
          </a:r>
        </a:p>
        <a:p>
          <a:pPr algn="ctr"/>
          <a:r>
            <a:rPr lang="de-DE" sz="3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</a:t>
          </a:r>
          <a:r>
            <a:rPr lang="de-DE" sz="3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3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Woche</a:t>
          </a:r>
        </a:p>
        <a:p>
          <a:pPr algn="ctr"/>
          <a:endParaRPr lang="de-DE" sz="2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Grafiken und Tabellen </a:t>
          </a:r>
        </a:p>
        <a:p>
          <a:pPr algn="ctr"/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dürfen gerne verbreitet </a:t>
          </a:r>
          <a:b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und weiter verwendet werden.</a:t>
          </a:r>
        </a:p>
        <a:p>
          <a:pPr algn="ctr"/>
          <a:endParaRPr lang="de-DE" sz="2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Quelle: https://www.rki.de/DE/Content/InfAZ/N/Neuartiges_Coronavirus/Situationsberichte/Gesamt.html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282793</xdr:colOff>
      <xdr:row>0</xdr:row>
      <xdr:rowOff>182217</xdr:rowOff>
    </xdr:from>
    <xdr:to>
      <xdr:col>11</xdr:col>
      <xdr:colOff>65078</xdr:colOff>
      <xdr:row>28</xdr:row>
      <xdr:rowOff>59751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384E2DC-79F3-434E-9177-6CC853E85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0.52374</cdr:x>
      <cdr:y>0.14478</cdr:y>
    </cdr:from>
    <cdr:to>
      <cdr:x>0.92564</cdr:x>
      <cdr:y>0.22654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31707CE-D0B3-43B8-82BC-5F7CC4E9E756}"/>
            </a:ext>
          </a:extLst>
        </cdr:cNvPr>
        <cdr:cNvSpPr txBox="1"/>
      </cdr:nvSpPr>
      <cdr:spPr>
        <a:xfrm xmlns:a="http://schemas.openxmlformats.org/drawingml/2006/main">
          <a:off x="4275975" y="820482"/>
          <a:ext cx="3281181" cy="46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Daten der Verstorbenen aus</a:t>
          </a:r>
          <a:r>
            <a:rPr lang="de-DE" sz="1100" baseline="0">
              <a:solidFill>
                <a:schemeClr val="bg1"/>
              </a:solidFill>
            </a:rPr>
            <a:t> den letzten drei Wochen sind noch nicht endgültig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0.42696</cdr:x>
      <cdr:y>0.23247</cdr:y>
    </cdr:from>
    <cdr:to>
      <cdr:x>0.9368</cdr:x>
      <cdr:y>0.31423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85795" y="1317437"/>
          <a:ext cx="4162503" cy="46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299357</xdr:colOff>
      <xdr:row>1</xdr:row>
      <xdr:rowOff>0</xdr:rowOff>
    </xdr:from>
    <xdr:to>
      <xdr:col>11</xdr:col>
      <xdr:colOff>81642</xdr:colOff>
      <xdr:row>28</xdr:row>
      <xdr:rowOff>68034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2979483-89DC-4382-AEEB-97EE1025B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0.52374</cdr:x>
      <cdr:y>0.14478</cdr:y>
    </cdr:from>
    <cdr:to>
      <cdr:x>0.92564</cdr:x>
      <cdr:y>0.22654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31707CE-D0B3-43B8-82BC-5F7CC4E9E756}"/>
            </a:ext>
          </a:extLst>
        </cdr:cNvPr>
        <cdr:cNvSpPr txBox="1"/>
      </cdr:nvSpPr>
      <cdr:spPr>
        <a:xfrm xmlns:a="http://schemas.openxmlformats.org/drawingml/2006/main">
          <a:off x="4275975" y="820482"/>
          <a:ext cx="3281181" cy="46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Daten der Verstorbenen aus</a:t>
          </a:r>
          <a:r>
            <a:rPr lang="de-DE" sz="1100" baseline="0">
              <a:solidFill>
                <a:schemeClr val="bg1"/>
              </a:solidFill>
            </a:rPr>
            <a:t> den letzten drei Wochen sind noch nicht endgültig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0.42696</cdr:x>
      <cdr:y>0.23247</cdr:y>
    </cdr:from>
    <cdr:to>
      <cdr:x>0.9368</cdr:x>
      <cdr:y>0.31423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85795" y="1317437"/>
          <a:ext cx="4162503" cy="46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E59DD76-AFFA-4FE7-8A90-D9F9CA790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0.45159</cdr:x>
      <cdr:y>0.2341</cdr:y>
    </cdr:from>
    <cdr:to>
      <cdr:x>0.93042</cdr:x>
      <cdr:y>0.31586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4134005" y="1587198"/>
          <a:ext cx="4383289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0.55442</cdr:x>
      <cdr:y>0.32666</cdr:y>
    </cdr:from>
    <cdr:to>
      <cdr:x>0.9596</cdr:x>
      <cdr:y>0.40842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5075300" y="2214727"/>
          <a:ext cx="3709147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E6B4A5-D125-4069-92AB-06D14997C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0.45159</cdr:x>
      <cdr:y>0.2341</cdr:y>
    </cdr:from>
    <cdr:to>
      <cdr:x>0.93042</cdr:x>
      <cdr:y>0.31586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4134005" y="1587198"/>
          <a:ext cx="4383289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0.55442</cdr:x>
      <cdr:y>0.32666</cdr:y>
    </cdr:from>
    <cdr:to>
      <cdr:x>0.9596</cdr:x>
      <cdr:y>0.40842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A0F2E063-239E-406C-946E-01A7179FA808}"/>
            </a:ext>
          </a:extLst>
        </cdr:cNvPr>
        <cdr:cNvSpPr txBox="1"/>
      </cdr:nvSpPr>
      <cdr:spPr>
        <a:xfrm xmlns:a="http://schemas.openxmlformats.org/drawingml/2006/main">
          <a:off x="5075300" y="2214727"/>
          <a:ext cx="3709147" cy="554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Zahlen aus</a:t>
          </a:r>
          <a:r>
            <a:rPr lang="de-DE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den letzten drei Wochen sind noch nicht endgültig.</a:t>
          </a:r>
          <a:endParaRPr lang="de-DE" b="0">
            <a:solidFill>
              <a:schemeClr val="bg1"/>
            </a:solidFill>
            <a:effectLst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673318</xdr:colOff>
      <xdr:row>1</xdr:row>
      <xdr:rowOff>10767</xdr:rowOff>
    </xdr:from>
    <xdr:to>
      <xdr:col>11</xdr:col>
      <xdr:colOff>459441</xdr:colOff>
      <xdr:row>33</xdr:row>
      <xdr:rowOff>78441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196BCBD-5687-4A4A-98B8-3D1EFD6CF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0.41446</cdr:x>
      <cdr:y>0.2341</cdr:y>
    </cdr:from>
    <cdr:to>
      <cdr:x>0.9243</cdr:x>
      <cdr:y>0.31586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74584" y="1364978"/>
          <a:ext cx="4274173" cy="476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  <cdr:relSizeAnchor xmlns:cdr="http://schemas.openxmlformats.org/drawingml/2006/chartDrawing">
    <cdr:from>
      <cdr:x>0.3662</cdr:x>
      <cdr:y>0.14968</cdr:y>
    </cdr:from>
    <cdr:to>
      <cdr:x>0.93429</cdr:x>
      <cdr:y>0.23144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09CA1F4B-4194-457F-A68C-BB277B0B605D}"/>
            </a:ext>
          </a:extLst>
        </cdr:cNvPr>
        <cdr:cNvSpPr txBox="1"/>
      </cdr:nvSpPr>
      <cdr:spPr>
        <a:xfrm xmlns:a="http://schemas.openxmlformats.org/drawingml/2006/main">
          <a:off x="3070007" y="872738"/>
          <a:ext cx="4762500" cy="476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"Anteil hospitalisiert" habe ich  aus "Fälle ges." und "Anzahl hospitalisiert"</a:t>
          </a:r>
          <a:r>
            <a:rPr lang="de-DE" sz="1100" baseline="0">
              <a:solidFill>
                <a:schemeClr val="bg1"/>
              </a:solidFill>
            </a:rPr>
            <a:t> selbst errechnet. Die Zahlen stimmen nicht mit dem RKI überein.</a:t>
          </a:r>
          <a:endParaRPr lang="de-DE" sz="1100">
            <a:solidFill>
              <a:schemeClr val="bg1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282793</xdr:colOff>
      <xdr:row>0</xdr:row>
      <xdr:rowOff>182217</xdr:rowOff>
    </xdr:from>
    <xdr:to>
      <xdr:col>11</xdr:col>
      <xdr:colOff>65078</xdr:colOff>
      <xdr:row>28</xdr:row>
      <xdr:rowOff>59751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4F4D88D-5303-4F90-9FD1-FF2DB842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0.52374</cdr:x>
      <cdr:y>0.14478</cdr:y>
    </cdr:from>
    <cdr:to>
      <cdr:x>0.92564</cdr:x>
      <cdr:y>0.22654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31707CE-D0B3-43B8-82BC-5F7CC4E9E756}"/>
            </a:ext>
          </a:extLst>
        </cdr:cNvPr>
        <cdr:cNvSpPr txBox="1"/>
      </cdr:nvSpPr>
      <cdr:spPr>
        <a:xfrm xmlns:a="http://schemas.openxmlformats.org/drawingml/2006/main">
          <a:off x="4275975" y="820482"/>
          <a:ext cx="3281181" cy="463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Daten der Verstorbenen aus</a:t>
          </a:r>
          <a:r>
            <a:rPr lang="de-DE" sz="1100" baseline="0">
              <a:solidFill>
                <a:schemeClr val="bg1"/>
              </a:solidFill>
            </a:rPr>
            <a:t> den letzten drei Wochen sind noch nicht endgültig</a:t>
          </a:r>
          <a:endParaRPr lang="de-DE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0.42696</cdr:x>
      <cdr:y>0.23247</cdr:y>
    </cdr:from>
    <cdr:to>
      <cdr:x>0.9368</cdr:x>
      <cdr:y>0.31423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A6BB0BCC-BEAC-419E-9C34-DB5DCE369D11}"/>
            </a:ext>
          </a:extLst>
        </cdr:cNvPr>
        <cdr:cNvSpPr txBox="1"/>
      </cdr:nvSpPr>
      <cdr:spPr>
        <a:xfrm xmlns:a="http://schemas.openxmlformats.org/drawingml/2006/main">
          <a:off x="3485795" y="1317437"/>
          <a:ext cx="4162503" cy="46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>
              <a:solidFill>
                <a:schemeClr val="bg1"/>
              </a:solidFill>
            </a:rPr>
            <a:t>Die Kurve für "Anteil hospitalisiert Verstorben" habe ich aus den den gesamt Verstorbenen und den Hospitalisierten selbst errechnet.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81CF79D-4288-4582-B821-BA799C18D948}" name="Tabelle142526789" displayName="Tabelle142526789" ref="N2:AA34" totalsRowShown="0" headerRowDxfId="15" dataDxfId="14">
  <autoFilter ref="N2:AA34" xr:uid="{3CAFDE92-E2E3-4AB4-8D89-52C0AEBEEAA1}"/>
  <tableColumns count="14">
    <tableColumn id="1" xr3:uid="{56564D35-7293-4BC1-9A17-4837B39A7AC0}" name="KW" dataDxfId="13"/>
    <tableColumn id="2" xr3:uid="{957FF078-8D94-477A-B5F7-8AF718A5AD22}" name="Fälle_x000a_ges." dataDxfId="12"/>
    <tableColumn id="3" xr3:uid="{1534C6B2-BD47-43AA-BD19-2BE9BC58EDB7}" name="mittl-_x000a_Alter" dataDxfId="11"/>
    <tableColumn id="7" xr3:uid="{A58A8FD8-722E-422D-A16A-F9740C237D8D}" name="Männer" dataDxfId="10" dataCellStyle="Prozent"/>
    <tableColumn id="4" xr3:uid="{A7297FDD-D1C4-4AB5-9C39-61714DBC7429}" name="Frauen" dataDxfId="9"/>
    <tableColumn id="14" xr3:uid="{92A38D87-FACF-499F-97C2-107DE37FDC94}" name="Anzahl mit klinischen Infor-_x000a_mationen" dataDxfId="8"/>
    <tableColumn id="12" xr3:uid="{6ED5B0E6-3A5F-4DA7-BECC-4551B467B52A}" name="Anteil keine, bzw. keine für COVID-19 bedeutsamen Symptome" dataDxfId="7"/>
    <tableColumn id="5" xr3:uid="{74B65386-E541-43DE-9F20-51ABF9B20F7F}" name="Anz. mit_x000a_Angab. zur_x000a_Hospitalisie-_x000a_rung" dataDxfId="6"/>
    <tableColumn id="6" xr3:uid="{4D5CE5CF-6203-420F-A334-907924363E9A}" name="Anzahl_x000a_hospitalisiert" dataDxfId="5"/>
    <tableColumn id="8" xr3:uid="{A8D8A05A-5E29-43E9-8712-034E2C2203D3}" name="Anteil_x000a_hospitalisiert" dataDxfId="4" dataCellStyle="Prozent"/>
    <tableColumn id="9" xr3:uid="{CAF0856E-1F6C-4076-A5CB-CDBD2467E8CB}" name="Anzahl_x000a_Verstorben" dataDxfId="3"/>
    <tableColumn id="10" xr3:uid="{D48F9304-66C3-48FA-A595-B6D18EF28A5B}" name="Anteil ges._x000a_Verstorben" dataDxfId="2"/>
    <tableColumn id="13" xr3:uid="{1EBD5E95-D003-4877-990C-6182C8E3039D}" name="Anteil_x000a_hospitalisiert_x000a_Verstorben" dataDxfId="1" dataCellStyle="Prozent"/>
    <tableColumn id="11" xr3:uid="{759067AC-7CD1-4992-B1FE-584F04A9F5AC}" name="Zahlen_x000a_unvoll-_x000a_ständig" dataDxfId="0" dataCellStyle="Proz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204248B-2886-4DDB-83AE-25E833D9073F}" name="Tabelle14252678" displayName="Tabelle14252678" ref="N2:AA33" totalsRowShown="0" headerRowDxfId="114" dataDxfId="113">
  <autoFilter ref="N2:AA33" xr:uid="{3CAFDE92-E2E3-4AB4-8D89-52C0AEBEEAA1}"/>
  <tableColumns count="14">
    <tableColumn id="1" xr3:uid="{02D8CED4-E259-4537-BFB0-C6495B1CD043}" name="KW" dataDxfId="112"/>
    <tableColumn id="2" xr3:uid="{18744913-2203-45F5-9A92-625A50183066}" name="Fälle_x000a_ges." dataDxfId="111"/>
    <tableColumn id="3" xr3:uid="{CC838109-B1E6-4290-A5C3-8FE379700DFF}" name="mittl-_x000a_Alter" dataDxfId="110"/>
    <tableColumn id="7" xr3:uid="{ECBF8E85-7135-482E-AF43-5F50A5C683F8}" name="Männer" dataDxfId="109" dataCellStyle="Prozent"/>
    <tableColumn id="4" xr3:uid="{2A12915B-EEAD-4C07-AB68-B2259E6CA3AA}" name="Frauen" dataDxfId="108"/>
    <tableColumn id="14" xr3:uid="{A02AA84A-28C0-4656-93A2-76A425D5E255}" name="Anzahl mit klinischen Infor-_x000a_mationen" dataDxfId="107"/>
    <tableColumn id="12" xr3:uid="{5B618A8A-5A56-417C-A432-2E7065DEF73B}" name="Anteil keine, bzw. keine für COVID-19 bedeutsamen Symptome" dataDxfId="106"/>
    <tableColumn id="5" xr3:uid="{9DCC954F-DAD1-4954-9EA8-96BFA750CD26}" name="Anz. mit_x000a_Angab. zur_x000a_Hospitalisie-_x000a_rung" dataDxfId="105"/>
    <tableColumn id="6" xr3:uid="{501A36CF-8638-4CB8-8F4C-2F497468DE8A}" name="Anzahl_x000a_hospitalisiert" dataDxfId="104"/>
    <tableColumn id="8" xr3:uid="{B1E5266F-C112-45AC-BBEE-3C4168EE1F25}" name="Anteil_x000a_hospitalisiert" dataDxfId="103" dataCellStyle="Prozent"/>
    <tableColumn id="9" xr3:uid="{E372C958-AB5F-4991-B53A-3E7151AEEDCE}" name="Anzahl_x000a_Verstorben" dataDxfId="102"/>
    <tableColumn id="10" xr3:uid="{5103F9C7-79B2-4236-BFAD-9486B16FF680}" name="Anteil ges._x000a_Verstorben" dataDxfId="101"/>
    <tableColumn id="13" xr3:uid="{3F019C96-5438-4210-BC36-55D1C34B8DB5}" name="Anteil_x000a_hospitalisiert_x000a_Verstorben" dataDxfId="100" dataCellStyle="Prozent"/>
    <tableColumn id="11" xr3:uid="{4AEB375B-9193-4213-962C-8A41139FB40A}" name="Zahlen_x000a_unvoll-_x000a_ständig" dataDxfId="99" dataCellStyle="Prozent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C5F9C4-0D5F-4728-92B7-DE7A6E51A284}" name="Tabelle1425267" displayName="Tabelle1425267" ref="N2:AA32" totalsRowShown="0" headerRowDxfId="98" dataDxfId="97">
  <autoFilter ref="N2:AA32" xr:uid="{3CAFDE92-E2E3-4AB4-8D89-52C0AEBEEAA1}"/>
  <tableColumns count="14">
    <tableColumn id="1" xr3:uid="{F91F1DA1-1525-4C5B-B7A3-44BFE54D018B}" name="KW" dataDxfId="96"/>
    <tableColumn id="2" xr3:uid="{662AB3EE-B7B2-4ED3-A26D-B3DEBCE83ED4}" name="Fälle_x000a_ges." dataDxfId="95"/>
    <tableColumn id="3" xr3:uid="{5E731D2D-8054-414B-9322-DF4C7C9D13F7}" name="mittl-_x000a_Alter" dataDxfId="94"/>
    <tableColumn id="7" xr3:uid="{EA11F5CD-DCE2-4A66-AFEF-0CFDF00128FF}" name="Männer" dataDxfId="93" dataCellStyle="Prozent"/>
    <tableColumn id="4" xr3:uid="{A74684F0-ED31-4137-80E5-9F996E96FB59}" name="Frauen" dataDxfId="92"/>
    <tableColumn id="14" xr3:uid="{E7698748-A102-455B-BE25-0C384E424FD2}" name="Anzahl mit klinischen Infor-_x000a_mationen" dataDxfId="91"/>
    <tableColumn id="12" xr3:uid="{F3194614-F2F2-4F38-8167-4AE78EAD8F90}" name="Anteil keine, bzw. keine für COVID-19 bedeutsamen Symptome" dataDxfId="90"/>
    <tableColumn id="5" xr3:uid="{299A5761-6EF4-491C-B20A-E1271BC69292}" name="Anz. mit_x000a_Angab. zur_x000a_Hospitalisie-_x000a_rung" dataDxfId="89"/>
    <tableColumn id="6" xr3:uid="{9BBC023E-F349-4D2C-8AC8-0D23A0243840}" name="Anzahl_x000a_hospitalisiert" dataDxfId="88"/>
    <tableColumn id="8" xr3:uid="{00C15F5E-C614-4B00-A0ED-F878D2CE3EFA}" name="Anteil_x000a_hospitalisiert" dataDxfId="87" dataCellStyle="Prozent"/>
    <tableColumn id="9" xr3:uid="{87762735-C743-4A6B-B5CD-41ADB4F4FB3B}" name="Anzahl_x000a_Verstorben" dataDxfId="86"/>
    <tableColumn id="10" xr3:uid="{20FC529E-B09E-4452-B38B-3C902BA57E81}" name="Anteil ges._x000a_Verstorben" dataDxfId="85"/>
    <tableColumn id="13" xr3:uid="{1EE041A6-D373-46D5-99EE-2BFF34296F2A}" name="Anteil_x000a_hospitalisiert_x000a_Verstorben" dataDxfId="84" dataCellStyle="Prozent"/>
    <tableColumn id="11" xr3:uid="{F562CE9D-733C-40C5-8D5A-CFCD7BACB158}" name="Zahlen_x000a_unvoll-_x000a_ständig" dataDxfId="83" dataCellStyle="Proz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C9B26D-C2FE-4FEC-A8BA-4A52DE4A8A9F}" name="Tabelle142526" displayName="Tabelle142526" ref="N2:Y31" totalsRowShown="0" headerRowDxfId="82" dataDxfId="81">
  <autoFilter ref="N2:Y31" xr:uid="{3CAFDE92-E2E3-4AB4-8D89-52C0AEBEEAA1}"/>
  <tableColumns count="12">
    <tableColumn id="1" xr3:uid="{7E749FE5-D966-4EF4-AE82-878F11A28C71}" name="KW" dataDxfId="80"/>
    <tableColumn id="2" xr3:uid="{3BD2F0B9-BF33-4BA8-9A2F-FBE18EEAAB38}" name="Fälle_x000a_ges." dataDxfId="79"/>
    <tableColumn id="3" xr3:uid="{A8880C20-74B4-4598-BBE5-A33656113E4B}" name="mittl-_x000a_Alter" dataDxfId="78"/>
    <tableColumn id="7" xr3:uid="{2DFA0904-0BA8-424D-98BF-6011B95F5ABE}" name="Männer" dataDxfId="77" dataCellStyle="Prozent"/>
    <tableColumn id="4" xr3:uid="{5E505366-0A7F-4770-AB69-2A68BD5DF6D3}" name="Frauen" dataDxfId="76"/>
    <tableColumn id="5" xr3:uid="{BCFDEB69-D39C-4223-95C2-AF7AAE003086}" name="Anz. mit_x000a_Angab. zur_x000a_Hospitalisierung" dataDxfId="75"/>
    <tableColumn id="6" xr3:uid="{B6712329-3EEE-4FB6-BA4C-0A7D72E7C37C}" name="Anzahl_x000a_hospitalisiert" dataDxfId="74"/>
    <tableColumn id="8" xr3:uid="{0F5AD443-C920-41D5-8A9C-26EB6F5C4874}" name="Anteil_x000a_hospitalisiert" dataDxfId="73" dataCellStyle="Prozent"/>
    <tableColumn id="9" xr3:uid="{7C568099-E2E1-48E1-87F5-1170F58971E9}" name="Anzahl_x000a_Verstorben" dataDxfId="72"/>
    <tableColumn id="10" xr3:uid="{4C4D8B36-F8D9-4B91-9F22-FBB46C336FD7}" name="Anteil ges._x000a_Verstorben" dataDxfId="71"/>
    <tableColumn id="13" xr3:uid="{9D0FDACD-5C3A-4221-B5D2-B2D5DD29CDCA}" name="Anteil_x000a_hospitalisiert_x000a_Verstorben" dataDxfId="70" dataCellStyle="Prozent"/>
    <tableColumn id="11" xr3:uid="{0C013FBA-3551-4BF7-AD5A-173D0C8440A9}" name="Zahlen_x000a_unvoll-_x000a_ständig" dataDxfId="69" dataCellStyle="Prozent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F21B9-5010-457B-8C28-FAF1716944A5}" name="Tabelle14252" displayName="Tabelle14252" ref="N2:Y30" totalsRowShown="0" headerRowDxfId="68" dataDxfId="67">
  <autoFilter ref="N2:Y30" xr:uid="{3CAFDE92-E2E3-4AB4-8D89-52C0AEBEEAA1}"/>
  <tableColumns count="12">
    <tableColumn id="1" xr3:uid="{5A3230FB-8B2F-47E9-9F74-A963FE1FE0F4}" name="KW" dataDxfId="66"/>
    <tableColumn id="2" xr3:uid="{30EEA5E7-6EC1-4D51-8137-261841CE1520}" name="Fälle_x000a_ges." dataDxfId="65"/>
    <tableColumn id="3" xr3:uid="{02D9E0C1-8D32-461B-B49C-6EB42B3EA254}" name="mittl-_x000a_Alter" dataDxfId="64"/>
    <tableColumn id="7" xr3:uid="{823996C9-78D0-46EB-89D5-52DE34E52684}" name="Männer" dataDxfId="63" dataCellStyle="Prozent"/>
    <tableColumn id="4" xr3:uid="{F484BF76-255F-4950-B96F-E412669579EA}" name="Frauen" dataDxfId="62"/>
    <tableColumn id="5" xr3:uid="{E7C8C362-491F-4AA2-AAC7-1540FEFCB40D}" name="Anz. mit_x000a_Angab. zur_x000a_Hospitalisierung" dataDxfId="61"/>
    <tableColumn id="6" xr3:uid="{003301CE-4C7D-45C8-BCC1-AD7BE4EA2799}" name="Anzahl_x000a_hospitalisiert" dataDxfId="60"/>
    <tableColumn id="8" xr3:uid="{AB172BCA-37B7-4835-9660-42F28A133B1F}" name="Anteil_x000a_hospitalisiert" dataDxfId="59" dataCellStyle="Prozent"/>
    <tableColumn id="9" xr3:uid="{84B645BB-B82C-4303-9B4E-0AEB376B2853}" name="Anzahl_x000a_Verstorben" dataDxfId="58"/>
    <tableColumn id="10" xr3:uid="{B0EB24F7-19C0-40FB-AC7D-11D0517B6A49}" name="Anteil ges._x000a_Verstorben" dataDxfId="57"/>
    <tableColumn id="13" xr3:uid="{4213FBD0-8759-4C13-B8F2-B6950B0C7862}" name="Anteil_x000a_hospitalisiert_x000a_Verstorben" dataDxfId="56" dataCellStyle="Prozent"/>
    <tableColumn id="11" xr3:uid="{3AC197A1-73CE-473A-BF84-90EE4F6243D9}" name="Zahlen_x000a_unvoll-_x000a_ständig" dataDxfId="55" dataCellStyle="Prozent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E19E1B-0313-4141-8740-2F1A1F8DAA29}" name="Tabelle1425" displayName="Tabelle1425" ref="N2:Y28" totalsRowShown="0" headerRowDxfId="54" dataDxfId="53">
  <autoFilter ref="N2:Y28" xr:uid="{3CAFDE92-E2E3-4AB4-8D89-52C0AEBEEAA1}"/>
  <tableColumns count="12">
    <tableColumn id="1" xr3:uid="{49472350-0156-4B59-8720-A27B5154FC0A}" name="KW" dataDxfId="52"/>
    <tableColumn id="2" xr3:uid="{FA019AD3-74C0-463D-BEA2-C9AA5D310F74}" name="Fälle_x000a_ges." dataDxfId="51"/>
    <tableColumn id="3" xr3:uid="{D0F482BF-BB83-4631-8163-260F4DF9B5BE}" name="mittl-_x000a_Alter" dataDxfId="50"/>
    <tableColumn id="7" xr3:uid="{24273B45-1B5B-4B6A-86AB-AE26A3B5751A}" name="Männer" dataDxfId="49" dataCellStyle="Prozent"/>
    <tableColumn id="4" xr3:uid="{BFAC999F-D0D5-42E0-8912-FE17ABBB0F82}" name="Frauen" dataDxfId="48"/>
    <tableColumn id="5" xr3:uid="{D352CCCB-075C-4A6F-BA48-F592AFE86A34}" name="Anz. mit_x000a_Angab. zur_x000a_Hospitalisierung" dataDxfId="47"/>
    <tableColumn id="6" xr3:uid="{697E9D2C-183D-4FF7-BA73-1617D75A304A}" name="Anzahl_x000a_hospitalisiert" dataDxfId="46"/>
    <tableColumn id="8" xr3:uid="{0C10671C-B4FC-468F-8AD7-17519790C93B}" name="Anteil_x000a_hospitalisiert" dataDxfId="45">
      <calculatedColumnFormula>Tabelle1425[[#This Row],[Anzahl
hospitalisiert]]/Tabelle1425[[#This Row],[Fälle
ges.]]</calculatedColumnFormula>
    </tableColumn>
    <tableColumn id="9" xr3:uid="{822D4899-F81F-4FD1-B043-F1FF9A6BB9F9}" name="Anzahl_x000a_Verstorben" dataDxfId="44"/>
    <tableColumn id="10" xr3:uid="{B6C1DDE2-BD49-45A4-BF0E-00A5B9138640}" name="Anteil ges._x000a_Verstorben" dataDxfId="43">
      <calculatedColumnFormula>Tabelle1425[[#This Row],[Anzahl
Verstorben]]/Tabelle1425[[#This Row],[Fälle
ges.]]</calculatedColumnFormula>
    </tableColumn>
    <tableColumn id="13" xr3:uid="{48F1A7CB-C127-4EAE-8B82-CB228AF2D3C2}" name="Anteil_x000a_hospitalisiert_x000a_Verstorben" dataDxfId="42" dataCellStyle="Prozent">
      <calculatedColumnFormula>Tabelle1425[[#This Row],[Anzahl
Verstorben]]/Tabelle1425[[#This Row],[Anzahl
hospitalisiert]]</calculatedColumnFormula>
    </tableColumn>
    <tableColumn id="11" xr3:uid="{ABE5035A-355C-4D34-B410-FF7FE0D0A2BA}" name="Zahlen_x000a_unvoll-_x000a_ständig" dataDxfId="41" dataCellStyle="Prozent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AA9D66-9216-4419-B1DF-9DFF8D36752E}" name="Tabelle3" displayName="Tabelle3" ref="A1:N33" totalsRowShown="0" headerRowDxfId="40" dataDxfId="39" tableBorderDxfId="38" dataCellStyle="Prozent">
  <autoFilter ref="A1:N33" xr:uid="{FA93E10E-C909-4978-A321-5107056E0B74}"/>
  <tableColumns count="14">
    <tableColumn id="1" xr3:uid="{E3E224E5-C16A-486D-BA17-1C585E41F20F}" name="KW" dataDxfId="37">
      <calculatedColumnFormula>Tabelle2[[#This Row],[KW]]</calculatedColumnFormula>
    </tableColumn>
    <tableColumn id="2" xr3:uid="{46500CC2-C8FA-4988-9847-9D2F9B7B5F53}" name="Fälle_x000a_ges." dataDxfId="36">
      <calculatedColumnFormula>Tabelle2[[#This Row],[Fälle
ges.]]</calculatedColumnFormula>
    </tableColumn>
    <tableColumn id="3" xr3:uid="{34B22CB7-1824-4A4A-B9D3-A54521E8E549}" name="mittl-_x000a_Alter" dataDxfId="35">
      <calculatedColumnFormula>Tabelle2[[#This Row],[mittl-
Alter]]</calculatedColumnFormula>
    </tableColumn>
    <tableColumn id="4" xr3:uid="{527B5C3B-BD13-4138-8F65-EE9199DC4370}" name="Männer" dataDxfId="34" dataCellStyle="Prozent">
      <calculatedColumnFormula>Tabelle2[[#This Row],[Männer]]</calculatedColumnFormula>
    </tableColumn>
    <tableColumn id="5" xr3:uid="{183A3402-1C23-469E-80B5-C6427751C484}" name="Frauen" dataDxfId="33" dataCellStyle="Prozent">
      <calculatedColumnFormula>Tabelle2[[#This Row],[Frauen]]</calculatedColumnFormula>
    </tableColumn>
    <tableColumn id="14" xr3:uid="{EF055151-70B2-4C8B-A5CD-3B3A989C3265}" name="Anzahl mit klinischen Informationen" dataDxfId="32" dataCellStyle="Prozent">
      <calculatedColumnFormula>Tabelle2[[#This Row],[Anzahl mit klinischen Informationen]]</calculatedColumnFormula>
    </tableColumn>
    <tableColumn id="13" xr3:uid="{B122A61D-E080-4841-B4E2-E21B90FE49F0}" name="Anteil keine, bzw. keine für COVID-19 bedeutsamen Symptome" dataDxfId="31" dataCellStyle="Prozent">
      <calculatedColumnFormula>Tabelle2[[#This Row],[Anteil keine, bzw. keine für COVID-19 bedeutsamen Symptome]]</calculatedColumnFormula>
    </tableColumn>
    <tableColumn id="6" xr3:uid="{3EB6CF4D-2727-4054-B415-77ACB11D7329}" name="Anz. mit_x000a_Angab. zur_x000a_Hospitalisierung" dataDxfId="30">
      <calculatedColumnFormula>Tabelle2[[#This Row],[Anz. mit
Angab. zur
Hospitalisierung]]</calculatedColumnFormula>
    </tableColumn>
    <tableColumn id="7" xr3:uid="{3FA58B3B-3C55-4E10-9E45-09CED60D9DA3}" name="Anzahl_x000a_hospitalisiert" dataDxfId="29">
      <calculatedColumnFormula>Tabelle2[[#This Row],[Anzahl
hospitalisiert]]</calculatedColumnFormula>
    </tableColumn>
    <tableColumn id="8" xr3:uid="{8DAEDD9B-CC14-448F-BA53-82F09206AF45}" name="Anteil_x000a_hospitalisiert" dataDxfId="28">
      <calculatedColumnFormula>Tabelle3[[#This Row],[Anzahl
hospitalisiert]]/Tabelle3[[#This Row],[Fälle
ges.]]</calculatedColumnFormula>
    </tableColumn>
    <tableColumn id="9" xr3:uid="{2C48CF91-5732-431C-94B6-711C25889E11}" name="Anzahl_x000a_Verstorben" dataDxfId="27" dataCellStyle="Prozent">
      <calculatedColumnFormula>Tabelle2[[#This Row],[Anzahl
Verstorben]]</calculatedColumnFormula>
    </tableColumn>
    <tableColumn id="10" xr3:uid="{60B57938-2A4E-443E-BDA7-6203010B7224}" name="Anteil ges._x000a_Verstorben" dataDxfId="26" dataCellStyle="Prozent">
      <calculatedColumnFormula>Tabelle3[[#This Row],[Anzahl
Verstorben]]/Tabelle3[[#This Row],[Fälle
ges.]]</calculatedColumnFormula>
    </tableColumn>
    <tableColumn id="11" xr3:uid="{CC380762-DA24-44AC-9EEA-65D6183B6C47}" name="Anteil_x000a_hospitalisiert_x000a_Verstorben" dataDxfId="25" dataCellStyle="Prozent">
      <calculatedColumnFormula>Tabelle3[[#This Row],[Anzahl
Verstorben]]/Tabelle3[[#This Row],[Anzahl
hospitalisiert]]</calculatedColumnFormula>
    </tableColumn>
    <tableColumn id="12" xr3:uid="{5AFFAFEC-65E9-4684-B8DA-05AB417D3F80}" name="Zahlen_x000a_unvoll-_x000a_ständig" dataDxfId="24" dataCellStyle="Prozent">
      <calculatedColumnFormula>IF(Tabelle2[[#This Row],[Zahlen
unvoll-
ständig]]="","",Tabelle2[[#This Row],[Zahlen
unvoll-
ständig]])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274B0B-386D-4D3C-BA2F-C8FDCB3189DA}" name="Tabelle2" displayName="Tabelle2" ref="A1:M33" totalsRowShown="0" headerRowDxfId="23" tableBorderDxfId="22">
  <autoFilter ref="A1:M33" xr:uid="{A9F55570-BC94-457E-A38A-D4975BFC9171}"/>
  <tableColumns count="13">
    <tableColumn id="1" xr3:uid="{CFABE068-29AE-40D3-A6E9-3744C8230CAA}" name="KW"/>
    <tableColumn id="2" xr3:uid="{A3275CE2-8D8A-4C3B-8677-CD0125CEBA6D}" name="Fälle_x000a_ges."/>
    <tableColumn id="3" xr3:uid="{E4B41C85-91C7-4219-917F-1D0B3F450E57}" name="mittl-_x000a_Alter"/>
    <tableColumn id="4" xr3:uid="{7A3D3E91-515C-411E-9755-90CC42AA1A0A}" name="Männer" dataDxfId="21"/>
    <tableColumn id="5" xr3:uid="{42D148D1-A631-48EE-8445-AF3B82FC026A}" name="Frauen" dataDxfId="20"/>
    <tableColumn id="14" xr3:uid="{2BB2F731-E7ED-47AE-A030-14F12CC58651}" name="Anzahl mit klinischen Informationen" dataDxfId="19"/>
    <tableColumn id="13" xr3:uid="{2757E49D-DBBB-482F-9FAA-DF5EF907FC87}" name="Anteil keine, bzw. keine für COVID-19 bedeutsamen Symptome" dataDxfId="18"/>
    <tableColumn id="6" xr3:uid="{31E1723B-EA1C-4920-A2AC-B0FD0CCB559B}" name="Anz. mit_x000a_Angab. zur_x000a_Hospitalisierung"/>
    <tableColumn id="7" xr3:uid="{F4D26969-F016-4D8D-AB95-B3117087091F}" name="Anzahl_x000a_hospitalisiert"/>
    <tableColumn id="8" xr3:uid="{7A1CBFE9-20F0-4147-BC7D-5739E813B036}" name="Anteil_x000a_hospitalisiert" dataDxfId="17"/>
    <tableColumn id="9" xr3:uid="{DC373DBC-AA77-4F93-B96A-6B365EE46B42}" name="Anzahl_x000a_Verstorben"/>
    <tableColumn id="10" xr3:uid="{7ED5CFAD-482C-4AB9-8CA8-311D2C8C1CC7}" name="Anteil ges._x000a_Verstorben" dataDxfId="16"/>
    <tableColumn id="11" xr3:uid="{60E355C9-3A0C-41C9-98BC-811D918ABDDF}" name="Zahlen_x000a_unvoll-_x000a_ständig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92BF-0580-438E-8359-E0DA14C5AB34}">
  <dimension ref="A1"/>
  <sheetViews>
    <sheetView showGridLines="0" workbookViewId="0">
      <selection activeCell="L27" sqref="L2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B0C9-6E5E-45AF-9B8C-A3A7E1D9F126}">
  <dimension ref="A1:AA36"/>
  <sheetViews>
    <sheetView showGridLines="0" tabSelected="1" zoomScale="85" zoomScaleNormal="85" workbookViewId="0">
      <selection activeCell="O38" sqref="O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44117</v>
      </c>
      <c r="E1" t="str">
        <f>U1</f>
        <v>KW 1-10 wurden zusammengefasst</v>
      </c>
      <c r="N1" s="6" t="s">
        <v>1</v>
      </c>
      <c r="O1" s="18">
        <v>44117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6430</v>
      </c>
      <c r="P4" s="4">
        <v>44</v>
      </c>
      <c r="Q4" s="11">
        <v>0.56000000000000005</v>
      </c>
      <c r="R4" s="7">
        <v>0.44</v>
      </c>
      <c r="S4" s="37">
        <v>5772</v>
      </c>
      <c r="T4" s="41">
        <v>5.1999999999999998E-2</v>
      </c>
      <c r="U4" s="3">
        <v>5611</v>
      </c>
      <c r="V4" s="4">
        <v>520</v>
      </c>
      <c r="W4" s="13">
        <v>8.0870917573872478E-2</v>
      </c>
      <c r="X4" s="9">
        <v>85</v>
      </c>
      <c r="Y4" s="14">
        <v>1.3219284603421462E-2</v>
      </c>
      <c r="Z4" s="10">
        <v>0.16346153846153846</v>
      </c>
      <c r="AA4" s="9" t="s">
        <v>19</v>
      </c>
    </row>
    <row r="5" spans="1:27" x14ac:dyDescent="0.25">
      <c r="N5" s="3">
        <v>12</v>
      </c>
      <c r="O5" s="4">
        <v>22431</v>
      </c>
      <c r="P5" s="4">
        <v>45</v>
      </c>
      <c r="Q5" s="11">
        <v>0.55000000000000004</v>
      </c>
      <c r="R5" s="7">
        <v>0.45</v>
      </c>
      <c r="S5" s="37">
        <v>20189</v>
      </c>
      <c r="T5" s="41">
        <v>3.7999999999999999E-2</v>
      </c>
      <c r="U5" s="3">
        <v>19334</v>
      </c>
      <c r="V5" s="4">
        <v>2203</v>
      </c>
      <c r="W5" s="13">
        <v>9.8212295483928486E-2</v>
      </c>
      <c r="X5" s="9">
        <v>478</v>
      </c>
      <c r="Y5" s="14">
        <v>2.1309794480852393E-2</v>
      </c>
      <c r="Z5" s="10">
        <v>0.21697684975034046</v>
      </c>
      <c r="AA5" s="9" t="s">
        <v>19</v>
      </c>
    </row>
    <row r="6" spans="1:27" x14ac:dyDescent="0.25">
      <c r="N6" s="3">
        <v>13</v>
      </c>
      <c r="O6" s="4">
        <v>34018</v>
      </c>
      <c r="P6" s="4">
        <v>48</v>
      </c>
      <c r="Q6" s="11">
        <v>0.49</v>
      </c>
      <c r="R6" s="7">
        <v>0.51</v>
      </c>
      <c r="S6" s="37">
        <v>30825</v>
      </c>
      <c r="T6" s="41">
        <v>3.2000000000000001E-2</v>
      </c>
      <c r="U6" s="3">
        <v>29437</v>
      </c>
      <c r="V6" s="4">
        <v>5102</v>
      </c>
      <c r="W6" s="13">
        <v>0.14997942265859251</v>
      </c>
      <c r="X6" s="9">
        <v>1449</v>
      </c>
      <c r="Y6" s="14">
        <v>4.2595096713504615E-2</v>
      </c>
      <c r="Z6" s="10">
        <v>0.28400627205017642</v>
      </c>
      <c r="AA6" s="9" t="s">
        <v>19</v>
      </c>
    </row>
    <row r="7" spans="1:27" x14ac:dyDescent="0.25">
      <c r="N7" s="3">
        <v>14</v>
      </c>
      <c r="O7" s="4">
        <v>36068</v>
      </c>
      <c r="P7" s="4">
        <v>51</v>
      </c>
      <c r="Q7" s="11">
        <v>0.45</v>
      </c>
      <c r="R7" s="7">
        <v>0.55000000000000004</v>
      </c>
      <c r="S7" s="37">
        <v>31952</v>
      </c>
      <c r="T7" s="41">
        <v>5.2999999999999999E-2</v>
      </c>
      <c r="U7" s="3">
        <v>31461</v>
      </c>
      <c r="V7" s="4">
        <v>6049</v>
      </c>
      <c r="W7" s="13">
        <v>0.16771099035155818</v>
      </c>
      <c r="X7" s="9">
        <v>2246</v>
      </c>
      <c r="Y7" s="14">
        <v>6.22712653876012E-2</v>
      </c>
      <c r="Z7" s="10">
        <v>0.37130104149446191</v>
      </c>
      <c r="AA7" s="9" t="s">
        <v>19</v>
      </c>
    </row>
    <row r="8" spans="1:27" x14ac:dyDescent="0.25">
      <c r="N8" s="3">
        <v>15</v>
      </c>
      <c r="O8" s="4">
        <v>27164</v>
      </c>
      <c r="P8" s="4">
        <v>52</v>
      </c>
      <c r="Q8" s="11">
        <v>0.44</v>
      </c>
      <c r="R8" s="7">
        <v>0.56000000000000005</v>
      </c>
      <c r="S8" s="37">
        <v>23549</v>
      </c>
      <c r="T8" s="41">
        <v>8.3000000000000004E-2</v>
      </c>
      <c r="U8" s="3">
        <v>24022</v>
      </c>
      <c r="V8" s="4">
        <v>4705</v>
      </c>
      <c r="W8" s="13">
        <v>0.17320718598144602</v>
      </c>
      <c r="X8" s="9">
        <v>1864</v>
      </c>
      <c r="Y8" s="14">
        <v>6.8620232660874692E-2</v>
      </c>
      <c r="Z8" s="10">
        <v>0.39617428267800214</v>
      </c>
      <c r="AA8" s="9" t="s">
        <v>19</v>
      </c>
    </row>
    <row r="9" spans="1:27" x14ac:dyDescent="0.25">
      <c r="N9" s="3">
        <v>16</v>
      </c>
      <c r="O9" s="4">
        <v>17334</v>
      </c>
      <c r="P9" s="4">
        <v>51</v>
      </c>
      <c r="Q9" s="11">
        <v>0.45</v>
      </c>
      <c r="R9" s="7">
        <v>0.55000000000000004</v>
      </c>
      <c r="S9" s="37">
        <v>14838</v>
      </c>
      <c r="T9" s="41">
        <v>0.113</v>
      </c>
      <c r="U9" s="3">
        <v>15479</v>
      </c>
      <c r="V9" s="4">
        <v>3350</v>
      </c>
      <c r="W9" s="13">
        <v>0.19326179762316834</v>
      </c>
      <c r="X9" s="9">
        <v>1210</v>
      </c>
      <c r="Y9" s="14">
        <v>6.9805007499711552E-2</v>
      </c>
      <c r="Z9" s="10">
        <v>0.36119402985074628</v>
      </c>
      <c r="AA9" s="9" t="s">
        <v>19</v>
      </c>
    </row>
    <row r="10" spans="1:27" x14ac:dyDescent="0.25">
      <c r="N10" s="3">
        <v>17</v>
      </c>
      <c r="O10" s="4">
        <v>12367</v>
      </c>
      <c r="P10" s="4">
        <v>50</v>
      </c>
      <c r="Q10" s="11">
        <v>0.45</v>
      </c>
      <c r="R10" s="7">
        <v>0.55000000000000004</v>
      </c>
      <c r="S10" s="37">
        <v>10255</v>
      </c>
      <c r="T10" s="41">
        <v>0.14000000000000001</v>
      </c>
      <c r="U10" s="3">
        <v>10922</v>
      </c>
      <c r="V10" s="4">
        <v>2218</v>
      </c>
      <c r="W10" s="13">
        <v>0.17934826554540309</v>
      </c>
      <c r="X10" s="9">
        <v>716</v>
      </c>
      <c r="Y10" s="14">
        <v>5.7896013584539503E-2</v>
      </c>
      <c r="Z10" s="10">
        <v>0.32281334535617673</v>
      </c>
      <c r="AA10" s="9" t="s">
        <v>19</v>
      </c>
    </row>
    <row r="11" spans="1:27" x14ac:dyDescent="0.25">
      <c r="N11" s="3">
        <v>18</v>
      </c>
      <c r="O11" s="4">
        <v>7429</v>
      </c>
      <c r="P11" s="4">
        <v>48</v>
      </c>
      <c r="Q11" s="11">
        <v>0.48</v>
      </c>
      <c r="R11" s="7">
        <v>0.52</v>
      </c>
      <c r="S11" s="37">
        <v>6233</v>
      </c>
      <c r="T11" s="41">
        <v>0.17699999999999999</v>
      </c>
      <c r="U11" s="3">
        <v>6580</v>
      </c>
      <c r="V11" s="4">
        <v>1350</v>
      </c>
      <c r="W11" s="13">
        <v>0.18172028536815182</v>
      </c>
      <c r="X11" s="9">
        <v>374</v>
      </c>
      <c r="Y11" s="14">
        <v>5.0343249427917618E-2</v>
      </c>
      <c r="Z11" s="10">
        <v>0.27703703703703703</v>
      </c>
      <c r="AA11" s="9" t="s">
        <v>19</v>
      </c>
    </row>
    <row r="12" spans="1:27" x14ac:dyDescent="0.25">
      <c r="N12" s="3">
        <v>19</v>
      </c>
      <c r="O12" s="4">
        <v>6221</v>
      </c>
      <c r="P12" s="4">
        <v>47</v>
      </c>
      <c r="Q12" s="11">
        <v>0.48</v>
      </c>
      <c r="R12" s="7">
        <v>0.52</v>
      </c>
      <c r="S12" s="37">
        <v>5215</v>
      </c>
      <c r="T12" s="41">
        <v>0.19800000000000001</v>
      </c>
      <c r="U12" s="3">
        <v>5596</v>
      </c>
      <c r="V12" s="4">
        <v>1065</v>
      </c>
      <c r="W12" s="13">
        <v>0.17119434174570006</v>
      </c>
      <c r="X12" s="9">
        <v>250</v>
      </c>
      <c r="Y12" s="14">
        <v>4.0186465198521135E-2</v>
      </c>
      <c r="Z12" s="10">
        <v>0.23474178403755869</v>
      </c>
      <c r="AA12" s="9" t="s">
        <v>19</v>
      </c>
    </row>
    <row r="13" spans="1:27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7">
        <v>3923</v>
      </c>
      <c r="T13" s="41">
        <v>0.23400000000000001</v>
      </c>
      <c r="U13" s="3">
        <v>4196</v>
      </c>
      <c r="V13" s="4">
        <v>731</v>
      </c>
      <c r="W13" s="13">
        <v>0.15480728504870817</v>
      </c>
      <c r="X13" s="9">
        <v>157</v>
      </c>
      <c r="Y13" s="14">
        <v>3.3248623464633628E-2</v>
      </c>
      <c r="Z13" s="10">
        <v>0.21477428180574556</v>
      </c>
      <c r="AA13" s="9" t="s">
        <v>19</v>
      </c>
    </row>
    <row r="14" spans="1:27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7">
        <v>2810</v>
      </c>
      <c r="T14" s="41">
        <v>0.26400000000000001</v>
      </c>
      <c r="U14" s="3">
        <v>3104</v>
      </c>
      <c r="V14" s="4">
        <v>508</v>
      </c>
      <c r="W14" s="13">
        <v>0.1406423034330011</v>
      </c>
      <c r="X14" s="9">
        <v>109</v>
      </c>
      <c r="Y14" s="14">
        <v>3.0177187153931341E-2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3198</v>
      </c>
      <c r="P15" s="4">
        <v>42</v>
      </c>
      <c r="Q15" s="11">
        <v>0.51</v>
      </c>
      <c r="R15" s="7">
        <v>0.49</v>
      </c>
      <c r="S15" s="37">
        <v>2530</v>
      </c>
      <c r="T15" s="41">
        <v>0.23400000000000001</v>
      </c>
      <c r="U15" s="3">
        <v>2756</v>
      </c>
      <c r="V15" s="4">
        <v>413</v>
      </c>
      <c r="W15" s="13">
        <v>0.12914321450906815</v>
      </c>
      <c r="X15" s="9">
        <v>61</v>
      </c>
      <c r="Y15" s="14">
        <v>1.9074421513445905E-2</v>
      </c>
      <c r="Z15" s="10">
        <v>0.14769975786924938</v>
      </c>
      <c r="AA15" s="9" t="s">
        <v>19</v>
      </c>
    </row>
    <row r="16" spans="1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1830</v>
      </c>
      <c r="T16" s="41">
        <v>0.23200000000000001</v>
      </c>
      <c r="U16" s="3">
        <v>2072</v>
      </c>
      <c r="V16" s="4">
        <v>311</v>
      </c>
      <c r="W16" s="13">
        <v>0.13222789115646258</v>
      </c>
      <c r="X16" s="9">
        <v>44</v>
      </c>
      <c r="Y16" s="14">
        <v>1.8707482993197279E-2</v>
      </c>
      <c r="Z16" s="10">
        <v>0.14147909967845659</v>
      </c>
      <c r="AA16" s="9" t="s">
        <v>19</v>
      </c>
    </row>
    <row r="17" spans="14:27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7">
        <v>1728</v>
      </c>
      <c r="T17" s="41">
        <v>0.24399999999999999</v>
      </c>
      <c r="U17" s="3">
        <v>2072</v>
      </c>
      <c r="V17" s="4">
        <v>283</v>
      </c>
      <c r="W17" s="13">
        <v>0.12099187687045745</v>
      </c>
      <c r="X17" s="9">
        <v>31</v>
      </c>
      <c r="Y17" s="14">
        <v>1.3253527148353997E-2</v>
      </c>
      <c r="Z17" s="10">
        <v>0.10954063604240283</v>
      </c>
      <c r="AA17" s="9" t="s">
        <v>19</v>
      </c>
    </row>
    <row r="18" spans="14:27" x14ac:dyDescent="0.25">
      <c r="N18" s="3">
        <v>25</v>
      </c>
      <c r="O18" s="4">
        <v>4088</v>
      </c>
      <c r="P18" s="4">
        <v>36</v>
      </c>
      <c r="Q18" s="11">
        <v>0.59</v>
      </c>
      <c r="R18" s="7">
        <v>0.41</v>
      </c>
      <c r="S18" s="37">
        <v>2928</v>
      </c>
      <c r="T18" s="41">
        <v>0.251</v>
      </c>
      <c r="U18" s="3">
        <v>3731</v>
      </c>
      <c r="V18" s="4">
        <v>314</v>
      </c>
      <c r="W18" s="13">
        <v>7.6810176125244614E-2</v>
      </c>
      <c r="X18" s="9">
        <v>35</v>
      </c>
      <c r="Y18" s="14">
        <v>8.5616438356164379E-3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2309</v>
      </c>
      <c r="T19" s="41">
        <v>0.23300000000000001</v>
      </c>
      <c r="U19" s="3">
        <v>2834</v>
      </c>
      <c r="V19" s="4">
        <v>293</v>
      </c>
      <c r="W19" s="13">
        <v>9.1648420394119481E-2</v>
      </c>
      <c r="X19" s="9">
        <v>22</v>
      </c>
      <c r="Y19" s="14">
        <v>6.8814513606506103E-3</v>
      </c>
      <c r="Z19" s="10">
        <v>7.5085324232081918E-2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2061</v>
      </c>
      <c r="T20" s="41">
        <v>0.26900000000000002</v>
      </c>
      <c r="U20" s="3">
        <v>2464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2417</v>
      </c>
      <c r="P21" s="4">
        <v>36</v>
      </c>
      <c r="Q21" s="11">
        <v>0.56000000000000005</v>
      </c>
      <c r="R21" s="7">
        <v>0.44</v>
      </c>
      <c r="S21" s="37">
        <v>1908</v>
      </c>
      <c r="T21" s="41">
        <v>0.24299999999999999</v>
      </c>
      <c r="U21" s="3">
        <v>2185</v>
      </c>
      <c r="V21" s="4">
        <v>251</v>
      </c>
      <c r="W21" s="13">
        <v>0.10384774513860157</v>
      </c>
      <c r="X21" s="9">
        <v>22</v>
      </c>
      <c r="Y21" s="14">
        <v>9.1021928009929667E-3</v>
      </c>
      <c r="Z21" s="10">
        <v>8.7649402390438252E-2</v>
      </c>
      <c r="AA21" s="9" t="s">
        <v>19</v>
      </c>
    </row>
    <row r="22" spans="14:27" x14ac:dyDescent="0.25">
      <c r="N22" s="3">
        <v>29</v>
      </c>
      <c r="O22" s="4">
        <v>3016</v>
      </c>
      <c r="P22" s="4">
        <v>36</v>
      </c>
      <c r="Q22" s="11">
        <v>0.53</v>
      </c>
      <c r="R22" s="7">
        <v>0.47</v>
      </c>
      <c r="S22" s="37">
        <v>2349</v>
      </c>
      <c r="T22" s="41">
        <v>0.22800000000000001</v>
      </c>
      <c r="U22" s="3">
        <v>2627</v>
      </c>
      <c r="V22" s="4">
        <v>316</v>
      </c>
      <c r="W22" s="13">
        <v>0.10477453580901856</v>
      </c>
      <c r="X22" s="9">
        <v>30</v>
      </c>
      <c r="Y22" s="14">
        <v>9.9469496021220155E-3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3930</v>
      </c>
      <c r="P23" s="4">
        <v>36</v>
      </c>
      <c r="Q23" s="11">
        <v>0.52</v>
      </c>
      <c r="R23" s="7">
        <v>0.48</v>
      </c>
      <c r="S23" s="37">
        <v>3132</v>
      </c>
      <c r="T23" s="41">
        <v>0.27100000000000002</v>
      </c>
      <c r="U23" s="3">
        <v>3417</v>
      </c>
      <c r="V23" s="4">
        <v>327</v>
      </c>
      <c r="W23" s="13">
        <v>8.3206106870229002E-2</v>
      </c>
      <c r="X23" s="9">
        <v>31</v>
      </c>
      <c r="Y23" s="14">
        <v>7.8880407124681928E-3</v>
      </c>
      <c r="Z23" s="10">
        <v>9.480122324159021E-2</v>
      </c>
      <c r="AA23" s="9" t="s">
        <v>19</v>
      </c>
    </row>
    <row r="24" spans="14:27" x14ac:dyDescent="0.25">
      <c r="N24" s="3">
        <v>31</v>
      </c>
      <c r="O24" s="4">
        <v>4814</v>
      </c>
      <c r="P24" s="4">
        <v>36</v>
      </c>
      <c r="Q24" s="11">
        <v>0.5</v>
      </c>
      <c r="R24" s="7">
        <v>0.5</v>
      </c>
      <c r="S24" s="37">
        <v>3582</v>
      </c>
      <c r="T24" s="41">
        <v>0.246</v>
      </c>
      <c r="U24" s="3">
        <v>4055</v>
      </c>
      <c r="V24" s="4">
        <v>367</v>
      </c>
      <c r="W24" s="13">
        <v>7.6235978396343995E-2</v>
      </c>
      <c r="X24" s="9">
        <v>31</v>
      </c>
      <c r="Y24" s="14">
        <v>6.4395513086830079E-3</v>
      </c>
      <c r="Z24" s="10">
        <v>8.4468664850136238E-2</v>
      </c>
      <c r="AA24" s="9" t="s">
        <v>19</v>
      </c>
    </row>
    <row r="25" spans="14:27" x14ac:dyDescent="0.25">
      <c r="N25" s="3">
        <v>32</v>
      </c>
      <c r="O25" s="4">
        <v>6035</v>
      </c>
      <c r="P25" s="4">
        <v>34</v>
      </c>
      <c r="Q25" s="11">
        <v>0.54</v>
      </c>
      <c r="R25" s="7">
        <v>0.46</v>
      </c>
      <c r="S25" s="37">
        <v>4389</v>
      </c>
      <c r="T25" s="41">
        <v>0.30299999999999999</v>
      </c>
      <c r="U25" s="3">
        <v>5136</v>
      </c>
      <c r="V25" s="4">
        <v>377</v>
      </c>
      <c r="W25" s="13">
        <v>6.2468931234465619E-2</v>
      </c>
      <c r="X25" s="9">
        <v>30</v>
      </c>
      <c r="Y25" s="14">
        <v>4.9710024855012429E-3</v>
      </c>
      <c r="Z25" s="10">
        <v>7.9575596816976124E-2</v>
      </c>
      <c r="AA25" s="9" t="s">
        <v>19</v>
      </c>
    </row>
    <row r="26" spans="14:27" x14ac:dyDescent="0.25">
      <c r="N26" s="3">
        <v>33</v>
      </c>
      <c r="O26" s="4">
        <v>7929</v>
      </c>
      <c r="P26" s="4">
        <v>32</v>
      </c>
      <c r="Q26" s="11">
        <v>0.53</v>
      </c>
      <c r="R26" s="7">
        <v>0.47</v>
      </c>
      <c r="S26" s="37">
        <v>5601</v>
      </c>
      <c r="T26" s="41">
        <v>0.33400000000000002</v>
      </c>
      <c r="U26" s="3">
        <v>6757</v>
      </c>
      <c r="V26" s="4">
        <v>405</v>
      </c>
      <c r="W26" s="13">
        <v>5.1078320090805901E-2</v>
      </c>
      <c r="X26" s="9">
        <v>28</v>
      </c>
      <c r="Y26" s="14">
        <v>3.5313406482532475E-3</v>
      </c>
      <c r="Z26" s="10">
        <v>6.9135802469135796E-2</v>
      </c>
      <c r="AA26" s="9" t="s">
        <v>19</v>
      </c>
    </row>
    <row r="27" spans="14:27" x14ac:dyDescent="0.25">
      <c r="N27" s="3">
        <v>34</v>
      </c>
      <c r="O27" s="4">
        <v>9578</v>
      </c>
      <c r="P27" s="4">
        <v>32</v>
      </c>
      <c r="Q27" s="11">
        <v>0.55000000000000004</v>
      </c>
      <c r="R27" s="8">
        <v>0.45</v>
      </c>
      <c r="S27" s="38">
        <v>6980</v>
      </c>
      <c r="T27" s="42">
        <v>0.34899999999999998</v>
      </c>
      <c r="U27" s="3">
        <v>8035</v>
      </c>
      <c r="V27" s="4">
        <v>405</v>
      </c>
      <c r="W27" s="13">
        <v>4.2284401754019631E-2</v>
      </c>
      <c r="X27" s="9">
        <v>27</v>
      </c>
      <c r="Y27" s="14">
        <v>2.8189601169346418E-3</v>
      </c>
      <c r="Z27" s="10">
        <v>6.6666666666666666E-2</v>
      </c>
      <c r="AA27" s="9" t="s">
        <v>19</v>
      </c>
    </row>
    <row r="28" spans="14:27" x14ac:dyDescent="0.25">
      <c r="N28" s="3">
        <v>35</v>
      </c>
      <c r="O28" s="4">
        <v>8796</v>
      </c>
      <c r="P28" s="4">
        <v>32</v>
      </c>
      <c r="Q28" s="11">
        <v>0.53</v>
      </c>
      <c r="R28" s="8">
        <v>0.47</v>
      </c>
      <c r="S28" s="38">
        <v>6577</v>
      </c>
      <c r="T28" s="42">
        <v>0.312</v>
      </c>
      <c r="U28" s="3">
        <v>7103</v>
      </c>
      <c r="V28" s="4">
        <v>343</v>
      </c>
      <c r="W28" s="13">
        <v>3.8994997726239197E-2</v>
      </c>
      <c r="X28" s="9">
        <v>14</v>
      </c>
      <c r="Y28" s="14">
        <v>1.5916325602546612E-3</v>
      </c>
      <c r="Z28" s="10">
        <v>4.0816326530612242E-2</v>
      </c>
      <c r="AA28" s="9" t="s">
        <v>19</v>
      </c>
    </row>
    <row r="29" spans="14:27" x14ac:dyDescent="0.25">
      <c r="N29" s="3">
        <v>36</v>
      </c>
      <c r="O29" s="4">
        <v>8585</v>
      </c>
      <c r="P29" s="4">
        <v>33</v>
      </c>
      <c r="Q29" s="11">
        <v>0.54</v>
      </c>
      <c r="R29" s="33">
        <v>0.46</v>
      </c>
      <c r="S29" s="39">
        <v>6321</v>
      </c>
      <c r="T29" s="43">
        <v>0.27200000000000002</v>
      </c>
      <c r="U29" s="3">
        <v>6815</v>
      </c>
      <c r="V29" s="4">
        <v>372</v>
      </c>
      <c r="W29" s="21">
        <v>4.3331391962725688E-2</v>
      </c>
      <c r="X29" s="9">
        <v>32</v>
      </c>
      <c r="Y29" s="14">
        <v>3.7274315666860802E-3</v>
      </c>
      <c r="Z29" s="10">
        <v>8.6021505376344093E-2</v>
      </c>
      <c r="AA29" s="34" t="s">
        <v>19</v>
      </c>
    </row>
    <row r="30" spans="14:27" x14ac:dyDescent="0.25">
      <c r="N30" s="3">
        <v>37</v>
      </c>
      <c r="O30" s="4">
        <v>9741</v>
      </c>
      <c r="P30" s="4">
        <v>35</v>
      </c>
      <c r="Q30" s="11">
        <v>0.52</v>
      </c>
      <c r="R30" s="33">
        <v>0.48</v>
      </c>
      <c r="S30" s="39">
        <v>7066</v>
      </c>
      <c r="T30" s="43">
        <v>0.20499999999999999</v>
      </c>
      <c r="U30" s="3">
        <v>7556</v>
      </c>
      <c r="V30" s="4">
        <v>418</v>
      </c>
      <c r="W30" s="21">
        <v>4.291140539985628E-2</v>
      </c>
      <c r="X30" s="9">
        <v>45</v>
      </c>
      <c r="Y30" s="14">
        <v>4.619648906683092E-3</v>
      </c>
      <c r="Z30" s="10">
        <v>0.1076555023923445</v>
      </c>
      <c r="AA30" s="34" t="s">
        <v>19</v>
      </c>
    </row>
    <row r="31" spans="14:27" x14ac:dyDescent="0.25">
      <c r="N31" s="3">
        <v>38</v>
      </c>
      <c r="O31" s="4">
        <v>12229</v>
      </c>
      <c r="P31" s="4">
        <v>36</v>
      </c>
      <c r="Q31" s="11">
        <v>0.51</v>
      </c>
      <c r="R31" s="33">
        <v>0.49</v>
      </c>
      <c r="S31" s="39">
        <v>8877</v>
      </c>
      <c r="T31" s="43">
        <v>0.187</v>
      </c>
      <c r="U31" s="3">
        <v>9407</v>
      </c>
      <c r="V31" s="4">
        <v>589</v>
      </c>
      <c r="W31" s="21">
        <v>4.8164199852808898E-2</v>
      </c>
      <c r="X31" s="9">
        <v>58</v>
      </c>
      <c r="Y31" s="14">
        <v>4.742824433723117E-3</v>
      </c>
      <c r="Z31" s="10">
        <v>9.8471986417657045E-2</v>
      </c>
      <c r="AA31" s="34" t="s">
        <v>19</v>
      </c>
    </row>
    <row r="32" spans="14:27" x14ac:dyDescent="0.25">
      <c r="N32" s="3">
        <v>39</v>
      </c>
      <c r="O32" s="4">
        <v>12995</v>
      </c>
      <c r="P32" s="4">
        <v>37</v>
      </c>
      <c r="Q32" s="11">
        <v>0.52</v>
      </c>
      <c r="R32" s="33">
        <v>0.48</v>
      </c>
      <c r="S32" s="39">
        <v>9232</v>
      </c>
      <c r="T32" s="43">
        <v>0.185</v>
      </c>
      <c r="U32" s="3">
        <v>10049</v>
      </c>
      <c r="V32" s="4">
        <v>674</v>
      </c>
      <c r="W32" s="21">
        <v>5.1866102347056561E-2</v>
      </c>
      <c r="X32" s="9">
        <v>57</v>
      </c>
      <c r="Y32" s="14">
        <v>4.3863024240092348E-3</v>
      </c>
      <c r="Z32" s="10">
        <v>8.4569732937685466E-2</v>
      </c>
      <c r="AA32" s="34" t="s">
        <v>11</v>
      </c>
    </row>
    <row r="33" spans="14:27" x14ac:dyDescent="0.25">
      <c r="N33" s="3">
        <v>40</v>
      </c>
      <c r="O33" s="4">
        <v>15745</v>
      </c>
      <c r="P33" s="4">
        <v>38</v>
      </c>
      <c r="Q33" s="11">
        <v>0.52</v>
      </c>
      <c r="R33" s="33">
        <v>0.48</v>
      </c>
      <c r="S33" s="39">
        <v>10787</v>
      </c>
      <c r="T33" s="43">
        <v>0.17199999999999999</v>
      </c>
      <c r="U33" s="3">
        <v>12123</v>
      </c>
      <c r="V33" s="4">
        <v>696</v>
      </c>
      <c r="W33" s="21">
        <v>4.4204509368053348E-2</v>
      </c>
      <c r="X33" s="9">
        <v>39</v>
      </c>
      <c r="Y33" s="14">
        <v>2.4769768180374721E-3</v>
      </c>
      <c r="Z33" s="10">
        <v>5.6034482758620691E-2</v>
      </c>
      <c r="AA33" s="34" t="s">
        <v>11</v>
      </c>
    </row>
    <row r="34" spans="14:27" x14ac:dyDescent="0.25">
      <c r="N34" s="3">
        <v>41</v>
      </c>
      <c r="O34" s="4">
        <v>24983</v>
      </c>
      <c r="P34" s="4">
        <v>39</v>
      </c>
      <c r="Q34" s="11">
        <v>0.51</v>
      </c>
      <c r="R34" s="33">
        <v>0.49</v>
      </c>
      <c r="S34" s="39">
        <v>14080</v>
      </c>
      <c r="T34" s="43">
        <v>0.16600000000000001</v>
      </c>
      <c r="U34" s="3">
        <v>16649</v>
      </c>
      <c r="V34" s="4">
        <v>1005</v>
      </c>
      <c r="W34" s="21">
        <v>4.0227354601128765E-2</v>
      </c>
      <c r="X34" s="9">
        <v>19</v>
      </c>
      <c r="Y34" s="14">
        <v>7.6051715166313089E-4</v>
      </c>
      <c r="Z34" s="10">
        <v>1.8905472636815919E-2</v>
      </c>
      <c r="AA34" s="34" t="s">
        <v>11</v>
      </c>
    </row>
    <row r="36" spans="14:27" x14ac:dyDescent="0.25">
      <c r="Z36" s="12"/>
    </row>
  </sheetData>
  <pageMargins left="3.937007874015748E-2" right="0.11811023622047245" top="0.39370078740157483" bottom="0.39370078740157483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895B-0F28-4797-ACC6-FA0239864B12}">
  <dimension ref="A1:AA36"/>
  <sheetViews>
    <sheetView showGridLines="0" zoomScale="85" zoomScaleNormal="85" workbookViewId="0">
      <selection activeCell="G38" sqref="G38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7.85546875" customWidth="1"/>
    <col min="28" max="28" width="8.85546875" customWidth="1"/>
    <col min="29" max="29" width="9.42578125" customWidth="1"/>
  </cols>
  <sheetData>
    <row r="1" spans="1:27" ht="30" customHeight="1" x14ac:dyDescent="0.25">
      <c r="A1" s="6" t="str">
        <f>N1</f>
        <v>Stand:</v>
      </c>
      <c r="B1" s="5">
        <f>O1</f>
        <v>44110</v>
      </c>
      <c r="E1" t="str">
        <f>U1</f>
        <v>KW 1-10 wurden zusammengefasst</v>
      </c>
      <c r="N1" s="6" t="s">
        <v>1</v>
      </c>
      <c r="O1" s="18">
        <v>44110</v>
      </c>
      <c r="P1" s="1"/>
      <c r="Q1" s="2"/>
      <c r="U1" s="6" t="s">
        <v>12</v>
      </c>
    </row>
    <row r="2" spans="1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1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1:27" x14ac:dyDescent="0.25">
      <c r="N4" s="3">
        <v>11</v>
      </c>
      <c r="O4" s="4">
        <v>6430</v>
      </c>
      <c r="P4" s="4">
        <v>44</v>
      </c>
      <c r="Q4" s="11">
        <v>0.56000000000000005</v>
      </c>
      <c r="R4" s="7">
        <v>0.44</v>
      </c>
      <c r="S4" s="37">
        <v>5772</v>
      </c>
      <c r="T4" s="41">
        <v>5.1999999999999998E-2</v>
      </c>
      <c r="U4" s="3">
        <v>5611</v>
      </c>
      <c r="V4" s="4">
        <v>520</v>
      </c>
      <c r="W4" s="13">
        <v>8.0870917573872478E-2</v>
      </c>
      <c r="X4" s="9">
        <v>85</v>
      </c>
      <c r="Y4" s="14">
        <v>1.3219284603421462E-2</v>
      </c>
      <c r="Z4" s="10">
        <v>0.16346153846153846</v>
      </c>
      <c r="AA4" s="9" t="s">
        <v>19</v>
      </c>
    </row>
    <row r="5" spans="1:27" x14ac:dyDescent="0.25">
      <c r="N5" s="3">
        <v>12</v>
      </c>
      <c r="O5" s="4">
        <v>22430</v>
      </c>
      <c r="P5" s="4">
        <v>45</v>
      </c>
      <c r="Q5" s="11">
        <v>0.55000000000000004</v>
      </c>
      <c r="R5" s="7">
        <v>0.45</v>
      </c>
      <c r="S5" s="37">
        <v>20189</v>
      </c>
      <c r="T5" s="41">
        <v>3.7999999999999999E-2</v>
      </c>
      <c r="U5" s="3">
        <v>19333</v>
      </c>
      <c r="V5" s="4">
        <v>2203</v>
      </c>
      <c r="W5" s="13">
        <v>9.8216674097191259E-2</v>
      </c>
      <c r="X5" s="9">
        <v>478</v>
      </c>
      <c r="Y5" s="14">
        <v>2.1310744538564422E-2</v>
      </c>
      <c r="Z5" s="10">
        <v>0.21697684975034046</v>
      </c>
      <c r="AA5" s="9" t="s">
        <v>19</v>
      </c>
    </row>
    <row r="6" spans="1:27" x14ac:dyDescent="0.25">
      <c r="N6" s="3">
        <v>13</v>
      </c>
      <c r="O6" s="4">
        <v>34019</v>
      </c>
      <c r="P6" s="4">
        <v>48</v>
      </c>
      <c r="Q6" s="11">
        <v>0.49</v>
      </c>
      <c r="R6" s="7">
        <v>0.51</v>
      </c>
      <c r="S6" s="37">
        <v>30823</v>
      </c>
      <c r="T6" s="41">
        <v>3.2000000000000001E-2</v>
      </c>
      <c r="U6" s="3">
        <v>29432</v>
      </c>
      <c r="V6" s="4">
        <v>5099</v>
      </c>
      <c r="W6" s="13">
        <v>0.14988682794908728</v>
      </c>
      <c r="X6" s="9">
        <v>1449</v>
      </c>
      <c r="Y6" s="14">
        <v>4.259384461624386E-2</v>
      </c>
      <c r="Z6" s="10">
        <v>0.28417336732692683</v>
      </c>
      <c r="AA6" s="9" t="s">
        <v>19</v>
      </c>
    </row>
    <row r="7" spans="1:27" x14ac:dyDescent="0.25">
      <c r="N7" s="3">
        <v>14</v>
      </c>
      <c r="O7" s="4">
        <v>36068</v>
      </c>
      <c r="P7" s="4">
        <v>51</v>
      </c>
      <c r="Q7" s="11">
        <v>0.45</v>
      </c>
      <c r="R7" s="7">
        <v>0.55000000000000004</v>
      </c>
      <c r="S7" s="37">
        <v>31948</v>
      </c>
      <c r="T7" s="41">
        <v>5.2999999999999999E-2</v>
      </c>
      <c r="U7" s="3">
        <v>31459</v>
      </c>
      <c r="V7" s="4">
        <v>6049</v>
      </c>
      <c r="W7" s="13">
        <v>0.16771099035155818</v>
      </c>
      <c r="X7" s="9">
        <v>2246</v>
      </c>
      <c r="Y7" s="14">
        <v>6.22712653876012E-2</v>
      </c>
      <c r="Z7" s="10">
        <v>0.37130104149446191</v>
      </c>
      <c r="AA7" s="9" t="s">
        <v>19</v>
      </c>
    </row>
    <row r="8" spans="1:27" x14ac:dyDescent="0.25">
      <c r="N8" s="3">
        <v>15</v>
      </c>
      <c r="O8" s="4">
        <v>27163</v>
      </c>
      <c r="P8" s="4">
        <v>52</v>
      </c>
      <c r="Q8" s="11">
        <v>0.44</v>
      </c>
      <c r="R8" s="7">
        <v>0.56000000000000005</v>
      </c>
      <c r="S8" s="37">
        <v>23546</v>
      </c>
      <c r="T8" s="41">
        <v>8.3000000000000004E-2</v>
      </c>
      <c r="U8" s="3">
        <v>24023</v>
      </c>
      <c r="V8" s="4">
        <v>4705</v>
      </c>
      <c r="W8" s="13">
        <v>0.17321356256672679</v>
      </c>
      <c r="X8" s="9">
        <v>1865</v>
      </c>
      <c r="Y8" s="14">
        <v>6.8659573684791808E-2</v>
      </c>
      <c r="Z8" s="10">
        <v>0.39638682252922425</v>
      </c>
      <c r="AA8" s="9" t="s">
        <v>19</v>
      </c>
    </row>
    <row r="9" spans="1:27" x14ac:dyDescent="0.25">
      <c r="N9" s="3">
        <v>16</v>
      </c>
      <c r="O9" s="4">
        <v>17334</v>
      </c>
      <c r="P9" s="4">
        <v>51</v>
      </c>
      <c r="Q9" s="11">
        <v>0.45</v>
      </c>
      <c r="R9" s="7">
        <v>0.55000000000000004</v>
      </c>
      <c r="S9" s="37">
        <v>14838</v>
      </c>
      <c r="T9" s="41">
        <v>0.113</v>
      </c>
      <c r="U9" s="3">
        <v>15467</v>
      </c>
      <c r="V9" s="4">
        <v>3349</v>
      </c>
      <c r="W9" s="13">
        <v>0.1932041075343256</v>
      </c>
      <c r="X9" s="9">
        <v>1209</v>
      </c>
      <c r="Y9" s="14">
        <v>6.9747317410868814E-2</v>
      </c>
      <c r="Z9" s="10">
        <v>0.36100328456255598</v>
      </c>
      <c r="AA9" s="9" t="s">
        <v>19</v>
      </c>
    </row>
    <row r="10" spans="1:27" x14ac:dyDescent="0.25">
      <c r="N10" s="3">
        <v>17</v>
      </c>
      <c r="O10" s="4">
        <v>12367</v>
      </c>
      <c r="P10" s="4">
        <v>50</v>
      </c>
      <c r="Q10" s="11">
        <v>0.45</v>
      </c>
      <c r="R10" s="7">
        <v>0.55000000000000004</v>
      </c>
      <c r="S10" s="37">
        <v>10253</v>
      </c>
      <c r="T10" s="41">
        <v>0.14000000000000001</v>
      </c>
      <c r="U10" s="3">
        <v>10922</v>
      </c>
      <c r="V10" s="4">
        <v>2218</v>
      </c>
      <c r="W10" s="13">
        <v>0.17934826554540309</v>
      </c>
      <c r="X10" s="9">
        <v>716</v>
      </c>
      <c r="Y10" s="14">
        <v>5.7896013584539503E-2</v>
      </c>
      <c r="Z10" s="10">
        <v>0.32281334535617673</v>
      </c>
      <c r="AA10" s="9" t="s">
        <v>19</v>
      </c>
    </row>
    <row r="11" spans="1:27" x14ac:dyDescent="0.25">
      <c r="N11" s="3">
        <v>18</v>
      </c>
      <c r="O11" s="4">
        <v>7429</v>
      </c>
      <c r="P11" s="4">
        <v>48</v>
      </c>
      <c r="Q11" s="11">
        <v>0.48</v>
      </c>
      <c r="R11" s="7">
        <v>0.52</v>
      </c>
      <c r="S11" s="37">
        <v>6232</v>
      </c>
      <c r="T11" s="41">
        <v>0.17699999999999999</v>
      </c>
      <c r="U11" s="3">
        <v>6580</v>
      </c>
      <c r="V11" s="4">
        <v>1350</v>
      </c>
      <c r="W11" s="13">
        <v>0.18172028536815182</v>
      </c>
      <c r="X11" s="9">
        <v>374</v>
      </c>
      <c r="Y11" s="14">
        <v>5.0343249427917618E-2</v>
      </c>
      <c r="Z11" s="10">
        <v>0.27703703703703703</v>
      </c>
      <c r="AA11" s="9" t="s">
        <v>19</v>
      </c>
    </row>
    <row r="12" spans="1:27" x14ac:dyDescent="0.25">
      <c r="N12" s="3">
        <v>19</v>
      </c>
      <c r="O12" s="4">
        <v>6220</v>
      </c>
      <c r="P12" s="4">
        <v>47</v>
      </c>
      <c r="Q12" s="11">
        <v>0.48</v>
      </c>
      <c r="R12" s="7">
        <v>0.52</v>
      </c>
      <c r="S12" s="37">
        <v>5211</v>
      </c>
      <c r="T12" s="41">
        <v>0.19800000000000001</v>
      </c>
      <c r="U12" s="3">
        <v>5595</v>
      </c>
      <c r="V12" s="4">
        <v>1065</v>
      </c>
      <c r="W12" s="13">
        <v>0.1712218649517685</v>
      </c>
      <c r="X12" s="9">
        <v>250</v>
      </c>
      <c r="Y12" s="14">
        <v>4.0192926045016078E-2</v>
      </c>
      <c r="Z12" s="10">
        <v>0.23474178403755869</v>
      </c>
      <c r="AA12" s="9" t="s">
        <v>19</v>
      </c>
    </row>
    <row r="13" spans="1:27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7">
        <v>3921</v>
      </c>
      <c r="T13" s="41">
        <v>0.23400000000000001</v>
      </c>
      <c r="U13" s="3">
        <v>4196</v>
      </c>
      <c r="V13" s="4">
        <v>731</v>
      </c>
      <c r="W13" s="13">
        <v>0.15480728504870817</v>
      </c>
      <c r="X13" s="9">
        <v>157</v>
      </c>
      <c r="Y13" s="14">
        <v>3.3248623464633628E-2</v>
      </c>
      <c r="Z13" s="10">
        <v>0.21477428180574556</v>
      </c>
      <c r="AA13" s="9" t="s">
        <v>19</v>
      </c>
    </row>
    <row r="14" spans="1:27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3104</v>
      </c>
      <c r="V14" s="4">
        <v>508</v>
      </c>
      <c r="W14" s="13">
        <v>0.1406423034330011</v>
      </c>
      <c r="X14" s="9">
        <v>109</v>
      </c>
      <c r="Y14" s="14">
        <v>3.0177187153931341E-2</v>
      </c>
      <c r="Z14" s="10">
        <v>0.21456692913385828</v>
      </c>
      <c r="AA14" s="9" t="s">
        <v>19</v>
      </c>
    </row>
    <row r="15" spans="1:27" x14ac:dyDescent="0.25">
      <c r="N15" s="3">
        <v>22</v>
      </c>
      <c r="O15" s="4">
        <v>3198</v>
      </c>
      <c r="P15" s="4">
        <v>42</v>
      </c>
      <c r="Q15" s="11">
        <v>0.51</v>
      </c>
      <c r="R15" s="7">
        <v>0.49</v>
      </c>
      <c r="S15" s="37">
        <v>2529</v>
      </c>
      <c r="T15" s="41">
        <v>0.23400000000000001</v>
      </c>
      <c r="U15" s="3">
        <v>2756</v>
      </c>
      <c r="V15" s="4">
        <v>413</v>
      </c>
      <c r="W15" s="13">
        <v>0.12914321450906815</v>
      </c>
      <c r="X15" s="9">
        <v>61</v>
      </c>
      <c r="Y15" s="14">
        <v>1.9074421513445905E-2</v>
      </c>
      <c r="Z15" s="10">
        <v>0.14769975786924938</v>
      </c>
      <c r="AA15" s="9" t="s">
        <v>19</v>
      </c>
    </row>
    <row r="16" spans="1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1829</v>
      </c>
      <c r="T16" s="41">
        <v>0.23200000000000001</v>
      </c>
      <c r="U16" s="3">
        <v>2072</v>
      </c>
      <c r="V16" s="4">
        <v>311</v>
      </c>
      <c r="W16" s="13">
        <v>0.13222789115646258</v>
      </c>
      <c r="X16" s="9">
        <v>44</v>
      </c>
      <c r="Y16" s="14">
        <v>1.8707482993197279E-2</v>
      </c>
      <c r="Z16" s="10">
        <v>0.14147909967845659</v>
      </c>
      <c r="AA16" s="9" t="s">
        <v>19</v>
      </c>
    </row>
    <row r="17" spans="14:27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7">
        <v>1727</v>
      </c>
      <c r="T17" s="41">
        <v>0.24399999999999999</v>
      </c>
      <c r="U17" s="3">
        <v>2072</v>
      </c>
      <c r="V17" s="4">
        <v>284</v>
      </c>
      <c r="W17" s="13">
        <v>0.12141941000427534</v>
      </c>
      <c r="X17" s="9">
        <v>31</v>
      </c>
      <c r="Y17" s="14">
        <v>1.3253527148353997E-2</v>
      </c>
      <c r="Z17" s="10">
        <v>0.10915492957746478</v>
      </c>
      <c r="AA17" s="9" t="s">
        <v>19</v>
      </c>
    </row>
    <row r="18" spans="14:27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7">
        <v>2927</v>
      </c>
      <c r="T18" s="41">
        <v>0.252</v>
      </c>
      <c r="U18" s="3">
        <v>3731</v>
      </c>
      <c r="V18" s="4">
        <v>314</v>
      </c>
      <c r="W18" s="13">
        <v>7.6791391538273412E-2</v>
      </c>
      <c r="X18" s="9">
        <v>35</v>
      </c>
      <c r="Y18" s="14">
        <v>8.5595500122279278E-3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2303</v>
      </c>
      <c r="T19" s="41">
        <v>0.23300000000000001</v>
      </c>
      <c r="U19" s="3">
        <v>2834</v>
      </c>
      <c r="V19" s="4">
        <v>293</v>
      </c>
      <c r="W19" s="13">
        <v>9.1648420394119481E-2</v>
      </c>
      <c r="X19" s="9">
        <v>22</v>
      </c>
      <c r="Y19" s="14">
        <v>6.8814513606506103E-3</v>
      </c>
      <c r="Z19" s="10">
        <v>7.5085324232081918E-2</v>
      </c>
      <c r="AA19" s="9" t="s">
        <v>19</v>
      </c>
    </row>
    <row r="20" spans="14:27" x14ac:dyDescent="0.25">
      <c r="N20" s="3">
        <v>27</v>
      </c>
      <c r="O20" s="4">
        <v>2693</v>
      </c>
      <c r="P20" s="4">
        <v>36</v>
      </c>
      <c r="Q20" s="11">
        <v>0.52</v>
      </c>
      <c r="R20" s="7">
        <v>0.48</v>
      </c>
      <c r="S20" s="37">
        <v>2058</v>
      </c>
      <c r="T20" s="41">
        <v>0.27</v>
      </c>
      <c r="U20" s="3">
        <v>2463</v>
      </c>
      <c r="V20" s="4">
        <v>258</v>
      </c>
      <c r="W20" s="13">
        <v>9.5803936130709241E-2</v>
      </c>
      <c r="X20" s="9">
        <v>26</v>
      </c>
      <c r="Y20" s="14">
        <v>9.6546602302265139E-3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2415</v>
      </c>
      <c r="P21" s="4">
        <v>36</v>
      </c>
      <c r="Q21" s="11">
        <v>0.56000000000000005</v>
      </c>
      <c r="R21" s="7">
        <v>0.44</v>
      </c>
      <c r="S21" s="37">
        <v>1901</v>
      </c>
      <c r="T21" s="41">
        <v>0.24399999999999999</v>
      </c>
      <c r="U21" s="3">
        <v>2183</v>
      </c>
      <c r="V21" s="4">
        <v>251</v>
      </c>
      <c r="W21" s="13">
        <v>0.10393374741200828</v>
      </c>
      <c r="X21" s="9">
        <v>22</v>
      </c>
      <c r="Y21" s="14">
        <v>9.1097308488612833E-3</v>
      </c>
      <c r="Z21" s="10">
        <v>8.7649402390438252E-2</v>
      </c>
      <c r="AA21" s="9" t="s">
        <v>19</v>
      </c>
    </row>
    <row r="22" spans="14:27" x14ac:dyDescent="0.25">
      <c r="N22" s="3">
        <v>29</v>
      </c>
      <c r="O22" s="4">
        <v>3017</v>
      </c>
      <c r="P22" s="4">
        <v>36</v>
      </c>
      <c r="Q22" s="11">
        <v>0.53</v>
      </c>
      <c r="R22" s="7">
        <v>0.47</v>
      </c>
      <c r="S22" s="37">
        <v>2347</v>
      </c>
      <c r="T22" s="41">
        <v>0.22800000000000001</v>
      </c>
      <c r="U22" s="3">
        <v>2626</v>
      </c>
      <c r="V22" s="4">
        <v>316</v>
      </c>
      <c r="W22" s="13">
        <v>0.10473980775604906</v>
      </c>
      <c r="X22" s="9">
        <v>30</v>
      </c>
      <c r="Y22" s="14">
        <v>9.9436526350679486E-3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3929</v>
      </c>
      <c r="P23" s="4">
        <v>36</v>
      </c>
      <c r="Q23" s="11">
        <v>0.52</v>
      </c>
      <c r="R23" s="7">
        <v>0.48</v>
      </c>
      <c r="S23" s="37">
        <v>3089</v>
      </c>
      <c r="T23" s="41">
        <v>0.27100000000000002</v>
      </c>
      <c r="U23" s="3">
        <v>3411</v>
      </c>
      <c r="V23" s="4">
        <v>327</v>
      </c>
      <c r="W23" s="13">
        <v>8.3227284296258586E-2</v>
      </c>
      <c r="X23" s="9">
        <v>31</v>
      </c>
      <c r="Y23" s="14">
        <v>7.8900483583609054E-3</v>
      </c>
      <c r="Z23" s="10">
        <v>9.480122324159021E-2</v>
      </c>
      <c r="AA23" s="9" t="s">
        <v>19</v>
      </c>
    </row>
    <row r="24" spans="14:27" x14ac:dyDescent="0.25">
      <c r="N24" s="3">
        <v>31</v>
      </c>
      <c r="O24" s="4">
        <v>4814</v>
      </c>
      <c r="P24" s="4">
        <v>36</v>
      </c>
      <c r="Q24" s="11">
        <v>0.5</v>
      </c>
      <c r="R24" s="7">
        <v>0.5</v>
      </c>
      <c r="S24" s="37">
        <v>3581</v>
      </c>
      <c r="T24" s="41">
        <v>0.245</v>
      </c>
      <c r="U24" s="3">
        <v>4055</v>
      </c>
      <c r="V24" s="4">
        <v>367</v>
      </c>
      <c r="W24" s="13">
        <v>7.6235978396343995E-2</v>
      </c>
      <c r="X24" s="9">
        <v>31</v>
      </c>
      <c r="Y24" s="14">
        <v>6.4395513086830079E-3</v>
      </c>
      <c r="Z24" s="10">
        <v>8.4468664850136238E-2</v>
      </c>
      <c r="AA24" s="9" t="s">
        <v>19</v>
      </c>
    </row>
    <row r="25" spans="14:27" x14ac:dyDescent="0.25">
      <c r="N25" s="3">
        <v>32</v>
      </c>
      <c r="O25" s="4">
        <v>6035</v>
      </c>
      <c r="P25" s="4">
        <v>34</v>
      </c>
      <c r="Q25" s="11">
        <v>0.54</v>
      </c>
      <c r="R25" s="7">
        <v>0.46</v>
      </c>
      <c r="S25" s="37">
        <v>4379</v>
      </c>
      <c r="T25" s="41">
        <v>0.30399999999999999</v>
      </c>
      <c r="U25" s="3">
        <v>5135</v>
      </c>
      <c r="V25" s="4">
        <v>377</v>
      </c>
      <c r="W25" s="13">
        <v>6.2468931234465619E-2</v>
      </c>
      <c r="X25" s="9">
        <v>29</v>
      </c>
      <c r="Y25" s="14">
        <v>4.8053024026512015E-3</v>
      </c>
      <c r="Z25" s="10">
        <v>7.6923076923076927E-2</v>
      </c>
      <c r="AA25" s="9" t="s">
        <v>19</v>
      </c>
    </row>
    <row r="26" spans="14:27" x14ac:dyDescent="0.25">
      <c r="N26" s="3">
        <v>33</v>
      </c>
      <c r="O26" s="4">
        <v>7925</v>
      </c>
      <c r="P26" s="4">
        <v>32</v>
      </c>
      <c r="Q26" s="11">
        <v>0.53</v>
      </c>
      <c r="R26" s="7">
        <v>0.47</v>
      </c>
      <c r="S26" s="37">
        <v>5578</v>
      </c>
      <c r="T26" s="41">
        <v>0.33400000000000002</v>
      </c>
      <c r="U26" s="3">
        <v>6751</v>
      </c>
      <c r="V26" s="4">
        <v>404</v>
      </c>
      <c r="W26" s="13">
        <v>5.0977917981072554E-2</v>
      </c>
      <c r="X26" s="9">
        <v>27</v>
      </c>
      <c r="Y26" s="14">
        <v>3.4069400630914828E-3</v>
      </c>
      <c r="Z26" s="10">
        <v>6.6831683168316836E-2</v>
      </c>
      <c r="AA26" s="9" t="s">
        <v>19</v>
      </c>
    </row>
    <row r="27" spans="14:27" x14ac:dyDescent="0.25">
      <c r="N27" s="3">
        <v>34</v>
      </c>
      <c r="O27" s="4">
        <v>9572</v>
      </c>
      <c r="P27" s="4">
        <v>32</v>
      </c>
      <c r="Q27" s="11">
        <v>0.55000000000000004</v>
      </c>
      <c r="R27" s="8">
        <v>0.45</v>
      </c>
      <c r="S27" s="38">
        <v>6924</v>
      </c>
      <c r="T27" s="42">
        <v>0.34899999999999998</v>
      </c>
      <c r="U27" s="3">
        <v>8023</v>
      </c>
      <c r="V27" s="4">
        <v>405</v>
      </c>
      <c r="W27" s="13">
        <v>4.2310906811533641E-2</v>
      </c>
      <c r="X27" s="9">
        <v>25</v>
      </c>
      <c r="Y27" s="14">
        <v>2.6117843710823235E-3</v>
      </c>
      <c r="Z27" s="10">
        <v>6.1728395061728392E-2</v>
      </c>
      <c r="AA27" s="9" t="s">
        <v>19</v>
      </c>
    </row>
    <row r="28" spans="14:27" x14ac:dyDescent="0.25">
      <c r="N28" s="3">
        <v>35</v>
      </c>
      <c r="O28" s="4">
        <v>8786</v>
      </c>
      <c r="P28" s="4">
        <v>32</v>
      </c>
      <c r="Q28" s="11">
        <v>0.53</v>
      </c>
      <c r="R28" s="8">
        <v>0.47</v>
      </c>
      <c r="S28" s="38">
        <v>6523</v>
      </c>
      <c r="T28" s="42">
        <v>0.311</v>
      </c>
      <c r="U28" s="3">
        <v>7090</v>
      </c>
      <c r="V28" s="4">
        <v>341</v>
      </c>
      <c r="W28" s="13">
        <v>3.8811745959480989E-2</v>
      </c>
      <c r="X28" s="9">
        <v>14</v>
      </c>
      <c r="Y28" s="14">
        <v>1.5934441156385158E-3</v>
      </c>
      <c r="Z28" s="10">
        <v>4.1055718475073312E-2</v>
      </c>
      <c r="AA28" s="9" t="s">
        <v>19</v>
      </c>
    </row>
    <row r="29" spans="14:27" x14ac:dyDescent="0.25">
      <c r="N29" s="3">
        <v>36</v>
      </c>
      <c r="O29" s="4">
        <v>8582</v>
      </c>
      <c r="P29" s="4">
        <v>33</v>
      </c>
      <c r="Q29" s="11">
        <v>0.54</v>
      </c>
      <c r="R29" s="33">
        <v>0.46</v>
      </c>
      <c r="S29" s="39">
        <v>6192</v>
      </c>
      <c r="T29" s="43">
        <v>0.27200000000000002</v>
      </c>
      <c r="U29" s="3">
        <v>6806</v>
      </c>
      <c r="V29" s="4">
        <v>371</v>
      </c>
      <c r="W29" s="21">
        <v>4.3230016313213701E-2</v>
      </c>
      <c r="X29" s="9">
        <v>30</v>
      </c>
      <c r="Y29" s="14">
        <v>3.4956886506641808E-3</v>
      </c>
      <c r="Z29" s="10">
        <v>8.0862533692722366E-2</v>
      </c>
      <c r="AA29" s="34" t="s">
        <v>19</v>
      </c>
    </row>
    <row r="30" spans="14:27" x14ac:dyDescent="0.25">
      <c r="N30" s="3">
        <v>37</v>
      </c>
      <c r="O30" s="4">
        <v>9726</v>
      </c>
      <c r="P30" s="4">
        <v>35</v>
      </c>
      <c r="Q30" s="11">
        <v>0.52</v>
      </c>
      <c r="R30" s="33">
        <v>0.48</v>
      </c>
      <c r="S30" s="39">
        <v>6862</v>
      </c>
      <c r="T30" s="43">
        <v>0.20300000000000001</v>
      </c>
      <c r="U30" s="3">
        <v>7521</v>
      </c>
      <c r="V30" s="4">
        <v>408</v>
      </c>
      <c r="W30" s="21">
        <v>4.1949413942011106E-2</v>
      </c>
      <c r="X30" s="9">
        <v>40</v>
      </c>
      <c r="Y30" s="14">
        <v>4.1126876413736376E-3</v>
      </c>
      <c r="Z30" s="10">
        <v>9.8039215686274508E-2</v>
      </c>
      <c r="AA30" s="34" t="s">
        <v>19</v>
      </c>
    </row>
    <row r="31" spans="14:27" x14ac:dyDescent="0.25">
      <c r="N31" s="3">
        <v>38</v>
      </c>
      <c r="O31" s="4">
        <v>12217</v>
      </c>
      <c r="P31" s="4">
        <v>36</v>
      </c>
      <c r="Q31" s="11">
        <v>0.51</v>
      </c>
      <c r="R31" s="33">
        <v>0.49</v>
      </c>
      <c r="S31" s="39">
        <v>8548</v>
      </c>
      <c r="T31" s="43">
        <v>0.187</v>
      </c>
      <c r="U31" s="3">
        <v>9320</v>
      </c>
      <c r="V31" s="4">
        <v>576</v>
      </c>
      <c r="W31" s="21">
        <v>4.7147417532945893E-2</v>
      </c>
      <c r="X31" s="9">
        <v>44</v>
      </c>
      <c r="Y31" s="14">
        <v>3.6015388393222558E-3</v>
      </c>
      <c r="Z31" s="10">
        <v>7.6388888888888895E-2</v>
      </c>
      <c r="AA31" s="34" t="s">
        <v>11</v>
      </c>
    </row>
    <row r="32" spans="14:27" x14ac:dyDescent="0.25">
      <c r="N32" s="3">
        <v>39</v>
      </c>
      <c r="O32" s="4">
        <v>12940</v>
      </c>
      <c r="P32" s="4">
        <v>37</v>
      </c>
      <c r="Q32" s="11">
        <v>0.52</v>
      </c>
      <c r="R32" s="33">
        <v>0.48</v>
      </c>
      <c r="S32" s="39">
        <v>7175</v>
      </c>
      <c r="T32" s="43">
        <v>0.187</v>
      </c>
      <c r="U32" s="3">
        <v>9780</v>
      </c>
      <c r="V32" s="4">
        <v>631</v>
      </c>
      <c r="W32" s="21">
        <v>4.8763523956723336E-2</v>
      </c>
      <c r="X32" s="9">
        <v>36</v>
      </c>
      <c r="Y32" s="14">
        <v>2.7820710973724882E-3</v>
      </c>
      <c r="Z32" s="10">
        <v>5.7052297939778132E-2</v>
      </c>
      <c r="AA32" s="34" t="s">
        <v>11</v>
      </c>
    </row>
    <row r="33" spans="14:27" x14ac:dyDescent="0.25">
      <c r="N33" s="3">
        <v>40</v>
      </c>
      <c r="O33" s="4">
        <v>15241</v>
      </c>
      <c r="P33" s="4">
        <v>38</v>
      </c>
      <c r="Q33" s="11">
        <v>0.52</v>
      </c>
      <c r="R33" s="33">
        <v>0.48</v>
      </c>
      <c r="S33" s="39">
        <v>11197</v>
      </c>
      <c r="T33" s="43">
        <v>0.17899999999999999</v>
      </c>
      <c r="U33" s="3">
        <v>10774</v>
      </c>
      <c r="V33" s="4">
        <v>539</v>
      </c>
      <c r="W33" s="21">
        <v>3.5365133521422482E-2</v>
      </c>
      <c r="X33" s="9">
        <v>17</v>
      </c>
      <c r="Y33" s="14">
        <v>1.1154123745161079E-3</v>
      </c>
      <c r="Z33" s="10">
        <v>3.1539888682745827E-2</v>
      </c>
      <c r="AA33" s="34" t="s">
        <v>11</v>
      </c>
    </row>
    <row r="36" spans="14:27" x14ac:dyDescent="0.25">
      <c r="Z36" s="12"/>
    </row>
  </sheetData>
  <pageMargins left="3.937007874015748E-2" right="0.11811023622047245" top="0.39370078740157483" bottom="0.39370078740157483" header="0.31496062992125984" footer="0.31496062992125984"/>
  <pageSetup paperSize="9" scale="92" fitToWidth="0" orientation="landscape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BF40-0C37-4646-AC1C-A899E368512D}">
  <dimension ref="B1:AA35"/>
  <sheetViews>
    <sheetView showGridLines="0" zoomScale="85" zoomScaleNormal="85" workbookViewId="0">
      <selection activeCell="AD11" sqref="AD11"/>
    </sheetView>
  </sheetViews>
  <sheetFormatPr baseColWidth="10" defaultRowHeight="15" x14ac:dyDescent="0.25"/>
  <cols>
    <col min="1" max="1" width="22.85546875" customWidth="1"/>
    <col min="11" max="11" width="14.7109375" customWidth="1"/>
    <col min="12" max="12" width="13.5703125" customWidth="1"/>
    <col min="13" max="13" width="8.57031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9.5703125" customWidth="1"/>
    <col min="20" max="20" width="12.140625" customWidth="1"/>
    <col min="21" max="21" width="13.28515625" customWidth="1"/>
    <col min="22" max="22" width="11.28515625" customWidth="1"/>
    <col min="23" max="23" width="12.85546875" customWidth="1"/>
    <col min="24" max="24" width="12" customWidth="1"/>
    <col min="25" max="25" width="12.42578125" customWidth="1"/>
    <col min="26" max="26" width="11.140625" customWidth="1"/>
    <col min="27" max="27" width="15.7109375" hidden="1" customWidth="1"/>
    <col min="28" max="28" width="11.140625" customWidth="1"/>
    <col min="29" max="29" width="9.42578125" customWidth="1"/>
  </cols>
  <sheetData>
    <row r="1" spans="2:27" ht="30" customHeight="1" x14ac:dyDescent="0.25">
      <c r="B1" s="6" t="str">
        <f>N1</f>
        <v>Stand:</v>
      </c>
      <c r="C1" s="5">
        <f>O1</f>
        <v>44103</v>
      </c>
      <c r="E1" t="str">
        <f>U1</f>
        <v>KW 1-10 wurden zusammengefasst</v>
      </c>
      <c r="N1" s="6" t="s">
        <v>1</v>
      </c>
      <c r="O1" s="18">
        <v>44103</v>
      </c>
      <c r="P1" s="1"/>
      <c r="Q1" s="2"/>
      <c r="U1" s="6" t="s">
        <v>12</v>
      </c>
    </row>
    <row r="2" spans="2:27" ht="63.75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7" t="s">
        <v>17</v>
      </c>
      <c r="T2" s="17" t="s">
        <v>16</v>
      </c>
      <c r="U2" s="16" t="s">
        <v>18</v>
      </c>
      <c r="V2" s="16" t="s">
        <v>6</v>
      </c>
      <c r="W2" s="16" t="s">
        <v>8</v>
      </c>
      <c r="X2" s="16" t="s">
        <v>7</v>
      </c>
      <c r="Y2" s="16" t="s">
        <v>14</v>
      </c>
      <c r="Z2" s="16" t="s">
        <v>13</v>
      </c>
      <c r="AA2" s="16" t="s">
        <v>10</v>
      </c>
    </row>
    <row r="3" spans="2:27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7">
        <v>831</v>
      </c>
      <c r="T3" s="41">
        <v>7.5999999999999998E-2</v>
      </c>
      <c r="U3" s="3">
        <v>800</v>
      </c>
      <c r="V3" s="4">
        <v>162</v>
      </c>
      <c r="W3" s="13">
        <v>0.18161434977578475</v>
      </c>
      <c r="X3" s="9">
        <v>12</v>
      </c>
      <c r="Y3" s="14">
        <v>1.3452914798206279E-2</v>
      </c>
      <c r="Z3" s="10">
        <v>7.407407407407407E-2</v>
      </c>
      <c r="AA3" s="9" t="s">
        <v>19</v>
      </c>
    </row>
    <row r="4" spans="2:27" x14ac:dyDescent="0.25">
      <c r="N4" s="3">
        <v>11</v>
      </c>
      <c r="O4" s="4">
        <v>6430</v>
      </c>
      <c r="P4" s="4">
        <v>44</v>
      </c>
      <c r="Q4" s="11">
        <v>0.56000000000000005</v>
      </c>
      <c r="R4" s="7">
        <v>0.44</v>
      </c>
      <c r="S4" s="37">
        <v>5772</v>
      </c>
      <c r="T4" s="41">
        <v>5.1999999999999998E-2</v>
      </c>
      <c r="U4" s="3">
        <v>5611</v>
      </c>
      <c r="V4" s="4">
        <v>520</v>
      </c>
      <c r="W4" s="13">
        <v>8.0870917573872478E-2</v>
      </c>
      <c r="X4" s="9">
        <v>85</v>
      </c>
      <c r="Y4" s="14">
        <v>1.3219284603421462E-2</v>
      </c>
      <c r="Z4" s="10">
        <v>0.16346153846153846</v>
      </c>
      <c r="AA4" s="9" t="s">
        <v>19</v>
      </c>
    </row>
    <row r="5" spans="2:27" x14ac:dyDescent="0.25">
      <c r="N5" s="3">
        <v>12</v>
      </c>
      <c r="O5" s="4">
        <v>22433</v>
      </c>
      <c r="P5" s="4">
        <v>45</v>
      </c>
      <c r="Q5" s="11">
        <v>0.55000000000000004</v>
      </c>
      <c r="R5" s="7">
        <v>0.45</v>
      </c>
      <c r="S5" s="37">
        <v>20189</v>
      </c>
      <c r="T5" s="41">
        <v>3.7999999999999999E-2</v>
      </c>
      <c r="U5" s="3">
        <v>19335</v>
      </c>
      <c r="V5" s="4">
        <v>2202</v>
      </c>
      <c r="W5" s="13">
        <v>9.8158962243123968E-2</v>
      </c>
      <c r="X5" s="9">
        <v>475</v>
      </c>
      <c r="Y5" s="14">
        <v>2.117416306334418E-2</v>
      </c>
      <c r="Z5" s="10">
        <v>0.21571298819255222</v>
      </c>
      <c r="AA5" s="9" t="s">
        <v>19</v>
      </c>
    </row>
    <row r="6" spans="2:27" x14ac:dyDescent="0.25">
      <c r="N6" s="3">
        <v>13</v>
      </c>
      <c r="O6" s="4">
        <v>34017</v>
      </c>
      <c r="P6" s="4">
        <v>48</v>
      </c>
      <c r="Q6" s="11">
        <v>0.49</v>
      </c>
      <c r="R6" s="7">
        <v>0.51</v>
      </c>
      <c r="S6" s="37">
        <v>30823</v>
      </c>
      <c r="T6" s="41">
        <v>3.2000000000000001E-2</v>
      </c>
      <c r="U6" s="3">
        <v>29429</v>
      </c>
      <c r="V6" s="4">
        <v>5099</v>
      </c>
      <c r="W6" s="13">
        <v>0.14989564041508657</v>
      </c>
      <c r="X6" s="9">
        <v>1449</v>
      </c>
      <c r="Y6" s="14">
        <v>4.2596348884381338E-2</v>
      </c>
      <c r="Z6" s="10">
        <v>0.28417336732692683</v>
      </c>
      <c r="AA6" s="9" t="s">
        <v>19</v>
      </c>
    </row>
    <row r="7" spans="2:27" x14ac:dyDescent="0.25">
      <c r="N7" s="3">
        <v>14</v>
      </c>
      <c r="O7" s="4">
        <v>36070</v>
      </c>
      <c r="P7" s="4">
        <v>51</v>
      </c>
      <c r="Q7" s="11">
        <v>0.45</v>
      </c>
      <c r="R7" s="7">
        <v>0.55000000000000004</v>
      </c>
      <c r="S7" s="37">
        <v>31948</v>
      </c>
      <c r="T7" s="41">
        <v>5.2999999999999999E-2</v>
      </c>
      <c r="U7" s="3">
        <v>31460</v>
      </c>
      <c r="V7" s="4">
        <v>6051</v>
      </c>
      <c r="W7" s="13">
        <v>0.16775713889658997</v>
      </c>
      <c r="X7" s="9">
        <v>2247</v>
      </c>
      <c r="Y7" s="14">
        <v>6.2295536456889379E-2</v>
      </c>
      <c r="Z7" s="10">
        <v>0.37134357957362418</v>
      </c>
      <c r="AA7" s="9" t="s">
        <v>19</v>
      </c>
    </row>
    <row r="8" spans="2:27" x14ac:dyDescent="0.25">
      <c r="N8" s="3">
        <v>15</v>
      </c>
      <c r="O8" s="4">
        <v>27163</v>
      </c>
      <c r="P8" s="4">
        <v>52</v>
      </c>
      <c r="Q8" s="11">
        <v>0.44</v>
      </c>
      <c r="R8" s="7">
        <v>0.56000000000000005</v>
      </c>
      <c r="S8" s="37">
        <v>23546</v>
      </c>
      <c r="T8" s="41">
        <v>8.3000000000000004E-2</v>
      </c>
      <c r="U8" s="3">
        <v>24020</v>
      </c>
      <c r="V8" s="4">
        <v>4705</v>
      </c>
      <c r="W8" s="13">
        <v>0.17321356256672679</v>
      </c>
      <c r="X8" s="9">
        <v>1863</v>
      </c>
      <c r="Y8" s="14">
        <v>6.8585944115156644E-2</v>
      </c>
      <c r="Z8" s="10">
        <v>0.39596174282678004</v>
      </c>
      <c r="AA8" s="9" t="s">
        <v>19</v>
      </c>
    </row>
    <row r="9" spans="2:27" x14ac:dyDescent="0.25">
      <c r="N9" s="3">
        <v>16</v>
      </c>
      <c r="O9" s="4">
        <v>17334</v>
      </c>
      <c r="P9" s="4">
        <v>51</v>
      </c>
      <c r="Q9" s="11">
        <v>0.45</v>
      </c>
      <c r="R9" s="7">
        <v>0.55000000000000004</v>
      </c>
      <c r="S9" s="37">
        <v>14838</v>
      </c>
      <c r="T9" s="41">
        <v>0.113</v>
      </c>
      <c r="U9" s="3">
        <v>15466</v>
      </c>
      <c r="V9" s="4">
        <v>3348</v>
      </c>
      <c r="W9" s="13">
        <v>0.19314641744548286</v>
      </c>
      <c r="X9" s="9">
        <v>1207</v>
      </c>
      <c r="Y9" s="14">
        <v>6.9631937233183339E-2</v>
      </c>
      <c r="Z9" s="10">
        <v>0.36051373954599764</v>
      </c>
      <c r="AA9" s="9" t="s">
        <v>19</v>
      </c>
    </row>
    <row r="10" spans="2:27" x14ac:dyDescent="0.25">
      <c r="N10" s="3">
        <v>17</v>
      </c>
      <c r="O10" s="4">
        <v>12366</v>
      </c>
      <c r="P10" s="4">
        <v>50</v>
      </c>
      <c r="Q10" s="11">
        <v>0.45</v>
      </c>
      <c r="R10" s="7">
        <v>0.55000000000000004</v>
      </c>
      <c r="S10" s="37">
        <v>10253</v>
      </c>
      <c r="T10" s="41">
        <v>0.14000000000000001</v>
      </c>
      <c r="U10" s="3">
        <v>10921</v>
      </c>
      <c r="V10" s="4">
        <v>2217</v>
      </c>
      <c r="W10" s="13">
        <v>0.17928190198932556</v>
      </c>
      <c r="X10" s="9">
        <v>715</v>
      </c>
      <c r="Y10" s="14">
        <v>5.7819828562186641E-2</v>
      </c>
      <c r="Z10" s="10">
        <v>0.32250789354984211</v>
      </c>
      <c r="AA10" s="9" t="s">
        <v>19</v>
      </c>
    </row>
    <row r="11" spans="2:27" x14ac:dyDescent="0.25">
      <c r="N11" s="3">
        <v>18</v>
      </c>
      <c r="O11" s="4">
        <v>7430</v>
      </c>
      <c r="P11" s="4">
        <v>48</v>
      </c>
      <c r="Q11" s="11">
        <v>0.48</v>
      </c>
      <c r="R11" s="7">
        <v>0.52</v>
      </c>
      <c r="S11" s="37">
        <v>6232</v>
      </c>
      <c r="T11" s="41">
        <v>0.17699999999999999</v>
      </c>
      <c r="U11" s="3">
        <v>6579</v>
      </c>
      <c r="V11" s="4">
        <v>1350</v>
      </c>
      <c r="W11" s="13">
        <v>0.18169582772543741</v>
      </c>
      <c r="X11" s="9">
        <v>374</v>
      </c>
      <c r="Y11" s="14">
        <v>5.0336473755047108E-2</v>
      </c>
      <c r="Z11" s="10">
        <v>0.27703703703703703</v>
      </c>
      <c r="AA11" s="9" t="s">
        <v>19</v>
      </c>
    </row>
    <row r="12" spans="2:27" x14ac:dyDescent="0.25">
      <c r="N12" s="3">
        <v>19</v>
      </c>
      <c r="O12" s="4">
        <v>6220</v>
      </c>
      <c r="P12" s="4">
        <v>47</v>
      </c>
      <c r="Q12" s="11">
        <v>0.48</v>
      </c>
      <c r="R12" s="7">
        <v>0.52</v>
      </c>
      <c r="S12" s="37">
        <v>5211</v>
      </c>
      <c r="T12" s="41">
        <v>0.19800000000000001</v>
      </c>
      <c r="U12" s="3">
        <v>5594</v>
      </c>
      <c r="V12" s="4">
        <v>1065</v>
      </c>
      <c r="W12" s="13">
        <v>0.1712218649517685</v>
      </c>
      <c r="X12" s="9">
        <v>250</v>
      </c>
      <c r="Y12" s="14">
        <v>4.0192926045016078E-2</v>
      </c>
      <c r="Z12" s="10">
        <v>0.23474178403755869</v>
      </c>
      <c r="AA12" s="9" t="s">
        <v>19</v>
      </c>
    </row>
    <row r="13" spans="2:27" x14ac:dyDescent="0.25">
      <c r="N13" s="3">
        <v>20</v>
      </c>
      <c r="O13" s="4">
        <v>4724</v>
      </c>
      <c r="P13" s="4">
        <v>45</v>
      </c>
      <c r="Q13" s="11">
        <v>0.49</v>
      </c>
      <c r="R13" s="7">
        <v>0.51</v>
      </c>
      <c r="S13" s="37">
        <v>3921</v>
      </c>
      <c r="T13" s="41">
        <v>0.23400000000000001</v>
      </c>
      <c r="U13" s="3">
        <v>4197</v>
      </c>
      <c r="V13" s="4">
        <v>732</v>
      </c>
      <c r="W13" s="13">
        <v>0.15495342929720576</v>
      </c>
      <c r="X13" s="9">
        <v>156</v>
      </c>
      <c r="Y13" s="14">
        <v>3.3022861981371721E-2</v>
      </c>
      <c r="Z13" s="10">
        <v>0.21311475409836064</v>
      </c>
      <c r="AA13" s="9" t="s">
        <v>19</v>
      </c>
    </row>
    <row r="14" spans="2:27" x14ac:dyDescent="0.25">
      <c r="N14" s="3">
        <v>21</v>
      </c>
      <c r="O14" s="4">
        <v>3614</v>
      </c>
      <c r="P14" s="4">
        <v>43</v>
      </c>
      <c r="Q14" s="11">
        <v>0.5</v>
      </c>
      <c r="R14" s="7">
        <v>0.5</v>
      </c>
      <c r="S14" s="37">
        <v>2811</v>
      </c>
      <c r="T14" s="41">
        <v>0.26400000000000001</v>
      </c>
      <c r="U14" s="3">
        <v>3106</v>
      </c>
      <c r="V14" s="4">
        <v>508</v>
      </c>
      <c r="W14" s="13">
        <v>0.14056447149972329</v>
      </c>
      <c r="X14" s="9">
        <v>109</v>
      </c>
      <c r="Y14" s="14">
        <v>3.0160486995019369E-2</v>
      </c>
      <c r="Z14" s="10">
        <v>0.21456692913385828</v>
      </c>
      <c r="AA14" s="9" t="s">
        <v>19</v>
      </c>
    </row>
    <row r="15" spans="2:27" x14ac:dyDescent="0.25">
      <c r="N15" s="3">
        <v>22</v>
      </c>
      <c r="O15" s="4">
        <v>3198</v>
      </c>
      <c r="P15" s="4">
        <v>42</v>
      </c>
      <c r="Q15" s="11">
        <v>0.51</v>
      </c>
      <c r="R15" s="7">
        <v>0.49</v>
      </c>
      <c r="S15" s="37">
        <v>2529</v>
      </c>
      <c r="T15" s="41">
        <v>0.23400000000000001</v>
      </c>
      <c r="U15" s="3">
        <v>2755</v>
      </c>
      <c r="V15" s="4">
        <v>413</v>
      </c>
      <c r="W15" s="13">
        <v>0.12914321450906815</v>
      </c>
      <c r="X15" s="9">
        <v>61</v>
      </c>
      <c r="Y15" s="14">
        <v>1.9074421513445905E-2</v>
      </c>
      <c r="Z15" s="10">
        <v>0.14769975786924938</v>
      </c>
      <c r="AA15" s="9" t="s">
        <v>19</v>
      </c>
    </row>
    <row r="16" spans="2:27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7">
        <v>1829</v>
      </c>
      <c r="T16" s="41">
        <v>0.23200000000000001</v>
      </c>
      <c r="U16" s="3">
        <v>2071</v>
      </c>
      <c r="V16" s="4">
        <v>311</v>
      </c>
      <c r="W16" s="13">
        <v>0.13222789115646258</v>
      </c>
      <c r="X16" s="9">
        <v>44</v>
      </c>
      <c r="Y16" s="14">
        <v>1.8707482993197279E-2</v>
      </c>
      <c r="Z16" s="10">
        <v>0.14147909967845659</v>
      </c>
      <c r="AA16" s="9" t="s">
        <v>19</v>
      </c>
    </row>
    <row r="17" spans="14:27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7">
        <v>1727</v>
      </c>
      <c r="T17" s="41">
        <v>0.24399999999999999</v>
      </c>
      <c r="U17" s="3">
        <v>2071</v>
      </c>
      <c r="V17" s="4">
        <v>283</v>
      </c>
      <c r="W17" s="13">
        <v>0.12099187687045745</v>
      </c>
      <c r="X17" s="9">
        <v>31</v>
      </c>
      <c r="Y17" s="14">
        <v>1.3253527148353997E-2</v>
      </c>
      <c r="Z17" s="10">
        <v>0.10954063604240283</v>
      </c>
      <c r="AA17" s="9" t="s">
        <v>19</v>
      </c>
    </row>
    <row r="18" spans="14:27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7">
        <v>2927</v>
      </c>
      <c r="T18" s="41">
        <v>0.252</v>
      </c>
      <c r="U18" s="3">
        <v>3730</v>
      </c>
      <c r="V18" s="4">
        <v>314</v>
      </c>
      <c r="W18" s="13">
        <v>7.6791391538273412E-2</v>
      </c>
      <c r="X18" s="9">
        <v>35</v>
      </c>
      <c r="Y18" s="14">
        <v>8.5595500122279278E-3</v>
      </c>
      <c r="Z18" s="10">
        <v>0.11146496815286625</v>
      </c>
      <c r="AA18" s="9" t="s">
        <v>19</v>
      </c>
    </row>
    <row r="19" spans="14:27" x14ac:dyDescent="0.25">
      <c r="N19" s="3">
        <v>26</v>
      </c>
      <c r="O19" s="4">
        <v>3197</v>
      </c>
      <c r="P19" s="4">
        <v>37</v>
      </c>
      <c r="Q19" s="11">
        <v>0.55000000000000004</v>
      </c>
      <c r="R19" s="7">
        <v>0.45</v>
      </c>
      <c r="S19" s="37">
        <v>2303</v>
      </c>
      <c r="T19" s="41">
        <v>0.23300000000000001</v>
      </c>
      <c r="U19" s="3">
        <v>2833</v>
      </c>
      <c r="V19" s="4">
        <v>293</v>
      </c>
      <c r="W19" s="13">
        <v>9.1648420394119481E-2</v>
      </c>
      <c r="X19" s="9">
        <v>22</v>
      </c>
      <c r="Y19" s="14">
        <v>6.8814513606506103E-3</v>
      </c>
      <c r="Z19" s="10">
        <v>7.5085324232081918E-2</v>
      </c>
      <c r="AA19" s="9" t="s">
        <v>19</v>
      </c>
    </row>
    <row r="20" spans="14:27" x14ac:dyDescent="0.25">
      <c r="N20" s="3">
        <v>27</v>
      </c>
      <c r="O20" s="4">
        <v>2692</v>
      </c>
      <c r="P20" s="4">
        <v>36</v>
      </c>
      <c r="Q20" s="11">
        <v>0.52</v>
      </c>
      <c r="R20" s="7">
        <v>0.48</v>
      </c>
      <c r="S20" s="37">
        <v>2058</v>
      </c>
      <c r="T20" s="41">
        <v>0.27</v>
      </c>
      <c r="U20" s="3">
        <v>2462</v>
      </c>
      <c r="V20" s="4">
        <v>258</v>
      </c>
      <c r="W20" s="13">
        <v>9.5839524517087674E-2</v>
      </c>
      <c r="X20" s="9">
        <v>26</v>
      </c>
      <c r="Y20" s="14">
        <v>9.658246656760773E-3</v>
      </c>
      <c r="Z20" s="10">
        <v>0.10077519379844961</v>
      </c>
      <c r="AA20" s="9" t="s">
        <v>19</v>
      </c>
    </row>
    <row r="21" spans="14:27" x14ac:dyDescent="0.25">
      <c r="N21" s="3">
        <v>28</v>
      </c>
      <c r="O21" s="4">
        <v>2414</v>
      </c>
      <c r="P21" s="4">
        <v>36</v>
      </c>
      <c r="Q21" s="11">
        <v>0.56000000000000005</v>
      </c>
      <c r="R21" s="7">
        <v>0.44</v>
      </c>
      <c r="S21" s="37">
        <v>1901</v>
      </c>
      <c r="T21" s="41">
        <v>0.24399999999999999</v>
      </c>
      <c r="U21" s="3">
        <v>2182</v>
      </c>
      <c r="V21" s="4">
        <v>251</v>
      </c>
      <c r="W21" s="13">
        <v>0.10397680198840099</v>
      </c>
      <c r="X21" s="9">
        <v>22</v>
      </c>
      <c r="Y21" s="14">
        <v>9.1135045567522777E-3</v>
      </c>
      <c r="Z21" s="10">
        <v>8.7649402390438252E-2</v>
      </c>
      <c r="AA21" s="9" t="s">
        <v>19</v>
      </c>
    </row>
    <row r="22" spans="14:27" x14ac:dyDescent="0.25">
      <c r="N22" s="3">
        <v>29</v>
      </c>
      <c r="O22" s="4">
        <v>3015</v>
      </c>
      <c r="P22" s="4">
        <v>36</v>
      </c>
      <c r="Q22" s="11">
        <v>0.52</v>
      </c>
      <c r="R22" s="7">
        <v>0.48</v>
      </c>
      <c r="S22" s="37">
        <v>2347</v>
      </c>
      <c r="T22" s="41">
        <v>0.22800000000000001</v>
      </c>
      <c r="U22" s="3">
        <v>2625</v>
      </c>
      <c r="V22" s="4">
        <v>316</v>
      </c>
      <c r="W22" s="13">
        <v>0.10480928689883914</v>
      </c>
      <c r="X22" s="9">
        <v>30</v>
      </c>
      <c r="Y22" s="14">
        <v>9.9502487562189053E-3</v>
      </c>
      <c r="Z22" s="10">
        <v>9.49367088607595E-2</v>
      </c>
      <c r="AA22" s="9" t="s">
        <v>19</v>
      </c>
    </row>
    <row r="23" spans="14:27" x14ac:dyDescent="0.25">
      <c r="N23" s="3">
        <v>30</v>
      </c>
      <c r="O23" s="4">
        <v>3929</v>
      </c>
      <c r="P23" s="4">
        <v>36</v>
      </c>
      <c r="Q23" s="11">
        <v>0.52</v>
      </c>
      <c r="R23" s="7">
        <v>0.48</v>
      </c>
      <c r="S23" s="37">
        <v>3089</v>
      </c>
      <c r="T23" s="41">
        <v>0.27100000000000002</v>
      </c>
      <c r="U23" s="3">
        <v>3384</v>
      </c>
      <c r="V23" s="4">
        <v>322</v>
      </c>
      <c r="W23" s="13">
        <v>8.195469585136167E-2</v>
      </c>
      <c r="X23" s="9">
        <v>31</v>
      </c>
      <c r="Y23" s="14">
        <v>7.8900483583609054E-3</v>
      </c>
      <c r="Z23" s="10">
        <v>9.627329192546584E-2</v>
      </c>
      <c r="AA23" s="9" t="s">
        <v>19</v>
      </c>
    </row>
    <row r="24" spans="14:27" x14ac:dyDescent="0.25">
      <c r="N24" s="3">
        <v>31</v>
      </c>
      <c r="O24" s="4">
        <v>4815</v>
      </c>
      <c r="P24" s="4">
        <v>36</v>
      </c>
      <c r="Q24" s="11">
        <v>0.5</v>
      </c>
      <c r="R24" s="7">
        <v>0.5</v>
      </c>
      <c r="S24" s="37">
        <v>3581</v>
      </c>
      <c r="T24" s="41">
        <v>0.245</v>
      </c>
      <c r="U24" s="3">
        <v>4053</v>
      </c>
      <c r="V24" s="4">
        <v>367</v>
      </c>
      <c r="W24" s="13">
        <v>7.6220145379023885E-2</v>
      </c>
      <c r="X24" s="9">
        <v>31</v>
      </c>
      <c r="Y24" s="14">
        <v>6.4382139148494288E-3</v>
      </c>
      <c r="Z24" s="10">
        <v>8.4468664850136238E-2</v>
      </c>
      <c r="AA24" s="9" t="s">
        <v>19</v>
      </c>
    </row>
    <row r="25" spans="14:27" x14ac:dyDescent="0.25">
      <c r="N25" s="3">
        <v>32</v>
      </c>
      <c r="O25" s="4">
        <v>6034</v>
      </c>
      <c r="P25" s="4">
        <v>34</v>
      </c>
      <c r="Q25" s="11">
        <v>0.54</v>
      </c>
      <c r="R25" s="7">
        <v>0.46</v>
      </c>
      <c r="S25" s="37">
        <v>4379</v>
      </c>
      <c r="T25" s="41">
        <v>0.30399999999999999</v>
      </c>
      <c r="U25" s="3">
        <v>5131</v>
      </c>
      <c r="V25" s="4">
        <v>377</v>
      </c>
      <c r="W25" s="13">
        <v>6.2479284057010274E-2</v>
      </c>
      <c r="X25" s="9">
        <v>28</v>
      </c>
      <c r="Y25" s="14">
        <v>4.6403712296983757E-3</v>
      </c>
      <c r="Z25" s="10">
        <v>7.4270557029177717E-2</v>
      </c>
      <c r="AA25" s="9" t="s">
        <v>19</v>
      </c>
    </row>
    <row r="26" spans="14:27" x14ac:dyDescent="0.25">
      <c r="N26" s="3">
        <v>33</v>
      </c>
      <c r="O26" s="4">
        <v>7924</v>
      </c>
      <c r="P26" s="4">
        <v>32</v>
      </c>
      <c r="Q26" s="11">
        <v>0.53</v>
      </c>
      <c r="R26" s="7">
        <v>0.47</v>
      </c>
      <c r="S26" s="37">
        <v>5578</v>
      </c>
      <c r="T26" s="41">
        <v>0.33400000000000002</v>
      </c>
      <c r="U26" s="3">
        <v>6744</v>
      </c>
      <c r="V26" s="4">
        <v>404</v>
      </c>
      <c r="W26" s="13">
        <v>5.0984351337708227E-2</v>
      </c>
      <c r="X26" s="9">
        <v>27</v>
      </c>
      <c r="Y26" s="14">
        <v>3.4073700151438669E-3</v>
      </c>
      <c r="Z26" s="10">
        <v>6.6831683168316836E-2</v>
      </c>
      <c r="AA26" s="9" t="s">
        <v>19</v>
      </c>
    </row>
    <row r="27" spans="14:27" x14ac:dyDescent="0.25">
      <c r="N27" s="3">
        <v>34</v>
      </c>
      <c r="O27" s="4">
        <v>9568</v>
      </c>
      <c r="P27" s="4">
        <v>32</v>
      </c>
      <c r="Q27" s="11">
        <v>0.55000000000000004</v>
      </c>
      <c r="R27" s="8">
        <v>0.45</v>
      </c>
      <c r="S27" s="38">
        <v>6924</v>
      </c>
      <c r="T27" s="42">
        <v>0.34899999999999998</v>
      </c>
      <c r="U27" s="3">
        <v>8011</v>
      </c>
      <c r="V27" s="4">
        <v>402</v>
      </c>
      <c r="W27" s="13">
        <v>4.201505016722408E-2</v>
      </c>
      <c r="X27" s="9">
        <v>25</v>
      </c>
      <c r="Y27" s="14">
        <v>2.612876254180602E-3</v>
      </c>
      <c r="Z27" s="10">
        <v>6.2189054726368161E-2</v>
      </c>
      <c r="AA27" s="9" t="s">
        <v>19</v>
      </c>
    </row>
    <row r="28" spans="14:27" x14ac:dyDescent="0.25">
      <c r="N28" s="3">
        <v>35</v>
      </c>
      <c r="O28" s="4">
        <v>8781</v>
      </c>
      <c r="P28" s="4">
        <v>32</v>
      </c>
      <c r="Q28" s="11">
        <v>0.53</v>
      </c>
      <c r="R28" s="8">
        <v>0.47</v>
      </c>
      <c r="S28" s="38">
        <v>6523</v>
      </c>
      <c r="T28" s="42">
        <v>0.311</v>
      </c>
      <c r="U28" s="3">
        <v>7067</v>
      </c>
      <c r="V28" s="4">
        <v>340</v>
      </c>
      <c r="W28" s="13">
        <v>3.8719963557681356E-2</v>
      </c>
      <c r="X28" s="9">
        <v>12</v>
      </c>
      <c r="Y28" s="14">
        <v>1.3665869490946361E-3</v>
      </c>
      <c r="Z28" s="10">
        <v>3.5294117647058823E-2</v>
      </c>
      <c r="AA28" s="9" t="s">
        <v>19</v>
      </c>
    </row>
    <row r="29" spans="14:27" x14ac:dyDescent="0.25">
      <c r="N29" s="3">
        <v>36</v>
      </c>
      <c r="O29" s="4">
        <v>8585</v>
      </c>
      <c r="P29" s="4">
        <v>33</v>
      </c>
      <c r="Q29" s="11">
        <v>0.54</v>
      </c>
      <c r="R29" s="33">
        <v>0.46</v>
      </c>
      <c r="S29" s="39">
        <v>6192</v>
      </c>
      <c r="T29" s="43">
        <v>0.27200000000000002</v>
      </c>
      <c r="U29" s="3">
        <v>6748</v>
      </c>
      <c r="V29" s="4">
        <v>370</v>
      </c>
      <c r="W29" s="21">
        <v>4.3098427489807807E-2</v>
      </c>
      <c r="X29" s="9">
        <v>27</v>
      </c>
      <c r="Y29" s="14">
        <v>3.1450203843913804E-3</v>
      </c>
      <c r="Z29" s="10">
        <v>7.2972972972972977E-2</v>
      </c>
      <c r="AA29" s="34" t="s">
        <v>19</v>
      </c>
    </row>
    <row r="30" spans="14:27" x14ac:dyDescent="0.25">
      <c r="N30" s="3">
        <v>37</v>
      </c>
      <c r="O30" s="4">
        <v>9714</v>
      </c>
      <c r="P30" s="4">
        <v>35</v>
      </c>
      <c r="Q30" s="11">
        <v>0.52</v>
      </c>
      <c r="R30" s="33">
        <v>0.48</v>
      </c>
      <c r="S30" s="39">
        <v>6862</v>
      </c>
      <c r="T30" s="43">
        <v>0.20300000000000001</v>
      </c>
      <c r="U30" s="3">
        <v>7451</v>
      </c>
      <c r="V30" s="4">
        <v>398</v>
      </c>
      <c r="W30" s="21">
        <v>4.0971793288037885E-2</v>
      </c>
      <c r="X30" s="9">
        <v>30</v>
      </c>
      <c r="Y30" s="14">
        <v>3.0883261272390363E-3</v>
      </c>
      <c r="Z30" s="10">
        <v>7.5376884422110546E-2</v>
      </c>
      <c r="AA30" s="34" t="s">
        <v>19</v>
      </c>
    </row>
    <row r="31" spans="14:27" x14ac:dyDescent="0.25">
      <c r="N31" s="3">
        <v>38</v>
      </c>
      <c r="O31" s="4">
        <v>12196</v>
      </c>
      <c r="P31" s="4">
        <v>36</v>
      </c>
      <c r="Q31" s="11">
        <v>0.51</v>
      </c>
      <c r="R31" s="33">
        <v>0.49</v>
      </c>
      <c r="S31" s="39">
        <v>8548</v>
      </c>
      <c r="T31" s="43">
        <v>0.187</v>
      </c>
      <c r="U31" s="3">
        <v>9167</v>
      </c>
      <c r="V31" s="4">
        <v>549</v>
      </c>
      <c r="W31" s="21">
        <v>4.5014758937356514E-2</v>
      </c>
      <c r="X31" s="9">
        <v>32</v>
      </c>
      <c r="Y31" s="14">
        <v>2.6238110856018366E-3</v>
      </c>
      <c r="Z31" s="10">
        <v>5.8287795992714025E-2</v>
      </c>
      <c r="AA31" s="34" t="s">
        <v>19</v>
      </c>
    </row>
    <row r="32" spans="14:27" x14ac:dyDescent="0.25">
      <c r="N32" s="3">
        <v>39</v>
      </c>
      <c r="O32" s="4">
        <v>12709</v>
      </c>
      <c r="P32" s="4">
        <v>37</v>
      </c>
      <c r="Q32" s="11">
        <v>0.52</v>
      </c>
      <c r="R32" s="33">
        <v>0.48</v>
      </c>
      <c r="S32" s="39">
        <v>7175</v>
      </c>
      <c r="T32" s="43">
        <v>0.187</v>
      </c>
      <c r="U32" s="3">
        <v>8817</v>
      </c>
      <c r="V32" s="4">
        <v>509</v>
      </c>
      <c r="W32" s="21">
        <v>4.0050358014005825E-2</v>
      </c>
      <c r="X32" s="9">
        <v>15</v>
      </c>
      <c r="Y32" s="14">
        <v>1.1802659532614682E-3</v>
      </c>
      <c r="Z32" s="10">
        <v>2.9469548133595286E-2</v>
      </c>
      <c r="AA32" s="34" t="s">
        <v>19</v>
      </c>
    </row>
    <row r="35" spans="26:26" x14ac:dyDescent="0.25">
      <c r="Z35" s="12"/>
    </row>
  </sheetData>
  <pageMargins left="0.11811023622047245" right="0.11811023622047245" top="0.39370078740157483" bottom="0.39370078740157483" header="0.31496062992125984" footer="0.31496062992125984"/>
  <pageSetup paperSize="9" scale="92" fitToWidth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FC9E-1794-420C-AA85-D00B58E2A867}">
  <dimension ref="B1:Y35"/>
  <sheetViews>
    <sheetView showGridLines="0" zoomScaleNormal="100" workbookViewId="0">
      <selection activeCell="E33" sqref="E33"/>
    </sheetView>
  </sheetViews>
  <sheetFormatPr baseColWidth="10" defaultRowHeight="15" x14ac:dyDescent="0.25"/>
  <cols>
    <col min="11" max="11" width="14.7109375" customWidth="1"/>
    <col min="12" max="12" width="5" customWidth="1"/>
    <col min="13" max="13" width="5.1406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13.28515625" customWidth="1"/>
    <col min="20" max="20" width="11.28515625" customWidth="1"/>
    <col min="21" max="21" width="12.85546875" customWidth="1"/>
    <col min="22" max="22" width="12" customWidth="1"/>
    <col min="23" max="23" width="12.42578125" customWidth="1"/>
    <col min="24" max="24" width="11.140625" customWidth="1"/>
    <col min="25" max="25" width="7.7109375" customWidth="1"/>
    <col min="26" max="26" width="11.140625" customWidth="1"/>
    <col min="27" max="27" width="9.42578125" customWidth="1"/>
  </cols>
  <sheetData>
    <row r="1" spans="2:25" x14ac:dyDescent="0.25">
      <c r="B1" s="6" t="str">
        <f>N1</f>
        <v>Stand:</v>
      </c>
      <c r="C1" s="5">
        <f>O1</f>
        <v>44096</v>
      </c>
      <c r="E1" t="str">
        <f>S1</f>
        <v>KW 1-10 wurden zusammengefasst</v>
      </c>
      <c r="N1" s="6" t="s">
        <v>1</v>
      </c>
      <c r="O1" s="18">
        <v>44096</v>
      </c>
      <c r="P1" s="1"/>
      <c r="Q1" s="2"/>
      <c r="S1" s="6" t="s">
        <v>12</v>
      </c>
    </row>
    <row r="2" spans="2:25" ht="51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6" t="s">
        <v>5</v>
      </c>
      <c r="T2" s="16" t="s">
        <v>6</v>
      </c>
      <c r="U2" s="16" t="s">
        <v>8</v>
      </c>
      <c r="V2" s="16" t="s">
        <v>7</v>
      </c>
      <c r="W2" s="16" t="s">
        <v>14</v>
      </c>
      <c r="X2" s="16" t="s">
        <v>13</v>
      </c>
      <c r="Y2" s="16" t="s">
        <v>10</v>
      </c>
    </row>
    <row r="3" spans="2:25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">
        <v>800</v>
      </c>
      <c r="T3" s="4">
        <v>162</v>
      </c>
      <c r="U3" s="13">
        <v>0.18161434977578475</v>
      </c>
      <c r="V3" s="9">
        <v>12</v>
      </c>
      <c r="W3" s="14">
        <v>1.3452914798206279E-2</v>
      </c>
      <c r="X3" s="10">
        <v>7.407407407407407E-2</v>
      </c>
      <c r="Y3" s="9"/>
    </row>
    <row r="4" spans="2:25" x14ac:dyDescent="0.25">
      <c r="N4" s="3">
        <v>11</v>
      </c>
      <c r="O4" s="4">
        <v>6429</v>
      </c>
      <c r="P4" s="4">
        <v>45</v>
      </c>
      <c r="Q4" s="11">
        <v>0.56000000000000005</v>
      </c>
      <c r="R4" s="7">
        <v>0.44</v>
      </c>
      <c r="S4" s="3">
        <v>5612</v>
      </c>
      <c r="T4" s="4">
        <v>521</v>
      </c>
      <c r="U4" s="13">
        <v>8.1039041841655002E-2</v>
      </c>
      <c r="V4" s="9">
        <v>85</v>
      </c>
      <c r="W4" s="14">
        <v>1.3221340799502256E-2</v>
      </c>
      <c r="X4" s="10">
        <v>0.16314779270633398</v>
      </c>
      <c r="Y4" s="9"/>
    </row>
    <row r="5" spans="2:25" x14ac:dyDescent="0.25">
      <c r="N5" s="3">
        <v>12</v>
      </c>
      <c r="O5" s="4">
        <v>22434</v>
      </c>
      <c r="P5" s="4">
        <v>45</v>
      </c>
      <c r="Q5" s="11">
        <v>0.55000000000000004</v>
      </c>
      <c r="R5" s="7">
        <v>0.45</v>
      </c>
      <c r="S5" s="3">
        <v>19332</v>
      </c>
      <c r="T5" s="4">
        <v>2202</v>
      </c>
      <c r="U5" s="13">
        <v>9.815458678791121E-2</v>
      </c>
      <c r="V5" s="9">
        <v>475</v>
      </c>
      <c r="W5" s="14">
        <v>2.1173219220825532E-2</v>
      </c>
      <c r="X5" s="10">
        <v>0.21571298819255222</v>
      </c>
      <c r="Y5" s="9"/>
    </row>
    <row r="6" spans="2:25" x14ac:dyDescent="0.25">
      <c r="N6" s="3">
        <v>13</v>
      </c>
      <c r="O6" s="4">
        <v>34021</v>
      </c>
      <c r="P6" s="4">
        <v>48</v>
      </c>
      <c r="Q6" s="11">
        <v>0.49</v>
      </c>
      <c r="R6" s="7">
        <v>0.51</v>
      </c>
      <c r="S6" s="3">
        <v>29428</v>
      </c>
      <c r="T6" s="4">
        <v>5099</v>
      </c>
      <c r="U6" s="13">
        <v>0.14987801651920873</v>
      </c>
      <c r="V6" s="9">
        <v>1448</v>
      </c>
      <c r="W6" s="14">
        <v>4.256194703271509E-2</v>
      </c>
      <c r="X6" s="10">
        <v>0.28397725044126298</v>
      </c>
      <c r="Y6" s="9"/>
    </row>
    <row r="7" spans="2:25" x14ac:dyDescent="0.25">
      <c r="N7" s="3">
        <v>14</v>
      </c>
      <c r="O7" s="4">
        <v>36071</v>
      </c>
      <c r="P7" s="4">
        <v>51</v>
      </c>
      <c r="Q7" s="11">
        <v>0.45</v>
      </c>
      <c r="R7" s="7">
        <v>0.55000000000000004</v>
      </c>
      <c r="S7" s="3">
        <v>31455</v>
      </c>
      <c r="T7" s="4">
        <v>6051</v>
      </c>
      <c r="U7" s="13">
        <v>0.16775248814837404</v>
      </c>
      <c r="V7" s="9">
        <v>2246</v>
      </c>
      <c r="W7" s="14">
        <v>6.2266086329738568E-2</v>
      </c>
      <c r="X7" s="10">
        <v>0.371178317633449</v>
      </c>
      <c r="Y7" s="9"/>
    </row>
    <row r="8" spans="2:25" x14ac:dyDescent="0.25">
      <c r="N8" s="3">
        <v>15</v>
      </c>
      <c r="O8" s="4">
        <v>27165</v>
      </c>
      <c r="P8" s="4">
        <v>52</v>
      </c>
      <c r="Q8" s="11">
        <v>0.44</v>
      </c>
      <c r="R8" s="7">
        <v>0.56000000000000005</v>
      </c>
      <c r="S8" s="3">
        <v>24015</v>
      </c>
      <c r="T8" s="4">
        <v>4704</v>
      </c>
      <c r="U8" s="13">
        <v>0.17316399779127553</v>
      </c>
      <c r="V8" s="9">
        <v>1863</v>
      </c>
      <c r="W8" s="14">
        <v>6.8580894533406961E-2</v>
      </c>
      <c r="X8" s="10">
        <v>0.39604591836734693</v>
      </c>
      <c r="Y8" s="9"/>
    </row>
    <row r="9" spans="2:25" x14ac:dyDescent="0.25">
      <c r="N9" s="3">
        <v>16</v>
      </c>
      <c r="O9" s="4">
        <v>17336</v>
      </c>
      <c r="P9" s="4">
        <v>51</v>
      </c>
      <c r="Q9" s="11">
        <v>0.45</v>
      </c>
      <c r="R9" s="7">
        <v>0.55000000000000004</v>
      </c>
      <c r="S9" s="3">
        <v>15462</v>
      </c>
      <c r="T9" s="4">
        <v>3347</v>
      </c>
      <c r="U9" s="13">
        <v>0.19306645131518227</v>
      </c>
      <c r="V9" s="9">
        <v>1207</v>
      </c>
      <c r="W9" s="14">
        <v>6.9623904014766966E-2</v>
      </c>
      <c r="X9" s="10">
        <v>0.36062145204660889</v>
      </c>
      <c r="Y9" s="9"/>
    </row>
    <row r="10" spans="2:25" x14ac:dyDescent="0.25">
      <c r="N10" s="3">
        <v>17</v>
      </c>
      <c r="O10" s="4">
        <v>12366</v>
      </c>
      <c r="P10" s="4">
        <v>50</v>
      </c>
      <c r="Q10" s="11">
        <v>0.45</v>
      </c>
      <c r="R10" s="7">
        <v>0.55000000000000004</v>
      </c>
      <c r="S10" s="3">
        <v>10919</v>
      </c>
      <c r="T10" s="4">
        <v>2217</v>
      </c>
      <c r="U10" s="13">
        <v>0.17928190198932556</v>
      </c>
      <c r="V10" s="9">
        <v>713</v>
      </c>
      <c r="W10" s="14">
        <v>5.7658094775998703E-2</v>
      </c>
      <c r="X10" s="10">
        <v>0.32160577356788456</v>
      </c>
      <c r="Y10" s="9"/>
    </row>
    <row r="11" spans="2:25" x14ac:dyDescent="0.25">
      <c r="N11" s="3">
        <v>18</v>
      </c>
      <c r="O11" s="4">
        <v>7430</v>
      </c>
      <c r="P11" s="4">
        <v>48</v>
      </c>
      <c r="Q11" s="11">
        <v>0.48</v>
      </c>
      <c r="R11" s="7">
        <v>0.52</v>
      </c>
      <c r="S11" s="3">
        <v>6571</v>
      </c>
      <c r="T11" s="4">
        <v>1350</v>
      </c>
      <c r="U11" s="13">
        <v>0.18169582772543741</v>
      </c>
      <c r="V11" s="9">
        <v>374</v>
      </c>
      <c r="W11" s="14">
        <v>5.0336473755047108E-2</v>
      </c>
      <c r="X11" s="10">
        <v>0.27703703703703703</v>
      </c>
      <c r="Y11" s="9"/>
    </row>
    <row r="12" spans="2:25" x14ac:dyDescent="0.25">
      <c r="N12" s="3">
        <v>19</v>
      </c>
      <c r="O12" s="4">
        <v>6222</v>
      </c>
      <c r="P12" s="4">
        <v>47</v>
      </c>
      <c r="Q12" s="11">
        <v>0.48</v>
      </c>
      <c r="R12" s="7">
        <v>0.52</v>
      </c>
      <c r="S12" s="3">
        <v>5592</v>
      </c>
      <c r="T12" s="4">
        <v>1065</v>
      </c>
      <c r="U12" s="13">
        <v>0.17116682738669239</v>
      </c>
      <c r="V12" s="9">
        <v>250</v>
      </c>
      <c r="W12" s="14">
        <v>4.0180006428801027E-2</v>
      </c>
      <c r="X12" s="10">
        <v>0.23474178403755869</v>
      </c>
      <c r="Y12" s="9"/>
    </row>
    <row r="13" spans="2:25" x14ac:dyDescent="0.25">
      <c r="N13" s="3">
        <v>20</v>
      </c>
      <c r="O13" s="4">
        <v>4724</v>
      </c>
      <c r="P13" s="4">
        <v>45</v>
      </c>
      <c r="Q13" s="11">
        <v>0.49</v>
      </c>
      <c r="R13" s="7">
        <v>0.51</v>
      </c>
      <c r="S13" s="3">
        <v>4197</v>
      </c>
      <c r="T13" s="4">
        <v>732</v>
      </c>
      <c r="U13" s="13">
        <v>0.15495342929720576</v>
      </c>
      <c r="V13" s="9">
        <v>156</v>
      </c>
      <c r="W13" s="14">
        <v>3.3022861981371721E-2</v>
      </c>
      <c r="X13" s="10">
        <v>0.21311475409836064</v>
      </c>
      <c r="Y13" s="9"/>
    </row>
    <row r="14" spans="2:25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">
        <v>3103</v>
      </c>
      <c r="T14" s="4">
        <v>508</v>
      </c>
      <c r="U14" s="13">
        <v>0.1406423034330011</v>
      </c>
      <c r="V14" s="9">
        <v>107</v>
      </c>
      <c r="W14" s="14">
        <v>2.9623477297895901E-2</v>
      </c>
      <c r="X14" s="10">
        <v>0.21062992125984251</v>
      </c>
      <c r="Y14" s="9"/>
    </row>
    <row r="15" spans="2:25" x14ac:dyDescent="0.25">
      <c r="N15" s="3">
        <v>22</v>
      </c>
      <c r="O15" s="4">
        <v>3197</v>
      </c>
      <c r="P15" s="4">
        <v>42</v>
      </c>
      <c r="Q15" s="11">
        <v>0.51</v>
      </c>
      <c r="R15" s="7">
        <v>0.49</v>
      </c>
      <c r="S15" s="3">
        <v>2754</v>
      </c>
      <c r="T15" s="4">
        <v>413</v>
      </c>
      <c r="U15" s="13">
        <v>0.12918360963403192</v>
      </c>
      <c r="V15" s="9">
        <v>60</v>
      </c>
      <c r="W15" s="14">
        <v>1.876759461995621E-2</v>
      </c>
      <c r="X15" s="10">
        <v>0.14527845036319612</v>
      </c>
      <c r="Y15" s="9"/>
    </row>
    <row r="16" spans="2:25" x14ac:dyDescent="0.25">
      <c r="N16" s="3">
        <v>23</v>
      </c>
      <c r="O16" s="4">
        <v>2352</v>
      </c>
      <c r="P16" s="4">
        <v>39</v>
      </c>
      <c r="Q16" s="11">
        <v>0.51</v>
      </c>
      <c r="R16" s="7">
        <v>0.49</v>
      </c>
      <c r="S16" s="3">
        <v>2071</v>
      </c>
      <c r="T16" s="4">
        <v>311</v>
      </c>
      <c r="U16" s="13">
        <v>0.13222789115646258</v>
      </c>
      <c r="V16" s="9">
        <v>43</v>
      </c>
      <c r="W16" s="14">
        <v>1.8282312925170068E-2</v>
      </c>
      <c r="X16" s="10">
        <v>0.13826366559485531</v>
      </c>
      <c r="Y16" s="9"/>
    </row>
    <row r="17" spans="14:25" x14ac:dyDescent="0.25">
      <c r="N17" s="3">
        <v>24</v>
      </c>
      <c r="O17" s="4">
        <v>2339</v>
      </c>
      <c r="P17" s="4">
        <v>37</v>
      </c>
      <c r="Q17" s="11">
        <v>0.54</v>
      </c>
      <c r="R17" s="7">
        <v>0.46</v>
      </c>
      <c r="S17" s="3">
        <v>2071</v>
      </c>
      <c r="T17" s="4">
        <v>282</v>
      </c>
      <c r="U17" s="13">
        <v>0.12056434373663959</v>
      </c>
      <c r="V17" s="9">
        <v>31</v>
      </c>
      <c r="W17" s="14">
        <v>1.3253527148353997E-2</v>
      </c>
      <c r="X17" s="10">
        <v>0.1099290780141844</v>
      </c>
      <c r="Y17" s="9"/>
    </row>
    <row r="18" spans="14:25" x14ac:dyDescent="0.25">
      <c r="N18" s="3">
        <v>25</v>
      </c>
      <c r="O18" s="4">
        <v>4089</v>
      </c>
      <c r="P18" s="4">
        <v>36</v>
      </c>
      <c r="Q18" s="11">
        <v>0.59</v>
      </c>
      <c r="R18" s="7">
        <v>0.41</v>
      </c>
      <c r="S18" s="3">
        <v>3729</v>
      </c>
      <c r="T18" s="4">
        <v>314</v>
      </c>
      <c r="U18" s="13">
        <v>7.6791391538273412E-2</v>
      </c>
      <c r="V18" s="9">
        <v>34</v>
      </c>
      <c r="W18" s="14">
        <v>8.314991440449988E-3</v>
      </c>
      <c r="X18" s="10">
        <v>0.10828025477707007</v>
      </c>
      <c r="Y18" s="9"/>
    </row>
    <row r="19" spans="14:25" x14ac:dyDescent="0.25">
      <c r="N19" s="3">
        <v>26</v>
      </c>
      <c r="O19" s="4">
        <v>3196</v>
      </c>
      <c r="P19" s="4">
        <v>37</v>
      </c>
      <c r="Q19" s="11">
        <v>0.55000000000000004</v>
      </c>
      <c r="R19" s="7">
        <v>0.45</v>
      </c>
      <c r="S19" s="3">
        <v>2832</v>
      </c>
      <c r="T19" s="4">
        <v>293</v>
      </c>
      <c r="U19" s="13">
        <v>9.1677096370463076E-2</v>
      </c>
      <c r="V19" s="9">
        <v>22</v>
      </c>
      <c r="W19" s="14">
        <v>6.8836045056320403E-3</v>
      </c>
      <c r="X19" s="10">
        <v>7.5085324232081918E-2</v>
      </c>
      <c r="Y19" s="9"/>
    </row>
    <row r="20" spans="14:25" x14ac:dyDescent="0.25">
      <c r="N20" s="3">
        <v>27</v>
      </c>
      <c r="O20" s="4">
        <v>2692</v>
      </c>
      <c r="P20" s="4">
        <v>36</v>
      </c>
      <c r="Q20" s="11">
        <v>0.52</v>
      </c>
      <c r="R20" s="7">
        <v>0.48</v>
      </c>
      <c r="S20" s="3">
        <v>2462</v>
      </c>
      <c r="T20" s="4">
        <v>257</v>
      </c>
      <c r="U20" s="13">
        <v>9.5468053491827631E-2</v>
      </c>
      <c r="V20" s="9">
        <v>25</v>
      </c>
      <c r="W20" s="14">
        <v>9.2867756315007429E-3</v>
      </c>
      <c r="X20" s="10">
        <v>9.727626459143969E-2</v>
      </c>
      <c r="Y20" s="9"/>
    </row>
    <row r="21" spans="14:25" x14ac:dyDescent="0.25">
      <c r="N21" s="3">
        <v>28</v>
      </c>
      <c r="O21" s="4">
        <v>2414</v>
      </c>
      <c r="P21" s="4">
        <v>36</v>
      </c>
      <c r="Q21" s="11">
        <v>0.56000000000000005</v>
      </c>
      <c r="R21" s="7">
        <v>0.44</v>
      </c>
      <c r="S21" s="3">
        <v>2182</v>
      </c>
      <c r="T21" s="4">
        <v>251</v>
      </c>
      <c r="U21" s="13">
        <v>0.10397680198840099</v>
      </c>
      <c r="V21" s="9">
        <v>22</v>
      </c>
      <c r="W21" s="14">
        <v>9.1135045567522777E-3</v>
      </c>
      <c r="X21" s="10">
        <v>8.7649402390438252E-2</v>
      </c>
      <c r="Y21" s="9"/>
    </row>
    <row r="22" spans="14:25" x14ac:dyDescent="0.25">
      <c r="N22" s="3">
        <v>29</v>
      </c>
      <c r="O22" s="4">
        <v>3013</v>
      </c>
      <c r="P22" s="4">
        <v>36</v>
      </c>
      <c r="Q22" s="11">
        <v>0.52</v>
      </c>
      <c r="R22" s="7">
        <v>0.48</v>
      </c>
      <c r="S22" s="3">
        <v>2624</v>
      </c>
      <c r="T22" s="4">
        <v>316</v>
      </c>
      <c r="U22" s="13">
        <v>0.10487885828078328</v>
      </c>
      <c r="V22" s="9">
        <v>30</v>
      </c>
      <c r="W22" s="14">
        <v>9.9568536342515765E-3</v>
      </c>
      <c r="X22" s="10">
        <v>9.49367088607595E-2</v>
      </c>
      <c r="Y22" s="9"/>
    </row>
    <row r="23" spans="14:25" x14ac:dyDescent="0.25">
      <c r="N23" s="3">
        <v>30</v>
      </c>
      <c r="O23" s="4">
        <v>3926</v>
      </c>
      <c r="P23" s="4">
        <v>36</v>
      </c>
      <c r="Q23" s="11">
        <v>0.52</v>
      </c>
      <c r="R23" s="7">
        <v>0.48</v>
      </c>
      <c r="S23" s="3">
        <v>3365</v>
      </c>
      <c r="T23" s="4">
        <v>319</v>
      </c>
      <c r="U23" s="13">
        <v>8.1253183902190523E-2</v>
      </c>
      <c r="V23" s="9">
        <v>31</v>
      </c>
      <c r="W23" s="14">
        <v>7.896077432501274E-3</v>
      </c>
      <c r="X23" s="10">
        <v>9.7178683385579931E-2</v>
      </c>
      <c r="Y23" s="9"/>
    </row>
    <row r="24" spans="14:25" x14ac:dyDescent="0.25">
      <c r="N24" s="3">
        <v>31</v>
      </c>
      <c r="O24" s="4">
        <v>4813</v>
      </c>
      <c r="P24" s="4">
        <v>36</v>
      </c>
      <c r="Q24" s="11">
        <v>0.5</v>
      </c>
      <c r="R24" s="7">
        <v>0.5</v>
      </c>
      <c r="S24" s="3">
        <v>4048</v>
      </c>
      <c r="T24" s="4">
        <v>366</v>
      </c>
      <c r="U24" s="13">
        <v>7.6044047371701645E-2</v>
      </c>
      <c r="V24" s="9">
        <v>30</v>
      </c>
      <c r="W24" s="14">
        <v>6.2331186370247248E-3</v>
      </c>
      <c r="X24" s="10">
        <v>8.1967213114754092E-2</v>
      </c>
      <c r="Y24" s="9"/>
    </row>
    <row r="25" spans="14:25" x14ac:dyDescent="0.25">
      <c r="N25" s="3">
        <v>32</v>
      </c>
      <c r="O25" s="4">
        <v>6033</v>
      </c>
      <c r="P25" s="4">
        <v>34</v>
      </c>
      <c r="Q25" s="11">
        <v>0.54</v>
      </c>
      <c r="R25" s="7">
        <v>0.46</v>
      </c>
      <c r="S25" s="3">
        <v>5120</v>
      </c>
      <c r="T25" s="4">
        <v>377</v>
      </c>
      <c r="U25" s="13">
        <v>6.2489640311619424E-2</v>
      </c>
      <c r="V25" s="9">
        <v>26</v>
      </c>
      <c r="W25" s="14">
        <v>4.3096303663185814E-3</v>
      </c>
      <c r="X25" s="10">
        <v>6.8965517241379309E-2</v>
      </c>
      <c r="Y25" s="9"/>
    </row>
    <row r="26" spans="14:25" x14ac:dyDescent="0.25">
      <c r="N26" s="3">
        <v>33</v>
      </c>
      <c r="O26" s="4">
        <v>7920</v>
      </c>
      <c r="P26" s="4">
        <v>32</v>
      </c>
      <c r="Q26" s="11">
        <v>0.53</v>
      </c>
      <c r="R26" s="7">
        <v>0.47</v>
      </c>
      <c r="S26" s="3">
        <v>6735</v>
      </c>
      <c r="T26" s="4">
        <v>404</v>
      </c>
      <c r="U26" s="13">
        <v>5.1010101010101012E-2</v>
      </c>
      <c r="V26" s="9">
        <v>27</v>
      </c>
      <c r="W26" s="14">
        <v>3.4090909090909089E-3</v>
      </c>
      <c r="X26" s="10">
        <v>6.6831683168316836E-2</v>
      </c>
      <c r="Y26" s="9"/>
    </row>
    <row r="27" spans="14:25" x14ac:dyDescent="0.25">
      <c r="N27" s="3">
        <v>34</v>
      </c>
      <c r="O27" s="4">
        <v>9556</v>
      </c>
      <c r="P27" s="4">
        <v>32</v>
      </c>
      <c r="Q27" s="11">
        <v>0.55000000000000004</v>
      </c>
      <c r="R27" s="8">
        <v>0.45</v>
      </c>
      <c r="S27" s="3">
        <v>7994</v>
      </c>
      <c r="T27" s="4">
        <v>400</v>
      </c>
      <c r="U27" s="13">
        <v>4.1858518208455424E-2</v>
      </c>
      <c r="V27" s="9">
        <v>24</v>
      </c>
      <c r="W27" s="14">
        <v>2.5115110925073253E-3</v>
      </c>
      <c r="X27" s="10">
        <v>0.06</v>
      </c>
      <c r="Y27" s="9"/>
    </row>
    <row r="28" spans="14:25" x14ac:dyDescent="0.25">
      <c r="N28" s="3">
        <v>35</v>
      </c>
      <c r="O28" s="4">
        <v>8779</v>
      </c>
      <c r="P28" s="4">
        <v>32</v>
      </c>
      <c r="Q28" s="11">
        <v>0.53</v>
      </c>
      <c r="R28" s="8">
        <v>0.47</v>
      </c>
      <c r="S28" s="3">
        <v>7050</v>
      </c>
      <c r="T28" s="4">
        <v>337</v>
      </c>
      <c r="U28" s="13">
        <v>3.838706002961613E-2</v>
      </c>
      <c r="V28" s="9">
        <v>11</v>
      </c>
      <c r="W28" s="14">
        <v>1.25299008998747E-3</v>
      </c>
      <c r="X28" s="10">
        <v>3.2640949554896145E-2</v>
      </c>
      <c r="Y28" s="9"/>
    </row>
    <row r="29" spans="14:25" x14ac:dyDescent="0.25">
      <c r="N29" s="3">
        <v>36</v>
      </c>
      <c r="O29" s="4">
        <v>8580</v>
      </c>
      <c r="P29" s="4">
        <v>33</v>
      </c>
      <c r="Q29" s="11">
        <v>0.54</v>
      </c>
      <c r="R29" s="33">
        <v>0.46</v>
      </c>
      <c r="S29" s="3">
        <v>6720</v>
      </c>
      <c r="T29" s="4">
        <v>364</v>
      </c>
      <c r="U29" s="21">
        <v>4.2424242424242427E-2</v>
      </c>
      <c r="V29" s="9">
        <v>21</v>
      </c>
      <c r="W29" s="14">
        <v>2.4475524475524478E-3</v>
      </c>
      <c r="X29" s="10">
        <v>5.7692307692307696E-2</v>
      </c>
      <c r="Y29" s="34" t="s">
        <v>11</v>
      </c>
    </row>
    <row r="30" spans="14:25" x14ac:dyDescent="0.25">
      <c r="N30" s="3">
        <v>37</v>
      </c>
      <c r="O30" s="4">
        <v>9701</v>
      </c>
      <c r="P30" s="4">
        <v>35</v>
      </c>
      <c r="Q30" s="11">
        <v>0.52</v>
      </c>
      <c r="R30" s="33">
        <v>0.48</v>
      </c>
      <c r="S30" s="3">
        <v>7303</v>
      </c>
      <c r="T30" s="4">
        <v>372</v>
      </c>
      <c r="U30" s="21">
        <v>3.8346562210081432E-2</v>
      </c>
      <c r="V30" s="9">
        <v>15</v>
      </c>
      <c r="W30" s="14">
        <v>1.5462323471807031E-3</v>
      </c>
      <c r="X30" s="10">
        <v>4.0322580645161289E-2</v>
      </c>
      <c r="Y30" s="34" t="s">
        <v>11</v>
      </c>
    </row>
    <row r="31" spans="14:25" x14ac:dyDescent="0.25">
      <c r="N31" s="3">
        <v>38</v>
      </c>
      <c r="O31" s="4">
        <v>11822</v>
      </c>
      <c r="P31" s="4">
        <v>36</v>
      </c>
      <c r="Q31" s="11">
        <v>0.51</v>
      </c>
      <c r="R31" s="33">
        <v>0.49</v>
      </c>
      <c r="S31" s="3">
        <v>8124</v>
      </c>
      <c r="T31" s="4">
        <v>437</v>
      </c>
      <c r="U31" s="21">
        <v>3.6964980544747082E-2</v>
      </c>
      <c r="V31" s="9">
        <v>8</v>
      </c>
      <c r="W31" s="14">
        <v>6.767044493317544E-4</v>
      </c>
      <c r="X31" s="10">
        <v>1.8306636155606407E-2</v>
      </c>
      <c r="Y31" s="34" t="s">
        <v>11</v>
      </c>
    </row>
    <row r="35" spans="24:24" x14ac:dyDescent="0.25">
      <c r="X35" s="12"/>
    </row>
  </sheetData>
  <pageMargins left="0.7" right="0.7" top="0.78740157499999996" bottom="0.78740157499999996" header="0.3" footer="0.3"/>
  <pageSetup paperSize="9" scale="95" fitToWidth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E2C6-35D5-4ECF-84DF-194BF3D1E11D}">
  <dimension ref="B1:Y35"/>
  <sheetViews>
    <sheetView showGridLines="0" zoomScaleNormal="100" workbookViewId="0">
      <selection activeCell="I30" sqref="I30"/>
    </sheetView>
  </sheetViews>
  <sheetFormatPr baseColWidth="10" defaultRowHeight="15" x14ac:dyDescent="0.25"/>
  <cols>
    <col min="11" max="11" width="14.7109375" customWidth="1"/>
    <col min="12" max="12" width="5" customWidth="1"/>
    <col min="13" max="13" width="5.140625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13.28515625" customWidth="1"/>
    <col min="20" max="20" width="11.28515625" customWidth="1"/>
    <col min="21" max="21" width="12.85546875" customWidth="1"/>
    <col min="22" max="22" width="12" customWidth="1"/>
    <col min="23" max="23" width="12.42578125" customWidth="1"/>
    <col min="24" max="24" width="11.140625" customWidth="1"/>
    <col min="25" max="25" width="7.7109375" customWidth="1"/>
    <col min="26" max="26" width="11.140625" customWidth="1"/>
    <col min="27" max="27" width="9.42578125" customWidth="1"/>
  </cols>
  <sheetData>
    <row r="1" spans="2:25" x14ac:dyDescent="0.25">
      <c r="B1" s="6" t="str">
        <f>N1</f>
        <v>Stand:</v>
      </c>
      <c r="C1" s="5">
        <f>O1</f>
        <v>44089</v>
      </c>
      <c r="E1" t="str">
        <f>S1</f>
        <v>KW 1-10 wurden zusammengefasst</v>
      </c>
      <c r="N1" s="6" t="s">
        <v>1</v>
      </c>
      <c r="O1" s="18">
        <v>44089</v>
      </c>
      <c r="P1" s="1"/>
      <c r="Q1" s="2"/>
      <c r="S1" s="6" t="s">
        <v>12</v>
      </c>
    </row>
    <row r="2" spans="2:25" ht="51" x14ac:dyDescent="0.25"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6" t="s">
        <v>5</v>
      </c>
      <c r="T2" s="16" t="s">
        <v>6</v>
      </c>
      <c r="U2" s="16" t="s">
        <v>8</v>
      </c>
      <c r="V2" s="16" t="s">
        <v>7</v>
      </c>
      <c r="W2" s="16" t="s">
        <v>14</v>
      </c>
      <c r="X2" s="16" t="s">
        <v>13</v>
      </c>
      <c r="Y2" s="16" t="s">
        <v>10</v>
      </c>
    </row>
    <row r="3" spans="2:25" x14ac:dyDescent="0.25">
      <c r="N3" s="3">
        <v>10</v>
      </c>
      <c r="O3" s="4">
        <v>892</v>
      </c>
      <c r="P3" s="4">
        <v>42</v>
      </c>
      <c r="Q3" s="11">
        <v>0.53</v>
      </c>
      <c r="R3" s="7">
        <v>0.47</v>
      </c>
      <c r="S3" s="3">
        <v>800</v>
      </c>
      <c r="T3" s="4">
        <v>162</v>
      </c>
      <c r="U3" s="13">
        <v>0.18161434977578475</v>
      </c>
      <c r="V3" s="9">
        <v>12</v>
      </c>
      <c r="W3" s="14">
        <v>1.3452914798206279E-2</v>
      </c>
      <c r="X3" s="10">
        <v>7.407407407407407E-2</v>
      </c>
      <c r="Y3" s="9"/>
    </row>
    <row r="4" spans="2:25" x14ac:dyDescent="0.25">
      <c r="N4" s="3">
        <v>11</v>
      </c>
      <c r="O4" s="4">
        <v>6428</v>
      </c>
      <c r="P4" s="4">
        <v>45</v>
      </c>
      <c r="Q4" s="11">
        <v>0.56000000000000005</v>
      </c>
      <c r="R4" s="7">
        <v>0.44</v>
      </c>
      <c r="S4" s="3">
        <v>5613</v>
      </c>
      <c r="T4" s="4">
        <v>521</v>
      </c>
      <c r="U4" s="13">
        <v>8.1051649035469825E-2</v>
      </c>
      <c r="V4" s="9">
        <v>85</v>
      </c>
      <c r="W4" s="14">
        <v>1.3223397635345364E-2</v>
      </c>
      <c r="X4" s="10">
        <v>0.16314779270633398</v>
      </c>
      <c r="Y4" s="9"/>
    </row>
    <row r="5" spans="2:25" x14ac:dyDescent="0.25">
      <c r="N5" s="3">
        <v>12</v>
      </c>
      <c r="O5" s="4">
        <v>22438</v>
      </c>
      <c r="P5" s="4">
        <v>45</v>
      </c>
      <c r="Q5" s="11">
        <v>0.55000000000000004</v>
      </c>
      <c r="R5" s="7">
        <v>0.45</v>
      </c>
      <c r="S5" s="3">
        <v>19333</v>
      </c>
      <c r="T5" s="4">
        <v>2201</v>
      </c>
      <c r="U5" s="13">
        <v>9.8092521615117209E-2</v>
      </c>
      <c r="V5" s="9">
        <v>475</v>
      </c>
      <c r="W5" s="14">
        <v>2.1169444692040289E-2</v>
      </c>
      <c r="X5" s="10">
        <v>0.21581099500227169</v>
      </c>
      <c r="Y5" s="9"/>
    </row>
    <row r="6" spans="2:25" x14ac:dyDescent="0.25">
      <c r="N6" s="3">
        <v>13</v>
      </c>
      <c r="O6" s="4">
        <v>34027</v>
      </c>
      <c r="P6" s="4">
        <v>48</v>
      </c>
      <c r="Q6" s="11">
        <v>0.49</v>
      </c>
      <c r="R6" s="7">
        <v>0.51</v>
      </c>
      <c r="S6" s="3">
        <v>29437</v>
      </c>
      <c r="T6" s="4">
        <v>5099</v>
      </c>
      <c r="U6" s="13">
        <v>0.14985158844447058</v>
      </c>
      <c r="V6" s="9">
        <v>1448</v>
      </c>
      <c r="W6" s="14">
        <v>4.2554442060716492E-2</v>
      </c>
      <c r="X6" s="10">
        <v>0.28397725044126298</v>
      </c>
      <c r="Y6" s="9"/>
    </row>
    <row r="7" spans="2:25" x14ac:dyDescent="0.25">
      <c r="N7" s="3">
        <v>14</v>
      </c>
      <c r="O7" s="4">
        <v>36090</v>
      </c>
      <c r="P7" s="4">
        <v>51</v>
      </c>
      <c r="Q7" s="11">
        <v>0.45</v>
      </c>
      <c r="R7" s="7">
        <v>0.55000000000000004</v>
      </c>
      <c r="S7" s="3">
        <v>31474</v>
      </c>
      <c r="T7" s="4">
        <v>6052</v>
      </c>
      <c r="U7" s="13">
        <v>0.16769188140759214</v>
      </c>
      <c r="V7" s="9">
        <v>2246</v>
      </c>
      <c r="W7" s="14">
        <v>6.2233305624826825E-2</v>
      </c>
      <c r="X7" s="10">
        <v>0.37111698612029081</v>
      </c>
      <c r="Y7" s="9"/>
    </row>
    <row r="8" spans="2:25" x14ac:dyDescent="0.25">
      <c r="N8" s="3">
        <v>15</v>
      </c>
      <c r="O8" s="4">
        <v>27176</v>
      </c>
      <c r="P8" s="4">
        <v>52</v>
      </c>
      <c r="Q8" s="11">
        <v>0.44</v>
      </c>
      <c r="R8" s="7">
        <v>0.56000000000000005</v>
      </c>
      <c r="S8" s="3">
        <v>24024</v>
      </c>
      <c r="T8" s="4">
        <v>4702</v>
      </c>
      <c r="U8" s="13">
        <v>0.17302031204003532</v>
      </c>
      <c r="V8" s="9">
        <v>1862</v>
      </c>
      <c r="W8" s="14">
        <v>6.8516337945245809E-2</v>
      </c>
      <c r="X8" s="10">
        <v>0.39600170140365804</v>
      </c>
      <c r="Y8" s="9"/>
    </row>
    <row r="9" spans="2:25" x14ac:dyDescent="0.25">
      <c r="N9" s="3">
        <v>16</v>
      </c>
      <c r="O9" s="4">
        <v>17338</v>
      </c>
      <c r="P9" s="4">
        <v>51</v>
      </c>
      <c r="Q9" s="11">
        <v>0.45</v>
      </c>
      <c r="R9" s="7">
        <v>0.55000000000000004</v>
      </c>
      <c r="S9" s="3">
        <v>15465</v>
      </c>
      <c r="T9" s="4">
        <v>3347</v>
      </c>
      <c r="U9" s="13">
        <v>0.19304418041296573</v>
      </c>
      <c r="V9" s="9">
        <v>1207</v>
      </c>
      <c r="W9" s="14">
        <v>6.9615872649671243E-2</v>
      </c>
      <c r="X9" s="10">
        <v>0.36062145204660889</v>
      </c>
      <c r="Y9" s="9"/>
    </row>
    <row r="10" spans="2:25" x14ac:dyDescent="0.25">
      <c r="N10" s="3">
        <v>17</v>
      </c>
      <c r="O10" s="4">
        <v>12366</v>
      </c>
      <c r="P10" s="4">
        <v>50</v>
      </c>
      <c r="Q10" s="11">
        <v>0.45</v>
      </c>
      <c r="R10" s="7">
        <v>0.55000000000000004</v>
      </c>
      <c r="S10" s="3">
        <v>10913</v>
      </c>
      <c r="T10" s="4">
        <v>2214</v>
      </c>
      <c r="U10" s="13">
        <v>0.17903930131004367</v>
      </c>
      <c r="V10" s="9">
        <v>713</v>
      </c>
      <c r="W10" s="14">
        <v>5.7658094775998703E-2</v>
      </c>
      <c r="X10" s="10">
        <v>0.32204155374887083</v>
      </c>
      <c r="Y10" s="9"/>
    </row>
    <row r="11" spans="2:25" x14ac:dyDescent="0.25">
      <c r="N11" s="3">
        <v>18</v>
      </c>
      <c r="O11" s="4">
        <v>7442</v>
      </c>
      <c r="P11" s="4">
        <v>48</v>
      </c>
      <c r="Q11" s="11">
        <v>0.48</v>
      </c>
      <c r="R11" s="7">
        <v>0.52</v>
      </c>
      <c r="S11" s="3">
        <v>6580</v>
      </c>
      <c r="T11" s="4">
        <v>1350</v>
      </c>
      <c r="U11" s="13">
        <v>0.18140284869658693</v>
      </c>
      <c r="V11" s="9">
        <v>374</v>
      </c>
      <c r="W11" s="14">
        <v>5.0255307712980382E-2</v>
      </c>
      <c r="X11" s="10">
        <v>0.27703703703703703</v>
      </c>
      <c r="Y11" s="9"/>
    </row>
    <row r="12" spans="2:25" x14ac:dyDescent="0.25">
      <c r="N12" s="3">
        <v>19</v>
      </c>
      <c r="O12" s="4">
        <v>6222</v>
      </c>
      <c r="P12" s="4">
        <v>47</v>
      </c>
      <c r="Q12" s="11">
        <v>0.48</v>
      </c>
      <c r="R12" s="7">
        <v>0.52</v>
      </c>
      <c r="S12" s="3">
        <v>5589</v>
      </c>
      <c r="T12" s="4">
        <v>1063</v>
      </c>
      <c r="U12" s="13">
        <v>0.17084538733526197</v>
      </c>
      <c r="V12" s="9">
        <v>250</v>
      </c>
      <c r="W12" s="14">
        <v>4.0180006428801027E-2</v>
      </c>
      <c r="X12" s="10">
        <v>0.23518344308560676</v>
      </c>
      <c r="Y12" s="9"/>
    </row>
    <row r="13" spans="2:25" x14ac:dyDescent="0.25">
      <c r="N13" s="3">
        <v>20</v>
      </c>
      <c r="O13" s="4">
        <v>4722</v>
      </c>
      <c r="P13" s="4">
        <v>45</v>
      </c>
      <c r="Q13" s="11">
        <v>0.49</v>
      </c>
      <c r="R13" s="7">
        <v>0.51</v>
      </c>
      <c r="S13" s="3">
        <v>4192</v>
      </c>
      <c r="T13" s="4">
        <v>730</v>
      </c>
      <c r="U13" s="13">
        <v>0.15459551037695893</v>
      </c>
      <c r="V13" s="9">
        <v>156</v>
      </c>
      <c r="W13" s="14">
        <v>3.303684879288437E-2</v>
      </c>
      <c r="X13" s="10">
        <v>0.21369863013698631</v>
      </c>
      <c r="Y13" s="9"/>
    </row>
    <row r="14" spans="2:25" x14ac:dyDescent="0.25">
      <c r="N14" s="3">
        <v>21</v>
      </c>
      <c r="O14" s="4">
        <v>3612</v>
      </c>
      <c r="P14" s="4">
        <v>43</v>
      </c>
      <c r="Q14" s="11">
        <v>0.5</v>
      </c>
      <c r="R14" s="7">
        <v>0.5</v>
      </c>
      <c r="S14" s="3">
        <v>3098</v>
      </c>
      <c r="T14" s="4">
        <v>508</v>
      </c>
      <c r="U14" s="13">
        <v>0.1406423034330011</v>
      </c>
      <c r="V14" s="9">
        <v>107</v>
      </c>
      <c r="W14" s="14">
        <v>2.9623477297895901E-2</v>
      </c>
      <c r="X14" s="10">
        <v>0.21062992125984251</v>
      </c>
      <c r="Y14" s="9"/>
    </row>
    <row r="15" spans="2:25" x14ac:dyDescent="0.25">
      <c r="N15" s="3">
        <v>22</v>
      </c>
      <c r="O15" s="4">
        <v>3196</v>
      </c>
      <c r="P15" s="4">
        <v>42</v>
      </c>
      <c r="Q15" s="11">
        <v>0.51</v>
      </c>
      <c r="R15" s="7">
        <v>0.49</v>
      </c>
      <c r="S15" s="3">
        <v>2751</v>
      </c>
      <c r="T15" s="4">
        <v>413</v>
      </c>
      <c r="U15" s="13">
        <v>0.12922403003754693</v>
      </c>
      <c r="V15" s="9">
        <v>60</v>
      </c>
      <c r="W15" s="14">
        <v>1.8773466833541929E-2</v>
      </c>
      <c r="X15" s="10">
        <v>0.14527845036319612</v>
      </c>
      <c r="Y15" s="9"/>
    </row>
    <row r="16" spans="2:25" x14ac:dyDescent="0.25">
      <c r="N16" s="3">
        <v>23</v>
      </c>
      <c r="O16" s="4">
        <v>2350</v>
      </c>
      <c r="P16" s="4">
        <v>39</v>
      </c>
      <c r="Q16" s="11">
        <v>0.51</v>
      </c>
      <c r="R16" s="7">
        <v>0.49</v>
      </c>
      <c r="S16" s="3">
        <v>2068</v>
      </c>
      <c r="T16" s="4">
        <v>311</v>
      </c>
      <c r="U16" s="13">
        <v>0.13234042553191488</v>
      </c>
      <c r="V16" s="9">
        <v>43</v>
      </c>
      <c r="W16" s="14">
        <v>1.8297872340425531E-2</v>
      </c>
      <c r="X16" s="10">
        <v>0.13826366559485531</v>
      </c>
      <c r="Y16" s="9"/>
    </row>
    <row r="17" spans="14:25" x14ac:dyDescent="0.25">
      <c r="N17" s="3">
        <v>24</v>
      </c>
      <c r="O17" s="4">
        <v>2338</v>
      </c>
      <c r="P17" s="4">
        <v>37</v>
      </c>
      <c r="Q17" s="11">
        <v>0.54</v>
      </c>
      <c r="R17" s="7">
        <v>0.46</v>
      </c>
      <c r="S17" s="3">
        <v>2071</v>
      </c>
      <c r="T17" s="4">
        <v>282</v>
      </c>
      <c r="U17" s="13">
        <v>0.12061591103507271</v>
      </c>
      <c r="V17" s="9">
        <v>31</v>
      </c>
      <c r="W17" s="14">
        <v>1.3259195893926433E-2</v>
      </c>
      <c r="X17" s="10">
        <v>0.1099290780141844</v>
      </c>
      <c r="Y17" s="9"/>
    </row>
    <row r="18" spans="14:25" x14ac:dyDescent="0.25">
      <c r="N18" s="3">
        <v>25</v>
      </c>
      <c r="O18" s="4">
        <v>4086</v>
      </c>
      <c r="P18" s="4">
        <v>36</v>
      </c>
      <c r="Q18" s="11">
        <v>0.59</v>
      </c>
      <c r="R18" s="7">
        <v>0.41</v>
      </c>
      <c r="S18" s="3">
        <v>3728</v>
      </c>
      <c r="T18" s="4">
        <v>313</v>
      </c>
      <c r="U18" s="13">
        <v>7.6603034752814492E-2</v>
      </c>
      <c r="V18" s="9">
        <v>34</v>
      </c>
      <c r="W18" s="14">
        <v>8.321096426823299E-3</v>
      </c>
      <c r="X18" s="10">
        <v>0.10862619808306709</v>
      </c>
      <c r="Y18" s="9"/>
    </row>
    <row r="19" spans="14:25" x14ac:dyDescent="0.25">
      <c r="N19" s="3">
        <v>26</v>
      </c>
      <c r="O19" s="4">
        <v>3195</v>
      </c>
      <c r="P19" s="4">
        <v>37</v>
      </c>
      <c r="Q19" s="11">
        <v>0.55000000000000004</v>
      </c>
      <c r="R19" s="7">
        <v>0.45</v>
      </c>
      <c r="S19" s="3">
        <v>2831</v>
      </c>
      <c r="T19" s="4">
        <v>292</v>
      </c>
      <c r="U19" s="13">
        <v>9.1392801251956188E-2</v>
      </c>
      <c r="V19" s="9">
        <v>23</v>
      </c>
      <c r="W19" s="14">
        <v>7.1987480438184667E-3</v>
      </c>
      <c r="X19" s="10">
        <v>7.8767123287671229E-2</v>
      </c>
      <c r="Y19" s="9"/>
    </row>
    <row r="20" spans="14:25" x14ac:dyDescent="0.25">
      <c r="N20" s="3">
        <v>27</v>
      </c>
      <c r="O20" s="4">
        <v>2692</v>
      </c>
      <c r="P20" s="4">
        <v>36</v>
      </c>
      <c r="Q20" s="11">
        <v>0.52</v>
      </c>
      <c r="R20" s="7">
        <v>0.48</v>
      </c>
      <c r="S20" s="3">
        <v>2461</v>
      </c>
      <c r="T20" s="4">
        <v>257</v>
      </c>
      <c r="U20" s="13">
        <v>9.5468053491827631E-2</v>
      </c>
      <c r="V20" s="9">
        <v>25</v>
      </c>
      <c r="W20" s="14">
        <v>9.2867756315007429E-3</v>
      </c>
      <c r="X20" s="10">
        <v>9.727626459143969E-2</v>
      </c>
      <c r="Y20" s="9"/>
    </row>
    <row r="21" spans="14:25" x14ac:dyDescent="0.25">
      <c r="N21" s="3">
        <v>28</v>
      </c>
      <c r="O21" s="4">
        <v>2414</v>
      </c>
      <c r="P21" s="4">
        <v>36</v>
      </c>
      <c r="Q21" s="11">
        <v>0.56000000000000005</v>
      </c>
      <c r="R21" s="7">
        <v>0.44</v>
      </c>
      <c r="S21" s="3">
        <v>2182</v>
      </c>
      <c r="T21" s="4">
        <v>251</v>
      </c>
      <c r="U21" s="13">
        <v>0.10397680198840099</v>
      </c>
      <c r="V21" s="9">
        <v>22</v>
      </c>
      <c r="W21" s="14">
        <v>9.1135045567522777E-3</v>
      </c>
      <c r="X21" s="10">
        <v>8.7649402390438252E-2</v>
      </c>
      <c r="Y21" s="9"/>
    </row>
    <row r="22" spans="14:25" x14ac:dyDescent="0.25">
      <c r="N22" s="3">
        <v>29</v>
      </c>
      <c r="O22" s="4">
        <v>3012</v>
      </c>
      <c r="P22" s="4">
        <v>36</v>
      </c>
      <c r="Q22" s="11">
        <v>0.52</v>
      </c>
      <c r="R22" s="7">
        <v>0.48</v>
      </c>
      <c r="S22" s="3">
        <v>2600</v>
      </c>
      <c r="T22" s="4">
        <v>315</v>
      </c>
      <c r="U22" s="13">
        <v>0.10458167330677291</v>
      </c>
      <c r="V22" s="9">
        <v>30</v>
      </c>
      <c r="W22" s="14">
        <v>9.9601593625498006E-3</v>
      </c>
      <c r="X22" s="10">
        <v>9.5238095238095233E-2</v>
      </c>
      <c r="Y22" s="9"/>
    </row>
    <row r="23" spans="14:25" x14ac:dyDescent="0.25">
      <c r="N23" s="3">
        <v>30</v>
      </c>
      <c r="O23" s="4">
        <v>3925</v>
      </c>
      <c r="P23" s="4">
        <v>36</v>
      </c>
      <c r="Q23" s="11">
        <v>0.52</v>
      </c>
      <c r="R23" s="7">
        <v>0.48</v>
      </c>
      <c r="S23" s="3">
        <v>3362</v>
      </c>
      <c r="T23" s="4">
        <v>318</v>
      </c>
      <c r="U23" s="13">
        <v>8.101910828025477E-2</v>
      </c>
      <c r="V23" s="9">
        <v>31</v>
      </c>
      <c r="W23" s="14">
        <v>7.8980891719745219E-3</v>
      </c>
      <c r="X23" s="10">
        <v>9.7484276729559755E-2</v>
      </c>
      <c r="Y23" s="9"/>
    </row>
    <row r="24" spans="14:25" x14ac:dyDescent="0.25">
      <c r="N24" s="3">
        <v>31</v>
      </c>
      <c r="O24" s="4">
        <v>4812</v>
      </c>
      <c r="P24" s="4">
        <v>36</v>
      </c>
      <c r="Q24" s="11">
        <v>0.5</v>
      </c>
      <c r="R24" s="7">
        <v>0.5</v>
      </c>
      <c r="S24" s="3">
        <v>3990</v>
      </c>
      <c r="T24" s="4">
        <v>366</v>
      </c>
      <c r="U24" s="13">
        <v>7.6059850374064833E-2</v>
      </c>
      <c r="V24" s="9">
        <v>30</v>
      </c>
      <c r="W24" s="14">
        <v>6.2344139650872821E-3</v>
      </c>
      <c r="X24" s="10">
        <v>8.1967213114754092E-2</v>
      </c>
      <c r="Y24" s="9"/>
    </row>
    <row r="25" spans="14:25" x14ac:dyDescent="0.25">
      <c r="N25" s="3">
        <v>32</v>
      </c>
      <c r="O25" s="4">
        <v>6033</v>
      </c>
      <c r="P25" s="4">
        <v>34</v>
      </c>
      <c r="Q25" s="11">
        <v>0.54</v>
      </c>
      <c r="R25" s="7">
        <v>0.46</v>
      </c>
      <c r="S25" s="3">
        <v>5099</v>
      </c>
      <c r="T25" s="4">
        <v>376</v>
      </c>
      <c r="U25" s="13">
        <v>6.2323885297530253E-2</v>
      </c>
      <c r="V25" s="9">
        <v>23</v>
      </c>
      <c r="W25" s="14">
        <v>3.8123653240510523E-3</v>
      </c>
      <c r="X25" s="10">
        <v>6.1170212765957445E-2</v>
      </c>
      <c r="Y25" s="9"/>
    </row>
    <row r="26" spans="14:25" x14ac:dyDescent="0.25">
      <c r="N26" s="3">
        <v>33</v>
      </c>
      <c r="O26" s="4">
        <v>7914</v>
      </c>
      <c r="P26" s="4">
        <v>32</v>
      </c>
      <c r="Q26" s="11">
        <v>0.53</v>
      </c>
      <c r="R26" s="7">
        <v>0.47</v>
      </c>
      <c r="S26" s="3">
        <v>6717</v>
      </c>
      <c r="T26" s="4">
        <v>402</v>
      </c>
      <c r="U26" s="13">
        <v>5.0796057619408641E-2</v>
      </c>
      <c r="V26" s="9">
        <v>27</v>
      </c>
      <c r="W26" s="14">
        <v>3.4116755117513269E-3</v>
      </c>
      <c r="X26" s="10">
        <v>6.7164179104477612E-2</v>
      </c>
      <c r="Y26" s="9"/>
    </row>
    <row r="27" spans="14:25" x14ac:dyDescent="0.25">
      <c r="N27" s="3">
        <v>34</v>
      </c>
      <c r="O27" s="4">
        <v>9546</v>
      </c>
      <c r="P27" s="4">
        <v>32</v>
      </c>
      <c r="Q27" s="11">
        <v>0.55000000000000004</v>
      </c>
      <c r="R27" s="8">
        <v>0.45</v>
      </c>
      <c r="S27" s="3">
        <v>7966</v>
      </c>
      <c r="T27" s="4">
        <v>396</v>
      </c>
      <c r="U27" s="13">
        <v>4.1483343808925204E-2</v>
      </c>
      <c r="V27" s="9">
        <v>21</v>
      </c>
      <c r="W27" s="14">
        <v>2.1998742928975488E-3</v>
      </c>
      <c r="X27" s="10">
        <v>5.3030303030303032E-2</v>
      </c>
      <c r="Y27" s="9"/>
    </row>
    <row r="28" spans="14:25" x14ac:dyDescent="0.25">
      <c r="N28" s="3">
        <v>35</v>
      </c>
      <c r="O28" s="4">
        <v>8770</v>
      </c>
      <c r="P28" s="4">
        <v>32</v>
      </c>
      <c r="Q28" s="11">
        <v>0.53</v>
      </c>
      <c r="R28" s="8">
        <v>0.47</v>
      </c>
      <c r="S28" s="3">
        <v>7003</v>
      </c>
      <c r="T28" s="4">
        <v>328</v>
      </c>
      <c r="U28" s="13">
        <v>3.7400228050171035E-2</v>
      </c>
      <c r="V28" s="9">
        <v>9</v>
      </c>
      <c r="W28" s="14">
        <v>1.0262257696693272E-3</v>
      </c>
      <c r="X28" s="10">
        <v>2.7439024390243903E-2</v>
      </c>
      <c r="Y28" s="9" t="s">
        <v>11</v>
      </c>
    </row>
    <row r="29" spans="14:25" x14ac:dyDescent="0.25">
      <c r="N29" s="3">
        <v>36</v>
      </c>
      <c r="O29" s="4">
        <v>8556</v>
      </c>
      <c r="P29" s="4">
        <v>33</v>
      </c>
      <c r="Q29" s="11">
        <v>0.54</v>
      </c>
      <c r="R29" s="33">
        <v>0.46</v>
      </c>
      <c r="S29" s="3">
        <v>6621</v>
      </c>
      <c r="T29" s="4">
        <v>350</v>
      </c>
      <c r="U29" s="21">
        <v>4.0906965871902755E-2</v>
      </c>
      <c r="V29" s="9">
        <v>11</v>
      </c>
      <c r="W29" s="14">
        <v>1.2856474988312296E-3</v>
      </c>
      <c r="X29" s="10">
        <v>3.1428571428571431E-2</v>
      </c>
      <c r="Y29" s="34" t="s">
        <v>11</v>
      </c>
    </row>
    <row r="30" spans="14:25" x14ac:dyDescent="0.25">
      <c r="N30" s="3">
        <v>37</v>
      </c>
      <c r="O30" s="4">
        <v>9352</v>
      </c>
      <c r="P30" s="4">
        <v>35</v>
      </c>
      <c r="Q30" s="11">
        <v>0.52</v>
      </c>
      <c r="R30" s="33">
        <v>0.48</v>
      </c>
      <c r="S30" s="3">
        <v>6534</v>
      </c>
      <c r="T30" s="4">
        <v>312</v>
      </c>
      <c r="U30" s="21">
        <v>3.3361847733105215E-2</v>
      </c>
      <c r="V30" s="9">
        <v>7</v>
      </c>
      <c r="W30" s="14">
        <v>7.4850299401197609E-4</v>
      </c>
      <c r="X30" s="10">
        <v>2.2435897435897436E-2</v>
      </c>
      <c r="Y30" s="34" t="s">
        <v>11</v>
      </c>
    </row>
    <row r="35" spans="24:24" x14ac:dyDescent="0.25">
      <c r="X35" s="12"/>
    </row>
  </sheetData>
  <pageMargins left="0.7" right="0.7" top="0.78740157499999996" bottom="0.78740157499999996" header="0.3" footer="0.3"/>
  <pageSetup paperSize="9" scale="95" fitToWidth="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4673-A673-4AAF-AD0A-5017D7568A36}">
  <dimension ref="B1:Y35"/>
  <sheetViews>
    <sheetView showGridLines="0" topLeftCell="A2" zoomScale="115" zoomScaleNormal="115" workbookViewId="0">
      <selection activeCell="A27" sqref="A27"/>
    </sheetView>
  </sheetViews>
  <sheetFormatPr baseColWidth="10" defaultRowHeight="15" x14ac:dyDescent="0.25"/>
  <cols>
    <col min="12" max="12" width="5" customWidth="1"/>
    <col min="13" max="13" width="4" customWidth="1"/>
    <col min="14" max="14" width="9.85546875" customWidth="1"/>
    <col min="16" max="16" width="6.5703125" customWidth="1"/>
    <col min="17" max="17" width="9.28515625" customWidth="1"/>
    <col min="18" max="18" width="7.85546875" customWidth="1"/>
    <col min="19" max="19" width="13.28515625" customWidth="1"/>
    <col min="20" max="20" width="11.28515625" customWidth="1"/>
    <col min="21" max="21" width="12.85546875" customWidth="1"/>
    <col min="22" max="22" width="12" customWidth="1"/>
    <col min="23" max="23" width="12.42578125" customWidth="1"/>
    <col min="24" max="24" width="11.140625" customWidth="1"/>
    <col min="25" max="25" width="7.7109375" customWidth="1"/>
    <col min="26" max="26" width="11.140625" customWidth="1"/>
    <col min="27" max="27" width="9.42578125" customWidth="1"/>
  </cols>
  <sheetData>
    <row r="1" spans="2:25" x14ac:dyDescent="0.25">
      <c r="N1" s="6" t="s">
        <v>1</v>
      </c>
      <c r="O1" s="18">
        <v>44082</v>
      </c>
      <c r="P1" s="1"/>
      <c r="Q1" s="2"/>
      <c r="S1" s="6" t="s">
        <v>12</v>
      </c>
    </row>
    <row r="2" spans="2:25" ht="51" x14ac:dyDescent="0.25">
      <c r="B2" s="6" t="str">
        <f>N1</f>
        <v>Stand:</v>
      </c>
      <c r="C2" s="5">
        <f>O1</f>
        <v>44082</v>
      </c>
      <c r="N2" s="15" t="s">
        <v>0</v>
      </c>
      <c r="O2" s="16" t="s">
        <v>2</v>
      </c>
      <c r="P2" s="16" t="s">
        <v>9</v>
      </c>
      <c r="Q2" s="15" t="s">
        <v>3</v>
      </c>
      <c r="R2" s="17" t="s">
        <v>4</v>
      </c>
      <c r="S2" s="16" t="s">
        <v>5</v>
      </c>
      <c r="T2" s="16" t="s">
        <v>6</v>
      </c>
      <c r="U2" s="16" t="s">
        <v>8</v>
      </c>
      <c r="V2" s="16" t="s">
        <v>7</v>
      </c>
      <c r="W2" s="16" t="s">
        <v>14</v>
      </c>
      <c r="X2" s="16" t="s">
        <v>13</v>
      </c>
      <c r="Y2" s="16" t="s">
        <v>10</v>
      </c>
    </row>
    <row r="3" spans="2:25" x14ac:dyDescent="0.25">
      <c r="N3" s="3">
        <v>10</v>
      </c>
      <c r="O3" s="4">
        <v>892</v>
      </c>
      <c r="P3" s="4">
        <v>43</v>
      </c>
      <c r="Q3" s="11">
        <v>0.53</v>
      </c>
      <c r="R3" s="7">
        <v>0.47</v>
      </c>
      <c r="S3" s="3">
        <v>800</v>
      </c>
      <c r="T3" s="4">
        <v>162</v>
      </c>
      <c r="U3" s="13">
        <f>Tabelle1425[[#This Row],[Anzahl
hospitalisiert]]/Tabelle1425[[#This Row],[Fälle
ges.]]</f>
        <v>0.18161434977578475</v>
      </c>
      <c r="V3" s="9">
        <v>12</v>
      </c>
      <c r="W3" s="14">
        <f>Tabelle1425[[#This Row],[Anzahl
Verstorben]]/Tabelle1425[[#This Row],[Fälle
ges.]]</f>
        <v>1.3452914798206279E-2</v>
      </c>
      <c r="X3" s="10">
        <f>Tabelle1425[[#This Row],[Anzahl
Verstorben]]/Tabelle1425[[#This Row],[Anzahl
hospitalisiert]]</f>
        <v>7.407407407407407E-2</v>
      </c>
      <c r="Y3" s="9"/>
    </row>
    <row r="4" spans="2:25" x14ac:dyDescent="0.25">
      <c r="N4" s="3">
        <v>11</v>
      </c>
      <c r="O4" s="4">
        <v>6429</v>
      </c>
      <c r="P4" s="4">
        <v>45</v>
      </c>
      <c r="Q4" s="11">
        <v>0.56000000000000005</v>
      </c>
      <c r="R4" s="7">
        <v>0.44</v>
      </c>
      <c r="S4" s="3">
        <v>5613</v>
      </c>
      <c r="T4" s="4">
        <v>521</v>
      </c>
      <c r="U4" s="13">
        <f>Tabelle1425[[#This Row],[Anzahl
hospitalisiert]]/Tabelle1425[[#This Row],[Fälle
ges.]]</f>
        <v>8.1039041841655002E-2</v>
      </c>
      <c r="V4" s="9">
        <v>85</v>
      </c>
      <c r="W4" s="14">
        <f>Tabelle1425[[#This Row],[Anzahl
Verstorben]]/Tabelle1425[[#This Row],[Fälle
ges.]]</f>
        <v>1.3221340799502256E-2</v>
      </c>
      <c r="X4" s="10">
        <f>Tabelle1425[[#This Row],[Anzahl
Verstorben]]/Tabelle1425[[#This Row],[Anzahl
hospitalisiert]]</f>
        <v>0.16314779270633398</v>
      </c>
      <c r="Y4" s="9"/>
    </row>
    <row r="5" spans="2:25" x14ac:dyDescent="0.25">
      <c r="N5" s="3">
        <v>12</v>
      </c>
      <c r="O5" s="4">
        <v>22440</v>
      </c>
      <c r="P5" s="4">
        <v>46</v>
      </c>
      <c r="Q5" s="11">
        <v>0.55000000000000004</v>
      </c>
      <c r="R5" s="7">
        <v>0.45</v>
      </c>
      <c r="S5" s="3">
        <v>19334</v>
      </c>
      <c r="T5" s="4">
        <v>2196</v>
      </c>
      <c r="U5" s="13">
        <f>Tabelle1425[[#This Row],[Anzahl
hospitalisiert]]/Tabelle1425[[#This Row],[Fälle
ges.]]</f>
        <v>9.7860962566844914E-2</v>
      </c>
      <c r="V5" s="9">
        <v>474</v>
      </c>
      <c r="W5" s="14">
        <f>Tabelle1425[[#This Row],[Anzahl
Verstorben]]/Tabelle1425[[#This Row],[Fälle
ges.]]</f>
        <v>2.1122994652406416E-2</v>
      </c>
      <c r="X5" s="10">
        <f>Tabelle1425[[#This Row],[Anzahl
Verstorben]]/Tabelle1425[[#This Row],[Anzahl
hospitalisiert]]</f>
        <v>0.21584699453551912</v>
      </c>
      <c r="Y5" s="9"/>
    </row>
    <row r="6" spans="2:25" x14ac:dyDescent="0.25">
      <c r="N6" s="3">
        <v>13</v>
      </c>
      <c r="O6" s="4">
        <v>34029</v>
      </c>
      <c r="P6" s="4">
        <v>48</v>
      </c>
      <c r="Q6" s="11">
        <v>0.49</v>
      </c>
      <c r="R6" s="7">
        <v>0.5</v>
      </c>
      <c r="S6" s="3">
        <v>29423</v>
      </c>
      <c r="T6" s="4">
        <v>5074</v>
      </c>
      <c r="U6" s="13">
        <f>Tabelle1425[[#This Row],[Anzahl
hospitalisiert]]/Tabelle1425[[#This Row],[Fälle
ges.]]</f>
        <v>0.14910811366775398</v>
      </c>
      <c r="V6" s="9">
        <v>1448</v>
      </c>
      <c r="W6" s="14">
        <f>Tabelle1425[[#This Row],[Anzahl
Verstorben]]/Tabelle1425[[#This Row],[Fälle
ges.]]</f>
        <v>4.2551940991507241E-2</v>
      </c>
      <c r="X6" s="10">
        <f>Tabelle1425[[#This Row],[Anzahl
Verstorben]]/Tabelle1425[[#This Row],[Anzahl
hospitalisiert]]</f>
        <v>0.28537642885297598</v>
      </c>
      <c r="Y6" s="9"/>
    </row>
    <row r="7" spans="2:25" x14ac:dyDescent="0.25">
      <c r="N7" s="3">
        <v>14</v>
      </c>
      <c r="O7" s="4">
        <v>36103</v>
      </c>
      <c r="P7" s="4">
        <v>51</v>
      </c>
      <c r="Q7" s="11">
        <v>0.45</v>
      </c>
      <c r="R7" s="7">
        <v>0.55000000000000004</v>
      </c>
      <c r="S7" s="3">
        <v>31481</v>
      </c>
      <c r="T7" s="4">
        <v>6041</v>
      </c>
      <c r="U7" s="13">
        <f>Tabelle1425[[#This Row],[Anzahl
hospitalisiert]]/Tabelle1425[[#This Row],[Fälle
ges.]]</f>
        <v>0.16732681494612636</v>
      </c>
      <c r="V7" s="9">
        <v>2244</v>
      </c>
      <c r="W7" s="14">
        <f>Tabelle1425[[#This Row],[Anzahl
Verstorben]]/Tabelle1425[[#This Row],[Fälle
ges.]]</f>
        <v>6.2155499542974266E-2</v>
      </c>
      <c r="X7" s="10">
        <f>Tabelle1425[[#This Row],[Anzahl
Verstorben]]/Tabelle1425[[#This Row],[Anzahl
hospitalisiert]]</f>
        <v>0.37146167853004469</v>
      </c>
      <c r="Y7" s="9"/>
    </row>
    <row r="8" spans="2:25" x14ac:dyDescent="0.25">
      <c r="N8" s="3">
        <v>15</v>
      </c>
      <c r="O8" s="4">
        <v>27176</v>
      </c>
      <c r="P8" s="4">
        <v>52</v>
      </c>
      <c r="Q8" s="11">
        <v>0.43</v>
      </c>
      <c r="R8" s="7">
        <v>0.56000000000000005</v>
      </c>
      <c r="S8" s="3">
        <v>24023</v>
      </c>
      <c r="T8" s="4">
        <v>4684</v>
      </c>
      <c r="U8" s="13">
        <f>Tabelle1425[[#This Row],[Anzahl
hospitalisiert]]/Tabelle1425[[#This Row],[Fälle
ges.]]</f>
        <v>0.17235796290844863</v>
      </c>
      <c r="V8" s="9">
        <v>1861</v>
      </c>
      <c r="W8" s="14">
        <f>Tabelle1425[[#This Row],[Anzahl
Verstorben]]/Tabelle1425[[#This Row],[Fälle
ges.]]</f>
        <v>6.8479540771268763E-2</v>
      </c>
      <c r="X8" s="10">
        <f>Tabelle1425[[#This Row],[Anzahl
Verstorben]]/Tabelle1425[[#This Row],[Anzahl
hospitalisiert]]</f>
        <v>0.39730999146029033</v>
      </c>
      <c r="Y8" s="9"/>
    </row>
    <row r="9" spans="2:25" x14ac:dyDescent="0.25">
      <c r="N9" s="3">
        <v>16</v>
      </c>
      <c r="O9" s="4">
        <v>17338</v>
      </c>
      <c r="P9" s="4">
        <v>52</v>
      </c>
      <c r="Q9" s="11">
        <v>0.45</v>
      </c>
      <c r="R9" s="7">
        <v>0.55000000000000004</v>
      </c>
      <c r="S9" s="3">
        <v>15452</v>
      </c>
      <c r="T9" s="4">
        <v>3339</v>
      </c>
      <c r="U9" s="13">
        <f>Tabelle1425[[#This Row],[Anzahl
hospitalisiert]]/Tabelle1425[[#This Row],[Fälle
ges.]]</f>
        <v>0.19258276617833661</v>
      </c>
      <c r="V9" s="9">
        <v>1208</v>
      </c>
      <c r="W9" s="14">
        <f>Tabelle1425[[#This Row],[Anzahl
Verstorben]]/Tabelle1425[[#This Row],[Fälle
ges.]]</f>
        <v>6.9673549428999879E-2</v>
      </c>
      <c r="X9" s="10">
        <f>Tabelle1425[[#This Row],[Anzahl
Verstorben]]/Tabelle1425[[#This Row],[Anzahl
hospitalisiert]]</f>
        <v>0.36178496555855044</v>
      </c>
      <c r="Y9" s="9"/>
    </row>
    <row r="10" spans="2:25" x14ac:dyDescent="0.25">
      <c r="N10" s="3">
        <v>17</v>
      </c>
      <c r="O10" s="4">
        <v>12367</v>
      </c>
      <c r="P10" s="4">
        <v>51</v>
      </c>
      <c r="Q10" s="11">
        <v>0.45</v>
      </c>
      <c r="R10" s="7">
        <v>0.55000000000000004</v>
      </c>
      <c r="S10" s="3">
        <v>10905</v>
      </c>
      <c r="T10" s="4">
        <v>2210</v>
      </c>
      <c r="U10" s="13">
        <f>Tabelle1425[[#This Row],[Anzahl
hospitalisiert]]/Tabelle1425[[#This Row],[Fälle
ges.]]</f>
        <v>0.17870138271205627</v>
      </c>
      <c r="V10" s="9">
        <v>713</v>
      </c>
      <c r="W10" s="14">
        <f>Tabelle1425[[#This Row],[Anzahl
Verstorben]]/Tabelle1425[[#This Row],[Fälle
ges.]]</f>
        <v>5.7653432522034448E-2</v>
      </c>
      <c r="X10" s="10">
        <f>Tabelle1425[[#This Row],[Anzahl
Verstorben]]/Tabelle1425[[#This Row],[Anzahl
hospitalisiert]]</f>
        <v>0.32262443438914029</v>
      </c>
      <c r="Y10" s="9"/>
    </row>
    <row r="11" spans="2:25" x14ac:dyDescent="0.25">
      <c r="N11" s="3">
        <v>18</v>
      </c>
      <c r="O11" s="4">
        <v>7442</v>
      </c>
      <c r="P11" s="4">
        <v>49</v>
      </c>
      <c r="Q11" s="11">
        <v>0.48</v>
      </c>
      <c r="R11" s="7">
        <v>0.52</v>
      </c>
      <c r="S11" s="3">
        <v>6574</v>
      </c>
      <c r="T11" s="4">
        <v>1347</v>
      </c>
      <c r="U11" s="13">
        <f>Tabelle1425[[#This Row],[Anzahl
hospitalisiert]]/Tabelle1425[[#This Row],[Fälle
ges.]]</f>
        <v>0.18099973125503896</v>
      </c>
      <c r="V11" s="9">
        <v>374</v>
      </c>
      <c r="W11" s="14">
        <f>Tabelle1425[[#This Row],[Anzahl
Verstorben]]/Tabelle1425[[#This Row],[Fälle
ges.]]</f>
        <v>5.0255307712980382E-2</v>
      </c>
      <c r="X11" s="10">
        <f>Tabelle1425[[#This Row],[Anzahl
Verstorben]]/Tabelle1425[[#This Row],[Anzahl
hospitalisiert]]</f>
        <v>0.27765404602821087</v>
      </c>
      <c r="Y11" s="9"/>
    </row>
    <row r="12" spans="2:25" x14ac:dyDescent="0.25">
      <c r="N12" s="3">
        <v>19</v>
      </c>
      <c r="O12" s="4">
        <v>6223</v>
      </c>
      <c r="P12" s="4">
        <v>47</v>
      </c>
      <c r="Q12" s="11">
        <v>0.48</v>
      </c>
      <c r="R12" s="7">
        <v>0.52</v>
      </c>
      <c r="S12" s="3">
        <v>5587</v>
      </c>
      <c r="T12" s="4">
        <v>1059</v>
      </c>
      <c r="U12" s="13">
        <f>Tabelle1425[[#This Row],[Anzahl
hospitalisiert]]/Tabelle1425[[#This Row],[Fälle
ges.]]</f>
        <v>0.17017515667684396</v>
      </c>
      <c r="V12" s="9">
        <v>249</v>
      </c>
      <c r="W12" s="14">
        <f>Tabelle1425[[#This Row],[Anzahl
Verstorben]]/Tabelle1425[[#This Row],[Fälle
ges.]]</f>
        <v>4.0012855535915152E-2</v>
      </c>
      <c r="X12" s="10">
        <f>Tabelle1425[[#This Row],[Anzahl
Verstorben]]/Tabelle1425[[#This Row],[Anzahl
hospitalisiert]]</f>
        <v>0.23512747875354106</v>
      </c>
      <c r="Y12" s="9"/>
    </row>
    <row r="13" spans="2:25" x14ac:dyDescent="0.25">
      <c r="N13" s="3">
        <v>20</v>
      </c>
      <c r="O13" s="4">
        <v>4721</v>
      </c>
      <c r="P13" s="4">
        <v>46</v>
      </c>
      <c r="Q13" s="11">
        <v>0.49</v>
      </c>
      <c r="R13" s="7">
        <v>0.51</v>
      </c>
      <c r="S13" s="3">
        <v>4186</v>
      </c>
      <c r="T13" s="4">
        <v>726</v>
      </c>
      <c r="U13" s="13">
        <f>Tabelle1425[[#This Row],[Anzahl
hospitalisiert]]/Tabelle1425[[#This Row],[Fälle
ges.]]</f>
        <v>0.1537809786062275</v>
      </c>
      <c r="V13" s="9">
        <v>154</v>
      </c>
      <c r="W13" s="14">
        <f>Tabelle1425[[#This Row],[Anzahl
Verstorben]]/Tabelle1425[[#This Row],[Fälle
ges.]]</f>
        <v>3.2620207583139167E-2</v>
      </c>
      <c r="X13" s="10">
        <f>Tabelle1425[[#This Row],[Anzahl
Verstorben]]/Tabelle1425[[#This Row],[Anzahl
hospitalisiert]]</f>
        <v>0.21212121212121213</v>
      </c>
      <c r="Y13" s="9"/>
    </row>
    <row r="14" spans="2:25" x14ac:dyDescent="0.25">
      <c r="N14" s="3">
        <v>21</v>
      </c>
      <c r="O14" s="4">
        <v>3611</v>
      </c>
      <c r="P14" s="4">
        <v>44</v>
      </c>
      <c r="Q14" s="11">
        <v>0.5</v>
      </c>
      <c r="R14" s="7">
        <v>0.5</v>
      </c>
      <c r="S14" s="3">
        <v>3083</v>
      </c>
      <c r="T14" s="4">
        <v>505</v>
      </c>
      <c r="U14" s="13">
        <f>Tabelle1425[[#This Row],[Anzahl
hospitalisiert]]/Tabelle1425[[#This Row],[Fälle
ges.]]</f>
        <v>0.13985045693713652</v>
      </c>
      <c r="V14" s="9">
        <v>106</v>
      </c>
      <c r="W14" s="14">
        <f>Tabelle1425[[#This Row],[Anzahl
Verstorben]]/Tabelle1425[[#This Row],[Fälle
ges.]]</f>
        <v>2.9354749376903903E-2</v>
      </c>
      <c r="X14" s="10">
        <f>Tabelle1425[[#This Row],[Anzahl
Verstorben]]/Tabelle1425[[#This Row],[Anzahl
hospitalisiert]]</f>
        <v>0.20990099009900989</v>
      </c>
      <c r="Y14" s="9"/>
    </row>
    <row r="15" spans="2:25" x14ac:dyDescent="0.25">
      <c r="N15" s="3">
        <v>22</v>
      </c>
      <c r="O15" s="4">
        <v>3196</v>
      </c>
      <c r="P15" s="4">
        <v>42</v>
      </c>
      <c r="Q15" s="11">
        <v>0.51</v>
      </c>
      <c r="R15" s="7">
        <v>0.48</v>
      </c>
      <c r="S15" s="3">
        <v>2734</v>
      </c>
      <c r="T15" s="4">
        <v>410</v>
      </c>
      <c r="U15" s="13">
        <f>Tabelle1425[[#This Row],[Anzahl
hospitalisiert]]/Tabelle1425[[#This Row],[Fälle
ges.]]</f>
        <v>0.12828535669586985</v>
      </c>
      <c r="V15" s="9">
        <v>60</v>
      </c>
      <c r="W15" s="14">
        <f>Tabelle1425[[#This Row],[Anzahl
Verstorben]]/Tabelle1425[[#This Row],[Fälle
ges.]]</f>
        <v>1.8773466833541929E-2</v>
      </c>
      <c r="X15" s="10">
        <f>Tabelle1425[[#This Row],[Anzahl
Verstorben]]/Tabelle1425[[#This Row],[Anzahl
hospitalisiert]]</f>
        <v>0.14634146341463414</v>
      </c>
      <c r="Y15" s="9"/>
    </row>
    <row r="16" spans="2:25" x14ac:dyDescent="0.25">
      <c r="N16" s="3">
        <v>23</v>
      </c>
      <c r="O16" s="4">
        <v>2348</v>
      </c>
      <c r="P16" s="4">
        <v>39</v>
      </c>
      <c r="Q16" s="11">
        <v>0.51</v>
      </c>
      <c r="R16" s="7">
        <v>0.49</v>
      </c>
      <c r="S16" s="3">
        <v>2047</v>
      </c>
      <c r="T16" s="4">
        <v>305</v>
      </c>
      <c r="U16" s="13">
        <f>Tabelle1425[[#This Row],[Anzahl
hospitalisiert]]/Tabelle1425[[#This Row],[Fälle
ges.]]</f>
        <v>0.12989778534923338</v>
      </c>
      <c r="V16" s="9">
        <v>43</v>
      </c>
      <c r="W16" s="14">
        <f>Tabelle1425[[#This Row],[Anzahl
Verstorben]]/Tabelle1425[[#This Row],[Fälle
ges.]]</f>
        <v>1.8313458262350937E-2</v>
      </c>
      <c r="X16" s="10">
        <f>Tabelle1425[[#This Row],[Anzahl
Verstorben]]/Tabelle1425[[#This Row],[Anzahl
hospitalisiert]]</f>
        <v>0.14098360655737704</v>
      </c>
      <c r="Y16" s="9"/>
    </row>
    <row r="17" spans="14:25" x14ac:dyDescent="0.25">
      <c r="N17" s="3">
        <v>24</v>
      </c>
      <c r="O17" s="4">
        <v>2338</v>
      </c>
      <c r="P17" s="4">
        <v>38</v>
      </c>
      <c r="Q17" s="11">
        <v>0.53</v>
      </c>
      <c r="R17" s="7">
        <v>0.46</v>
      </c>
      <c r="S17" s="3">
        <v>2055</v>
      </c>
      <c r="T17" s="4">
        <v>278</v>
      </c>
      <c r="U17" s="13">
        <f>Tabelle1425[[#This Row],[Anzahl
hospitalisiert]]/Tabelle1425[[#This Row],[Fälle
ges.]]</f>
        <v>0.11890504704875962</v>
      </c>
      <c r="V17" s="9">
        <v>31</v>
      </c>
      <c r="W17" s="14">
        <f>Tabelle1425[[#This Row],[Anzahl
Verstorben]]/Tabelle1425[[#This Row],[Fälle
ges.]]</f>
        <v>1.3259195893926433E-2</v>
      </c>
      <c r="X17" s="10">
        <f>Tabelle1425[[#This Row],[Anzahl
Verstorben]]/Tabelle1425[[#This Row],[Anzahl
hospitalisiert]]</f>
        <v>0.11151079136690648</v>
      </c>
      <c r="Y17" s="9"/>
    </row>
    <row r="18" spans="14:25" x14ac:dyDescent="0.25">
      <c r="N18" s="3">
        <v>25</v>
      </c>
      <c r="O18" s="4">
        <v>4085</v>
      </c>
      <c r="P18" s="4">
        <v>37</v>
      </c>
      <c r="Q18" s="11">
        <v>0.57999999999999996</v>
      </c>
      <c r="R18" s="7">
        <v>0.41</v>
      </c>
      <c r="S18" s="3">
        <v>3695</v>
      </c>
      <c r="T18" s="4">
        <v>306</v>
      </c>
      <c r="U18" s="13">
        <f>Tabelle1425[[#This Row],[Anzahl
hospitalisiert]]/Tabelle1425[[#This Row],[Fälle
ges.]]</f>
        <v>7.4908200734394123E-2</v>
      </c>
      <c r="V18" s="9">
        <v>33</v>
      </c>
      <c r="W18" s="14">
        <f>Tabelle1425[[#This Row],[Anzahl
Verstorben]]/Tabelle1425[[#This Row],[Fälle
ges.]]</f>
        <v>8.0783353733170134E-3</v>
      </c>
      <c r="X18" s="10">
        <f>Tabelle1425[[#This Row],[Anzahl
Verstorben]]/Tabelle1425[[#This Row],[Anzahl
hospitalisiert]]</f>
        <v>0.10784313725490197</v>
      </c>
      <c r="Y18" s="9"/>
    </row>
    <row r="19" spans="14:25" x14ac:dyDescent="0.25">
      <c r="N19" s="3">
        <v>26</v>
      </c>
      <c r="O19" s="4">
        <v>3194</v>
      </c>
      <c r="P19" s="4">
        <v>37</v>
      </c>
      <c r="Q19" s="11">
        <v>0.55000000000000004</v>
      </c>
      <c r="R19" s="7">
        <v>0.44</v>
      </c>
      <c r="S19" s="3">
        <v>2815</v>
      </c>
      <c r="T19" s="4">
        <v>291</v>
      </c>
      <c r="U19" s="13">
        <f>Tabelle1425[[#This Row],[Anzahl
hospitalisiert]]/Tabelle1425[[#This Row],[Fälle
ges.]]</f>
        <v>9.1108328115216033E-2</v>
      </c>
      <c r="V19" s="9">
        <v>23</v>
      </c>
      <c r="W19" s="14">
        <f>Tabelle1425[[#This Row],[Anzahl
Verstorben]]/Tabelle1425[[#This Row],[Fälle
ges.]]</f>
        <v>7.2010018785222292E-3</v>
      </c>
      <c r="X19" s="10">
        <f>Tabelle1425[[#This Row],[Anzahl
Verstorben]]/Tabelle1425[[#This Row],[Anzahl
hospitalisiert]]</f>
        <v>7.903780068728522E-2</v>
      </c>
      <c r="Y19" s="9"/>
    </row>
    <row r="20" spans="14:25" x14ac:dyDescent="0.25">
      <c r="N20" s="3">
        <v>27</v>
      </c>
      <c r="O20" s="4">
        <v>2691</v>
      </c>
      <c r="P20" s="4">
        <v>37</v>
      </c>
      <c r="Q20" s="11">
        <v>0.52</v>
      </c>
      <c r="R20" s="7">
        <v>0.48</v>
      </c>
      <c r="S20" s="3">
        <v>2446</v>
      </c>
      <c r="T20" s="4">
        <v>255</v>
      </c>
      <c r="U20" s="13">
        <f>Tabelle1425[[#This Row],[Anzahl
hospitalisiert]]/Tabelle1425[[#This Row],[Fälle
ges.]]</f>
        <v>9.4760312151616496E-2</v>
      </c>
      <c r="V20" s="9">
        <v>23</v>
      </c>
      <c r="W20" s="14">
        <f>Tabelle1425[[#This Row],[Anzahl
Verstorben]]/Tabelle1425[[#This Row],[Fälle
ges.]]</f>
        <v>8.5470085470085479E-3</v>
      </c>
      <c r="X20" s="10">
        <f>Tabelle1425[[#This Row],[Anzahl
Verstorben]]/Tabelle1425[[#This Row],[Anzahl
hospitalisiert]]</f>
        <v>9.0196078431372548E-2</v>
      </c>
      <c r="Y20" s="9"/>
    </row>
    <row r="21" spans="14:25" x14ac:dyDescent="0.25">
      <c r="N21" s="3">
        <v>28</v>
      </c>
      <c r="O21" s="4">
        <v>2413</v>
      </c>
      <c r="P21" s="4">
        <v>36</v>
      </c>
      <c r="Q21" s="11">
        <v>0.56000000000000005</v>
      </c>
      <c r="R21" s="7">
        <v>0.44</v>
      </c>
      <c r="S21" s="3">
        <v>2144</v>
      </c>
      <c r="T21" s="4">
        <v>244</v>
      </c>
      <c r="U21" s="13">
        <f>Tabelle1425[[#This Row],[Anzahl
hospitalisiert]]/Tabelle1425[[#This Row],[Fälle
ges.]]</f>
        <v>0.10111893907998343</v>
      </c>
      <c r="V21" s="9">
        <v>22</v>
      </c>
      <c r="W21" s="14">
        <f>Tabelle1425[[#This Row],[Anzahl
Verstorben]]/Tabelle1425[[#This Row],[Fälle
ges.]]</f>
        <v>9.117281392457521E-3</v>
      </c>
      <c r="X21" s="10">
        <f>Tabelle1425[[#This Row],[Anzahl
Verstorben]]/Tabelle1425[[#This Row],[Anzahl
hospitalisiert]]</f>
        <v>9.0163934426229511E-2</v>
      </c>
      <c r="Y21" s="9"/>
    </row>
    <row r="22" spans="14:25" x14ac:dyDescent="0.25">
      <c r="N22" s="3">
        <v>29</v>
      </c>
      <c r="O22" s="4">
        <v>3013</v>
      </c>
      <c r="P22" s="4">
        <v>36</v>
      </c>
      <c r="Q22" s="11">
        <v>0.52</v>
      </c>
      <c r="R22" s="7">
        <v>0.47</v>
      </c>
      <c r="S22" s="3">
        <v>2587</v>
      </c>
      <c r="T22" s="4">
        <v>314</v>
      </c>
      <c r="U22" s="13">
        <f>Tabelle1425[[#This Row],[Anzahl
hospitalisiert]]/Tabelle1425[[#This Row],[Fälle
ges.]]</f>
        <v>0.10421506803849984</v>
      </c>
      <c r="V22" s="9">
        <v>28</v>
      </c>
      <c r="W22" s="14">
        <f>Tabelle1425[[#This Row],[Anzahl
Verstorben]]/Tabelle1425[[#This Row],[Fälle
ges.]]</f>
        <v>9.2930633919681375E-3</v>
      </c>
      <c r="X22" s="10">
        <f>Tabelle1425[[#This Row],[Anzahl
Verstorben]]/Tabelle1425[[#This Row],[Anzahl
hospitalisiert]]</f>
        <v>8.9171974522292988E-2</v>
      </c>
      <c r="Y22" s="9"/>
    </row>
    <row r="23" spans="14:25" x14ac:dyDescent="0.25">
      <c r="N23" s="3">
        <v>30</v>
      </c>
      <c r="O23" s="4">
        <v>3923</v>
      </c>
      <c r="P23" s="4">
        <v>36</v>
      </c>
      <c r="Q23" s="11">
        <v>0.52</v>
      </c>
      <c r="R23" s="7">
        <v>0.47</v>
      </c>
      <c r="S23" s="3">
        <v>3336</v>
      </c>
      <c r="T23" s="4">
        <v>316</v>
      </c>
      <c r="U23" s="13">
        <f>Tabelle1425[[#This Row],[Anzahl
hospitalisiert]]/Tabelle1425[[#This Row],[Fälle
ges.]]</f>
        <v>8.0550599031353559E-2</v>
      </c>
      <c r="V23" s="9">
        <v>30</v>
      </c>
      <c r="W23" s="14">
        <f>Tabelle1425[[#This Row],[Anzahl
Verstorben]]/Tabelle1425[[#This Row],[Fälle
ges.]]</f>
        <v>7.6472087687993878E-3</v>
      </c>
      <c r="X23" s="10">
        <f>Tabelle1425[[#This Row],[Anzahl
Verstorben]]/Tabelle1425[[#This Row],[Anzahl
hospitalisiert]]</f>
        <v>9.49367088607595E-2</v>
      </c>
      <c r="Y23" s="9"/>
    </row>
    <row r="24" spans="14:25" x14ac:dyDescent="0.25">
      <c r="N24" s="3">
        <v>31</v>
      </c>
      <c r="O24" s="4">
        <v>4810</v>
      </c>
      <c r="P24" s="4">
        <v>36</v>
      </c>
      <c r="Q24" s="11">
        <v>0.5</v>
      </c>
      <c r="R24" s="7">
        <v>0.49</v>
      </c>
      <c r="S24" s="3">
        <v>3960</v>
      </c>
      <c r="T24" s="4">
        <v>362</v>
      </c>
      <c r="U24" s="13">
        <f>Tabelle1425[[#This Row],[Anzahl
hospitalisiert]]/Tabelle1425[[#This Row],[Fälle
ges.]]</f>
        <v>7.5259875259875264E-2</v>
      </c>
      <c r="V24" s="9">
        <v>27</v>
      </c>
      <c r="W24" s="14">
        <f>Tabelle1425[[#This Row],[Anzahl
Verstorben]]/Tabelle1425[[#This Row],[Fälle
ges.]]</f>
        <v>5.6133056133056136E-3</v>
      </c>
      <c r="X24" s="10">
        <f>Tabelle1425[[#This Row],[Anzahl
Verstorben]]/Tabelle1425[[#This Row],[Anzahl
hospitalisiert]]</f>
        <v>7.4585635359116026E-2</v>
      </c>
      <c r="Y24" s="9"/>
    </row>
    <row r="25" spans="14:25" x14ac:dyDescent="0.25">
      <c r="N25" s="3">
        <v>32</v>
      </c>
      <c r="O25" s="4">
        <v>6033</v>
      </c>
      <c r="P25" s="4">
        <v>34</v>
      </c>
      <c r="Q25" s="11">
        <v>0.54</v>
      </c>
      <c r="R25" s="7">
        <v>0.46</v>
      </c>
      <c r="S25" s="3">
        <v>5015</v>
      </c>
      <c r="T25" s="4">
        <v>374</v>
      </c>
      <c r="U25" s="13">
        <f>Tabelle1425[[#This Row],[Anzahl
hospitalisiert]]/Tabelle1425[[#This Row],[Fälle
ges.]]</f>
        <v>6.1992375269351897E-2</v>
      </c>
      <c r="V25" s="9">
        <v>20</v>
      </c>
      <c r="W25" s="14">
        <f>Tabelle1425[[#This Row],[Anzahl
Verstorben]]/Tabelle1425[[#This Row],[Fälle
ges.]]</f>
        <v>3.3151002817835241E-3</v>
      </c>
      <c r="X25" s="10">
        <f>Tabelle1425[[#This Row],[Anzahl
Verstorben]]/Tabelle1425[[#This Row],[Anzahl
hospitalisiert]]</f>
        <v>5.3475935828877004E-2</v>
      </c>
      <c r="Y25" s="9"/>
    </row>
    <row r="26" spans="14:25" x14ac:dyDescent="0.25">
      <c r="N26" s="3">
        <v>33</v>
      </c>
      <c r="O26" s="4">
        <v>7910</v>
      </c>
      <c r="P26" s="4">
        <v>32</v>
      </c>
      <c r="Q26" s="11">
        <v>0.53</v>
      </c>
      <c r="R26" s="7">
        <v>0.46</v>
      </c>
      <c r="S26" s="3">
        <v>6561</v>
      </c>
      <c r="T26" s="4">
        <v>389</v>
      </c>
      <c r="U26" s="13">
        <f>Tabelle1425[[#This Row],[Anzahl
hospitalisiert]]/Tabelle1425[[#This Row],[Fälle
ges.]]</f>
        <v>4.9178255372945637E-2</v>
      </c>
      <c r="V26" s="9">
        <v>18</v>
      </c>
      <c r="W26" s="14">
        <f>Tabelle1425[[#This Row],[Anzahl
Verstorben]]/Tabelle1425[[#This Row],[Fälle
ges.]]</f>
        <v>2.2756005056890011E-3</v>
      </c>
      <c r="X26" s="10">
        <f>Tabelle1425[[#This Row],[Anzahl
Verstorben]]/Tabelle1425[[#This Row],[Anzahl
hospitalisiert]]</f>
        <v>4.6272493573264781E-2</v>
      </c>
      <c r="Y26" s="9" t="s">
        <v>11</v>
      </c>
    </row>
    <row r="27" spans="14:25" x14ac:dyDescent="0.25">
      <c r="N27" s="3">
        <v>34</v>
      </c>
      <c r="O27" s="4">
        <v>9545</v>
      </c>
      <c r="P27" s="4">
        <v>32</v>
      </c>
      <c r="Q27" s="11">
        <v>0.54</v>
      </c>
      <c r="R27" s="8">
        <v>0.45</v>
      </c>
      <c r="S27" s="3">
        <v>7726</v>
      </c>
      <c r="T27" s="4">
        <v>381</v>
      </c>
      <c r="U27" s="13">
        <f>Tabelle1425[[#This Row],[Anzahl
hospitalisiert]]/Tabelle1425[[#This Row],[Fälle
ges.]]</f>
        <v>3.9916186485070719E-2</v>
      </c>
      <c r="V27" s="9">
        <v>10</v>
      </c>
      <c r="W27" s="14">
        <f>Tabelle1425[[#This Row],[Anzahl
Verstorben]]/Tabelle1425[[#This Row],[Fälle
ges.]]</f>
        <v>1.0476689366160294E-3</v>
      </c>
      <c r="X27" s="10">
        <f>Tabelle1425[[#This Row],[Anzahl
Verstorben]]/Tabelle1425[[#This Row],[Anzahl
hospitalisiert]]</f>
        <v>2.6246719160104987E-2</v>
      </c>
      <c r="Y27" s="9" t="s">
        <v>11</v>
      </c>
    </row>
    <row r="28" spans="14:25" x14ac:dyDescent="0.25">
      <c r="N28" s="3">
        <v>35</v>
      </c>
      <c r="O28" s="4">
        <v>8543</v>
      </c>
      <c r="P28" s="4">
        <v>33</v>
      </c>
      <c r="Q28" s="11">
        <v>0.53</v>
      </c>
      <c r="R28" s="8">
        <v>0.46</v>
      </c>
      <c r="S28" s="3">
        <v>6215</v>
      </c>
      <c r="T28" s="4">
        <v>275</v>
      </c>
      <c r="U28" s="13">
        <f>Tabelle1425[[#This Row],[Anzahl
hospitalisiert]]/Tabelle1425[[#This Row],[Fälle
ges.]]</f>
        <v>3.2190097155565964E-2</v>
      </c>
      <c r="V28" s="9">
        <v>6</v>
      </c>
      <c r="W28" s="14">
        <f>Tabelle1425[[#This Row],[Anzahl
Verstorben]]/Tabelle1425[[#This Row],[Fälle
ges.]]</f>
        <v>7.0232939248507549E-4</v>
      </c>
      <c r="X28" s="10">
        <f>Tabelle1425[[#This Row],[Anzahl
Verstorben]]/Tabelle1425[[#This Row],[Anzahl
hospitalisiert]]</f>
        <v>2.181818181818182E-2</v>
      </c>
      <c r="Y28" s="9" t="s">
        <v>11</v>
      </c>
    </row>
    <row r="35" spans="24:24" x14ac:dyDescent="0.25">
      <c r="X35" s="12"/>
    </row>
  </sheetData>
  <pageMargins left="0.7" right="0.7" top="0.78740157499999996" bottom="0.78740157499999996" header="0.3" footer="0.3"/>
  <pageSetup paperSize="9" fitToWidth="0" orientation="landscape" horizontalDpi="4294967293" verticalDpi="4294967293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DE1A-A5F5-48BB-8668-60D5F1A16BAA}">
  <dimension ref="A1:N33"/>
  <sheetViews>
    <sheetView workbookViewId="0">
      <selection activeCell="A2" sqref="A2:N33"/>
    </sheetView>
  </sheetViews>
  <sheetFormatPr baseColWidth="10" defaultRowHeight="15" x14ac:dyDescent="0.25"/>
  <sheetData>
    <row r="1" spans="1:14" ht="63.75" x14ac:dyDescent="0.25">
      <c r="A1" s="31" t="s">
        <v>0</v>
      </c>
      <c r="B1" s="30" t="s">
        <v>2</v>
      </c>
      <c r="C1" s="30" t="s">
        <v>9</v>
      </c>
      <c r="D1" s="31" t="s">
        <v>3</v>
      </c>
      <c r="E1" s="30" t="s">
        <v>4</v>
      </c>
      <c r="F1" s="30" t="s">
        <v>15</v>
      </c>
      <c r="G1" s="30" t="s">
        <v>16</v>
      </c>
      <c r="H1" s="30" t="s">
        <v>5</v>
      </c>
      <c r="I1" s="30" t="s">
        <v>6</v>
      </c>
      <c r="J1" s="30" t="s">
        <v>8</v>
      </c>
      <c r="K1" s="30" t="s">
        <v>7</v>
      </c>
      <c r="L1" s="30" t="s">
        <v>14</v>
      </c>
      <c r="M1" s="30" t="s">
        <v>13</v>
      </c>
      <c r="N1" s="30" t="s">
        <v>10</v>
      </c>
    </row>
    <row r="2" spans="1:14" x14ac:dyDescent="0.25">
      <c r="A2" s="24">
        <f>Tabelle2[[#This Row],[KW]]</f>
        <v>10</v>
      </c>
      <c r="B2" s="22">
        <f>Tabelle2[[#This Row],[Fälle
ges.]]</f>
        <v>892</v>
      </c>
      <c r="C2" s="22">
        <f>Tabelle2[[#This Row],[mittl-
Alter]]</f>
        <v>42</v>
      </c>
      <c r="D2" s="23">
        <f>Tabelle2[[#This Row],[Männer]]</f>
        <v>0.53</v>
      </c>
      <c r="E2" s="23">
        <f>Tabelle2[[#This Row],[Frauen]]</f>
        <v>0.47</v>
      </c>
      <c r="F2" s="26">
        <f>Tabelle2[[#This Row],[Anzahl mit klinischen Informationen]]</f>
        <v>831</v>
      </c>
      <c r="G2" s="40">
        <f>Tabelle2[[#This Row],[Anteil keine, bzw. keine für COVID-19 bedeutsamen Symptome]]</f>
        <v>7.5999999999999998E-2</v>
      </c>
      <c r="H2" s="24">
        <f>Tabelle2[[#This Row],[Anz. mit
Angab. zur
Hospitalisierung]]</f>
        <v>800</v>
      </c>
      <c r="I2" s="22">
        <f>Tabelle2[[#This Row],[Anzahl
hospitalisiert]]</f>
        <v>162</v>
      </c>
      <c r="J2" s="25">
        <f>Tabelle3[[#This Row],[Anzahl
hospitalisiert]]/Tabelle3[[#This Row],[Fälle
ges.]]</f>
        <v>0.18161434977578475</v>
      </c>
      <c r="K2" s="26">
        <f>Tabelle2[[#This Row],[Anzahl
Verstorben]]</f>
        <v>12</v>
      </c>
      <c r="L2" s="27">
        <f>Tabelle3[[#This Row],[Anzahl
Verstorben]]/Tabelle3[[#This Row],[Fälle
ges.]]</f>
        <v>1.3452914798206279E-2</v>
      </c>
      <c r="M2" s="28">
        <f>Tabelle3[[#This Row],[Anzahl
Verstorben]]/Tabelle3[[#This Row],[Anzahl
hospitalisiert]]</f>
        <v>7.407407407407407E-2</v>
      </c>
      <c r="N2" s="26" t="str">
        <f>IF(Tabelle2[[#This Row],[Zahlen
unvoll-
ständig]]="","",Tabelle2[[#This Row],[Zahlen
unvoll-
ständig]])</f>
        <v/>
      </c>
    </row>
    <row r="3" spans="1:14" x14ac:dyDescent="0.25">
      <c r="A3" s="24">
        <f>Tabelle2[[#This Row],[KW]]</f>
        <v>11</v>
      </c>
      <c r="B3" s="22">
        <f>Tabelle2[[#This Row],[Fälle
ges.]]</f>
        <v>6430</v>
      </c>
      <c r="C3" s="22">
        <f>Tabelle2[[#This Row],[mittl-
Alter]]</f>
        <v>44</v>
      </c>
      <c r="D3" s="23">
        <f>Tabelle2[[#This Row],[Männer]]</f>
        <v>0.56000000000000005</v>
      </c>
      <c r="E3" s="23">
        <f>Tabelle2[[#This Row],[Frauen]]</f>
        <v>0.44</v>
      </c>
      <c r="F3" s="26">
        <f>Tabelle2[[#This Row],[Anzahl mit klinischen Informationen]]</f>
        <v>5772</v>
      </c>
      <c r="G3" s="40">
        <f>Tabelle2[[#This Row],[Anteil keine, bzw. keine für COVID-19 bedeutsamen Symptome]]</f>
        <v>5.1999999999999998E-2</v>
      </c>
      <c r="H3" s="24">
        <f>Tabelle2[[#This Row],[Anz. mit
Angab. zur
Hospitalisierung]]</f>
        <v>5611</v>
      </c>
      <c r="I3" s="22">
        <f>Tabelle2[[#This Row],[Anzahl
hospitalisiert]]</f>
        <v>520</v>
      </c>
      <c r="J3" s="25">
        <f>Tabelle3[[#This Row],[Anzahl
hospitalisiert]]/Tabelle3[[#This Row],[Fälle
ges.]]</f>
        <v>8.0870917573872478E-2</v>
      </c>
      <c r="K3" s="26">
        <f>Tabelle2[[#This Row],[Anzahl
Verstorben]]</f>
        <v>85</v>
      </c>
      <c r="L3" s="27">
        <f>Tabelle3[[#This Row],[Anzahl
Verstorben]]/Tabelle3[[#This Row],[Fälle
ges.]]</f>
        <v>1.3219284603421462E-2</v>
      </c>
      <c r="M3" s="28">
        <f>Tabelle3[[#This Row],[Anzahl
Verstorben]]/Tabelle3[[#This Row],[Anzahl
hospitalisiert]]</f>
        <v>0.16346153846153846</v>
      </c>
      <c r="N3" s="26" t="str">
        <f>IF(Tabelle2[[#This Row],[Zahlen
unvoll-
ständig]]="","",Tabelle2[[#This Row],[Zahlen
unvoll-
ständig]])</f>
        <v/>
      </c>
    </row>
    <row r="4" spans="1:14" x14ac:dyDescent="0.25">
      <c r="A4" s="24">
        <f>Tabelle2[[#This Row],[KW]]</f>
        <v>12</v>
      </c>
      <c r="B4" s="22">
        <f>Tabelle2[[#This Row],[Fälle
ges.]]</f>
        <v>22431</v>
      </c>
      <c r="C4" s="22">
        <f>Tabelle2[[#This Row],[mittl-
Alter]]</f>
        <v>45</v>
      </c>
      <c r="D4" s="23">
        <f>Tabelle2[[#This Row],[Männer]]</f>
        <v>0.55000000000000004</v>
      </c>
      <c r="E4" s="23">
        <f>Tabelle2[[#This Row],[Frauen]]</f>
        <v>0.45</v>
      </c>
      <c r="F4" s="26">
        <f>Tabelle2[[#This Row],[Anzahl mit klinischen Informationen]]</f>
        <v>20189</v>
      </c>
      <c r="G4" s="40">
        <f>Tabelle2[[#This Row],[Anteil keine, bzw. keine für COVID-19 bedeutsamen Symptome]]</f>
        <v>3.7999999999999999E-2</v>
      </c>
      <c r="H4" s="24">
        <f>Tabelle2[[#This Row],[Anz. mit
Angab. zur
Hospitalisierung]]</f>
        <v>19334</v>
      </c>
      <c r="I4" s="22">
        <f>Tabelle2[[#This Row],[Anzahl
hospitalisiert]]</f>
        <v>2203</v>
      </c>
      <c r="J4" s="25">
        <f>Tabelle3[[#This Row],[Anzahl
hospitalisiert]]/Tabelle3[[#This Row],[Fälle
ges.]]</f>
        <v>9.8212295483928486E-2</v>
      </c>
      <c r="K4" s="26">
        <f>Tabelle2[[#This Row],[Anzahl
Verstorben]]</f>
        <v>478</v>
      </c>
      <c r="L4" s="27">
        <f>Tabelle3[[#This Row],[Anzahl
Verstorben]]/Tabelle3[[#This Row],[Fälle
ges.]]</f>
        <v>2.1309794480852393E-2</v>
      </c>
      <c r="M4" s="28">
        <f>Tabelle3[[#This Row],[Anzahl
Verstorben]]/Tabelle3[[#This Row],[Anzahl
hospitalisiert]]</f>
        <v>0.21697684975034046</v>
      </c>
      <c r="N4" s="26" t="str">
        <f>IF(Tabelle2[[#This Row],[Zahlen
unvoll-
ständig]]="","",Tabelle2[[#This Row],[Zahlen
unvoll-
ständig]])</f>
        <v/>
      </c>
    </row>
    <row r="5" spans="1:14" x14ac:dyDescent="0.25">
      <c r="A5" s="24">
        <f>Tabelle2[[#This Row],[KW]]</f>
        <v>13</v>
      </c>
      <c r="B5" s="22">
        <f>Tabelle2[[#This Row],[Fälle
ges.]]</f>
        <v>34018</v>
      </c>
      <c r="C5" s="22">
        <f>Tabelle2[[#This Row],[mittl-
Alter]]</f>
        <v>48</v>
      </c>
      <c r="D5" s="23">
        <f>Tabelle2[[#This Row],[Männer]]</f>
        <v>0.49</v>
      </c>
      <c r="E5" s="23">
        <f>Tabelle2[[#This Row],[Frauen]]</f>
        <v>0.51</v>
      </c>
      <c r="F5" s="26">
        <f>Tabelle2[[#This Row],[Anzahl mit klinischen Informationen]]</f>
        <v>30825</v>
      </c>
      <c r="G5" s="40">
        <f>Tabelle2[[#This Row],[Anteil keine, bzw. keine für COVID-19 bedeutsamen Symptome]]</f>
        <v>3.2000000000000001E-2</v>
      </c>
      <c r="H5" s="24">
        <f>Tabelle2[[#This Row],[Anz. mit
Angab. zur
Hospitalisierung]]</f>
        <v>29437</v>
      </c>
      <c r="I5" s="22">
        <f>Tabelle2[[#This Row],[Anzahl
hospitalisiert]]</f>
        <v>5102</v>
      </c>
      <c r="J5" s="25">
        <f>Tabelle3[[#This Row],[Anzahl
hospitalisiert]]/Tabelle3[[#This Row],[Fälle
ges.]]</f>
        <v>0.14997942265859251</v>
      </c>
      <c r="K5" s="26">
        <f>Tabelle2[[#This Row],[Anzahl
Verstorben]]</f>
        <v>1449</v>
      </c>
      <c r="L5" s="27">
        <f>Tabelle3[[#This Row],[Anzahl
Verstorben]]/Tabelle3[[#This Row],[Fälle
ges.]]</f>
        <v>4.2595096713504615E-2</v>
      </c>
      <c r="M5" s="28">
        <f>Tabelle3[[#This Row],[Anzahl
Verstorben]]/Tabelle3[[#This Row],[Anzahl
hospitalisiert]]</f>
        <v>0.28400627205017642</v>
      </c>
      <c r="N5" s="26" t="str">
        <f>IF(Tabelle2[[#This Row],[Zahlen
unvoll-
ständig]]="","",Tabelle2[[#This Row],[Zahlen
unvoll-
ständig]])</f>
        <v/>
      </c>
    </row>
    <row r="6" spans="1:14" x14ac:dyDescent="0.25">
      <c r="A6" s="24">
        <f>Tabelle2[[#This Row],[KW]]</f>
        <v>14</v>
      </c>
      <c r="B6" s="22">
        <f>Tabelle2[[#This Row],[Fälle
ges.]]</f>
        <v>36068</v>
      </c>
      <c r="C6" s="22">
        <f>Tabelle2[[#This Row],[mittl-
Alter]]</f>
        <v>51</v>
      </c>
      <c r="D6" s="23">
        <f>Tabelle2[[#This Row],[Männer]]</f>
        <v>0.45</v>
      </c>
      <c r="E6" s="23">
        <f>Tabelle2[[#This Row],[Frauen]]</f>
        <v>0.55000000000000004</v>
      </c>
      <c r="F6" s="26">
        <f>Tabelle2[[#This Row],[Anzahl mit klinischen Informationen]]</f>
        <v>31952</v>
      </c>
      <c r="G6" s="40">
        <f>Tabelle2[[#This Row],[Anteil keine, bzw. keine für COVID-19 bedeutsamen Symptome]]</f>
        <v>5.2999999999999999E-2</v>
      </c>
      <c r="H6" s="24">
        <f>Tabelle2[[#This Row],[Anz. mit
Angab. zur
Hospitalisierung]]</f>
        <v>31461</v>
      </c>
      <c r="I6" s="22">
        <f>Tabelle2[[#This Row],[Anzahl
hospitalisiert]]</f>
        <v>6049</v>
      </c>
      <c r="J6" s="25">
        <f>Tabelle3[[#This Row],[Anzahl
hospitalisiert]]/Tabelle3[[#This Row],[Fälle
ges.]]</f>
        <v>0.16771099035155818</v>
      </c>
      <c r="K6" s="26">
        <f>Tabelle2[[#This Row],[Anzahl
Verstorben]]</f>
        <v>2246</v>
      </c>
      <c r="L6" s="27">
        <f>Tabelle3[[#This Row],[Anzahl
Verstorben]]/Tabelle3[[#This Row],[Fälle
ges.]]</f>
        <v>6.22712653876012E-2</v>
      </c>
      <c r="M6" s="28">
        <f>Tabelle3[[#This Row],[Anzahl
Verstorben]]/Tabelle3[[#This Row],[Anzahl
hospitalisiert]]</f>
        <v>0.37130104149446191</v>
      </c>
      <c r="N6" s="26" t="str">
        <f>IF(Tabelle2[[#This Row],[Zahlen
unvoll-
ständig]]="","",Tabelle2[[#This Row],[Zahlen
unvoll-
ständig]])</f>
        <v/>
      </c>
    </row>
    <row r="7" spans="1:14" x14ac:dyDescent="0.25">
      <c r="A7" s="24">
        <f>Tabelle2[[#This Row],[KW]]</f>
        <v>15</v>
      </c>
      <c r="B7" s="22">
        <f>Tabelle2[[#This Row],[Fälle
ges.]]</f>
        <v>27164</v>
      </c>
      <c r="C7" s="22">
        <f>Tabelle2[[#This Row],[mittl-
Alter]]</f>
        <v>52</v>
      </c>
      <c r="D7" s="23">
        <f>Tabelle2[[#This Row],[Männer]]</f>
        <v>0.44</v>
      </c>
      <c r="E7" s="23">
        <f>Tabelle2[[#This Row],[Frauen]]</f>
        <v>0.56000000000000005</v>
      </c>
      <c r="F7" s="26">
        <f>Tabelle2[[#This Row],[Anzahl mit klinischen Informationen]]</f>
        <v>23549</v>
      </c>
      <c r="G7" s="40">
        <f>Tabelle2[[#This Row],[Anteil keine, bzw. keine für COVID-19 bedeutsamen Symptome]]</f>
        <v>8.3000000000000004E-2</v>
      </c>
      <c r="H7" s="24">
        <f>Tabelle2[[#This Row],[Anz. mit
Angab. zur
Hospitalisierung]]</f>
        <v>24022</v>
      </c>
      <c r="I7" s="22">
        <f>Tabelle2[[#This Row],[Anzahl
hospitalisiert]]</f>
        <v>4705</v>
      </c>
      <c r="J7" s="25">
        <f>Tabelle3[[#This Row],[Anzahl
hospitalisiert]]/Tabelle3[[#This Row],[Fälle
ges.]]</f>
        <v>0.17320718598144602</v>
      </c>
      <c r="K7" s="26">
        <f>Tabelle2[[#This Row],[Anzahl
Verstorben]]</f>
        <v>1864</v>
      </c>
      <c r="L7" s="27">
        <f>Tabelle3[[#This Row],[Anzahl
Verstorben]]/Tabelle3[[#This Row],[Fälle
ges.]]</f>
        <v>6.8620232660874692E-2</v>
      </c>
      <c r="M7" s="28">
        <f>Tabelle3[[#This Row],[Anzahl
Verstorben]]/Tabelle3[[#This Row],[Anzahl
hospitalisiert]]</f>
        <v>0.39617428267800214</v>
      </c>
      <c r="N7" s="26" t="str">
        <f>IF(Tabelle2[[#This Row],[Zahlen
unvoll-
ständig]]="","",Tabelle2[[#This Row],[Zahlen
unvoll-
ständig]])</f>
        <v/>
      </c>
    </row>
    <row r="8" spans="1:14" x14ac:dyDescent="0.25">
      <c r="A8" s="24">
        <f>Tabelle2[[#This Row],[KW]]</f>
        <v>16</v>
      </c>
      <c r="B8" s="22">
        <f>Tabelle2[[#This Row],[Fälle
ges.]]</f>
        <v>17334</v>
      </c>
      <c r="C8" s="22">
        <f>Tabelle2[[#This Row],[mittl-
Alter]]</f>
        <v>51</v>
      </c>
      <c r="D8" s="23">
        <f>Tabelle2[[#This Row],[Männer]]</f>
        <v>0.45</v>
      </c>
      <c r="E8" s="23">
        <f>Tabelle2[[#This Row],[Frauen]]</f>
        <v>0.55000000000000004</v>
      </c>
      <c r="F8" s="26">
        <f>Tabelle2[[#This Row],[Anzahl mit klinischen Informationen]]</f>
        <v>14838</v>
      </c>
      <c r="G8" s="40">
        <f>Tabelle2[[#This Row],[Anteil keine, bzw. keine für COVID-19 bedeutsamen Symptome]]</f>
        <v>0.113</v>
      </c>
      <c r="H8" s="24">
        <f>Tabelle2[[#This Row],[Anz. mit
Angab. zur
Hospitalisierung]]</f>
        <v>15479</v>
      </c>
      <c r="I8" s="22">
        <f>Tabelle2[[#This Row],[Anzahl
hospitalisiert]]</f>
        <v>3350</v>
      </c>
      <c r="J8" s="25">
        <f>Tabelle3[[#This Row],[Anzahl
hospitalisiert]]/Tabelle3[[#This Row],[Fälle
ges.]]</f>
        <v>0.19326179762316834</v>
      </c>
      <c r="K8" s="26">
        <f>Tabelle2[[#This Row],[Anzahl
Verstorben]]</f>
        <v>1210</v>
      </c>
      <c r="L8" s="27">
        <f>Tabelle3[[#This Row],[Anzahl
Verstorben]]/Tabelle3[[#This Row],[Fälle
ges.]]</f>
        <v>6.9805007499711552E-2</v>
      </c>
      <c r="M8" s="28">
        <f>Tabelle3[[#This Row],[Anzahl
Verstorben]]/Tabelle3[[#This Row],[Anzahl
hospitalisiert]]</f>
        <v>0.36119402985074628</v>
      </c>
      <c r="N8" s="26" t="str">
        <f>IF(Tabelle2[[#This Row],[Zahlen
unvoll-
ständig]]="","",Tabelle2[[#This Row],[Zahlen
unvoll-
ständig]])</f>
        <v/>
      </c>
    </row>
    <row r="9" spans="1:14" x14ac:dyDescent="0.25">
      <c r="A9" s="24">
        <f>Tabelle2[[#This Row],[KW]]</f>
        <v>17</v>
      </c>
      <c r="B9" s="22">
        <f>Tabelle2[[#This Row],[Fälle
ges.]]</f>
        <v>12367</v>
      </c>
      <c r="C9" s="22">
        <f>Tabelle2[[#This Row],[mittl-
Alter]]</f>
        <v>50</v>
      </c>
      <c r="D9" s="23">
        <f>Tabelle2[[#This Row],[Männer]]</f>
        <v>0.45</v>
      </c>
      <c r="E9" s="23">
        <f>Tabelle2[[#This Row],[Frauen]]</f>
        <v>0.55000000000000004</v>
      </c>
      <c r="F9" s="26">
        <f>Tabelle2[[#This Row],[Anzahl mit klinischen Informationen]]</f>
        <v>10255</v>
      </c>
      <c r="G9" s="40">
        <f>Tabelle2[[#This Row],[Anteil keine, bzw. keine für COVID-19 bedeutsamen Symptome]]</f>
        <v>0.14000000000000001</v>
      </c>
      <c r="H9" s="24">
        <f>Tabelle2[[#This Row],[Anz. mit
Angab. zur
Hospitalisierung]]</f>
        <v>10922</v>
      </c>
      <c r="I9" s="22">
        <f>Tabelle2[[#This Row],[Anzahl
hospitalisiert]]</f>
        <v>2218</v>
      </c>
      <c r="J9" s="25">
        <f>Tabelle3[[#This Row],[Anzahl
hospitalisiert]]/Tabelle3[[#This Row],[Fälle
ges.]]</f>
        <v>0.17934826554540309</v>
      </c>
      <c r="K9" s="26">
        <f>Tabelle2[[#This Row],[Anzahl
Verstorben]]</f>
        <v>716</v>
      </c>
      <c r="L9" s="27">
        <f>Tabelle3[[#This Row],[Anzahl
Verstorben]]/Tabelle3[[#This Row],[Fälle
ges.]]</f>
        <v>5.7896013584539503E-2</v>
      </c>
      <c r="M9" s="28">
        <f>Tabelle3[[#This Row],[Anzahl
Verstorben]]/Tabelle3[[#This Row],[Anzahl
hospitalisiert]]</f>
        <v>0.32281334535617673</v>
      </c>
      <c r="N9" s="26" t="str">
        <f>IF(Tabelle2[[#This Row],[Zahlen
unvoll-
ständig]]="","",Tabelle2[[#This Row],[Zahlen
unvoll-
ständig]])</f>
        <v/>
      </c>
    </row>
    <row r="10" spans="1:14" x14ac:dyDescent="0.25">
      <c r="A10" s="24">
        <f>Tabelle2[[#This Row],[KW]]</f>
        <v>18</v>
      </c>
      <c r="B10" s="22">
        <f>Tabelle2[[#This Row],[Fälle
ges.]]</f>
        <v>7429</v>
      </c>
      <c r="C10" s="22">
        <f>Tabelle2[[#This Row],[mittl-
Alter]]</f>
        <v>48</v>
      </c>
      <c r="D10" s="23">
        <f>Tabelle2[[#This Row],[Männer]]</f>
        <v>0.48</v>
      </c>
      <c r="E10" s="23">
        <f>Tabelle2[[#This Row],[Frauen]]</f>
        <v>0.52</v>
      </c>
      <c r="F10" s="26">
        <f>Tabelle2[[#This Row],[Anzahl mit klinischen Informationen]]</f>
        <v>6233</v>
      </c>
      <c r="G10" s="40">
        <f>Tabelle2[[#This Row],[Anteil keine, bzw. keine für COVID-19 bedeutsamen Symptome]]</f>
        <v>0.17699999999999999</v>
      </c>
      <c r="H10" s="24">
        <f>Tabelle2[[#This Row],[Anz. mit
Angab. zur
Hospitalisierung]]</f>
        <v>6580</v>
      </c>
      <c r="I10" s="22">
        <f>Tabelle2[[#This Row],[Anzahl
hospitalisiert]]</f>
        <v>1350</v>
      </c>
      <c r="J10" s="25">
        <f>Tabelle3[[#This Row],[Anzahl
hospitalisiert]]/Tabelle3[[#This Row],[Fälle
ges.]]</f>
        <v>0.18172028536815182</v>
      </c>
      <c r="K10" s="26">
        <f>Tabelle2[[#This Row],[Anzahl
Verstorben]]</f>
        <v>374</v>
      </c>
      <c r="L10" s="27">
        <f>Tabelle3[[#This Row],[Anzahl
Verstorben]]/Tabelle3[[#This Row],[Fälle
ges.]]</f>
        <v>5.0343249427917618E-2</v>
      </c>
      <c r="M10" s="28">
        <f>Tabelle3[[#This Row],[Anzahl
Verstorben]]/Tabelle3[[#This Row],[Anzahl
hospitalisiert]]</f>
        <v>0.27703703703703703</v>
      </c>
      <c r="N10" s="26" t="str">
        <f>IF(Tabelle2[[#This Row],[Zahlen
unvoll-
ständig]]="","",Tabelle2[[#This Row],[Zahlen
unvoll-
ständig]])</f>
        <v/>
      </c>
    </row>
    <row r="11" spans="1:14" x14ac:dyDescent="0.25">
      <c r="A11" s="24">
        <f>Tabelle2[[#This Row],[KW]]</f>
        <v>19</v>
      </c>
      <c r="B11" s="22">
        <f>Tabelle2[[#This Row],[Fälle
ges.]]</f>
        <v>6221</v>
      </c>
      <c r="C11" s="22">
        <f>Tabelle2[[#This Row],[mittl-
Alter]]</f>
        <v>47</v>
      </c>
      <c r="D11" s="23">
        <f>Tabelle2[[#This Row],[Männer]]</f>
        <v>0.48</v>
      </c>
      <c r="E11" s="23">
        <f>Tabelle2[[#This Row],[Frauen]]</f>
        <v>0.52</v>
      </c>
      <c r="F11" s="26">
        <f>Tabelle2[[#This Row],[Anzahl mit klinischen Informationen]]</f>
        <v>5215</v>
      </c>
      <c r="G11" s="40">
        <f>Tabelle2[[#This Row],[Anteil keine, bzw. keine für COVID-19 bedeutsamen Symptome]]</f>
        <v>0.19800000000000001</v>
      </c>
      <c r="H11" s="24">
        <f>Tabelle2[[#This Row],[Anz. mit
Angab. zur
Hospitalisierung]]</f>
        <v>5596</v>
      </c>
      <c r="I11" s="22">
        <f>Tabelle2[[#This Row],[Anzahl
hospitalisiert]]</f>
        <v>1065</v>
      </c>
      <c r="J11" s="25">
        <f>Tabelle3[[#This Row],[Anzahl
hospitalisiert]]/Tabelle3[[#This Row],[Fälle
ges.]]</f>
        <v>0.17119434174570006</v>
      </c>
      <c r="K11" s="26">
        <f>Tabelle2[[#This Row],[Anzahl
Verstorben]]</f>
        <v>250</v>
      </c>
      <c r="L11" s="27">
        <f>Tabelle3[[#This Row],[Anzahl
Verstorben]]/Tabelle3[[#This Row],[Fälle
ges.]]</f>
        <v>4.0186465198521135E-2</v>
      </c>
      <c r="M11" s="28">
        <f>Tabelle3[[#This Row],[Anzahl
Verstorben]]/Tabelle3[[#This Row],[Anzahl
hospitalisiert]]</f>
        <v>0.23474178403755869</v>
      </c>
      <c r="N11" s="26" t="str">
        <f>IF(Tabelle2[[#This Row],[Zahlen
unvoll-
ständig]]="","",Tabelle2[[#This Row],[Zahlen
unvoll-
ständig]])</f>
        <v/>
      </c>
    </row>
    <row r="12" spans="1:14" x14ac:dyDescent="0.25">
      <c r="A12" s="24">
        <f>Tabelle2[[#This Row],[KW]]</f>
        <v>20</v>
      </c>
      <c r="B12" s="22">
        <f>Tabelle2[[#This Row],[Fälle
ges.]]</f>
        <v>4722</v>
      </c>
      <c r="C12" s="22">
        <f>Tabelle2[[#This Row],[mittl-
Alter]]</f>
        <v>45</v>
      </c>
      <c r="D12" s="23">
        <f>Tabelle2[[#This Row],[Männer]]</f>
        <v>0.49</v>
      </c>
      <c r="E12" s="23">
        <f>Tabelle2[[#This Row],[Frauen]]</f>
        <v>0.51</v>
      </c>
      <c r="F12" s="26">
        <f>Tabelle2[[#This Row],[Anzahl mit klinischen Informationen]]</f>
        <v>3923</v>
      </c>
      <c r="G12" s="40">
        <f>Tabelle2[[#This Row],[Anteil keine, bzw. keine für COVID-19 bedeutsamen Symptome]]</f>
        <v>0.23400000000000001</v>
      </c>
      <c r="H12" s="24">
        <f>Tabelle2[[#This Row],[Anz. mit
Angab. zur
Hospitalisierung]]</f>
        <v>4196</v>
      </c>
      <c r="I12" s="22">
        <f>Tabelle2[[#This Row],[Anzahl
hospitalisiert]]</f>
        <v>731</v>
      </c>
      <c r="J12" s="25">
        <f>Tabelle3[[#This Row],[Anzahl
hospitalisiert]]/Tabelle3[[#This Row],[Fälle
ges.]]</f>
        <v>0.15480728504870817</v>
      </c>
      <c r="K12" s="26">
        <f>Tabelle2[[#This Row],[Anzahl
Verstorben]]</f>
        <v>157</v>
      </c>
      <c r="L12" s="27">
        <f>Tabelle3[[#This Row],[Anzahl
Verstorben]]/Tabelle3[[#This Row],[Fälle
ges.]]</f>
        <v>3.3248623464633628E-2</v>
      </c>
      <c r="M12" s="28">
        <f>Tabelle3[[#This Row],[Anzahl
Verstorben]]/Tabelle3[[#This Row],[Anzahl
hospitalisiert]]</f>
        <v>0.21477428180574556</v>
      </c>
      <c r="N12" s="26" t="str">
        <f>IF(Tabelle2[[#This Row],[Zahlen
unvoll-
ständig]]="","",Tabelle2[[#This Row],[Zahlen
unvoll-
ständig]])</f>
        <v/>
      </c>
    </row>
    <row r="13" spans="1:14" x14ac:dyDescent="0.25">
      <c r="A13" s="24">
        <f>Tabelle2[[#This Row],[KW]]</f>
        <v>21</v>
      </c>
      <c r="B13" s="22">
        <f>Tabelle2[[#This Row],[Fälle
ges.]]</f>
        <v>3612</v>
      </c>
      <c r="C13" s="22">
        <f>Tabelle2[[#This Row],[mittl-
Alter]]</f>
        <v>43</v>
      </c>
      <c r="D13" s="23">
        <f>Tabelle2[[#This Row],[Männer]]</f>
        <v>0.5</v>
      </c>
      <c r="E13" s="23">
        <f>Tabelle2[[#This Row],[Frauen]]</f>
        <v>0.5</v>
      </c>
      <c r="F13" s="26">
        <f>Tabelle2[[#This Row],[Anzahl mit klinischen Informationen]]</f>
        <v>2810</v>
      </c>
      <c r="G13" s="40">
        <f>Tabelle2[[#This Row],[Anteil keine, bzw. keine für COVID-19 bedeutsamen Symptome]]</f>
        <v>0.26400000000000001</v>
      </c>
      <c r="H13" s="24">
        <f>Tabelle2[[#This Row],[Anz. mit
Angab. zur
Hospitalisierung]]</f>
        <v>3104</v>
      </c>
      <c r="I13" s="22">
        <f>Tabelle2[[#This Row],[Anzahl
hospitalisiert]]</f>
        <v>508</v>
      </c>
      <c r="J13" s="25">
        <f>Tabelle3[[#This Row],[Anzahl
hospitalisiert]]/Tabelle3[[#This Row],[Fälle
ges.]]</f>
        <v>0.1406423034330011</v>
      </c>
      <c r="K13" s="26">
        <f>Tabelle2[[#This Row],[Anzahl
Verstorben]]</f>
        <v>109</v>
      </c>
      <c r="L13" s="27">
        <f>Tabelle3[[#This Row],[Anzahl
Verstorben]]/Tabelle3[[#This Row],[Fälle
ges.]]</f>
        <v>3.0177187153931341E-2</v>
      </c>
      <c r="M13" s="28">
        <f>Tabelle3[[#This Row],[Anzahl
Verstorben]]/Tabelle3[[#This Row],[Anzahl
hospitalisiert]]</f>
        <v>0.21456692913385828</v>
      </c>
      <c r="N13" s="26" t="str">
        <f>IF(Tabelle2[[#This Row],[Zahlen
unvoll-
ständig]]="","",Tabelle2[[#This Row],[Zahlen
unvoll-
ständig]])</f>
        <v/>
      </c>
    </row>
    <row r="14" spans="1:14" x14ac:dyDescent="0.25">
      <c r="A14" s="24">
        <f>Tabelle2[[#This Row],[KW]]</f>
        <v>22</v>
      </c>
      <c r="B14" s="22">
        <f>Tabelle2[[#This Row],[Fälle
ges.]]</f>
        <v>3198</v>
      </c>
      <c r="C14" s="22">
        <f>Tabelle2[[#This Row],[mittl-
Alter]]</f>
        <v>42</v>
      </c>
      <c r="D14" s="23">
        <f>Tabelle2[[#This Row],[Männer]]</f>
        <v>0.51</v>
      </c>
      <c r="E14" s="23">
        <f>Tabelle2[[#This Row],[Frauen]]</f>
        <v>0.49</v>
      </c>
      <c r="F14" s="26">
        <f>Tabelle2[[#This Row],[Anzahl mit klinischen Informationen]]</f>
        <v>2530</v>
      </c>
      <c r="G14" s="40">
        <f>Tabelle2[[#This Row],[Anteil keine, bzw. keine für COVID-19 bedeutsamen Symptome]]</f>
        <v>0.23400000000000001</v>
      </c>
      <c r="H14" s="24">
        <f>Tabelle2[[#This Row],[Anz. mit
Angab. zur
Hospitalisierung]]</f>
        <v>2756</v>
      </c>
      <c r="I14" s="22">
        <f>Tabelle2[[#This Row],[Anzahl
hospitalisiert]]</f>
        <v>413</v>
      </c>
      <c r="J14" s="25">
        <f>Tabelle3[[#This Row],[Anzahl
hospitalisiert]]/Tabelle3[[#This Row],[Fälle
ges.]]</f>
        <v>0.12914321450906815</v>
      </c>
      <c r="K14" s="26">
        <f>Tabelle2[[#This Row],[Anzahl
Verstorben]]</f>
        <v>61</v>
      </c>
      <c r="L14" s="27">
        <f>Tabelle3[[#This Row],[Anzahl
Verstorben]]/Tabelle3[[#This Row],[Fälle
ges.]]</f>
        <v>1.9074421513445905E-2</v>
      </c>
      <c r="M14" s="28">
        <f>Tabelle3[[#This Row],[Anzahl
Verstorben]]/Tabelle3[[#This Row],[Anzahl
hospitalisiert]]</f>
        <v>0.14769975786924938</v>
      </c>
      <c r="N14" s="26" t="str">
        <f>IF(Tabelle2[[#This Row],[Zahlen
unvoll-
ständig]]="","",Tabelle2[[#This Row],[Zahlen
unvoll-
ständig]])</f>
        <v/>
      </c>
    </row>
    <row r="15" spans="1:14" x14ac:dyDescent="0.25">
      <c r="A15" s="24">
        <f>Tabelle2[[#This Row],[KW]]</f>
        <v>23</v>
      </c>
      <c r="B15" s="22">
        <f>Tabelle2[[#This Row],[Fälle
ges.]]</f>
        <v>2352</v>
      </c>
      <c r="C15" s="22">
        <f>Tabelle2[[#This Row],[mittl-
Alter]]</f>
        <v>39</v>
      </c>
      <c r="D15" s="23">
        <f>Tabelle2[[#This Row],[Männer]]</f>
        <v>0.51</v>
      </c>
      <c r="E15" s="23">
        <f>Tabelle2[[#This Row],[Frauen]]</f>
        <v>0.49</v>
      </c>
      <c r="F15" s="26">
        <f>Tabelle2[[#This Row],[Anzahl mit klinischen Informationen]]</f>
        <v>1830</v>
      </c>
      <c r="G15" s="40">
        <f>Tabelle2[[#This Row],[Anteil keine, bzw. keine für COVID-19 bedeutsamen Symptome]]</f>
        <v>0.23200000000000001</v>
      </c>
      <c r="H15" s="24">
        <f>Tabelle2[[#This Row],[Anz. mit
Angab. zur
Hospitalisierung]]</f>
        <v>2072</v>
      </c>
      <c r="I15" s="22">
        <f>Tabelle2[[#This Row],[Anzahl
hospitalisiert]]</f>
        <v>311</v>
      </c>
      <c r="J15" s="25">
        <f>Tabelle3[[#This Row],[Anzahl
hospitalisiert]]/Tabelle3[[#This Row],[Fälle
ges.]]</f>
        <v>0.13222789115646258</v>
      </c>
      <c r="K15" s="26">
        <f>Tabelle2[[#This Row],[Anzahl
Verstorben]]</f>
        <v>44</v>
      </c>
      <c r="L15" s="27">
        <f>Tabelle3[[#This Row],[Anzahl
Verstorben]]/Tabelle3[[#This Row],[Fälle
ges.]]</f>
        <v>1.8707482993197279E-2</v>
      </c>
      <c r="M15" s="28">
        <f>Tabelle3[[#This Row],[Anzahl
Verstorben]]/Tabelle3[[#This Row],[Anzahl
hospitalisiert]]</f>
        <v>0.14147909967845659</v>
      </c>
      <c r="N15" s="26" t="str">
        <f>IF(Tabelle2[[#This Row],[Zahlen
unvoll-
ständig]]="","",Tabelle2[[#This Row],[Zahlen
unvoll-
ständig]])</f>
        <v/>
      </c>
    </row>
    <row r="16" spans="1:14" x14ac:dyDescent="0.25">
      <c r="A16" s="24">
        <f>Tabelle2[[#This Row],[KW]]</f>
        <v>24</v>
      </c>
      <c r="B16" s="22">
        <f>Tabelle2[[#This Row],[Fälle
ges.]]</f>
        <v>2339</v>
      </c>
      <c r="C16" s="22">
        <f>Tabelle2[[#This Row],[mittl-
Alter]]</f>
        <v>37</v>
      </c>
      <c r="D16" s="23">
        <f>Tabelle2[[#This Row],[Männer]]</f>
        <v>0.54</v>
      </c>
      <c r="E16" s="23">
        <f>Tabelle2[[#This Row],[Frauen]]</f>
        <v>0.46</v>
      </c>
      <c r="F16" s="26">
        <f>Tabelle2[[#This Row],[Anzahl mit klinischen Informationen]]</f>
        <v>1728</v>
      </c>
      <c r="G16" s="40">
        <f>Tabelle2[[#This Row],[Anteil keine, bzw. keine für COVID-19 bedeutsamen Symptome]]</f>
        <v>0.24399999999999999</v>
      </c>
      <c r="H16" s="24">
        <f>Tabelle2[[#This Row],[Anz. mit
Angab. zur
Hospitalisierung]]</f>
        <v>2072</v>
      </c>
      <c r="I16" s="22">
        <f>Tabelle2[[#This Row],[Anzahl
hospitalisiert]]</f>
        <v>283</v>
      </c>
      <c r="J16" s="25">
        <f>Tabelle3[[#This Row],[Anzahl
hospitalisiert]]/Tabelle3[[#This Row],[Fälle
ges.]]</f>
        <v>0.12099187687045745</v>
      </c>
      <c r="K16" s="26">
        <f>Tabelle2[[#This Row],[Anzahl
Verstorben]]</f>
        <v>31</v>
      </c>
      <c r="L16" s="27">
        <f>Tabelle3[[#This Row],[Anzahl
Verstorben]]/Tabelle3[[#This Row],[Fälle
ges.]]</f>
        <v>1.3253527148353997E-2</v>
      </c>
      <c r="M16" s="28">
        <f>Tabelle3[[#This Row],[Anzahl
Verstorben]]/Tabelle3[[#This Row],[Anzahl
hospitalisiert]]</f>
        <v>0.10954063604240283</v>
      </c>
      <c r="N16" s="26" t="str">
        <f>IF(Tabelle2[[#This Row],[Zahlen
unvoll-
ständig]]="","",Tabelle2[[#This Row],[Zahlen
unvoll-
ständig]])</f>
        <v/>
      </c>
    </row>
    <row r="17" spans="1:14" x14ac:dyDescent="0.25">
      <c r="A17" s="24">
        <f>Tabelle2[[#This Row],[KW]]</f>
        <v>25</v>
      </c>
      <c r="B17" s="22">
        <f>Tabelle2[[#This Row],[Fälle
ges.]]</f>
        <v>4088</v>
      </c>
      <c r="C17" s="22">
        <f>Tabelle2[[#This Row],[mittl-
Alter]]</f>
        <v>36</v>
      </c>
      <c r="D17" s="23">
        <f>Tabelle2[[#This Row],[Männer]]</f>
        <v>0.59</v>
      </c>
      <c r="E17" s="23">
        <f>Tabelle2[[#This Row],[Frauen]]</f>
        <v>0.41</v>
      </c>
      <c r="F17" s="26">
        <f>Tabelle2[[#This Row],[Anzahl mit klinischen Informationen]]</f>
        <v>2928</v>
      </c>
      <c r="G17" s="40">
        <f>Tabelle2[[#This Row],[Anteil keine, bzw. keine für COVID-19 bedeutsamen Symptome]]</f>
        <v>0.251</v>
      </c>
      <c r="H17" s="24">
        <f>Tabelle2[[#This Row],[Anz. mit
Angab. zur
Hospitalisierung]]</f>
        <v>3731</v>
      </c>
      <c r="I17" s="22">
        <f>Tabelle2[[#This Row],[Anzahl
hospitalisiert]]</f>
        <v>314</v>
      </c>
      <c r="J17" s="25">
        <f>Tabelle3[[#This Row],[Anzahl
hospitalisiert]]/Tabelle3[[#This Row],[Fälle
ges.]]</f>
        <v>7.6810176125244614E-2</v>
      </c>
      <c r="K17" s="26">
        <f>Tabelle2[[#This Row],[Anzahl
Verstorben]]</f>
        <v>35</v>
      </c>
      <c r="L17" s="27">
        <f>Tabelle3[[#This Row],[Anzahl
Verstorben]]/Tabelle3[[#This Row],[Fälle
ges.]]</f>
        <v>8.5616438356164379E-3</v>
      </c>
      <c r="M17" s="28">
        <f>Tabelle3[[#This Row],[Anzahl
Verstorben]]/Tabelle3[[#This Row],[Anzahl
hospitalisiert]]</f>
        <v>0.11146496815286625</v>
      </c>
      <c r="N17" s="26" t="str">
        <f>IF(Tabelle2[[#This Row],[Zahlen
unvoll-
ständig]]="","",Tabelle2[[#This Row],[Zahlen
unvoll-
ständig]])</f>
        <v/>
      </c>
    </row>
    <row r="18" spans="1:14" x14ac:dyDescent="0.25">
      <c r="A18" s="24">
        <f>Tabelle2[[#This Row],[KW]]</f>
        <v>26</v>
      </c>
      <c r="B18" s="22">
        <f>Tabelle2[[#This Row],[Fälle
ges.]]</f>
        <v>3197</v>
      </c>
      <c r="C18" s="22">
        <f>Tabelle2[[#This Row],[mittl-
Alter]]</f>
        <v>37</v>
      </c>
      <c r="D18" s="23">
        <f>Tabelle2[[#This Row],[Männer]]</f>
        <v>0.55000000000000004</v>
      </c>
      <c r="E18" s="23">
        <f>Tabelle2[[#This Row],[Frauen]]</f>
        <v>0.45</v>
      </c>
      <c r="F18" s="26">
        <f>Tabelle2[[#This Row],[Anzahl mit klinischen Informationen]]</f>
        <v>2309</v>
      </c>
      <c r="G18" s="40">
        <f>Tabelle2[[#This Row],[Anteil keine, bzw. keine für COVID-19 bedeutsamen Symptome]]</f>
        <v>0.23300000000000001</v>
      </c>
      <c r="H18" s="24">
        <f>Tabelle2[[#This Row],[Anz. mit
Angab. zur
Hospitalisierung]]</f>
        <v>2834</v>
      </c>
      <c r="I18" s="22">
        <f>Tabelle2[[#This Row],[Anzahl
hospitalisiert]]</f>
        <v>293</v>
      </c>
      <c r="J18" s="25">
        <f>Tabelle3[[#This Row],[Anzahl
hospitalisiert]]/Tabelle3[[#This Row],[Fälle
ges.]]</f>
        <v>9.1648420394119481E-2</v>
      </c>
      <c r="K18" s="26">
        <f>Tabelle2[[#This Row],[Anzahl
Verstorben]]</f>
        <v>22</v>
      </c>
      <c r="L18" s="27">
        <f>Tabelle3[[#This Row],[Anzahl
Verstorben]]/Tabelle3[[#This Row],[Fälle
ges.]]</f>
        <v>6.8814513606506103E-3</v>
      </c>
      <c r="M18" s="28">
        <f>Tabelle3[[#This Row],[Anzahl
Verstorben]]/Tabelle3[[#This Row],[Anzahl
hospitalisiert]]</f>
        <v>7.5085324232081918E-2</v>
      </c>
      <c r="N18" s="26" t="str">
        <f>IF(Tabelle2[[#This Row],[Zahlen
unvoll-
ständig]]="","",Tabelle2[[#This Row],[Zahlen
unvoll-
ständig]])</f>
        <v/>
      </c>
    </row>
    <row r="19" spans="1:14" x14ac:dyDescent="0.25">
      <c r="A19" s="24">
        <f>Tabelle2[[#This Row],[KW]]</f>
        <v>27</v>
      </c>
      <c r="B19" s="22">
        <f>Tabelle2[[#This Row],[Fälle
ges.]]</f>
        <v>2693</v>
      </c>
      <c r="C19" s="22">
        <f>Tabelle2[[#This Row],[mittl-
Alter]]</f>
        <v>36</v>
      </c>
      <c r="D19" s="23">
        <f>Tabelle2[[#This Row],[Männer]]</f>
        <v>0.52</v>
      </c>
      <c r="E19" s="23">
        <f>Tabelle2[[#This Row],[Frauen]]</f>
        <v>0.48</v>
      </c>
      <c r="F19" s="26">
        <f>Tabelle2[[#This Row],[Anzahl mit klinischen Informationen]]</f>
        <v>2061</v>
      </c>
      <c r="G19" s="40">
        <f>Tabelle2[[#This Row],[Anteil keine, bzw. keine für COVID-19 bedeutsamen Symptome]]</f>
        <v>0.26900000000000002</v>
      </c>
      <c r="H19" s="24">
        <f>Tabelle2[[#This Row],[Anz. mit
Angab. zur
Hospitalisierung]]</f>
        <v>2464</v>
      </c>
      <c r="I19" s="22">
        <f>Tabelle2[[#This Row],[Anzahl
hospitalisiert]]</f>
        <v>258</v>
      </c>
      <c r="J19" s="25">
        <f>Tabelle3[[#This Row],[Anzahl
hospitalisiert]]/Tabelle3[[#This Row],[Fälle
ges.]]</f>
        <v>9.5803936130709241E-2</v>
      </c>
      <c r="K19" s="26">
        <f>Tabelle2[[#This Row],[Anzahl
Verstorben]]</f>
        <v>26</v>
      </c>
      <c r="L19" s="27">
        <f>Tabelle3[[#This Row],[Anzahl
Verstorben]]/Tabelle3[[#This Row],[Fälle
ges.]]</f>
        <v>9.6546602302265139E-3</v>
      </c>
      <c r="M19" s="28">
        <f>Tabelle3[[#This Row],[Anzahl
Verstorben]]/Tabelle3[[#This Row],[Anzahl
hospitalisiert]]</f>
        <v>0.10077519379844961</v>
      </c>
      <c r="N19" s="26" t="str">
        <f>IF(Tabelle2[[#This Row],[Zahlen
unvoll-
ständig]]="","",Tabelle2[[#This Row],[Zahlen
unvoll-
ständig]])</f>
        <v/>
      </c>
    </row>
    <row r="20" spans="1:14" x14ac:dyDescent="0.25">
      <c r="A20" s="24">
        <f>Tabelle2[[#This Row],[KW]]</f>
        <v>28</v>
      </c>
      <c r="B20" s="22">
        <f>Tabelle2[[#This Row],[Fälle
ges.]]</f>
        <v>2417</v>
      </c>
      <c r="C20" s="22">
        <f>Tabelle2[[#This Row],[mittl-
Alter]]</f>
        <v>36</v>
      </c>
      <c r="D20" s="23">
        <f>Tabelle2[[#This Row],[Männer]]</f>
        <v>0.56000000000000005</v>
      </c>
      <c r="E20" s="23">
        <f>Tabelle2[[#This Row],[Frauen]]</f>
        <v>0.44</v>
      </c>
      <c r="F20" s="26">
        <f>Tabelle2[[#This Row],[Anzahl mit klinischen Informationen]]</f>
        <v>1908</v>
      </c>
      <c r="G20" s="40">
        <f>Tabelle2[[#This Row],[Anteil keine, bzw. keine für COVID-19 bedeutsamen Symptome]]</f>
        <v>0.24299999999999999</v>
      </c>
      <c r="H20" s="24">
        <f>Tabelle2[[#This Row],[Anz. mit
Angab. zur
Hospitalisierung]]</f>
        <v>2185</v>
      </c>
      <c r="I20" s="22">
        <f>Tabelle2[[#This Row],[Anzahl
hospitalisiert]]</f>
        <v>251</v>
      </c>
      <c r="J20" s="25">
        <f>Tabelle3[[#This Row],[Anzahl
hospitalisiert]]/Tabelle3[[#This Row],[Fälle
ges.]]</f>
        <v>0.10384774513860157</v>
      </c>
      <c r="K20" s="26">
        <f>Tabelle2[[#This Row],[Anzahl
Verstorben]]</f>
        <v>22</v>
      </c>
      <c r="L20" s="27">
        <f>Tabelle3[[#This Row],[Anzahl
Verstorben]]/Tabelle3[[#This Row],[Fälle
ges.]]</f>
        <v>9.1021928009929667E-3</v>
      </c>
      <c r="M20" s="28">
        <f>Tabelle3[[#This Row],[Anzahl
Verstorben]]/Tabelle3[[#This Row],[Anzahl
hospitalisiert]]</f>
        <v>8.7649402390438252E-2</v>
      </c>
      <c r="N20" s="26" t="str">
        <f>IF(Tabelle2[[#This Row],[Zahlen
unvoll-
ständig]]="","",Tabelle2[[#This Row],[Zahlen
unvoll-
ständig]])</f>
        <v/>
      </c>
    </row>
    <row r="21" spans="1:14" x14ac:dyDescent="0.25">
      <c r="A21" s="24">
        <f>Tabelle2[[#This Row],[KW]]</f>
        <v>29</v>
      </c>
      <c r="B21" s="22">
        <f>Tabelle2[[#This Row],[Fälle
ges.]]</f>
        <v>3016</v>
      </c>
      <c r="C21" s="22">
        <f>Tabelle2[[#This Row],[mittl-
Alter]]</f>
        <v>36</v>
      </c>
      <c r="D21" s="23">
        <f>Tabelle2[[#This Row],[Männer]]</f>
        <v>0.53</v>
      </c>
      <c r="E21" s="23">
        <f>Tabelle2[[#This Row],[Frauen]]</f>
        <v>0.47</v>
      </c>
      <c r="F21" s="26">
        <f>Tabelle2[[#This Row],[Anzahl mit klinischen Informationen]]</f>
        <v>2349</v>
      </c>
      <c r="G21" s="40">
        <f>Tabelle2[[#This Row],[Anteil keine, bzw. keine für COVID-19 bedeutsamen Symptome]]</f>
        <v>0.22800000000000001</v>
      </c>
      <c r="H21" s="24">
        <f>Tabelle2[[#This Row],[Anz. mit
Angab. zur
Hospitalisierung]]</f>
        <v>2627</v>
      </c>
      <c r="I21" s="22">
        <f>Tabelle2[[#This Row],[Anzahl
hospitalisiert]]</f>
        <v>316</v>
      </c>
      <c r="J21" s="25">
        <f>Tabelle3[[#This Row],[Anzahl
hospitalisiert]]/Tabelle3[[#This Row],[Fälle
ges.]]</f>
        <v>0.10477453580901856</v>
      </c>
      <c r="K21" s="26">
        <f>Tabelle2[[#This Row],[Anzahl
Verstorben]]</f>
        <v>30</v>
      </c>
      <c r="L21" s="27">
        <f>Tabelle3[[#This Row],[Anzahl
Verstorben]]/Tabelle3[[#This Row],[Fälle
ges.]]</f>
        <v>9.9469496021220155E-3</v>
      </c>
      <c r="M21" s="28">
        <f>Tabelle3[[#This Row],[Anzahl
Verstorben]]/Tabelle3[[#This Row],[Anzahl
hospitalisiert]]</f>
        <v>9.49367088607595E-2</v>
      </c>
      <c r="N21" s="26" t="str">
        <f>IF(Tabelle2[[#This Row],[Zahlen
unvoll-
ständig]]="","",Tabelle2[[#This Row],[Zahlen
unvoll-
ständig]])</f>
        <v/>
      </c>
    </row>
    <row r="22" spans="1:14" x14ac:dyDescent="0.25">
      <c r="A22" s="24">
        <f>Tabelle2[[#This Row],[KW]]</f>
        <v>30</v>
      </c>
      <c r="B22" s="22">
        <f>Tabelle2[[#This Row],[Fälle
ges.]]</f>
        <v>3930</v>
      </c>
      <c r="C22" s="22">
        <f>Tabelle2[[#This Row],[mittl-
Alter]]</f>
        <v>36</v>
      </c>
      <c r="D22" s="23">
        <f>Tabelle2[[#This Row],[Männer]]</f>
        <v>0.52</v>
      </c>
      <c r="E22" s="23">
        <f>Tabelle2[[#This Row],[Frauen]]</f>
        <v>0.48</v>
      </c>
      <c r="F22" s="26">
        <f>Tabelle2[[#This Row],[Anzahl mit klinischen Informationen]]</f>
        <v>3132</v>
      </c>
      <c r="G22" s="40">
        <f>Tabelle2[[#This Row],[Anteil keine, bzw. keine für COVID-19 bedeutsamen Symptome]]</f>
        <v>0.27100000000000002</v>
      </c>
      <c r="H22" s="24">
        <f>Tabelle2[[#This Row],[Anz. mit
Angab. zur
Hospitalisierung]]</f>
        <v>3417</v>
      </c>
      <c r="I22" s="22">
        <f>Tabelle2[[#This Row],[Anzahl
hospitalisiert]]</f>
        <v>327</v>
      </c>
      <c r="J22" s="25">
        <f>Tabelle3[[#This Row],[Anzahl
hospitalisiert]]/Tabelle3[[#This Row],[Fälle
ges.]]</f>
        <v>8.3206106870229002E-2</v>
      </c>
      <c r="K22" s="26">
        <f>Tabelle2[[#This Row],[Anzahl
Verstorben]]</f>
        <v>31</v>
      </c>
      <c r="L22" s="27">
        <f>Tabelle3[[#This Row],[Anzahl
Verstorben]]/Tabelle3[[#This Row],[Fälle
ges.]]</f>
        <v>7.8880407124681928E-3</v>
      </c>
      <c r="M22" s="28">
        <f>Tabelle3[[#This Row],[Anzahl
Verstorben]]/Tabelle3[[#This Row],[Anzahl
hospitalisiert]]</f>
        <v>9.480122324159021E-2</v>
      </c>
      <c r="N22" s="26" t="str">
        <f>IF(Tabelle2[[#This Row],[Zahlen
unvoll-
ständig]]="","",Tabelle2[[#This Row],[Zahlen
unvoll-
ständig]])</f>
        <v/>
      </c>
    </row>
    <row r="23" spans="1:14" x14ac:dyDescent="0.25">
      <c r="A23" s="24">
        <f>Tabelle2[[#This Row],[KW]]</f>
        <v>31</v>
      </c>
      <c r="B23" s="22">
        <f>Tabelle2[[#This Row],[Fälle
ges.]]</f>
        <v>4814</v>
      </c>
      <c r="C23" s="22">
        <f>Tabelle2[[#This Row],[mittl-
Alter]]</f>
        <v>36</v>
      </c>
      <c r="D23" s="23">
        <f>Tabelle2[[#This Row],[Männer]]</f>
        <v>0.5</v>
      </c>
      <c r="E23" s="23">
        <f>Tabelle2[[#This Row],[Frauen]]</f>
        <v>0.5</v>
      </c>
      <c r="F23" s="26">
        <f>Tabelle2[[#This Row],[Anzahl mit klinischen Informationen]]</f>
        <v>3582</v>
      </c>
      <c r="G23" s="40">
        <f>Tabelle2[[#This Row],[Anteil keine, bzw. keine für COVID-19 bedeutsamen Symptome]]</f>
        <v>0.246</v>
      </c>
      <c r="H23" s="24">
        <f>Tabelle2[[#This Row],[Anz. mit
Angab. zur
Hospitalisierung]]</f>
        <v>4055</v>
      </c>
      <c r="I23" s="22">
        <f>Tabelle2[[#This Row],[Anzahl
hospitalisiert]]</f>
        <v>367</v>
      </c>
      <c r="J23" s="25">
        <f>Tabelle3[[#This Row],[Anzahl
hospitalisiert]]/Tabelle3[[#This Row],[Fälle
ges.]]</f>
        <v>7.6235978396343995E-2</v>
      </c>
      <c r="K23" s="26">
        <f>Tabelle2[[#This Row],[Anzahl
Verstorben]]</f>
        <v>31</v>
      </c>
      <c r="L23" s="27">
        <f>Tabelle3[[#This Row],[Anzahl
Verstorben]]/Tabelle3[[#This Row],[Fälle
ges.]]</f>
        <v>6.4395513086830079E-3</v>
      </c>
      <c r="M23" s="28">
        <f>Tabelle3[[#This Row],[Anzahl
Verstorben]]/Tabelle3[[#This Row],[Anzahl
hospitalisiert]]</f>
        <v>8.4468664850136238E-2</v>
      </c>
      <c r="N23" s="26" t="str">
        <f>IF(Tabelle2[[#This Row],[Zahlen
unvoll-
ständig]]="","",Tabelle2[[#This Row],[Zahlen
unvoll-
ständig]])</f>
        <v/>
      </c>
    </row>
    <row r="24" spans="1:14" x14ac:dyDescent="0.25">
      <c r="A24" s="24">
        <f>Tabelle2[[#This Row],[KW]]</f>
        <v>32</v>
      </c>
      <c r="B24" s="22">
        <f>Tabelle2[[#This Row],[Fälle
ges.]]</f>
        <v>6035</v>
      </c>
      <c r="C24" s="22">
        <f>Tabelle2[[#This Row],[mittl-
Alter]]</f>
        <v>34</v>
      </c>
      <c r="D24" s="23">
        <f>Tabelle2[[#This Row],[Männer]]</f>
        <v>0.54</v>
      </c>
      <c r="E24" s="23">
        <f>Tabelle2[[#This Row],[Frauen]]</f>
        <v>0.46</v>
      </c>
      <c r="F24" s="26">
        <f>Tabelle2[[#This Row],[Anzahl mit klinischen Informationen]]</f>
        <v>4389</v>
      </c>
      <c r="G24" s="40">
        <f>Tabelle2[[#This Row],[Anteil keine, bzw. keine für COVID-19 bedeutsamen Symptome]]</f>
        <v>0.30299999999999999</v>
      </c>
      <c r="H24" s="24">
        <f>Tabelle2[[#This Row],[Anz. mit
Angab. zur
Hospitalisierung]]</f>
        <v>5136</v>
      </c>
      <c r="I24" s="22">
        <f>Tabelle2[[#This Row],[Anzahl
hospitalisiert]]</f>
        <v>377</v>
      </c>
      <c r="J24" s="25">
        <f>Tabelle3[[#This Row],[Anzahl
hospitalisiert]]/Tabelle3[[#This Row],[Fälle
ges.]]</f>
        <v>6.2468931234465619E-2</v>
      </c>
      <c r="K24" s="26">
        <f>Tabelle2[[#This Row],[Anzahl
Verstorben]]</f>
        <v>30</v>
      </c>
      <c r="L24" s="27">
        <f>Tabelle3[[#This Row],[Anzahl
Verstorben]]/Tabelle3[[#This Row],[Fälle
ges.]]</f>
        <v>4.9710024855012429E-3</v>
      </c>
      <c r="M24" s="28">
        <f>Tabelle3[[#This Row],[Anzahl
Verstorben]]/Tabelle3[[#This Row],[Anzahl
hospitalisiert]]</f>
        <v>7.9575596816976124E-2</v>
      </c>
      <c r="N24" s="26" t="str">
        <f>IF(Tabelle2[[#This Row],[Zahlen
unvoll-
ständig]]="","",Tabelle2[[#This Row],[Zahlen
unvoll-
ständig]])</f>
        <v/>
      </c>
    </row>
    <row r="25" spans="1:14" x14ac:dyDescent="0.25">
      <c r="A25" s="24">
        <f>Tabelle2[[#This Row],[KW]]</f>
        <v>33</v>
      </c>
      <c r="B25" s="22">
        <f>Tabelle2[[#This Row],[Fälle
ges.]]</f>
        <v>7929</v>
      </c>
      <c r="C25" s="22">
        <f>Tabelle2[[#This Row],[mittl-
Alter]]</f>
        <v>32</v>
      </c>
      <c r="D25" s="23">
        <f>Tabelle2[[#This Row],[Männer]]</f>
        <v>0.53</v>
      </c>
      <c r="E25" s="23">
        <f>Tabelle2[[#This Row],[Frauen]]</f>
        <v>0.47</v>
      </c>
      <c r="F25" s="26">
        <f>Tabelle2[[#This Row],[Anzahl mit klinischen Informationen]]</f>
        <v>5601</v>
      </c>
      <c r="G25" s="40">
        <f>Tabelle2[[#This Row],[Anteil keine, bzw. keine für COVID-19 bedeutsamen Symptome]]</f>
        <v>0.33400000000000002</v>
      </c>
      <c r="H25" s="24">
        <f>Tabelle2[[#This Row],[Anz. mit
Angab. zur
Hospitalisierung]]</f>
        <v>6757</v>
      </c>
      <c r="I25" s="22">
        <f>Tabelle2[[#This Row],[Anzahl
hospitalisiert]]</f>
        <v>405</v>
      </c>
      <c r="J25" s="25">
        <f>Tabelle3[[#This Row],[Anzahl
hospitalisiert]]/Tabelle3[[#This Row],[Fälle
ges.]]</f>
        <v>5.1078320090805901E-2</v>
      </c>
      <c r="K25" s="26">
        <f>Tabelle2[[#This Row],[Anzahl
Verstorben]]</f>
        <v>28</v>
      </c>
      <c r="L25" s="27">
        <f>Tabelle3[[#This Row],[Anzahl
Verstorben]]/Tabelle3[[#This Row],[Fälle
ges.]]</f>
        <v>3.5313406482532475E-3</v>
      </c>
      <c r="M25" s="28">
        <f>Tabelle3[[#This Row],[Anzahl
Verstorben]]/Tabelle3[[#This Row],[Anzahl
hospitalisiert]]</f>
        <v>6.9135802469135796E-2</v>
      </c>
      <c r="N25" s="26" t="str">
        <f>IF(Tabelle2[[#This Row],[Zahlen
unvoll-
ständig]]="","",Tabelle2[[#This Row],[Zahlen
unvoll-
ständig]])</f>
        <v/>
      </c>
    </row>
    <row r="26" spans="1:14" x14ac:dyDescent="0.25">
      <c r="A26" s="24">
        <f>Tabelle2[[#This Row],[KW]]</f>
        <v>34</v>
      </c>
      <c r="B26" s="22">
        <f>Tabelle2[[#This Row],[Fälle
ges.]]</f>
        <v>9578</v>
      </c>
      <c r="C26" s="22">
        <f>Tabelle2[[#This Row],[mittl-
Alter]]</f>
        <v>32</v>
      </c>
      <c r="D26" s="23">
        <f>Tabelle2[[#This Row],[Männer]]</f>
        <v>0.55000000000000004</v>
      </c>
      <c r="E26" s="23">
        <f>Tabelle2[[#This Row],[Frauen]]</f>
        <v>0.45</v>
      </c>
      <c r="F26" s="26">
        <f>Tabelle2[[#This Row],[Anzahl mit klinischen Informationen]]</f>
        <v>6980</v>
      </c>
      <c r="G26" s="40">
        <f>Tabelle2[[#This Row],[Anteil keine, bzw. keine für COVID-19 bedeutsamen Symptome]]</f>
        <v>0.34899999999999998</v>
      </c>
      <c r="H26" s="24">
        <f>Tabelle2[[#This Row],[Anz. mit
Angab. zur
Hospitalisierung]]</f>
        <v>8035</v>
      </c>
      <c r="I26" s="22">
        <f>Tabelle2[[#This Row],[Anzahl
hospitalisiert]]</f>
        <v>405</v>
      </c>
      <c r="J26" s="25">
        <f>Tabelle3[[#This Row],[Anzahl
hospitalisiert]]/Tabelle3[[#This Row],[Fälle
ges.]]</f>
        <v>4.2284401754019631E-2</v>
      </c>
      <c r="K26" s="26">
        <f>Tabelle2[[#This Row],[Anzahl
Verstorben]]</f>
        <v>27</v>
      </c>
      <c r="L26" s="27">
        <f>Tabelle3[[#This Row],[Anzahl
Verstorben]]/Tabelle3[[#This Row],[Fälle
ges.]]</f>
        <v>2.8189601169346418E-3</v>
      </c>
      <c r="M26" s="28">
        <f>Tabelle3[[#This Row],[Anzahl
Verstorben]]/Tabelle3[[#This Row],[Anzahl
hospitalisiert]]</f>
        <v>6.6666666666666666E-2</v>
      </c>
      <c r="N26" s="26" t="str">
        <f>IF(Tabelle2[[#This Row],[Zahlen
unvoll-
ständig]]="","",Tabelle2[[#This Row],[Zahlen
unvoll-
ständig]])</f>
        <v/>
      </c>
    </row>
    <row r="27" spans="1:14" x14ac:dyDescent="0.25">
      <c r="A27" s="24">
        <f>Tabelle2[[#This Row],[KW]]</f>
        <v>35</v>
      </c>
      <c r="B27" s="22">
        <f>Tabelle2[[#This Row],[Fälle
ges.]]</f>
        <v>8796</v>
      </c>
      <c r="C27" s="22">
        <f>Tabelle2[[#This Row],[mittl-
Alter]]</f>
        <v>32</v>
      </c>
      <c r="D27" s="23">
        <f>Tabelle2[[#This Row],[Männer]]</f>
        <v>0.53</v>
      </c>
      <c r="E27" s="23">
        <f>Tabelle2[[#This Row],[Frauen]]</f>
        <v>0.47</v>
      </c>
      <c r="F27" s="26">
        <f>Tabelle2[[#This Row],[Anzahl mit klinischen Informationen]]</f>
        <v>6577</v>
      </c>
      <c r="G27" s="40">
        <f>Tabelle2[[#This Row],[Anteil keine, bzw. keine für COVID-19 bedeutsamen Symptome]]</f>
        <v>0.312</v>
      </c>
      <c r="H27" s="24">
        <f>Tabelle2[[#This Row],[Anz. mit
Angab. zur
Hospitalisierung]]</f>
        <v>7103</v>
      </c>
      <c r="I27" s="22">
        <f>Tabelle2[[#This Row],[Anzahl
hospitalisiert]]</f>
        <v>343</v>
      </c>
      <c r="J27" s="25">
        <f>Tabelle3[[#This Row],[Anzahl
hospitalisiert]]/Tabelle3[[#This Row],[Fälle
ges.]]</f>
        <v>3.8994997726239197E-2</v>
      </c>
      <c r="K27" s="26">
        <f>Tabelle2[[#This Row],[Anzahl
Verstorben]]</f>
        <v>14</v>
      </c>
      <c r="L27" s="27">
        <f>Tabelle3[[#This Row],[Anzahl
Verstorben]]/Tabelle3[[#This Row],[Fälle
ges.]]</f>
        <v>1.5916325602546612E-3</v>
      </c>
      <c r="M27" s="28">
        <f>Tabelle3[[#This Row],[Anzahl
Verstorben]]/Tabelle3[[#This Row],[Anzahl
hospitalisiert]]</f>
        <v>4.0816326530612242E-2</v>
      </c>
      <c r="N27" s="26" t="str">
        <f>IF(Tabelle2[[#This Row],[Zahlen
unvoll-
ständig]]="","",Tabelle2[[#This Row],[Zahlen
unvoll-
ständig]])</f>
        <v/>
      </c>
    </row>
    <row r="28" spans="1:14" x14ac:dyDescent="0.25">
      <c r="A28" s="24">
        <f>Tabelle2[[#This Row],[KW]]</f>
        <v>36</v>
      </c>
      <c r="B28" s="22">
        <f>Tabelle2[[#This Row],[Fälle
ges.]]</f>
        <v>8585</v>
      </c>
      <c r="C28" s="22">
        <f>Tabelle2[[#This Row],[mittl-
Alter]]</f>
        <v>33</v>
      </c>
      <c r="D28" s="23">
        <f>Tabelle2[[#This Row],[Männer]]</f>
        <v>0.54</v>
      </c>
      <c r="E28" s="23">
        <f>Tabelle2[[#This Row],[Frauen]]</f>
        <v>0.46</v>
      </c>
      <c r="F28" s="26">
        <f>Tabelle2[[#This Row],[Anzahl mit klinischen Informationen]]</f>
        <v>6321</v>
      </c>
      <c r="G28" s="40">
        <f>Tabelle2[[#This Row],[Anteil keine, bzw. keine für COVID-19 bedeutsamen Symptome]]</f>
        <v>0.27200000000000002</v>
      </c>
      <c r="H28" s="24">
        <f>Tabelle2[[#This Row],[Anz. mit
Angab. zur
Hospitalisierung]]</f>
        <v>6815</v>
      </c>
      <c r="I28" s="22">
        <f>Tabelle2[[#This Row],[Anzahl
hospitalisiert]]</f>
        <v>372</v>
      </c>
      <c r="J28" s="25">
        <f>Tabelle3[[#This Row],[Anzahl
hospitalisiert]]/Tabelle3[[#This Row],[Fälle
ges.]]</f>
        <v>4.3331391962725688E-2</v>
      </c>
      <c r="K28" s="26">
        <f>Tabelle2[[#This Row],[Anzahl
Verstorben]]</f>
        <v>32</v>
      </c>
      <c r="L28" s="27">
        <f>Tabelle3[[#This Row],[Anzahl
Verstorben]]/Tabelle3[[#This Row],[Fälle
ges.]]</f>
        <v>3.7274315666860802E-3</v>
      </c>
      <c r="M28" s="28">
        <f>Tabelle3[[#This Row],[Anzahl
Verstorben]]/Tabelle3[[#This Row],[Anzahl
hospitalisiert]]</f>
        <v>8.6021505376344093E-2</v>
      </c>
      <c r="N28" s="26" t="str">
        <f>IF(Tabelle2[[#This Row],[Zahlen
unvoll-
ständig]]="","",Tabelle2[[#This Row],[Zahlen
unvoll-
ständig]])</f>
        <v/>
      </c>
    </row>
    <row r="29" spans="1:14" x14ac:dyDescent="0.25">
      <c r="A29" s="24">
        <f>Tabelle2[[#This Row],[KW]]</f>
        <v>37</v>
      </c>
      <c r="B29" s="22">
        <f>Tabelle2[[#This Row],[Fälle
ges.]]</f>
        <v>9741</v>
      </c>
      <c r="C29" s="22">
        <f>Tabelle2[[#This Row],[mittl-
Alter]]</f>
        <v>35</v>
      </c>
      <c r="D29" s="23">
        <f>Tabelle2[[#This Row],[Männer]]</f>
        <v>0.52</v>
      </c>
      <c r="E29" s="23">
        <f>Tabelle2[[#This Row],[Frauen]]</f>
        <v>0.48</v>
      </c>
      <c r="F29" s="26">
        <f>Tabelle2[[#This Row],[Anzahl mit klinischen Informationen]]</f>
        <v>7066</v>
      </c>
      <c r="G29" s="40">
        <f>Tabelle2[[#This Row],[Anteil keine, bzw. keine für COVID-19 bedeutsamen Symptome]]</f>
        <v>0.20499999999999999</v>
      </c>
      <c r="H29" s="24">
        <f>Tabelle2[[#This Row],[Anz. mit
Angab. zur
Hospitalisierung]]</f>
        <v>7556</v>
      </c>
      <c r="I29" s="22">
        <f>Tabelle2[[#This Row],[Anzahl
hospitalisiert]]</f>
        <v>418</v>
      </c>
      <c r="J29" s="25">
        <f>Tabelle3[[#This Row],[Anzahl
hospitalisiert]]/Tabelle3[[#This Row],[Fälle
ges.]]</f>
        <v>4.291140539985628E-2</v>
      </c>
      <c r="K29" s="26">
        <f>Tabelle2[[#This Row],[Anzahl
Verstorben]]</f>
        <v>45</v>
      </c>
      <c r="L29" s="27">
        <f>Tabelle3[[#This Row],[Anzahl
Verstorben]]/Tabelle3[[#This Row],[Fälle
ges.]]</f>
        <v>4.619648906683092E-3</v>
      </c>
      <c r="M29" s="28">
        <f>Tabelle3[[#This Row],[Anzahl
Verstorben]]/Tabelle3[[#This Row],[Anzahl
hospitalisiert]]</f>
        <v>0.1076555023923445</v>
      </c>
      <c r="N29" s="26" t="str">
        <f>IF(Tabelle2[[#This Row],[Zahlen
unvoll-
ständig]]="","",Tabelle2[[#This Row],[Zahlen
unvoll-
ständig]])</f>
        <v/>
      </c>
    </row>
    <row r="30" spans="1:14" x14ac:dyDescent="0.25">
      <c r="A30" s="24">
        <f>Tabelle2[[#This Row],[KW]]</f>
        <v>38</v>
      </c>
      <c r="B30" s="22">
        <f>Tabelle2[[#This Row],[Fälle
ges.]]</f>
        <v>12229</v>
      </c>
      <c r="C30" s="22">
        <f>Tabelle2[[#This Row],[mittl-
Alter]]</f>
        <v>36</v>
      </c>
      <c r="D30" s="23">
        <f>Tabelle2[[#This Row],[Männer]]</f>
        <v>0.51</v>
      </c>
      <c r="E30" s="23">
        <f>Tabelle2[[#This Row],[Frauen]]</f>
        <v>0.49</v>
      </c>
      <c r="F30" s="26">
        <f>Tabelle2[[#This Row],[Anzahl mit klinischen Informationen]]</f>
        <v>8877</v>
      </c>
      <c r="G30" s="40">
        <f>Tabelle2[[#This Row],[Anteil keine, bzw. keine für COVID-19 bedeutsamen Symptome]]</f>
        <v>0.187</v>
      </c>
      <c r="H30" s="24">
        <f>Tabelle2[[#This Row],[Anz. mit
Angab. zur
Hospitalisierung]]</f>
        <v>9407</v>
      </c>
      <c r="I30" s="22">
        <f>Tabelle2[[#This Row],[Anzahl
hospitalisiert]]</f>
        <v>589</v>
      </c>
      <c r="J30" s="25">
        <f>Tabelle3[[#This Row],[Anzahl
hospitalisiert]]/Tabelle3[[#This Row],[Fälle
ges.]]</f>
        <v>4.8164199852808898E-2</v>
      </c>
      <c r="K30" s="26">
        <f>Tabelle2[[#This Row],[Anzahl
Verstorben]]</f>
        <v>58</v>
      </c>
      <c r="L30" s="27">
        <f>Tabelle3[[#This Row],[Anzahl
Verstorben]]/Tabelle3[[#This Row],[Fälle
ges.]]</f>
        <v>4.742824433723117E-3</v>
      </c>
      <c r="M30" s="28">
        <f>Tabelle3[[#This Row],[Anzahl
Verstorben]]/Tabelle3[[#This Row],[Anzahl
hospitalisiert]]</f>
        <v>9.8471986417657045E-2</v>
      </c>
      <c r="N30" s="26" t="str">
        <f>IF(Tabelle2[[#This Row],[Zahlen
unvoll-
ständig]]="","",Tabelle2[[#This Row],[Zahlen
unvoll-
ständig]])</f>
        <v/>
      </c>
    </row>
    <row r="31" spans="1:14" x14ac:dyDescent="0.25">
      <c r="A31" s="24">
        <f>Tabelle2[[#This Row],[KW]]</f>
        <v>39</v>
      </c>
      <c r="B31" s="22">
        <f>Tabelle2[[#This Row],[Fälle
ges.]]</f>
        <v>12995</v>
      </c>
      <c r="C31" s="22">
        <f>Tabelle2[[#This Row],[mittl-
Alter]]</f>
        <v>37</v>
      </c>
      <c r="D31" s="23">
        <f>Tabelle2[[#This Row],[Männer]]</f>
        <v>0.52</v>
      </c>
      <c r="E31" s="23">
        <f>Tabelle2[[#This Row],[Frauen]]</f>
        <v>0.48</v>
      </c>
      <c r="F31" s="26">
        <f>Tabelle2[[#This Row],[Anzahl mit klinischen Informationen]]</f>
        <v>9232</v>
      </c>
      <c r="G31" s="40">
        <f>Tabelle2[[#This Row],[Anteil keine, bzw. keine für COVID-19 bedeutsamen Symptome]]</f>
        <v>0.185</v>
      </c>
      <c r="H31" s="24">
        <f>Tabelle2[[#This Row],[Anz. mit
Angab. zur
Hospitalisierung]]</f>
        <v>10049</v>
      </c>
      <c r="I31" s="22">
        <f>Tabelle2[[#This Row],[Anzahl
hospitalisiert]]</f>
        <v>674</v>
      </c>
      <c r="J31" s="25">
        <f>Tabelle3[[#This Row],[Anzahl
hospitalisiert]]/Tabelle3[[#This Row],[Fälle
ges.]]</f>
        <v>5.1866102347056561E-2</v>
      </c>
      <c r="K31" s="26">
        <f>Tabelle2[[#This Row],[Anzahl
Verstorben]]</f>
        <v>57</v>
      </c>
      <c r="L31" s="27">
        <f>Tabelle3[[#This Row],[Anzahl
Verstorben]]/Tabelle3[[#This Row],[Fälle
ges.]]</f>
        <v>4.3863024240092348E-3</v>
      </c>
      <c r="M31" s="28">
        <f>Tabelle3[[#This Row],[Anzahl
Verstorben]]/Tabelle3[[#This Row],[Anzahl
hospitalisiert]]</f>
        <v>8.4569732937685466E-2</v>
      </c>
      <c r="N31" s="26" t="str">
        <f>IF(Tabelle2[[#This Row],[Zahlen
unvoll-
ständig]]="","",Tabelle2[[#This Row],[Zahlen
unvoll-
ständig]])</f>
        <v>x</v>
      </c>
    </row>
    <row r="32" spans="1:14" x14ac:dyDescent="0.25">
      <c r="A32" s="24">
        <f>Tabelle2[[#This Row],[KW]]</f>
        <v>40</v>
      </c>
      <c r="B32" s="22">
        <f>Tabelle2[[#This Row],[Fälle
ges.]]</f>
        <v>15745</v>
      </c>
      <c r="C32" s="22">
        <f>Tabelle2[[#This Row],[mittl-
Alter]]</f>
        <v>38</v>
      </c>
      <c r="D32" s="23">
        <f>Tabelle2[[#This Row],[Männer]]</f>
        <v>0.52</v>
      </c>
      <c r="E32" s="23">
        <f>Tabelle2[[#This Row],[Frauen]]</f>
        <v>0.48</v>
      </c>
      <c r="F32" s="26">
        <f>Tabelle2[[#This Row],[Anzahl mit klinischen Informationen]]</f>
        <v>10787</v>
      </c>
      <c r="G32" s="40">
        <f>Tabelle2[[#This Row],[Anteil keine, bzw. keine für COVID-19 bedeutsamen Symptome]]</f>
        <v>0.17199999999999999</v>
      </c>
      <c r="H32" s="24">
        <f>Tabelle2[[#This Row],[Anz. mit
Angab. zur
Hospitalisierung]]</f>
        <v>12123</v>
      </c>
      <c r="I32" s="22">
        <f>Tabelle2[[#This Row],[Anzahl
hospitalisiert]]</f>
        <v>696</v>
      </c>
      <c r="J32" s="25">
        <f>Tabelle3[[#This Row],[Anzahl
hospitalisiert]]/Tabelle3[[#This Row],[Fälle
ges.]]</f>
        <v>4.4204509368053348E-2</v>
      </c>
      <c r="K32" s="26">
        <f>Tabelle2[[#This Row],[Anzahl
Verstorben]]</f>
        <v>39</v>
      </c>
      <c r="L32" s="27">
        <f>Tabelle3[[#This Row],[Anzahl
Verstorben]]/Tabelle3[[#This Row],[Fälle
ges.]]</f>
        <v>2.4769768180374721E-3</v>
      </c>
      <c r="M32" s="28">
        <f>Tabelle3[[#This Row],[Anzahl
Verstorben]]/Tabelle3[[#This Row],[Anzahl
hospitalisiert]]</f>
        <v>5.6034482758620691E-2</v>
      </c>
      <c r="N32" s="26" t="str">
        <f>IF(Tabelle2[[#This Row],[Zahlen
unvoll-
ständig]]="","",Tabelle2[[#This Row],[Zahlen
unvoll-
ständig]])</f>
        <v>x</v>
      </c>
    </row>
    <row r="33" spans="1:14" x14ac:dyDescent="0.25">
      <c r="A33" s="24">
        <f>Tabelle2[[#This Row],[KW]]</f>
        <v>41</v>
      </c>
      <c r="B33" s="22">
        <f>Tabelle2[[#This Row],[Fälle
ges.]]</f>
        <v>24983</v>
      </c>
      <c r="C33" s="22">
        <f>Tabelle2[[#This Row],[mittl-
Alter]]</f>
        <v>39</v>
      </c>
      <c r="D33" s="23">
        <f>Tabelle2[[#This Row],[Männer]]</f>
        <v>0.51</v>
      </c>
      <c r="E33" s="23">
        <f>Tabelle2[[#This Row],[Frauen]]</f>
        <v>0.49</v>
      </c>
      <c r="F33" s="26">
        <f>Tabelle2[[#This Row],[Anzahl mit klinischen Informationen]]</f>
        <v>14080</v>
      </c>
      <c r="G33" s="40">
        <f>Tabelle2[[#This Row],[Anteil keine, bzw. keine für COVID-19 bedeutsamen Symptome]]</f>
        <v>0.16600000000000001</v>
      </c>
      <c r="H33" s="24">
        <f>Tabelle2[[#This Row],[Anz. mit
Angab. zur
Hospitalisierung]]</f>
        <v>16649</v>
      </c>
      <c r="I33" s="22">
        <f>Tabelle2[[#This Row],[Anzahl
hospitalisiert]]</f>
        <v>1005</v>
      </c>
      <c r="J33" s="25">
        <f>Tabelle3[[#This Row],[Anzahl
hospitalisiert]]/Tabelle3[[#This Row],[Fälle
ges.]]</f>
        <v>4.0227354601128765E-2</v>
      </c>
      <c r="K33" s="26">
        <f>Tabelle2[[#This Row],[Anzahl
Verstorben]]</f>
        <v>19</v>
      </c>
      <c r="L33" s="27">
        <f>Tabelle3[[#This Row],[Anzahl
Verstorben]]/Tabelle3[[#This Row],[Fälle
ges.]]</f>
        <v>7.6051715166313089E-4</v>
      </c>
      <c r="M33" s="27">
        <f>Tabelle3[[#This Row],[Anzahl
Verstorben]]/Tabelle3[[#This Row],[Anzahl
hospitalisiert]]</f>
        <v>1.8905472636815919E-2</v>
      </c>
      <c r="N33" s="44" t="str">
        <f>IF(Tabelle2[[#This Row],[Zahlen
unvoll-
ständig]]="","",Tabelle2[[#This Row],[Zahlen
unvoll-
ständig]])</f>
        <v>x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46EC-DAB7-4C5D-AE4B-E4B11A32F33C}">
  <dimension ref="A1:M33"/>
  <sheetViews>
    <sheetView workbookViewId="0">
      <selection activeCell="Q23" sqref="Q23"/>
    </sheetView>
  </sheetViews>
  <sheetFormatPr baseColWidth="10" defaultRowHeight="15" x14ac:dyDescent="0.25"/>
  <sheetData>
    <row r="1" spans="1:13" ht="63.75" x14ac:dyDescent="0.25">
      <c r="A1" s="29" t="s">
        <v>0</v>
      </c>
      <c r="B1" s="30" t="s">
        <v>2</v>
      </c>
      <c r="C1" s="30" t="s">
        <v>9</v>
      </c>
      <c r="D1" s="31" t="s">
        <v>3</v>
      </c>
      <c r="E1" s="30" t="s">
        <v>4</v>
      </c>
      <c r="F1" s="30" t="s">
        <v>15</v>
      </c>
      <c r="G1" s="30" t="s">
        <v>16</v>
      </c>
      <c r="H1" s="30" t="s">
        <v>5</v>
      </c>
      <c r="I1" s="30" t="s">
        <v>6</v>
      </c>
      <c r="J1" s="30" t="s">
        <v>8</v>
      </c>
      <c r="K1" s="30" t="s">
        <v>7</v>
      </c>
      <c r="L1" s="30" t="s">
        <v>14</v>
      </c>
      <c r="M1" s="32" t="s">
        <v>10</v>
      </c>
    </row>
    <row r="2" spans="1:13" x14ac:dyDescent="0.25">
      <c r="A2">
        <v>10</v>
      </c>
      <c r="B2">
        <v>892</v>
      </c>
      <c r="C2">
        <v>42</v>
      </c>
      <c r="D2" s="19">
        <v>0.53</v>
      </c>
      <c r="E2" s="19">
        <v>0.47</v>
      </c>
      <c r="F2" s="36">
        <v>831</v>
      </c>
      <c r="G2" s="19">
        <v>7.5999999999999998E-2</v>
      </c>
      <c r="H2">
        <v>800</v>
      </c>
      <c r="I2">
        <v>162</v>
      </c>
      <c r="J2" s="19">
        <v>0.2</v>
      </c>
      <c r="K2">
        <v>12</v>
      </c>
      <c r="L2" s="20">
        <v>1.35E-2</v>
      </c>
    </row>
    <row r="3" spans="1:13" x14ac:dyDescent="0.25">
      <c r="A3">
        <v>11</v>
      </c>
      <c r="B3">
        <v>6430</v>
      </c>
      <c r="C3">
        <v>44</v>
      </c>
      <c r="D3" s="19">
        <v>0.56000000000000005</v>
      </c>
      <c r="E3" s="19">
        <v>0.44</v>
      </c>
      <c r="F3" s="36">
        <v>5772</v>
      </c>
      <c r="G3" s="19">
        <v>5.1999999999999998E-2</v>
      </c>
      <c r="H3">
        <v>5611</v>
      </c>
      <c r="I3">
        <v>520</v>
      </c>
      <c r="J3" s="19">
        <v>0.09</v>
      </c>
      <c r="K3">
        <v>85</v>
      </c>
      <c r="L3" s="20">
        <v>1.32E-2</v>
      </c>
    </row>
    <row r="4" spans="1:13" x14ac:dyDescent="0.25">
      <c r="A4">
        <v>12</v>
      </c>
      <c r="B4">
        <v>22431</v>
      </c>
      <c r="C4">
        <v>45</v>
      </c>
      <c r="D4" s="19">
        <v>0.55000000000000004</v>
      </c>
      <c r="E4" s="19">
        <v>0.45</v>
      </c>
      <c r="F4" s="36">
        <v>20189</v>
      </c>
      <c r="G4" s="19">
        <v>3.7999999999999999E-2</v>
      </c>
      <c r="H4">
        <v>19334</v>
      </c>
      <c r="I4">
        <v>2203</v>
      </c>
      <c r="J4" s="19">
        <v>0.11</v>
      </c>
      <c r="K4">
        <v>478</v>
      </c>
      <c r="L4" s="20">
        <v>2.1299999999999999E-2</v>
      </c>
    </row>
    <row r="5" spans="1:13" x14ac:dyDescent="0.25">
      <c r="A5">
        <v>13</v>
      </c>
      <c r="B5">
        <v>34018</v>
      </c>
      <c r="C5">
        <v>48</v>
      </c>
      <c r="D5" s="19">
        <v>0.49</v>
      </c>
      <c r="E5" s="19">
        <v>0.51</v>
      </c>
      <c r="F5" s="36">
        <v>30825</v>
      </c>
      <c r="G5" s="19">
        <v>3.2000000000000001E-2</v>
      </c>
      <c r="H5">
        <v>29437</v>
      </c>
      <c r="I5">
        <v>5102</v>
      </c>
      <c r="J5" s="19">
        <v>0.17</v>
      </c>
      <c r="K5">
        <v>1449</v>
      </c>
      <c r="L5" s="20">
        <v>4.2599999999999999E-2</v>
      </c>
    </row>
    <row r="6" spans="1:13" x14ac:dyDescent="0.25">
      <c r="A6">
        <v>14</v>
      </c>
      <c r="B6">
        <v>36068</v>
      </c>
      <c r="C6">
        <v>51</v>
      </c>
      <c r="D6" s="19">
        <v>0.45</v>
      </c>
      <c r="E6" s="19">
        <v>0.55000000000000004</v>
      </c>
      <c r="F6" s="36">
        <v>31952</v>
      </c>
      <c r="G6" s="19">
        <v>5.2999999999999999E-2</v>
      </c>
      <c r="H6">
        <v>31461</v>
      </c>
      <c r="I6">
        <v>6049</v>
      </c>
      <c r="J6" s="19">
        <v>0.19</v>
      </c>
      <c r="K6">
        <v>2246</v>
      </c>
      <c r="L6" s="20">
        <v>6.2300000000000001E-2</v>
      </c>
    </row>
    <row r="7" spans="1:13" x14ac:dyDescent="0.25">
      <c r="A7">
        <v>15</v>
      </c>
      <c r="B7">
        <v>27164</v>
      </c>
      <c r="C7">
        <v>52</v>
      </c>
      <c r="D7" s="19">
        <v>0.44</v>
      </c>
      <c r="E7" s="19">
        <v>0.56000000000000005</v>
      </c>
      <c r="F7" s="36">
        <v>23549</v>
      </c>
      <c r="G7" s="19">
        <v>8.3000000000000004E-2</v>
      </c>
      <c r="H7">
        <v>24022</v>
      </c>
      <c r="I7">
        <v>4705</v>
      </c>
      <c r="J7" s="19">
        <v>0.2</v>
      </c>
      <c r="K7">
        <v>1864</v>
      </c>
      <c r="L7" s="20">
        <v>6.8599999999999994E-2</v>
      </c>
    </row>
    <row r="8" spans="1:13" x14ac:dyDescent="0.25">
      <c r="A8">
        <v>16</v>
      </c>
      <c r="B8">
        <v>17334</v>
      </c>
      <c r="C8">
        <v>51</v>
      </c>
      <c r="D8" s="19">
        <v>0.45</v>
      </c>
      <c r="E8" s="19">
        <v>0.55000000000000004</v>
      </c>
      <c r="F8" s="36">
        <v>14838</v>
      </c>
      <c r="G8" s="19">
        <v>0.113</v>
      </c>
      <c r="H8">
        <v>15479</v>
      </c>
      <c r="I8">
        <v>3350</v>
      </c>
      <c r="J8" s="19">
        <v>0.22</v>
      </c>
      <c r="K8">
        <v>1210</v>
      </c>
      <c r="L8" s="20">
        <v>6.9800000000000001E-2</v>
      </c>
    </row>
    <row r="9" spans="1:13" x14ac:dyDescent="0.25">
      <c r="A9">
        <v>17</v>
      </c>
      <c r="B9">
        <v>12367</v>
      </c>
      <c r="C9">
        <v>50</v>
      </c>
      <c r="D9" s="19">
        <v>0.45</v>
      </c>
      <c r="E9" s="19">
        <v>0.55000000000000004</v>
      </c>
      <c r="F9" s="36">
        <v>10255</v>
      </c>
      <c r="G9" s="19">
        <v>0.14000000000000001</v>
      </c>
      <c r="H9">
        <v>10922</v>
      </c>
      <c r="I9">
        <v>2218</v>
      </c>
      <c r="J9" s="19">
        <v>0.2</v>
      </c>
      <c r="K9">
        <v>716</v>
      </c>
      <c r="L9" s="20">
        <v>5.79E-2</v>
      </c>
    </row>
    <row r="10" spans="1:13" x14ac:dyDescent="0.25">
      <c r="A10">
        <v>18</v>
      </c>
      <c r="B10">
        <v>7429</v>
      </c>
      <c r="C10">
        <v>48</v>
      </c>
      <c r="D10" s="19">
        <v>0.48</v>
      </c>
      <c r="E10" s="19">
        <v>0.52</v>
      </c>
      <c r="F10" s="36">
        <v>6233</v>
      </c>
      <c r="G10" s="19">
        <v>0.17699999999999999</v>
      </c>
      <c r="H10">
        <v>6580</v>
      </c>
      <c r="I10">
        <v>1350</v>
      </c>
      <c r="J10" s="19">
        <v>0.21</v>
      </c>
      <c r="K10">
        <v>374</v>
      </c>
      <c r="L10" s="20">
        <v>5.0299999999999997E-2</v>
      </c>
    </row>
    <row r="11" spans="1:13" x14ac:dyDescent="0.25">
      <c r="A11">
        <v>19</v>
      </c>
      <c r="B11">
        <v>6221</v>
      </c>
      <c r="C11">
        <v>47</v>
      </c>
      <c r="D11" s="19">
        <v>0.48</v>
      </c>
      <c r="E11" s="19">
        <v>0.52</v>
      </c>
      <c r="F11" s="36">
        <v>5215</v>
      </c>
      <c r="G11" s="19">
        <v>0.19800000000000001</v>
      </c>
      <c r="H11">
        <v>5596</v>
      </c>
      <c r="I11">
        <v>1065</v>
      </c>
      <c r="J11" s="19">
        <v>0.19</v>
      </c>
      <c r="K11">
        <v>250</v>
      </c>
      <c r="L11" s="20">
        <v>4.02E-2</v>
      </c>
    </row>
    <row r="12" spans="1:13" x14ac:dyDescent="0.25">
      <c r="A12">
        <v>20</v>
      </c>
      <c r="B12">
        <v>4722</v>
      </c>
      <c r="C12">
        <v>45</v>
      </c>
      <c r="D12" s="19">
        <v>0.49</v>
      </c>
      <c r="E12" s="19">
        <v>0.51</v>
      </c>
      <c r="F12" s="36">
        <v>3923</v>
      </c>
      <c r="G12" s="19">
        <v>0.23400000000000001</v>
      </c>
      <c r="H12">
        <v>4196</v>
      </c>
      <c r="I12">
        <v>731</v>
      </c>
      <c r="J12" s="19">
        <v>0.17</v>
      </c>
      <c r="K12">
        <v>157</v>
      </c>
      <c r="L12" s="20">
        <v>3.32E-2</v>
      </c>
    </row>
    <row r="13" spans="1:13" x14ac:dyDescent="0.25">
      <c r="A13">
        <v>21</v>
      </c>
      <c r="B13">
        <v>3612</v>
      </c>
      <c r="C13">
        <v>43</v>
      </c>
      <c r="D13" s="19">
        <v>0.5</v>
      </c>
      <c r="E13" s="19">
        <v>0.5</v>
      </c>
      <c r="F13" s="36">
        <v>2810</v>
      </c>
      <c r="G13" s="19">
        <v>0.26400000000000001</v>
      </c>
      <c r="H13">
        <v>3104</v>
      </c>
      <c r="I13">
        <v>508</v>
      </c>
      <c r="J13" s="19">
        <v>0.16</v>
      </c>
      <c r="K13">
        <v>109</v>
      </c>
      <c r="L13" s="20">
        <v>3.0200000000000001E-2</v>
      </c>
    </row>
    <row r="14" spans="1:13" x14ac:dyDescent="0.25">
      <c r="A14">
        <v>22</v>
      </c>
      <c r="B14">
        <v>3198</v>
      </c>
      <c r="C14">
        <v>42</v>
      </c>
      <c r="D14" s="19">
        <v>0.51</v>
      </c>
      <c r="E14" s="19">
        <v>0.49</v>
      </c>
      <c r="F14" s="36">
        <v>2530</v>
      </c>
      <c r="G14" s="19">
        <v>0.23400000000000001</v>
      </c>
      <c r="H14">
        <v>2756</v>
      </c>
      <c r="I14">
        <v>413</v>
      </c>
      <c r="J14" s="19">
        <v>0.15</v>
      </c>
      <c r="K14">
        <v>61</v>
      </c>
      <c r="L14" s="20">
        <v>1.9099999999999999E-2</v>
      </c>
    </row>
    <row r="15" spans="1:13" x14ac:dyDescent="0.25">
      <c r="A15">
        <v>23</v>
      </c>
      <c r="B15">
        <v>2352</v>
      </c>
      <c r="C15">
        <v>39</v>
      </c>
      <c r="D15" s="19">
        <v>0.51</v>
      </c>
      <c r="E15" s="19">
        <v>0.49</v>
      </c>
      <c r="F15" s="36">
        <v>1830</v>
      </c>
      <c r="G15" s="19">
        <v>0.23200000000000001</v>
      </c>
      <c r="H15">
        <v>2072</v>
      </c>
      <c r="I15">
        <v>311</v>
      </c>
      <c r="J15" s="19">
        <v>0.15</v>
      </c>
      <c r="K15">
        <v>44</v>
      </c>
      <c r="L15" s="20">
        <v>1.8700000000000001E-2</v>
      </c>
    </row>
    <row r="16" spans="1:13" x14ac:dyDescent="0.25">
      <c r="A16">
        <v>24</v>
      </c>
      <c r="B16">
        <v>2339</v>
      </c>
      <c r="C16">
        <v>37</v>
      </c>
      <c r="D16" s="19">
        <v>0.54</v>
      </c>
      <c r="E16" s="19">
        <v>0.46</v>
      </c>
      <c r="F16" s="36">
        <v>1728</v>
      </c>
      <c r="G16" s="19">
        <v>0.24399999999999999</v>
      </c>
      <c r="H16">
        <v>2072</v>
      </c>
      <c r="I16">
        <v>283</v>
      </c>
      <c r="J16" s="19">
        <v>0.14000000000000001</v>
      </c>
      <c r="K16">
        <v>31</v>
      </c>
      <c r="L16" s="20">
        <v>1.3299999999999999E-2</v>
      </c>
    </row>
    <row r="17" spans="1:13" x14ac:dyDescent="0.25">
      <c r="A17">
        <v>25</v>
      </c>
      <c r="B17">
        <v>4088</v>
      </c>
      <c r="C17">
        <v>36</v>
      </c>
      <c r="D17" s="19">
        <v>0.59</v>
      </c>
      <c r="E17" s="19">
        <v>0.41</v>
      </c>
      <c r="F17" s="36">
        <v>2928</v>
      </c>
      <c r="G17" s="19">
        <v>0.251</v>
      </c>
      <c r="H17">
        <v>3731</v>
      </c>
      <c r="I17">
        <v>314</v>
      </c>
      <c r="J17" s="19">
        <v>0.08</v>
      </c>
      <c r="K17">
        <v>35</v>
      </c>
      <c r="L17" s="20">
        <v>8.6E-3</v>
      </c>
    </row>
    <row r="18" spans="1:13" x14ac:dyDescent="0.25">
      <c r="A18">
        <v>26</v>
      </c>
      <c r="B18">
        <v>3197</v>
      </c>
      <c r="C18">
        <v>37</v>
      </c>
      <c r="D18" s="19">
        <v>0.55000000000000004</v>
      </c>
      <c r="E18" s="19">
        <v>0.45</v>
      </c>
      <c r="F18" s="36">
        <v>2309</v>
      </c>
      <c r="G18" s="19">
        <v>0.23300000000000001</v>
      </c>
      <c r="H18">
        <v>2834</v>
      </c>
      <c r="I18">
        <v>293</v>
      </c>
      <c r="J18" s="19">
        <v>0.1</v>
      </c>
      <c r="K18">
        <v>22</v>
      </c>
      <c r="L18" s="20">
        <v>6.8999999999999999E-3</v>
      </c>
    </row>
    <row r="19" spans="1:13" x14ac:dyDescent="0.25">
      <c r="A19">
        <v>27</v>
      </c>
      <c r="B19">
        <v>2693</v>
      </c>
      <c r="C19">
        <v>36</v>
      </c>
      <c r="D19" s="19">
        <v>0.52</v>
      </c>
      <c r="E19" s="19">
        <v>0.48</v>
      </c>
      <c r="F19" s="36">
        <v>2061</v>
      </c>
      <c r="G19" s="19">
        <v>0.26900000000000002</v>
      </c>
      <c r="H19">
        <v>2464</v>
      </c>
      <c r="I19">
        <v>258</v>
      </c>
      <c r="J19" s="19">
        <v>0.1</v>
      </c>
      <c r="K19">
        <v>26</v>
      </c>
      <c r="L19" s="20">
        <v>9.7000000000000003E-3</v>
      </c>
    </row>
    <row r="20" spans="1:13" x14ac:dyDescent="0.25">
      <c r="A20">
        <v>28</v>
      </c>
      <c r="B20">
        <v>2417</v>
      </c>
      <c r="C20">
        <v>36</v>
      </c>
      <c r="D20" s="19">
        <v>0.56000000000000005</v>
      </c>
      <c r="E20" s="19">
        <v>0.44</v>
      </c>
      <c r="F20" s="36">
        <v>1908</v>
      </c>
      <c r="G20" s="19">
        <v>0.24299999999999999</v>
      </c>
      <c r="H20">
        <v>2185</v>
      </c>
      <c r="I20">
        <v>251</v>
      </c>
      <c r="J20" s="19">
        <v>0.11</v>
      </c>
      <c r="K20">
        <v>22</v>
      </c>
      <c r="L20" s="20">
        <v>9.1000000000000004E-3</v>
      </c>
    </row>
    <row r="21" spans="1:13" x14ac:dyDescent="0.25">
      <c r="A21">
        <v>29</v>
      </c>
      <c r="B21">
        <v>3016</v>
      </c>
      <c r="C21">
        <v>36</v>
      </c>
      <c r="D21" s="19">
        <v>0.53</v>
      </c>
      <c r="E21" s="19">
        <v>0.47</v>
      </c>
      <c r="F21" s="36">
        <v>2349</v>
      </c>
      <c r="G21" s="19">
        <v>0.22800000000000001</v>
      </c>
      <c r="H21">
        <v>2627</v>
      </c>
      <c r="I21">
        <v>316</v>
      </c>
      <c r="J21" s="19">
        <v>0.12</v>
      </c>
      <c r="K21">
        <v>30</v>
      </c>
      <c r="L21" s="20">
        <v>9.9000000000000008E-3</v>
      </c>
    </row>
    <row r="22" spans="1:13" x14ac:dyDescent="0.25">
      <c r="A22">
        <v>30</v>
      </c>
      <c r="B22">
        <v>3930</v>
      </c>
      <c r="C22">
        <v>36</v>
      </c>
      <c r="D22" s="19">
        <v>0.52</v>
      </c>
      <c r="E22" s="19">
        <v>0.48</v>
      </c>
      <c r="F22" s="36">
        <v>3132</v>
      </c>
      <c r="G22" s="19">
        <v>0.27100000000000002</v>
      </c>
      <c r="H22">
        <v>3417</v>
      </c>
      <c r="I22">
        <v>327</v>
      </c>
      <c r="J22" s="19">
        <v>0.1</v>
      </c>
      <c r="K22">
        <v>31</v>
      </c>
      <c r="L22" s="20">
        <v>7.9000000000000008E-3</v>
      </c>
    </row>
    <row r="23" spans="1:13" x14ac:dyDescent="0.25">
      <c r="A23">
        <v>31</v>
      </c>
      <c r="B23">
        <v>4814</v>
      </c>
      <c r="C23">
        <v>36</v>
      </c>
      <c r="D23" s="19">
        <v>0.5</v>
      </c>
      <c r="E23" s="19">
        <v>0.5</v>
      </c>
      <c r="F23" s="36">
        <v>3582</v>
      </c>
      <c r="G23" s="19">
        <v>0.246</v>
      </c>
      <c r="H23">
        <v>4055</v>
      </c>
      <c r="I23">
        <v>367</v>
      </c>
      <c r="J23" s="19">
        <v>0.09</v>
      </c>
      <c r="K23">
        <v>31</v>
      </c>
      <c r="L23" s="20">
        <v>6.4000000000000003E-3</v>
      </c>
    </row>
    <row r="24" spans="1:13" x14ac:dyDescent="0.25">
      <c r="A24">
        <v>32</v>
      </c>
      <c r="B24">
        <v>6035</v>
      </c>
      <c r="C24">
        <v>34</v>
      </c>
      <c r="D24" s="19">
        <v>0.54</v>
      </c>
      <c r="E24" s="19">
        <v>0.46</v>
      </c>
      <c r="F24" s="36">
        <v>4389</v>
      </c>
      <c r="G24" s="19">
        <v>0.30299999999999999</v>
      </c>
      <c r="H24">
        <v>5136</v>
      </c>
      <c r="I24">
        <v>377</v>
      </c>
      <c r="J24" s="19">
        <v>7.0000000000000007E-2</v>
      </c>
      <c r="K24">
        <v>30</v>
      </c>
      <c r="L24" s="20">
        <v>5.0000000000000001E-3</v>
      </c>
    </row>
    <row r="25" spans="1:13" x14ac:dyDescent="0.25">
      <c r="A25">
        <v>33</v>
      </c>
      <c r="B25">
        <v>7929</v>
      </c>
      <c r="C25">
        <v>32</v>
      </c>
      <c r="D25" s="19">
        <v>0.53</v>
      </c>
      <c r="E25" s="19">
        <v>0.47</v>
      </c>
      <c r="F25" s="36">
        <v>5601</v>
      </c>
      <c r="G25" s="19">
        <v>0.33400000000000002</v>
      </c>
      <c r="H25">
        <v>6757</v>
      </c>
      <c r="I25">
        <v>405</v>
      </c>
      <c r="J25" s="19">
        <v>0.06</v>
      </c>
      <c r="K25">
        <v>28</v>
      </c>
      <c r="L25" s="20">
        <v>3.5000000000000001E-3</v>
      </c>
    </row>
    <row r="26" spans="1:13" x14ac:dyDescent="0.25">
      <c r="A26">
        <v>34</v>
      </c>
      <c r="B26">
        <v>9578</v>
      </c>
      <c r="C26">
        <v>32</v>
      </c>
      <c r="D26" s="19">
        <v>0.55000000000000004</v>
      </c>
      <c r="E26" s="19">
        <v>0.45</v>
      </c>
      <c r="F26" s="36">
        <v>6980</v>
      </c>
      <c r="G26" s="19">
        <v>0.34899999999999998</v>
      </c>
      <c r="H26">
        <v>8035</v>
      </c>
      <c r="I26">
        <v>405</v>
      </c>
      <c r="J26" s="19">
        <v>0.05</v>
      </c>
      <c r="K26">
        <v>27</v>
      </c>
      <c r="L26" s="20">
        <v>2.8E-3</v>
      </c>
    </row>
    <row r="27" spans="1:13" x14ac:dyDescent="0.25">
      <c r="A27">
        <v>35</v>
      </c>
      <c r="B27">
        <v>8796</v>
      </c>
      <c r="C27">
        <v>32</v>
      </c>
      <c r="D27" s="19">
        <v>0.53</v>
      </c>
      <c r="E27" s="19">
        <v>0.47</v>
      </c>
      <c r="F27" s="36">
        <v>6577</v>
      </c>
      <c r="G27" s="19">
        <v>0.312</v>
      </c>
      <c r="H27">
        <v>7103</v>
      </c>
      <c r="I27">
        <v>343</v>
      </c>
      <c r="J27" s="19">
        <v>0.05</v>
      </c>
      <c r="K27">
        <v>14</v>
      </c>
      <c r="L27" s="20">
        <v>1.6000000000000001E-3</v>
      </c>
    </row>
    <row r="28" spans="1:13" x14ac:dyDescent="0.25">
      <c r="A28">
        <v>36</v>
      </c>
      <c r="B28">
        <v>8585</v>
      </c>
      <c r="C28">
        <v>33</v>
      </c>
      <c r="D28" s="19">
        <v>0.54</v>
      </c>
      <c r="E28" s="19">
        <v>0.46</v>
      </c>
      <c r="F28" s="36">
        <v>6321</v>
      </c>
      <c r="G28" s="19">
        <v>0.27200000000000002</v>
      </c>
      <c r="H28">
        <v>6815</v>
      </c>
      <c r="I28">
        <v>372</v>
      </c>
      <c r="J28" s="19">
        <v>0.05</v>
      </c>
      <c r="K28">
        <v>32</v>
      </c>
      <c r="L28" s="20">
        <v>3.7000000000000002E-3</v>
      </c>
    </row>
    <row r="29" spans="1:13" x14ac:dyDescent="0.25">
      <c r="A29">
        <v>37</v>
      </c>
      <c r="B29">
        <v>9741</v>
      </c>
      <c r="C29">
        <v>35</v>
      </c>
      <c r="D29" s="19">
        <v>0.52</v>
      </c>
      <c r="E29" s="19">
        <v>0.48</v>
      </c>
      <c r="F29" s="36">
        <v>7066</v>
      </c>
      <c r="G29" s="19">
        <v>0.20499999999999999</v>
      </c>
      <c r="H29">
        <v>7556</v>
      </c>
      <c r="I29">
        <v>418</v>
      </c>
      <c r="J29" s="19">
        <v>0.06</v>
      </c>
      <c r="K29">
        <v>45</v>
      </c>
      <c r="L29" s="20">
        <v>4.5999999999999999E-3</v>
      </c>
    </row>
    <row r="30" spans="1:13" x14ac:dyDescent="0.25">
      <c r="A30">
        <v>38</v>
      </c>
      <c r="B30" s="35">
        <v>12229</v>
      </c>
      <c r="C30">
        <v>36</v>
      </c>
      <c r="D30" s="19">
        <v>0.51</v>
      </c>
      <c r="E30" s="19">
        <v>0.49</v>
      </c>
      <c r="F30" s="36">
        <v>8877</v>
      </c>
      <c r="G30" s="19">
        <v>0.187</v>
      </c>
      <c r="H30" s="35">
        <v>9407</v>
      </c>
      <c r="I30">
        <v>589</v>
      </c>
      <c r="J30" s="19">
        <v>0.06</v>
      </c>
      <c r="K30">
        <v>58</v>
      </c>
      <c r="L30" s="20">
        <v>4.7000000000000002E-3</v>
      </c>
    </row>
    <row r="31" spans="1:13" x14ac:dyDescent="0.25">
      <c r="A31">
        <v>39</v>
      </c>
      <c r="B31">
        <v>12995</v>
      </c>
      <c r="C31">
        <v>37</v>
      </c>
      <c r="D31" s="19">
        <v>0.52</v>
      </c>
      <c r="E31" s="19">
        <v>0.48</v>
      </c>
      <c r="F31" s="36">
        <v>9232</v>
      </c>
      <c r="G31" s="19">
        <v>0.185</v>
      </c>
      <c r="H31">
        <v>10049</v>
      </c>
      <c r="I31">
        <v>674</v>
      </c>
      <c r="J31" s="19">
        <v>7.0000000000000007E-2</v>
      </c>
      <c r="K31">
        <v>57</v>
      </c>
      <c r="L31" s="20">
        <v>4.4000000000000003E-3</v>
      </c>
      <c r="M31" t="s">
        <v>11</v>
      </c>
    </row>
    <row r="32" spans="1:13" x14ac:dyDescent="0.25">
      <c r="A32">
        <v>40</v>
      </c>
      <c r="B32">
        <v>15745</v>
      </c>
      <c r="C32">
        <v>38</v>
      </c>
      <c r="D32" s="19">
        <v>0.52</v>
      </c>
      <c r="E32" s="19">
        <v>0.48</v>
      </c>
      <c r="F32" s="36">
        <v>10787</v>
      </c>
      <c r="G32" s="19">
        <v>0.17199999999999999</v>
      </c>
      <c r="H32">
        <v>12123</v>
      </c>
      <c r="I32">
        <v>696</v>
      </c>
      <c r="J32" s="19">
        <v>0.06</v>
      </c>
      <c r="K32">
        <v>39</v>
      </c>
      <c r="L32" s="20">
        <v>2.5000000000000001E-3</v>
      </c>
      <c r="M32" t="s">
        <v>11</v>
      </c>
    </row>
    <row r="33" spans="1:13" x14ac:dyDescent="0.25">
      <c r="A33">
        <v>41</v>
      </c>
      <c r="B33">
        <v>24983</v>
      </c>
      <c r="C33">
        <v>39</v>
      </c>
      <c r="D33" s="19">
        <v>0.51</v>
      </c>
      <c r="E33" s="19">
        <v>0.49</v>
      </c>
      <c r="F33" s="36">
        <v>14080</v>
      </c>
      <c r="G33" s="19">
        <v>0.16600000000000001</v>
      </c>
      <c r="H33">
        <v>16649</v>
      </c>
      <c r="I33">
        <v>1005</v>
      </c>
      <c r="J33" s="19">
        <v>0.06</v>
      </c>
      <c r="K33">
        <v>19</v>
      </c>
      <c r="L33" s="20">
        <v>8.0000000000000004E-4</v>
      </c>
      <c r="M33" t="s">
        <v>11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Hendrik</vt:lpstr>
      <vt:lpstr>KW-41</vt:lpstr>
      <vt:lpstr>KW-40</vt:lpstr>
      <vt:lpstr>KW-39</vt:lpstr>
      <vt:lpstr>KW-38</vt:lpstr>
      <vt:lpstr>KW-37</vt:lpstr>
      <vt:lpstr>KW-35</vt:lpstr>
      <vt:lpstr>Umgestellt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Pötzschke</dc:creator>
  <cp:lastModifiedBy>Hendrik Pötzschke</cp:lastModifiedBy>
  <cp:lastPrinted>2020-10-13T20:10:52Z</cp:lastPrinted>
  <dcterms:created xsi:type="dcterms:W3CDTF">2020-08-07T20:27:44Z</dcterms:created>
  <dcterms:modified xsi:type="dcterms:W3CDTF">2020-10-13T20:13:25Z</dcterms:modified>
</cp:coreProperties>
</file>